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W_Black_4TB/scratch/JPR_201712/serum/results_files_semi/"/>
    </mc:Choice>
  </mc:AlternateContent>
  <xr:revisionPtr revIDLastSave="0" documentId="13_ncr:1_{42785C13-A337-3540-8292-BC85C707A112}" xr6:coauthVersionLast="43" xr6:coauthVersionMax="43" xr10:uidLastSave="{00000000-0000-0000-0000-000000000000}"/>
  <bookViews>
    <workbookView xWindow="180" yWindow="3360" windowWidth="43740" windowHeight="17440" activeTab="1" xr2:uid="{00000000-000D-0000-FFFF-FFFF00000000}"/>
  </bookViews>
  <sheets>
    <sheet name="ReadMe" sheetId="2" r:id="rId1"/>
    <sheet name="ave_labeled_grouped_protein_sum" sheetId="1" r:id="rId2"/>
  </sheets>
  <definedNames>
    <definedName name="_xlnm._FilterDatabase" localSheetId="1" hidden="1">ave_labeled_grouped_protein_sum!$A$5:$HJ$5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B6" i="1" l="1"/>
  <c r="EF6" i="1"/>
  <c r="EB7" i="1"/>
  <c r="EF7" i="1"/>
  <c r="EB8" i="1"/>
  <c r="EF8" i="1"/>
  <c r="EB9" i="1"/>
  <c r="EF9" i="1"/>
  <c r="EB10" i="1"/>
  <c r="EF10" i="1"/>
  <c r="EB11" i="1"/>
  <c r="EF11" i="1"/>
  <c r="EB12" i="1"/>
  <c r="EF12" i="1"/>
  <c r="EB13" i="1"/>
  <c r="EF13" i="1"/>
  <c r="EB14" i="1"/>
  <c r="EF14" i="1"/>
  <c r="EB15" i="1"/>
  <c r="EF15" i="1"/>
  <c r="EB16" i="1"/>
  <c r="EF16" i="1"/>
  <c r="EB17" i="1"/>
  <c r="EF17" i="1"/>
  <c r="EB18" i="1"/>
  <c r="EF18" i="1"/>
  <c r="EB19" i="1"/>
  <c r="EF19" i="1"/>
  <c r="EB20" i="1"/>
  <c r="EF20" i="1"/>
  <c r="EB21" i="1"/>
  <c r="EF21" i="1"/>
  <c r="EB22" i="1"/>
  <c r="EF22" i="1"/>
  <c r="EB23" i="1"/>
  <c r="EF23" i="1"/>
  <c r="EB24" i="1"/>
  <c r="EF24" i="1"/>
  <c r="EB25" i="1"/>
  <c r="EF25" i="1"/>
  <c r="EB26" i="1"/>
  <c r="EF26" i="1"/>
  <c r="EB27" i="1"/>
  <c r="EF27" i="1"/>
  <c r="EB28" i="1"/>
  <c r="EF28" i="1"/>
  <c r="EB29" i="1"/>
  <c r="EF29" i="1"/>
  <c r="EB30" i="1"/>
  <c r="EF30" i="1"/>
  <c r="EB31" i="1"/>
  <c r="EF31" i="1"/>
  <c r="EB32" i="1"/>
  <c r="EF32" i="1"/>
  <c r="EB33" i="1"/>
  <c r="EF33" i="1"/>
  <c r="EB34" i="1"/>
  <c r="EF34" i="1"/>
  <c r="EB35" i="1"/>
  <c r="EF35" i="1"/>
  <c r="EB36" i="1"/>
  <c r="EF36" i="1"/>
  <c r="EB37" i="1"/>
  <c r="EF37" i="1"/>
  <c r="EB38" i="1"/>
  <c r="EF38" i="1"/>
  <c r="EB39" i="1"/>
  <c r="EF39" i="1"/>
  <c r="EB40" i="1"/>
  <c r="EF40" i="1"/>
  <c r="EB41" i="1"/>
  <c r="EF41" i="1"/>
  <c r="EB42" i="1"/>
  <c r="EF42" i="1"/>
  <c r="EB43" i="1"/>
  <c r="EF43" i="1"/>
  <c r="EB44" i="1"/>
  <c r="EF44" i="1"/>
  <c r="EB45" i="1"/>
  <c r="EF45" i="1"/>
  <c r="EB46" i="1"/>
  <c r="EF46" i="1"/>
  <c r="EB47" i="1"/>
  <c r="EF47" i="1"/>
  <c r="EB48" i="1"/>
  <c r="EF48" i="1"/>
  <c r="EB49" i="1"/>
  <c r="EF49" i="1"/>
  <c r="EB50" i="1"/>
  <c r="EF50" i="1"/>
  <c r="EB51" i="1"/>
  <c r="EF51" i="1"/>
  <c r="EB52" i="1"/>
  <c r="EF52" i="1"/>
  <c r="EB53" i="1"/>
  <c r="EF53" i="1"/>
  <c r="EB54" i="1"/>
  <c r="EF54" i="1"/>
  <c r="EB55" i="1"/>
  <c r="EF55" i="1"/>
  <c r="EB56" i="1"/>
  <c r="EF56" i="1"/>
  <c r="EB57" i="1"/>
  <c r="EF57" i="1"/>
  <c r="EB58" i="1"/>
  <c r="EF58" i="1"/>
  <c r="EB59" i="1"/>
  <c r="EF59" i="1"/>
  <c r="EB60" i="1"/>
  <c r="EF60" i="1"/>
  <c r="EB61" i="1"/>
  <c r="EF61" i="1"/>
  <c r="EB62" i="1"/>
  <c r="EF62" i="1"/>
  <c r="EB63" i="1"/>
  <c r="EF63" i="1"/>
  <c r="EB64" i="1"/>
  <c r="EF64" i="1"/>
  <c r="EB65" i="1"/>
  <c r="EF65" i="1"/>
  <c r="EB66" i="1"/>
  <c r="EF66" i="1"/>
  <c r="EB67" i="1"/>
  <c r="EF67" i="1"/>
  <c r="EB68" i="1"/>
  <c r="EF68" i="1"/>
  <c r="EB69" i="1"/>
  <c r="EF69" i="1"/>
  <c r="EB70" i="1"/>
  <c r="EF70" i="1"/>
  <c r="EB71" i="1"/>
  <c r="EF71" i="1"/>
  <c r="EB72" i="1"/>
  <c r="EF72" i="1"/>
  <c r="EB73" i="1"/>
  <c r="EF73" i="1"/>
  <c r="EB74" i="1"/>
  <c r="EF74" i="1"/>
  <c r="EB75" i="1"/>
  <c r="EF75" i="1"/>
  <c r="EB76" i="1"/>
  <c r="EF76" i="1"/>
  <c r="EB77" i="1"/>
  <c r="EF77" i="1"/>
  <c r="EB78" i="1"/>
  <c r="EF78" i="1"/>
  <c r="EB79" i="1"/>
  <c r="EF79" i="1"/>
  <c r="EB80" i="1"/>
  <c r="EF80" i="1"/>
  <c r="EB81" i="1"/>
  <c r="EF81" i="1"/>
  <c r="EB82" i="1"/>
  <c r="EF82" i="1"/>
  <c r="EB83" i="1"/>
  <c r="EF83" i="1"/>
  <c r="EB84" i="1"/>
  <c r="EF84" i="1"/>
  <c r="EB85" i="1"/>
  <c r="EF85" i="1"/>
  <c r="EB86" i="1"/>
  <c r="EF86" i="1"/>
  <c r="EB87" i="1"/>
  <c r="EF87" i="1"/>
  <c r="EB88" i="1"/>
  <c r="EF88" i="1"/>
  <c r="EB89" i="1"/>
  <c r="EF89" i="1"/>
  <c r="EB90" i="1"/>
  <c r="EF90" i="1"/>
  <c r="EB91" i="1"/>
  <c r="EF91" i="1"/>
  <c r="EB92" i="1"/>
  <c r="EF92" i="1"/>
  <c r="EB93" i="1"/>
  <c r="EF93" i="1"/>
  <c r="EB94" i="1"/>
  <c r="EF94" i="1"/>
  <c r="EB95" i="1"/>
  <c r="EF95" i="1"/>
  <c r="EB96" i="1"/>
  <c r="EF96" i="1"/>
  <c r="EB97" i="1"/>
  <c r="EF97" i="1"/>
  <c r="EB98" i="1"/>
  <c r="EF98" i="1"/>
  <c r="EB99" i="1"/>
  <c r="EF99" i="1"/>
  <c r="EB100" i="1"/>
  <c r="EF100" i="1"/>
  <c r="EB101" i="1"/>
  <c r="EF101" i="1"/>
  <c r="EB102" i="1"/>
  <c r="EF102" i="1"/>
  <c r="EB103" i="1"/>
  <c r="EF103" i="1"/>
  <c r="EB104" i="1"/>
  <c r="EF104" i="1"/>
  <c r="EB105" i="1"/>
  <c r="EF105" i="1"/>
  <c r="EB106" i="1"/>
  <c r="EF106" i="1"/>
  <c r="EB107" i="1"/>
  <c r="EF107" i="1"/>
  <c r="EB108" i="1"/>
  <c r="EF108" i="1"/>
  <c r="EB109" i="1"/>
  <c r="EF109" i="1"/>
  <c r="EB110" i="1"/>
  <c r="EF110" i="1"/>
  <c r="EB111" i="1"/>
  <c r="EF111" i="1"/>
  <c r="EB112" i="1"/>
  <c r="EF112" i="1"/>
  <c r="EB113" i="1"/>
  <c r="EF113" i="1"/>
  <c r="EB114" i="1"/>
  <c r="EF114" i="1"/>
  <c r="EB115" i="1"/>
  <c r="EF115" i="1"/>
  <c r="EB116" i="1"/>
  <c r="EF116" i="1"/>
  <c r="EB117" i="1"/>
  <c r="EF117" i="1"/>
  <c r="EB118" i="1"/>
  <c r="EF118" i="1"/>
  <c r="EB119" i="1"/>
  <c r="EF119" i="1"/>
  <c r="EB120" i="1"/>
  <c r="EF120" i="1"/>
  <c r="EB121" i="1"/>
  <c r="EF121" i="1"/>
  <c r="EB122" i="1"/>
  <c r="EF122" i="1"/>
  <c r="EB123" i="1"/>
  <c r="EF123" i="1"/>
  <c r="EB124" i="1"/>
  <c r="EF124" i="1"/>
  <c r="EB125" i="1"/>
  <c r="EF125" i="1"/>
  <c r="EB126" i="1"/>
  <c r="EF126" i="1"/>
  <c r="EB127" i="1"/>
  <c r="EF127" i="1"/>
  <c r="EB128" i="1"/>
  <c r="EF128" i="1"/>
  <c r="EB129" i="1"/>
  <c r="EF129" i="1"/>
  <c r="EB130" i="1"/>
  <c r="EF130" i="1"/>
  <c r="EB131" i="1"/>
  <c r="EF131" i="1"/>
  <c r="EB132" i="1"/>
  <c r="EF132" i="1"/>
  <c r="EB133" i="1"/>
  <c r="EF133" i="1"/>
  <c r="EB134" i="1"/>
  <c r="EF134" i="1"/>
  <c r="EB135" i="1"/>
  <c r="EF135" i="1"/>
  <c r="EB136" i="1"/>
  <c r="EF136" i="1"/>
  <c r="EB137" i="1"/>
  <c r="EF137" i="1"/>
  <c r="EB138" i="1"/>
  <c r="EF138" i="1"/>
  <c r="EB139" i="1"/>
  <c r="EF139" i="1"/>
  <c r="EB140" i="1"/>
  <c r="EF140" i="1"/>
  <c r="EB141" i="1"/>
  <c r="EF141" i="1"/>
  <c r="EB142" i="1"/>
  <c r="EF142" i="1"/>
  <c r="EB143" i="1"/>
  <c r="EF143" i="1"/>
  <c r="EB144" i="1"/>
  <c r="EF144" i="1"/>
  <c r="EB145" i="1"/>
  <c r="EF145" i="1"/>
  <c r="EB146" i="1"/>
  <c r="EF146" i="1"/>
  <c r="EB147" i="1"/>
  <c r="EF147" i="1"/>
  <c r="EB148" i="1"/>
  <c r="EF148" i="1"/>
  <c r="EB149" i="1"/>
  <c r="EF149" i="1"/>
  <c r="EB150" i="1"/>
  <c r="EF150" i="1"/>
  <c r="EB151" i="1"/>
  <c r="EF151" i="1"/>
  <c r="EB152" i="1"/>
  <c r="EF152" i="1"/>
  <c r="EB153" i="1"/>
  <c r="EF153" i="1"/>
  <c r="EB154" i="1"/>
  <c r="EF154" i="1"/>
  <c r="EB155" i="1"/>
  <c r="EF155" i="1"/>
  <c r="EB156" i="1"/>
  <c r="EF156" i="1"/>
  <c r="EB157" i="1"/>
  <c r="EF157" i="1"/>
  <c r="EB158" i="1"/>
  <c r="EF158" i="1"/>
  <c r="EB159" i="1"/>
  <c r="EF159" i="1"/>
  <c r="EB160" i="1"/>
  <c r="EF160" i="1"/>
  <c r="EB161" i="1"/>
  <c r="EF161" i="1"/>
  <c r="EB162" i="1"/>
  <c r="EF162" i="1"/>
  <c r="EB163" i="1"/>
  <c r="EF163" i="1"/>
  <c r="EB164" i="1"/>
  <c r="EF164" i="1"/>
  <c r="EB165" i="1"/>
  <c r="EF165" i="1"/>
  <c r="EB166" i="1"/>
  <c r="EF166" i="1"/>
  <c r="EB167" i="1"/>
  <c r="EF167" i="1"/>
  <c r="EB168" i="1"/>
  <c r="EF168" i="1"/>
  <c r="EB169" i="1"/>
  <c r="EF169" i="1"/>
  <c r="EB170" i="1"/>
  <c r="EF170" i="1"/>
  <c r="EB171" i="1"/>
  <c r="EF171" i="1"/>
  <c r="EB172" i="1"/>
  <c r="EF172" i="1"/>
  <c r="EB173" i="1"/>
  <c r="EF173" i="1"/>
  <c r="EB174" i="1"/>
  <c r="EF174" i="1"/>
  <c r="EB175" i="1"/>
  <c r="EF175" i="1"/>
  <c r="EB176" i="1"/>
  <c r="EF176" i="1"/>
  <c r="EB177" i="1"/>
  <c r="EF177" i="1"/>
  <c r="EB178" i="1"/>
  <c r="EF178" i="1"/>
  <c r="EB179" i="1"/>
  <c r="EF179" i="1"/>
  <c r="EB180" i="1"/>
  <c r="EF180" i="1"/>
  <c r="EB181" i="1"/>
  <c r="EF181" i="1"/>
  <c r="EB182" i="1"/>
  <c r="EF182" i="1"/>
  <c r="EB183" i="1"/>
  <c r="EF183" i="1"/>
  <c r="EB184" i="1"/>
  <c r="EF184" i="1"/>
  <c r="EB185" i="1"/>
  <c r="EF185" i="1"/>
  <c r="EB186" i="1"/>
  <c r="EF186" i="1"/>
  <c r="EB187" i="1"/>
  <c r="EF187" i="1"/>
  <c r="EB188" i="1"/>
  <c r="EF188" i="1"/>
  <c r="EB189" i="1"/>
  <c r="EF189" i="1"/>
  <c r="EB190" i="1"/>
  <c r="EF190" i="1"/>
  <c r="EB191" i="1"/>
  <c r="EF191" i="1"/>
  <c r="EB192" i="1"/>
  <c r="EF192" i="1"/>
  <c r="EB193" i="1"/>
  <c r="EF193" i="1"/>
  <c r="EB194" i="1"/>
  <c r="EF194" i="1"/>
  <c r="EB195" i="1"/>
  <c r="EF195" i="1"/>
  <c r="EB196" i="1"/>
  <c r="EF196" i="1"/>
  <c r="EB197" i="1"/>
  <c r="EF197" i="1"/>
  <c r="EB198" i="1"/>
  <c r="EF198" i="1"/>
  <c r="EB199" i="1"/>
  <c r="EF199" i="1"/>
  <c r="EB200" i="1"/>
  <c r="EF200" i="1"/>
  <c r="EB201" i="1"/>
  <c r="EF201" i="1"/>
  <c r="EB202" i="1"/>
  <c r="EF202" i="1"/>
  <c r="EB203" i="1"/>
  <c r="EF203" i="1"/>
  <c r="EB204" i="1"/>
  <c r="EF204" i="1"/>
  <c r="EB205" i="1"/>
  <c r="EF205" i="1"/>
  <c r="EB206" i="1"/>
  <c r="EF206" i="1"/>
  <c r="EB207" i="1"/>
  <c r="EF207" i="1"/>
  <c r="EB208" i="1"/>
  <c r="EF208" i="1"/>
  <c r="EB209" i="1"/>
  <c r="EF209" i="1"/>
  <c r="EB210" i="1"/>
  <c r="EF210" i="1"/>
  <c r="EB211" i="1"/>
  <c r="EF211" i="1"/>
  <c r="EB212" i="1"/>
  <c r="EF212" i="1"/>
  <c r="EB213" i="1"/>
  <c r="EF213" i="1"/>
  <c r="EB214" i="1"/>
  <c r="EF214" i="1"/>
  <c r="EB215" i="1"/>
  <c r="EF215" i="1"/>
  <c r="EB216" i="1"/>
  <c r="EF216" i="1"/>
  <c r="EB217" i="1"/>
  <c r="EF217" i="1"/>
  <c r="EB218" i="1"/>
  <c r="EF218" i="1"/>
  <c r="EB219" i="1"/>
  <c r="EF219" i="1"/>
  <c r="EB220" i="1"/>
  <c r="EF220" i="1"/>
  <c r="EB221" i="1"/>
  <c r="EF221" i="1"/>
  <c r="EB222" i="1"/>
  <c r="EF222" i="1"/>
  <c r="EB223" i="1"/>
  <c r="EF223" i="1"/>
  <c r="EB224" i="1"/>
  <c r="EF224" i="1"/>
  <c r="EB225" i="1"/>
  <c r="EF225" i="1"/>
  <c r="EB226" i="1"/>
  <c r="EF226" i="1"/>
  <c r="EB227" i="1"/>
  <c r="EF227" i="1"/>
  <c r="EB228" i="1"/>
  <c r="EF228" i="1"/>
  <c r="EB229" i="1"/>
  <c r="EF229" i="1"/>
  <c r="EB230" i="1"/>
  <c r="EF230" i="1"/>
  <c r="EB231" i="1"/>
  <c r="EF231" i="1"/>
  <c r="EB232" i="1"/>
  <c r="EF232" i="1"/>
  <c r="EB233" i="1"/>
  <c r="EF233" i="1"/>
  <c r="EB234" i="1"/>
  <c r="EF234" i="1"/>
  <c r="EB235" i="1"/>
  <c r="EF235" i="1"/>
  <c r="EB236" i="1"/>
  <c r="EF236" i="1"/>
  <c r="EB237" i="1"/>
  <c r="EF237" i="1"/>
  <c r="EB238" i="1"/>
  <c r="EF238" i="1"/>
  <c r="EB239" i="1"/>
  <c r="EF239" i="1"/>
  <c r="EB240" i="1"/>
  <c r="EF240" i="1"/>
  <c r="EB241" i="1"/>
  <c r="EF241" i="1"/>
  <c r="EB242" i="1"/>
  <c r="EF242" i="1"/>
  <c r="EB243" i="1"/>
  <c r="EF243" i="1"/>
  <c r="EB244" i="1"/>
  <c r="EF244" i="1"/>
  <c r="EB245" i="1"/>
  <c r="EF245" i="1"/>
  <c r="EB246" i="1"/>
  <c r="EF246" i="1"/>
  <c r="EB247" i="1"/>
  <c r="EF247" i="1"/>
  <c r="EB248" i="1"/>
  <c r="EF248" i="1"/>
  <c r="EB249" i="1"/>
  <c r="EF249" i="1"/>
  <c r="EB250" i="1"/>
  <c r="EF250" i="1"/>
  <c r="EB251" i="1"/>
  <c r="EF251" i="1"/>
  <c r="EB252" i="1"/>
  <c r="EF252" i="1"/>
  <c r="EB253" i="1"/>
  <c r="EF253" i="1"/>
  <c r="EB254" i="1"/>
  <c r="EF254" i="1"/>
  <c r="EB255" i="1"/>
  <c r="EF255" i="1"/>
  <c r="EB256" i="1"/>
  <c r="EF256" i="1"/>
  <c r="EB257" i="1"/>
  <c r="EF257" i="1"/>
  <c r="EB258" i="1"/>
  <c r="EF258" i="1"/>
  <c r="EB259" i="1"/>
  <c r="EF259" i="1"/>
  <c r="EB260" i="1"/>
  <c r="EF260" i="1"/>
  <c r="EB261" i="1"/>
  <c r="EF261" i="1"/>
  <c r="EB262" i="1"/>
  <c r="EF262" i="1"/>
  <c r="EB263" i="1"/>
  <c r="EF263" i="1"/>
  <c r="EB264" i="1"/>
  <c r="EF264" i="1"/>
  <c r="EB265" i="1"/>
  <c r="EF265" i="1"/>
  <c r="EB266" i="1"/>
  <c r="EF266" i="1"/>
  <c r="EB267" i="1"/>
  <c r="EF267" i="1"/>
  <c r="EB268" i="1"/>
  <c r="EF268" i="1"/>
  <c r="EB269" i="1"/>
  <c r="EF269" i="1"/>
  <c r="EB270" i="1"/>
  <c r="EF270" i="1"/>
  <c r="EB271" i="1"/>
  <c r="EF271" i="1"/>
  <c r="EB272" i="1"/>
  <c r="EF272" i="1"/>
  <c r="EB273" i="1"/>
  <c r="EF273" i="1"/>
  <c r="EB274" i="1"/>
  <c r="EF274" i="1"/>
  <c r="EB275" i="1"/>
  <c r="EF275" i="1"/>
  <c r="EB276" i="1"/>
  <c r="EF276" i="1"/>
  <c r="EB277" i="1"/>
  <c r="EF277" i="1"/>
  <c r="EB278" i="1"/>
  <c r="EF278" i="1"/>
  <c r="EB279" i="1"/>
  <c r="EF279" i="1"/>
  <c r="EB280" i="1"/>
  <c r="EF280" i="1"/>
  <c r="EB281" i="1"/>
  <c r="EF281" i="1"/>
  <c r="EB282" i="1"/>
  <c r="EF282" i="1"/>
  <c r="EB283" i="1"/>
  <c r="EF283" i="1"/>
  <c r="EB284" i="1"/>
  <c r="EF284" i="1"/>
  <c r="EB285" i="1"/>
  <c r="EF285" i="1"/>
  <c r="EB286" i="1"/>
  <c r="EF286" i="1"/>
  <c r="EB287" i="1"/>
  <c r="EF287" i="1"/>
  <c r="EB288" i="1"/>
  <c r="EF288" i="1"/>
  <c r="EB289" i="1"/>
  <c r="EF289" i="1"/>
  <c r="EB290" i="1"/>
  <c r="EF290" i="1"/>
  <c r="EB291" i="1"/>
  <c r="EF291" i="1"/>
  <c r="EB292" i="1"/>
  <c r="EF292" i="1"/>
  <c r="EB293" i="1"/>
  <c r="EF293" i="1"/>
  <c r="EB294" i="1"/>
  <c r="EF294" i="1"/>
  <c r="EB295" i="1"/>
  <c r="EF295" i="1"/>
  <c r="EB296" i="1"/>
  <c r="EF296" i="1"/>
  <c r="EB297" i="1"/>
  <c r="EF297" i="1"/>
  <c r="EB298" i="1"/>
  <c r="EF298" i="1"/>
  <c r="EB299" i="1"/>
  <c r="EF299" i="1"/>
  <c r="EB300" i="1"/>
  <c r="EF300" i="1"/>
  <c r="EB301" i="1"/>
  <c r="EF301" i="1"/>
  <c r="EB302" i="1"/>
  <c r="EF302" i="1"/>
  <c r="EB303" i="1"/>
  <c r="EF303" i="1"/>
  <c r="EB304" i="1"/>
  <c r="EF304" i="1"/>
  <c r="EB305" i="1"/>
  <c r="EF305" i="1"/>
  <c r="EB306" i="1"/>
  <c r="EF306" i="1"/>
  <c r="EB307" i="1"/>
  <c r="EF307" i="1"/>
  <c r="EB308" i="1"/>
  <c r="EF308" i="1"/>
  <c r="EB309" i="1"/>
  <c r="EF309" i="1"/>
  <c r="EB310" i="1"/>
  <c r="EF310" i="1"/>
  <c r="EB311" i="1"/>
  <c r="EF311" i="1"/>
  <c r="EB312" i="1"/>
  <c r="EF312" i="1"/>
  <c r="EB313" i="1"/>
  <c r="EF313" i="1"/>
  <c r="EB314" i="1"/>
  <c r="EF314" i="1"/>
  <c r="EB315" i="1"/>
  <c r="EF315" i="1"/>
  <c r="EB316" i="1"/>
  <c r="EF316" i="1"/>
  <c r="EB317" i="1"/>
  <c r="EF317" i="1"/>
  <c r="EB318" i="1"/>
  <c r="EF318" i="1"/>
  <c r="EB319" i="1"/>
  <c r="EF319" i="1"/>
  <c r="EB320" i="1"/>
  <c r="EF320" i="1"/>
  <c r="EB321" i="1"/>
  <c r="EF321" i="1"/>
  <c r="EB322" i="1"/>
  <c r="EF322" i="1"/>
  <c r="EB323" i="1"/>
  <c r="EF323" i="1"/>
  <c r="EB324" i="1"/>
  <c r="EF324" i="1"/>
  <c r="EB325" i="1"/>
  <c r="EF325" i="1"/>
  <c r="EB326" i="1"/>
  <c r="EF326" i="1"/>
  <c r="EB327" i="1"/>
  <c r="EF327" i="1"/>
  <c r="EB328" i="1"/>
  <c r="EF328" i="1"/>
  <c r="EB329" i="1"/>
  <c r="EF329" i="1"/>
  <c r="EB330" i="1"/>
  <c r="EF330" i="1"/>
  <c r="EB331" i="1"/>
  <c r="EF331" i="1"/>
  <c r="EB332" i="1"/>
  <c r="EF332" i="1"/>
  <c r="EB333" i="1"/>
  <c r="EF333" i="1"/>
  <c r="EB334" i="1"/>
  <c r="EF334" i="1"/>
  <c r="EB335" i="1"/>
  <c r="EF335" i="1"/>
  <c r="EB336" i="1"/>
  <c r="EF336" i="1"/>
  <c r="EB337" i="1"/>
  <c r="EF337" i="1"/>
  <c r="EB338" i="1"/>
  <c r="EF338" i="1"/>
  <c r="EB339" i="1"/>
  <c r="EF339" i="1"/>
  <c r="EB340" i="1"/>
  <c r="EF340" i="1"/>
  <c r="EB341" i="1"/>
  <c r="EF341" i="1"/>
  <c r="EB342" i="1"/>
  <c r="EF342" i="1"/>
  <c r="EB343" i="1"/>
  <c r="EF343" i="1"/>
  <c r="EB344" i="1"/>
  <c r="EF344" i="1"/>
  <c r="EB345" i="1"/>
  <c r="EF345" i="1"/>
  <c r="EB346" i="1"/>
  <c r="EF346" i="1"/>
  <c r="EB347" i="1"/>
  <c r="EF347" i="1"/>
  <c r="EB348" i="1"/>
  <c r="EF348" i="1"/>
  <c r="EB349" i="1"/>
  <c r="EF349" i="1"/>
  <c r="EB350" i="1"/>
  <c r="EF350" i="1"/>
  <c r="EB351" i="1"/>
  <c r="EF351" i="1"/>
  <c r="EB352" i="1"/>
  <c r="EF352" i="1"/>
  <c r="EB353" i="1"/>
  <c r="EF353" i="1"/>
  <c r="EB354" i="1"/>
  <c r="EF354" i="1"/>
  <c r="EB355" i="1"/>
  <c r="EF355" i="1"/>
  <c r="EB356" i="1"/>
  <c r="EF356" i="1"/>
  <c r="EB357" i="1"/>
  <c r="EF357" i="1"/>
  <c r="EB358" i="1"/>
  <c r="EF358" i="1"/>
  <c r="EB359" i="1"/>
  <c r="EF359" i="1"/>
  <c r="EB360" i="1"/>
  <c r="EF360" i="1"/>
  <c r="EB361" i="1"/>
  <c r="EF361" i="1"/>
  <c r="EB362" i="1"/>
  <c r="EF362" i="1"/>
  <c r="EB363" i="1"/>
  <c r="EF363" i="1"/>
  <c r="EB364" i="1"/>
  <c r="EF364" i="1"/>
  <c r="EB365" i="1"/>
  <c r="EF365" i="1"/>
  <c r="EB366" i="1"/>
  <c r="EF366" i="1"/>
  <c r="EB367" i="1"/>
  <c r="EF367" i="1"/>
  <c r="EB368" i="1"/>
  <c r="EF368" i="1"/>
  <c r="EB369" i="1"/>
  <c r="EF369" i="1"/>
  <c r="EB370" i="1"/>
  <c r="EF370" i="1"/>
  <c r="EB371" i="1"/>
  <c r="EF371" i="1"/>
  <c r="EB372" i="1"/>
  <c r="EF372" i="1"/>
  <c r="EB373" i="1"/>
  <c r="EF373" i="1"/>
  <c r="EB374" i="1"/>
  <c r="EF374" i="1"/>
  <c r="EB375" i="1"/>
  <c r="EF375" i="1"/>
  <c r="EB376" i="1"/>
  <c r="EF376" i="1"/>
  <c r="EB377" i="1"/>
  <c r="EF377" i="1"/>
  <c r="EB378" i="1"/>
  <c r="EF378" i="1"/>
  <c r="EB379" i="1"/>
  <c r="EF379" i="1"/>
  <c r="EB380" i="1"/>
  <c r="EF380" i="1"/>
  <c r="EB381" i="1"/>
  <c r="EF381" i="1"/>
  <c r="EB382" i="1"/>
  <c r="EF382" i="1"/>
  <c r="EB383" i="1"/>
  <c r="EF383" i="1"/>
  <c r="EB384" i="1"/>
  <c r="EF384" i="1"/>
  <c r="EB385" i="1"/>
  <c r="EF385" i="1"/>
  <c r="EB386" i="1"/>
  <c r="EF386" i="1"/>
  <c r="EB387" i="1"/>
  <c r="EF387" i="1"/>
  <c r="EB388" i="1"/>
  <c r="EF388" i="1"/>
  <c r="EB389" i="1"/>
  <c r="EF389" i="1"/>
  <c r="EB390" i="1"/>
  <c r="EF390" i="1"/>
  <c r="EB391" i="1"/>
  <c r="EF391" i="1"/>
  <c r="EB392" i="1"/>
  <c r="EF392" i="1"/>
  <c r="EB393" i="1"/>
  <c r="EF393" i="1"/>
  <c r="EB394" i="1"/>
  <c r="EF394" i="1"/>
  <c r="EB395" i="1"/>
  <c r="EF395" i="1"/>
  <c r="EB396" i="1"/>
  <c r="EF396" i="1"/>
  <c r="EB397" i="1"/>
  <c r="EF397" i="1"/>
  <c r="EB398" i="1"/>
  <c r="EF398" i="1"/>
  <c r="EB399" i="1"/>
  <c r="EF399" i="1"/>
  <c r="EB400" i="1"/>
  <c r="EF400" i="1"/>
  <c r="EB401" i="1"/>
  <c r="EF401" i="1"/>
  <c r="EB402" i="1"/>
  <c r="EF402" i="1"/>
  <c r="EB403" i="1"/>
  <c r="EF403" i="1"/>
  <c r="EB404" i="1"/>
  <c r="EF404" i="1"/>
  <c r="EB405" i="1"/>
  <c r="EF405" i="1"/>
  <c r="EB406" i="1"/>
  <c r="EF406" i="1"/>
  <c r="EB407" i="1"/>
  <c r="EF407" i="1"/>
  <c r="EB408" i="1"/>
  <c r="EF408" i="1"/>
  <c r="EB409" i="1"/>
  <c r="EF409" i="1"/>
  <c r="EB410" i="1"/>
  <c r="EF410" i="1"/>
  <c r="EB411" i="1"/>
  <c r="EF411" i="1"/>
  <c r="EB412" i="1"/>
  <c r="EF412" i="1"/>
  <c r="EB413" i="1"/>
  <c r="EF413" i="1"/>
  <c r="EB414" i="1"/>
  <c r="EF414" i="1"/>
  <c r="EB415" i="1"/>
  <c r="EF415" i="1"/>
  <c r="EB416" i="1"/>
  <c r="EF416" i="1"/>
  <c r="EB417" i="1"/>
  <c r="EF417" i="1"/>
  <c r="EB418" i="1"/>
  <c r="EF418" i="1"/>
  <c r="EB419" i="1"/>
  <c r="EF419" i="1"/>
  <c r="EB420" i="1"/>
  <c r="EF420" i="1"/>
  <c r="EB421" i="1"/>
  <c r="EF421" i="1"/>
  <c r="EB422" i="1"/>
  <c r="EF422" i="1"/>
  <c r="EB423" i="1"/>
  <c r="EF423" i="1"/>
  <c r="EB424" i="1"/>
  <c r="EF424" i="1"/>
  <c r="EB425" i="1"/>
  <c r="EF425" i="1"/>
  <c r="EB426" i="1"/>
  <c r="EF426" i="1"/>
  <c r="EB427" i="1"/>
  <c r="EF427" i="1"/>
  <c r="EB428" i="1"/>
  <c r="EF428" i="1"/>
  <c r="EB429" i="1"/>
  <c r="EF429" i="1"/>
  <c r="EB430" i="1"/>
  <c r="EF430" i="1"/>
  <c r="EB431" i="1"/>
  <c r="EF431" i="1"/>
  <c r="EB432" i="1"/>
  <c r="EF432" i="1"/>
  <c r="EB433" i="1"/>
  <c r="EF433" i="1"/>
  <c r="EB434" i="1"/>
  <c r="EF434" i="1"/>
  <c r="EB435" i="1"/>
  <c r="EF435" i="1"/>
  <c r="EB436" i="1"/>
  <c r="EF436" i="1"/>
  <c r="EB437" i="1"/>
  <c r="EF437" i="1"/>
  <c r="EB438" i="1"/>
  <c r="EF438" i="1"/>
  <c r="EB439" i="1"/>
  <c r="EF439" i="1"/>
  <c r="EB440" i="1"/>
  <c r="EF440" i="1"/>
  <c r="EB441" i="1"/>
  <c r="EF441" i="1"/>
  <c r="EB442" i="1"/>
  <c r="EF442" i="1"/>
  <c r="EB443" i="1"/>
  <c r="EF443" i="1"/>
  <c r="EB444" i="1"/>
  <c r="EF444" i="1"/>
  <c r="EB445" i="1"/>
  <c r="EF445" i="1"/>
  <c r="EB446" i="1"/>
  <c r="EF446" i="1"/>
  <c r="EB447" i="1"/>
  <c r="EF447" i="1"/>
  <c r="EB448" i="1"/>
  <c r="EF448" i="1"/>
  <c r="EB449" i="1"/>
  <c r="EF449" i="1"/>
  <c r="EB450" i="1"/>
  <c r="EF450" i="1"/>
  <c r="EB451" i="1"/>
  <c r="EF451" i="1"/>
  <c r="EB452" i="1"/>
  <c r="EF452" i="1"/>
  <c r="EB453" i="1"/>
  <c r="EF453" i="1"/>
  <c r="EB454" i="1"/>
  <c r="EF454" i="1"/>
  <c r="EB455" i="1"/>
  <c r="EF455" i="1"/>
  <c r="EB456" i="1"/>
  <c r="EF456" i="1"/>
  <c r="EB457" i="1"/>
  <c r="EF457" i="1"/>
  <c r="EB458" i="1"/>
  <c r="EF458" i="1"/>
  <c r="EB459" i="1"/>
  <c r="EF459" i="1"/>
  <c r="EB460" i="1"/>
  <c r="EF460" i="1"/>
  <c r="EB461" i="1"/>
  <c r="EF461" i="1"/>
  <c r="EB462" i="1"/>
  <c r="EF462" i="1"/>
  <c r="EB463" i="1"/>
  <c r="EF463" i="1"/>
  <c r="EB464" i="1"/>
  <c r="EF464" i="1"/>
  <c r="EB465" i="1"/>
  <c r="EF465" i="1"/>
  <c r="EB466" i="1"/>
  <c r="EF466" i="1"/>
  <c r="EB467" i="1"/>
  <c r="EF467" i="1"/>
  <c r="EB468" i="1"/>
  <c r="EF468" i="1"/>
  <c r="EB469" i="1"/>
  <c r="EF469" i="1"/>
  <c r="EB470" i="1"/>
  <c r="EF470" i="1"/>
  <c r="EB471" i="1"/>
  <c r="EF471" i="1"/>
  <c r="EB472" i="1"/>
  <c r="EF472" i="1"/>
</calcChain>
</file>

<file path=xl/sharedStrings.xml><?xml version="1.0" encoding="utf-8"?>
<sst xmlns="http://schemas.openxmlformats.org/spreadsheetml/2006/main" count="17904" uniqueCount="6971">
  <si>
    <t>ProtGroup</t>
  </si>
  <si>
    <t>Counter</t>
  </si>
  <si>
    <t>Accession</t>
  </si>
  <si>
    <t>Identical</t>
  </si>
  <si>
    <t>Similar</t>
  </si>
  <si>
    <t>OtherLoci</t>
  </si>
  <si>
    <t>Filter</t>
  </si>
  <si>
    <t>Missing</t>
  </si>
  <si>
    <t>Coverage</t>
  </si>
  <si>
    <t>SeqLength</t>
  </si>
  <si>
    <t>MW</t>
  </si>
  <si>
    <t>Description</t>
  </si>
  <si>
    <t>CountsTot</t>
  </si>
  <si>
    <t>UniqueTot</t>
  </si>
  <si>
    <t>UniqFrac</t>
  </si>
  <si>
    <t>Total_TMT1</t>
  </si>
  <si>
    <t>Total_TMT2</t>
  </si>
  <si>
    <t>Unique_TMT1</t>
  </si>
  <si>
    <t>Unique_TMT2</t>
  </si>
  <si>
    <t>Corrected_TMT1</t>
  </si>
  <si>
    <t>Corrected_TMT2</t>
  </si>
  <si>
    <t>PSMs_Used_TMT1</t>
  </si>
  <si>
    <t>TotInt_126C_TMT1</t>
  </si>
  <si>
    <t>TotInt_127N_TMT1</t>
  </si>
  <si>
    <t>TotInt_127C_TMT1</t>
  </si>
  <si>
    <t>TotInt_128N_TMT1</t>
  </si>
  <si>
    <t>TotInt_128C_TMT1</t>
  </si>
  <si>
    <t>TotInt_129N_TMT1</t>
  </si>
  <si>
    <t>TotInt_129C_TMT1</t>
  </si>
  <si>
    <t>TotInt_130N_TMT1</t>
  </si>
  <si>
    <t>TotInt_130C_TMT1</t>
  </si>
  <si>
    <t>TotInt_131N_TMT1</t>
  </si>
  <si>
    <t>TotInt_131C_TMT1</t>
  </si>
  <si>
    <t>PSMs_Used_TMT2</t>
  </si>
  <si>
    <t>TotInt_126C_TMT2</t>
  </si>
  <si>
    <t>TotInt_127N_TMT2</t>
  </si>
  <si>
    <t>TotInt_127C_TMT2</t>
  </si>
  <si>
    <t>TotInt_128N_TMT2</t>
  </si>
  <si>
    <t>TotInt_128C_TMT2</t>
  </si>
  <si>
    <t>TotInt_129N_TMT2</t>
  </si>
  <si>
    <t>TotInt_129C_TMT2</t>
  </si>
  <si>
    <t>TotInt_130N_TMT2</t>
  </si>
  <si>
    <t>TotInt_130C_TMT2</t>
  </si>
  <si>
    <t>TotInt_131N_TMT2</t>
  </si>
  <si>
    <t>TotInt_131C_TMT2</t>
  </si>
  <si>
    <t>Average_all</t>
  </si>
  <si>
    <t>Average_TMT1</t>
  </si>
  <si>
    <t>Average_TMT2</t>
  </si>
  <si>
    <t>SLNorm_N1_1</t>
  </si>
  <si>
    <t>SLNorm_N2_1</t>
  </si>
  <si>
    <t>SLNorm_unused_1</t>
  </si>
  <si>
    <t>SLNorm_N4_1</t>
  </si>
  <si>
    <t>SLNorm_N5_1</t>
  </si>
  <si>
    <t>SLNorm_SLE1_1</t>
  </si>
  <si>
    <t>SLNorm_SLE2_1</t>
  </si>
  <si>
    <t>SLNorm_SLE3_1</t>
  </si>
  <si>
    <t>SLNorm_SLE4_1</t>
  </si>
  <si>
    <t>SLNorm_SLE5_1</t>
  </si>
  <si>
    <t>SLNorm_pool_1</t>
  </si>
  <si>
    <t>AvePool_1</t>
  </si>
  <si>
    <t>SLNorm_N1_2</t>
  </si>
  <si>
    <t>SLNorm_N2_2</t>
  </si>
  <si>
    <t>SLNorm_N3_2</t>
  </si>
  <si>
    <t>SLNorm_N4_2</t>
  </si>
  <si>
    <t>SLNorm_N5_2</t>
  </si>
  <si>
    <t>SLNorm_SLE1_2</t>
  </si>
  <si>
    <t>SLNorm_SLE2_2</t>
  </si>
  <si>
    <t>SLNorm_SLE3_2</t>
  </si>
  <si>
    <t>SLNorm_SLE4_2</t>
  </si>
  <si>
    <t>SLNorm_SLE5_2</t>
  </si>
  <si>
    <t>SLNorm_pool_2</t>
  </si>
  <si>
    <t>AvePool_2</t>
  </si>
  <si>
    <t>GeoMeanPools</t>
  </si>
  <si>
    <t>IRS_Fac_AvePool_1</t>
  </si>
  <si>
    <t>IRS_Fac_AvePool_2</t>
  </si>
  <si>
    <t>IRSNorm_N1_1</t>
  </si>
  <si>
    <t>IRSNorm_N2_1</t>
  </si>
  <si>
    <t>IRSNorm_unused_1</t>
  </si>
  <si>
    <t>IRSNorm_N4_1</t>
  </si>
  <si>
    <t>IRSNorm_N5_1</t>
  </si>
  <si>
    <t>IRSNorm_SLE1_1</t>
  </si>
  <si>
    <t>IRSNorm_SLE2_1</t>
  </si>
  <si>
    <t>IRSNorm_SLE3_1</t>
  </si>
  <si>
    <t>IRSNorm_SLE4_1</t>
  </si>
  <si>
    <t>IRSNorm_SLE5_1</t>
  </si>
  <si>
    <t>IRSNorm_pool_1</t>
  </si>
  <si>
    <t>IRSNorm_N1_2</t>
  </si>
  <si>
    <t>IRSNorm_N2_2</t>
  </si>
  <si>
    <t>IRSNorm_N3_2</t>
  </si>
  <si>
    <t>IRSNorm_N4_2</t>
  </si>
  <si>
    <t>IRSNorm_N5_2</t>
  </si>
  <si>
    <t>IRSNorm_SLE1_2</t>
  </si>
  <si>
    <t>IRSNorm_SLE2_2</t>
  </si>
  <si>
    <t>IRSNorm_SLE3_2</t>
  </si>
  <si>
    <t>IRSNorm_SLE4_2</t>
  </si>
  <si>
    <t>IRSNorm_SLE5_2</t>
  </si>
  <si>
    <t>IRSNorm_pool_2</t>
  </si>
  <si>
    <t>sp|P01023|A2MG_HUMAN</t>
  </si>
  <si>
    <t xml:space="preserve"> </t>
  </si>
  <si>
    <t>sp|P01023|A2MG_HUMAN, sp|P20742|PZP_HUMAN</t>
  </si>
  <si>
    <t>Alpha-2-macroglobulin OS=Homo sapiens OX=9606 GN=A2M PE=1 SV=3</t>
  </si>
  <si>
    <t>sp|P01024|CO3_HUMAN</t>
  </si>
  <si>
    <t>Complement C3 OS=Homo sapiens OX=9606 GN=C3 PE=1 SV=2</t>
  </si>
  <si>
    <t>sp|P00751|CFAB_HUMAN</t>
  </si>
  <si>
    <t>Complement factor B OS=Homo sapiens OX=9606 GN=CFB PE=1 SV=2</t>
  </si>
  <si>
    <t>sp|P01042|KNG1_HUMAN</t>
  </si>
  <si>
    <t>Kininogen-1 OS=Homo sapiens OX=9606 GN=KNG1 PE=1 SV=2</t>
  </si>
  <si>
    <t>sp|P00450|CERU_HUMAN</t>
  </si>
  <si>
    <t>Ceruloplasmin OS=Homo sapiens OX=9606 GN=CP PE=1 SV=1</t>
  </si>
  <si>
    <t>sp|P04114|APOB_HUMAN</t>
  </si>
  <si>
    <t>Apolipoprotein B-100 OS=Homo sapiens OX=9606 GN=APOB PE=1 SV=2</t>
  </si>
  <si>
    <t>sp|P01011|AACT_HUMAN</t>
  </si>
  <si>
    <t>Alpha-1-antichymotrypsin OS=Homo sapiens OX=9606 GN=SERPINA3 PE=1 SV=2</t>
  </si>
  <si>
    <t>sp|P02790|HEMO_HUMAN</t>
  </si>
  <si>
    <t>Hemopexin OS=Homo sapiens OX=9606 GN=HPX PE=1 SV=2</t>
  </si>
  <si>
    <t>sp|P02647|APOA1_HUMAN</t>
  </si>
  <si>
    <t>Apolipoprotein A-I OS=Homo sapiens OX=9606 GN=APOA1 PE=1 SV=1</t>
  </si>
  <si>
    <t>sp|Q14624|ITIH4_HUMAN</t>
  </si>
  <si>
    <t>Inter-alpha-trypsin inhibitor heavy chain H4 OS=Homo sapiens OX=9606 GN=ITIH4 PE=1 SV=4</t>
  </si>
  <si>
    <t>sp|P01008|ANT3_HUMAN</t>
  </si>
  <si>
    <t>Antithrombin-III OS=Homo sapiens OX=9606 GN=SERPINC1 PE=1 SV=1</t>
  </si>
  <si>
    <t>sp|P19827|ITIH1_HUMAN</t>
  </si>
  <si>
    <t>Inter-alpha-trypsin inhibitor heavy chain H1 OS=Homo sapiens OX=9606 GN=ITIH1 PE=1 SV=3</t>
  </si>
  <si>
    <t>sp|P02774|VTDB_HUMAN</t>
  </si>
  <si>
    <t>Vitamin D-binding protein OS=Homo sapiens OX=9606 GN=GC PE=1 SV=2</t>
  </si>
  <si>
    <t>sp|P00747|PLMN_HUMAN</t>
  </si>
  <si>
    <t>CONT_060|gi|542923|pir||S37780, sp|P00747|PLMN_HUMAN, sp|P08519|APOA_HUMAN</t>
  </si>
  <si>
    <t>Plasminogen OS=Homo sapiens OX=9606 GN=PLG PE=1 SV=2</t>
  </si>
  <si>
    <t>sp|P02749|APOH_HUMAN</t>
  </si>
  <si>
    <t>Beta-2-glycoprotein 1 OS=Homo sapiens OX=9606 GN=APOH PE=1 SV=3</t>
  </si>
  <si>
    <t>sp|P19823|ITIH2_HUMAN</t>
  </si>
  <si>
    <t>Inter-alpha-trypsin inhibitor heavy chain H2 OS=Homo sapiens OX=9606 GN=ITIH2 PE=1 SV=2</t>
  </si>
  <si>
    <t>sp|P02765|FETUA_HUMAN</t>
  </si>
  <si>
    <t>Alpha-2-HS-glycoprotein OS=Homo sapiens OX=9606 GN=AHSG PE=1 SV=2</t>
  </si>
  <si>
    <t>sp|P02766|TTHY_HUMAN</t>
  </si>
  <si>
    <t>Transthyretin OS=Homo sapiens OX=9606 GN=TTR PE=1 SV=1</t>
  </si>
  <si>
    <t>sp|P08603|CFAH_HUMAN</t>
  </si>
  <si>
    <t>sp|P08603|CFAH_HUMAN, sp|P36980|FHR2_HUMAN, sp|Q02985|FHR3_HUMAN, sp|Q03591|FHR1_HUMAN</t>
  </si>
  <si>
    <t>Complement factor H OS=Homo sapiens OX=9606 GN=CFH PE=1 SV=4</t>
  </si>
  <si>
    <t>sp|P04004|VTNC_HUMAN</t>
  </si>
  <si>
    <t>Vitronectin OS=Homo sapiens OX=9606 GN=VTN PE=1 SV=1</t>
  </si>
  <si>
    <t>sp|P19652|A1AG2_HUMAN</t>
  </si>
  <si>
    <t>sp|P02763|A1AG1_HUMAN, sp|P19652|A1AG2_HUMAN</t>
  </si>
  <si>
    <t>Alpha-1-acid glycoprotein 2 OS=Homo sapiens OX=9606 GN=ORM2 PE=1 SV=2</t>
  </si>
  <si>
    <t>sp|P02751|FINC_HUMAN</t>
  </si>
  <si>
    <t>Fibronectin OS=Homo sapiens OX=9606 GN=FN1 PE=1 SV=4</t>
  </si>
  <si>
    <t>sp|P06396|GELS_HUMAN</t>
  </si>
  <si>
    <t>Gelsolin OS=Homo sapiens OX=9606 GN=GSN PE=1 SV=1</t>
  </si>
  <si>
    <t>sp|P05546|HEP2_HUMAN</t>
  </si>
  <si>
    <t>Heparin cofactor 2 OS=Homo sapiens OX=9606 GN=SERPIND1 PE=1 SV=3</t>
  </si>
  <si>
    <t>sp|P13671|CO6_HUMAN</t>
  </si>
  <si>
    <t>Complement component C6 OS=Homo sapiens OX=9606 GN=C6 PE=1 SV=3</t>
  </si>
  <si>
    <t>sp|P02743|SAMP_HUMAN</t>
  </si>
  <si>
    <t>Serum amyloid P-component OS=Homo sapiens OX=9606 GN=APCS PE=1 SV=2</t>
  </si>
  <si>
    <t>sp|P02753|RET4_HUMAN</t>
  </si>
  <si>
    <t>Retinol-binding protein 4 OS=Homo sapiens OX=9606 GN=RBP4 PE=1 SV=3</t>
  </si>
  <si>
    <t>sp|P01031|CO5_HUMAN</t>
  </si>
  <si>
    <t>Complement C5 OS=Homo sapiens OX=9606 GN=C5 PE=1 SV=4</t>
  </si>
  <si>
    <t>sp|P25311|ZA2G_HUMAN</t>
  </si>
  <si>
    <t>Zinc-alpha-2-glycoprotein OS=Homo sapiens OX=9606 GN=AZGP1 PE=1 SV=2</t>
  </si>
  <si>
    <t>sp|P43652|AFAM_HUMAN</t>
  </si>
  <si>
    <t>Afamin OS=Homo sapiens OX=9606 GN=AFM PE=1 SV=1</t>
  </si>
  <si>
    <t>sp|P05155|IC1_HUMAN</t>
  </si>
  <si>
    <t>Plasma protease C1 inhibitor OS=Homo sapiens OX=9606 GN=SERPING1 PE=1 SV=2</t>
  </si>
  <si>
    <t>sp|P02748|CO9_HUMAN</t>
  </si>
  <si>
    <t>Complement component C9 OS=Homo sapiens OX=9606 GN=C9 PE=1 SV=2</t>
  </si>
  <si>
    <t>sp|P03952|KLKB1_HUMAN</t>
  </si>
  <si>
    <t>sp|P03951|FA11_HUMAN, sp|P03952|KLKB1_HUMAN</t>
  </si>
  <si>
    <t>Plasma kallikrein OS=Homo sapiens OX=9606 GN=KLKB1 PE=1 SV=1</t>
  </si>
  <si>
    <t>sp|P04196|HRG_HUMAN</t>
  </si>
  <si>
    <t>Histidine-rich glycoprotein OS=Homo sapiens OX=9606 GN=HRG PE=1 SV=1</t>
  </si>
  <si>
    <t>sp|P10909|CLUS_HUMAN</t>
  </si>
  <si>
    <t>Clusterin OS=Homo sapiens OX=9606 GN=CLU PE=1 SV=1</t>
  </si>
  <si>
    <t>sp|P01019|ANGT_HUMAN</t>
  </si>
  <si>
    <t>Angiotensinogen OS=Homo sapiens OX=9606 GN=AGT PE=1 SV=1</t>
  </si>
  <si>
    <t>sp|P07357|CO8A_HUMAN</t>
  </si>
  <si>
    <t>Complement component C8 alpha chain OS=Homo sapiens OX=9606 GN=C8A PE=1 SV=2</t>
  </si>
  <si>
    <t>sp|P02652|APOA2_HUMAN</t>
  </si>
  <si>
    <t>Apolipoprotein A-II OS=Homo sapiens OX=9606 GN=APOA2 PE=1 SV=1</t>
  </si>
  <si>
    <t>sp|P02763|A1AG1_HUMAN</t>
  </si>
  <si>
    <t>Alpha-1-acid glycoprotein 1 OS=Homo sapiens OX=9606 GN=ORM1 PE=1 SV=1</t>
  </si>
  <si>
    <t>sp|P09871|C1S_HUMAN</t>
  </si>
  <si>
    <t>sp|P09871|C1S_HUMAN, sp|P48740|MASP1_HUMAN</t>
  </si>
  <si>
    <t>Complement C1s subcomponent OS=Homo sapiens OX=9606 GN=C1S PE=1 SV=1</t>
  </si>
  <si>
    <t>sp|P00734|THRB_HUMAN</t>
  </si>
  <si>
    <t>Prothrombin OS=Homo sapiens OX=9606 GN=F2 PE=1 SV=2</t>
  </si>
  <si>
    <t>sp|P04217|A1BG_HUMAN</t>
  </si>
  <si>
    <t>Alpha-1B-glycoprotein OS=Homo sapiens OX=9606 GN=A1BG PE=1 SV=4</t>
  </si>
  <si>
    <t>sp|P05156|CFAI_HUMAN</t>
  </si>
  <si>
    <t>Complement factor I OS=Homo sapiens OX=9606 GN=CFI PE=1 SV=2</t>
  </si>
  <si>
    <t>sp|P08697|A2AP_HUMAN</t>
  </si>
  <si>
    <t>Alpha-2-antiplasmin OS=Homo sapiens OX=9606 GN=SERPINF2 PE=1 SV=3</t>
  </si>
  <si>
    <t>sp|P02760|AMBP_HUMAN</t>
  </si>
  <si>
    <t>Protein AMBP OS=Homo sapiens OX=9606 GN=AMBP PE=1 SV=1</t>
  </si>
  <si>
    <t>sp|P02671|FIBA_HUMAN</t>
  </si>
  <si>
    <t>Fibrinogen alpha chain OS=Homo sapiens OX=9606 GN=FGA PE=1 SV=2</t>
  </si>
  <si>
    <t>sp|P06681|CO2_HUMAN</t>
  </si>
  <si>
    <t>Complement C2 OS=Homo sapiens OX=9606 GN=C2 PE=1 SV=2</t>
  </si>
  <si>
    <t>sp|P08185|CBG_HUMAN</t>
  </si>
  <si>
    <t>Corticosteroid-binding globulin OS=Homo sapiens OX=9606 GN=SERPINA6 PE=1 SV=1</t>
  </si>
  <si>
    <t>sp|P05090|APOD_HUMAN</t>
  </si>
  <si>
    <t>Apolipoprotein D OS=Homo sapiens OX=9606 GN=APOD PE=1 SV=1</t>
  </si>
  <si>
    <t>sp|P02750|A2GL_HUMAN</t>
  </si>
  <si>
    <t>Leucine-rich alpha-2-glycoprotein OS=Homo sapiens OX=9606 GN=LRG1 PE=1 SV=2</t>
  </si>
  <si>
    <t>sp|P10643|CO7_HUMAN</t>
  </si>
  <si>
    <t>sp|P10643|CO7_HUMAN, sp|Q12884|SEPR_HUMAN</t>
  </si>
  <si>
    <t>Complement component C7 OS=Homo sapiens OX=9606 GN=C7 PE=1 SV=2</t>
  </si>
  <si>
    <t>sp|P07358|CO8B_HUMAN</t>
  </si>
  <si>
    <t>Complement component C8 beta chain OS=Homo sapiens OX=9606 GN=C8B PE=1 SV=3</t>
  </si>
  <si>
    <t>sp|P00736|C1R_HUMAN</t>
  </si>
  <si>
    <t>sp|P00736|C1R_HUMAN, sp|Q9NZP8|C1RL_HUMAN</t>
  </si>
  <si>
    <t>Complement C1r subcomponent OS=Homo sapiens OX=9606 GN=C1R PE=1 SV=2</t>
  </si>
  <si>
    <t>sp|P35542|SAA4_HUMAN</t>
  </si>
  <si>
    <t>Serum amyloid A-4 protein OS=Homo sapiens OX=9606 GN=SAA4 PE=1 SV=2</t>
  </si>
  <si>
    <t>sp|P22792|CPN2_HUMAN</t>
  </si>
  <si>
    <t>Carboxypeptidase N subunit 2 OS=Homo sapiens OX=9606 GN=CPN2 PE=1 SV=3</t>
  </si>
  <si>
    <t>sp|P36955|PEDF_HUMAN</t>
  </si>
  <si>
    <t>Pigment epithelium-derived factor OS=Homo sapiens OX=9606 GN=SERPINF1 PE=1 SV=4</t>
  </si>
  <si>
    <t>sp|Q92954|PRG4_HUMAN</t>
  </si>
  <si>
    <t>Proteoglycan 4 OS=Homo sapiens OX=9606 GN=PRG4 PE=1 SV=3</t>
  </si>
  <si>
    <t>sp|P29622|KAIN_HUMAN</t>
  </si>
  <si>
    <t>Kallistatin OS=Homo sapiens OX=9606 GN=SERPINA4 PE=1 SV=3</t>
  </si>
  <si>
    <t>sp|Q96PD5|PGRP2_HUMAN</t>
  </si>
  <si>
    <t>N-acetylmuramoyl-L-alanine amidase OS=Homo sapiens OX=9606 GN=PGLYRP2 PE=1 SV=1</t>
  </si>
  <si>
    <t>sp|P06727|APOA4_HUMAN</t>
  </si>
  <si>
    <t>Apolipoprotein A-IV OS=Homo sapiens OX=9606 GN=APOA4 PE=1 SV=3</t>
  </si>
  <si>
    <t>sp|P51884|LUM_HUMAN</t>
  </si>
  <si>
    <t>Lumican OS=Homo sapiens OX=9606 GN=LUM PE=1 SV=2</t>
  </si>
  <si>
    <t>sp|P07360|CO8G_HUMAN</t>
  </si>
  <si>
    <t>Complement component C8 gamma chain OS=Homo sapiens OX=9606 GN=C8G PE=1 SV=3</t>
  </si>
  <si>
    <t>sp|P08519|APOA_HUMAN</t>
  </si>
  <si>
    <t>sp|P00747|PLMN_HUMAN, sp|P08519|APOA_HUMAN</t>
  </si>
  <si>
    <t>Apolipoprotein(a) OS=Homo sapiens OX=9606 GN=LPA PE=1 SV=1</t>
  </si>
  <si>
    <t>sp|O75882|ATRN_HUMAN</t>
  </si>
  <si>
    <t>Attractin OS=Homo sapiens OX=9606 GN=ATRN PE=1 SV=2</t>
  </si>
  <si>
    <t>sp|Q06033|ITIH3_HUMAN</t>
  </si>
  <si>
    <t>Inter-alpha-trypsin inhibitor heavy chain H3 OS=Homo sapiens OX=9606 GN=ITIH3 PE=1 SV=2</t>
  </si>
  <si>
    <t>sp|Q9UGM5|FETUB_HUMAN</t>
  </si>
  <si>
    <t>Fetuin-B OS=Homo sapiens OX=9606 GN=FETUB PE=1 SV=2</t>
  </si>
  <si>
    <t>sp|P05543|THBG_HUMAN</t>
  </si>
  <si>
    <t>Thyroxine-binding globulin OS=Homo sapiens OX=9606 GN=SERPINA7 PE=1 SV=2</t>
  </si>
  <si>
    <t>sp|P20742|PZP_HUMAN</t>
  </si>
  <si>
    <t>Pregnancy zone protein OS=Homo sapiens OX=9606 GN=PZP PE=1 SV=4</t>
  </si>
  <si>
    <t>sp|P02746|C1QB_HUMAN</t>
  </si>
  <si>
    <t>Complement C1q subcomponent subunit B OS=Homo sapiens OX=9606 GN=C1QB PE=1 SV=3</t>
  </si>
  <si>
    <t>sp|P54108|CRIS3_HUMAN</t>
  </si>
  <si>
    <t>Cysteine-rich secretory protein 3 OS=Homo sapiens OX=9606 GN=CRISP3 PE=1 SV=1</t>
  </si>
  <si>
    <t>sp|Q96IY4|CBPB2_HUMAN</t>
  </si>
  <si>
    <t>Carboxypeptidase B2 OS=Homo sapiens OX=9606 GN=CPB2 PE=1 SV=2</t>
  </si>
  <si>
    <t>sp|Q14520|HABP2_HUMAN</t>
  </si>
  <si>
    <t>Hyaluronan-binding protein 2 OS=Homo sapiens OX=9606 GN=HABP2 PE=1 SV=1</t>
  </si>
  <si>
    <t>sp|P06276|CHLE_HUMAN</t>
  </si>
  <si>
    <t>Cholinesterase OS=Homo sapiens OX=9606 GN=BCHE PE=1 SV=1</t>
  </si>
  <si>
    <t>sp|P02649|APOE_HUMAN</t>
  </si>
  <si>
    <t>Apolipoprotein E OS=Homo sapiens OX=9606 GN=APOE PE=1 SV=1</t>
  </si>
  <si>
    <t>sp|O14791|APOL1_HUMAN</t>
  </si>
  <si>
    <t>Apolipoprotein L1 OS=Homo sapiens OX=9606 GN=APOL1 PE=1 SV=5</t>
  </si>
  <si>
    <t>sp|P04275|VWF_HUMAN</t>
  </si>
  <si>
    <t>von Willebrand factor OS=Homo sapiens OX=9606 GN=VWF PE=1 SV=4</t>
  </si>
  <si>
    <t>sp|P36980|FHR2_HUMAN</t>
  </si>
  <si>
    <t>sp|P08603|CFAH_HUMAN, sp|P36980|FHR2_HUMAN, sp|Q03591|FHR1_HUMAN</t>
  </si>
  <si>
    <t>Complement factor H-related protein 2 OS=Homo sapiens OX=9606 GN=CFHR2 PE=1 SV=1</t>
  </si>
  <si>
    <t>sp|P12259|FA5_HUMAN</t>
  </si>
  <si>
    <t>Coagulation factor V OS=Homo sapiens OX=9606 GN=F5 PE=1 SV=4</t>
  </si>
  <si>
    <t>sp|P05154|IPSP_HUMAN</t>
  </si>
  <si>
    <t>Plasma serine protease inhibitor OS=Homo sapiens OX=9606 GN=SERPINA5 PE=1 SV=3</t>
  </si>
  <si>
    <t>sp|P27169|PON1_HUMAN</t>
  </si>
  <si>
    <t>sp|P27169|PON1_HUMAN, sp|Q15166|PON3_HUMAN</t>
  </si>
  <si>
    <t>Serum paraoxonase/arylesterase 1 OS=Homo sapiens OX=9606 GN=PON1 PE=1 SV=3</t>
  </si>
  <si>
    <t>sp|P02741|CRP_HUMAN</t>
  </si>
  <si>
    <t>C-reactive protein OS=Homo sapiens OX=9606 GN=CRP PE=1 SV=1</t>
  </si>
  <si>
    <t>sp|P35858|ALS_HUMAN</t>
  </si>
  <si>
    <t>Insulin-like growth factor-binding protein complex acid labile subunit OS=Homo sapiens OX=9606 GN=IGFALS PE=1 SV=1</t>
  </si>
  <si>
    <t>sp|P14151|LYAM1_HUMAN</t>
  </si>
  <si>
    <t>L-selectin OS=Homo sapiens OX=9606 GN=SELL PE=1 SV=2</t>
  </si>
  <si>
    <t>sp|P00742|FA10_HUMAN</t>
  </si>
  <si>
    <t>Coagulation factor X OS=Homo sapiens OX=9606 GN=F10 PE=1 SV=2</t>
  </si>
  <si>
    <t>sp|P05452|TETN_HUMAN</t>
  </si>
  <si>
    <t>Tetranectin OS=Homo sapiens OX=9606 GN=CLEC3B PE=1 SV=3</t>
  </si>
  <si>
    <t>sp|P05160|F13B_HUMAN</t>
  </si>
  <si>
    <t>Coagulation factor XIII B chain OS=Homo sapiens OX=9606 GN=F13B PE=1 SV=3</t>
  </si>
  <si>
    <t>sp|P15924|DESP_HUMAN</t>
  </si>
  <si>
    <t>Desmoplakin OS=Homo sapiens OX=9606 GN=DSP PE=1 SV=3</t>
  </si>
  <si>
    <t>sp|P04278|SHBG_HUMAN</t>
  </si>
  <si>
    <t>Sex hormone-binding globulin OS=Homo sapiens OX=9606 GN=SHBG PE=1 SV=2</t>
  </si>
  <si>
    <t>sp|P03951|FA11_HUMAN</t>
  </si>
  <si>
    <t>Coagulation factor XI OS=Homo sapiens OX=9606 GN=F11 PE=1 SV=1</t>
  </si>
  <si>
    <t>sp|P49908|SEPP1_HUMAN</t>
  </si>
  <si>
    <t>Selenoprotein P OS=Homo sapiens OX=9606 GN=SELENOP PE=1 SV=3</t>
  </si>
  <si>
    <t>sp|Q03591|FHR1_HUMAN</t>
  </si>
  <si>
    <t>sp|P08603|CFAH_HUMAN, sp|P36980|FHR2_HUMAN, sp|Q03591|FHR1_HUMAN, sp|Q9BXR6|FHR5_HUMAN</t>
  </si>
  <si>
    <t>Complement factor H-related protein 1 OS=Homo sapiens OX=9606 GN=CFHR1 PE=1 SV=2</t>
  </si>
  <si>
    <t>sp|P07225|PROS_HUMAN</t>
  </si>
  <si>
    <t>Vitamin K-dependent protein S OS=Homo sapiens OX=9606 GN=PROS1 PE=1 SV=1</t>
  </si>
  <si>
    <t>sp|Q9Y6R7|FCGBP_HUMAN</t>
  </si>
  <si>
    <t>IgGFc-binding protein OS=Homo sapiens OX=9606 GN=FCGBP PE=1 SV=3</t>
  </si>
  <si>
    <t>sp|Q9NZP8|C1RL_HUMAN</t>
  </si>
  <si>
    <t>Complement C1r subcomponent-like protein OS=Homo sapiens OX=9606 GN=C1RL PE=1 SV=2</t>
  </si>
  <si>
    <t>sp|P00740|FA9_HUMAN</t>
  </si>
  <si>
    <t>Coagulation factor IX OS=Homo sapiens OX=9606 GN=F9 PE=1 SV=2</t>
  </si>
  <si>
    <t>sp|P81605|DCD_HUMAN</t>
  </si>
  <si>
    <t>Dermcidin OS=Homo sapiens OX=9606 GN=DCD PE=1 SV=2</t>
  </si>
  <si>
    <t>sp|P22891|PROZ_HUMAN</t>
  </si>
  <si>
    <t>Vitamin K-dependent protein Z OS=Homo sapiens OX=9606 GN=PROZ PE=1 SV=2</t>
  </si>
  <si>
    <t>sp|P02747|C1QC_HUMAN</t>
  </si>
  <si>
    <t>Complement C1q subcomponent subunit C OS=Homo sapiens OX=9606 GN=C1QC PE=1 SV=3</t>
  </si>
  <si>
    <t>sp|Q6UXB8|PI16_HUMAN</t>
  </si>
  <si>
    <t>Peptidase inhibitor 16 OS=Homo sapiens OX=9606 GN=PI16 PE=1 SV=1</t>
  </si>
  <si>
    <t>sp|P22352|GPX3_HUMAN</t>
  </si>
  <si>
    <t>Glutathione peroxidase 3 OS=Homo sapiens OX=9606 GN=GPX3 PE=1 SV=2</t>
  </si>
  <si>
    <t>sp|P17936|IBP3_HUMAN</t>
  </si>
  <si>
    <t>Insulin-like growth factor-binding protein 3 OS=Homo sapiens OX=9606 GN=IGFBP3 PE=1 SV=2</t>
  </si>
  <si>
    <t>sp|P60709|ACTB_HUMAN_family</t>
  </si>
  <si>
    <t>sp|P60709|ACTB_HUMAN&amp;sp|P62736|ACTA_HUMAN&amp;sp|A5A3E0|POTEF_HUMAN</t>
  </si>
  <si>
    <t>'(40.0)</t>
  </si>
  <si>
    <t>'(375)</t>
  </si>
  <si>
    <t>'(41736)</t>
  </si>
  <si>
    <t>'(Actin, cytoplasmic 1 OS=Homo sapiens OX=9606 GN=ACTB PE=1 SV=1)</t>
  </si>
  <si>
    <t>sp|P02675|FIBB_HUMAN</t>
  </si>
  <si>
    <t>Fibrinogen beta chain OS=Homo sapiens OX=9606 GN=FGB PE=1 SV=2</t>
  </si>
  <si>
    <t>sp|Q96KN2|CNDP1_HUMAN</t>
  </si>
  <si>
    <t>Beta-Ala-His dipeptidase OS=Homo sapiens OX=9606 GN=CNDP1 PE=1 SV=4</t>
  </si>
  <si>
    <t>sp|Q15485|FCN2_HUMAN</t>
  </si>
  <si>
    <t>Ficolin-2 OS=Homo sapiens OX=9606 GN=FCN2 PE=1 SV=2</t>
  </si>
  <si>
    <t>sp|O95445|APOM_HUMAN</t>
  </si>
  <si>
    <t>Apolipoprotein M OS=Homo sapiens OX=9606 GN=APOM PE=1 SV=2</t>
  </si>
  <si>
    <t>sp|P14923|PLAK_HUMAN</t>
  </si>
  <si>
    <t>Junction plakoglobin OS=Homo sapiens OX=9606 GN=JUP PE=1 SV=3</t>
  </si>
  <si>
    <t>sp|P07996|TSP1_HUMAN</t>
  </si>
  <si>
    <t>sp|P07996|TSP1_HUMAN, sp|P35442|TSP2_HUMAN</t>
  </si>
  <si>
    <t>Thrombospondin-1 OS=Homo sapiens OX=9606 GN=THBS1 PE=1 SV=2</t>
  </si>
  <si>
    <t>sp|P19320|VCAM1_HUMAN</t>
  </si>
  <si>
    <t>Vascular cell adhesion protein 1 OS=Homo sapiens OX=9606 GN=VCAM1 PE=1 SV=1</t>
  </si>
  <si>
    <t>sp|P48740|MASP1_HUMAN</t>
  </si>
  <si>
    <t>Mannan-binding lectin serine protease 1 OS=Homo sapiens OX=9606 GN=MASP1 PE=1 SV=3</t>
  </si>
  <si>
    <t>sp|P33151|CADH5_HUMAN</t>
  </si>
  <si>
    <t>Cadherin-5 OS=Homo sapiens OX=9606 GN=CDH5 PE=1 SV=5</t>
  </si>
  <si>
    <t>sp|O75636|FCN3_HUMAN</t>
  </si>
  <si>
    <t>Ficolin-3 OS=Homo sapiens OX=9606 GN=FCN3 PE=1 SV=2</t>
  </si>
  <si>
    <t>sp|P80108|PHLD_HUMAN</t>
  </si>
  <si>
    <t>Phosphatidylinositol-glycan-specific phospholipase D OS=Homo sapiens OX=9606 GN=GPLD1 PE=1 SV=3</t>
  </si>
  <si>
    <t>sp|Q16706|MA2A1_HUMAN</t>
  </si>
  <si>
    <t>Alpha-mannosidase 2 OS=Homo sapiens OX=9606 GN=MAN2A1 PE=1 SV=2</t>
  </si>
  <si>
    <t>sp|P11226|MBL2_HUMAN</t>
  </si>
  <si>
    <t>Mannose-binding protein C OS=Homo sapiens OX=9606 GN=MBL2 PE=1 SV=2</t>
  </si>
  <si>
    <t>sp|P43251|BTD_HUMAN</t>
  </si>
  <si>
    <t>Biotinidase OS=Homo sapiens OX=9606 GN=BTD PE=1 SV=2</t>
  </si>
  <si>
    <t>sp|P00748|FA12_HUMAN</t>
  </si>
  <si>
    <t>Coagulation factor XII OS=Homo sapiens OX=9606 GN=F12 PE=1 SV=3</t>
  </si>
  <si>
    <t>sp|Q9BXR6|FHR5_HUMAN</t>
  </si>
  <si>
    <t>sp|Q03591|FHR1_HUMAN, sp|Q9BXR6|FHR5_HUMAN</t>
  </si>
  <si>
    <t>Complement factor H-related protein 5 OS=Homo sapiens OX=9606 GN=CFHR5 PE=1 SV=1</t>
  </si>
  <si>
    <t>sp|Q08380|LG3BP_HUMAN</t>
  </si>
  <si>
    <t>Galectin-3-binding protein OS=Homo sapiens OX=9606 GN=LGALS3BP PE=1 SV=1</t>
  </si>
  <si>
    <t>sp|P02745|C1QA_HUMAN</t>
  </si>
  <si>
    <t>Complement C1q subcomponent subunit A OS=Homo sapiens OX=9606 GN=C1QA PE=1 SV=2</t>
  </si>
  <si>
    <t>sp|P15169|CBPN_HUMAN</t>
  </si>
  <si>
    <t>Carboxypeptidase N catalytic chain OS=Homo sapiens OX=9606 GN=CPN1 PE=1 SV=1</t>
  </si>
  <si>
    <t>sp|Q86VB7|C163A_HUMAN</t>
  </si>
  <si>
    <t>Scavenger receptor cysteine-rich type 1 protein M130 OS=Homo sapiens OX=9606 GN=CD163 PE=1 SV=2</t>
  </si>
  <si>
    <t>sp|Q02413|DSG1_HUMAN</t>
  </si>
  <si>
    <t>Desmoglein-1 OS=Homo sapiens OX=9606 GN=DSG1 PE=1 SV=2</t>
  </si>
  <si>
    <t>sp|Q02985|FHR3_HUMAN</t>
  </si>
  <si>
    <t>sp|P08603|CFAH_HUMAN, sp|Q02985|FHR3_HUMAN, sp|Q92496|FHR4_HUMAN</t>
  </si>
  <si>
    <t>Complement factor H-related protein 3 OS=Homo sapiens OX=9606 GN=CFHR3 PE=1 SV=2</t>
  </si>
  <si>
    <t>sp|P04070|PROC_HUMAN</t>
  </si>
  <si>
    <t>Vitamin K-dependent protein C OS=Homo sapiens OX=9606 GN=PROC PE=1 SV=1</t>
  </si>
  <si>
    <t>sp|Q04756|HGFA_HUMAN</t>
  </si>
  <si>
    <t>Hepatocyte growth factor activator OS=Homo sapiens OX=9606 GN=HGFAC PE=1 SV=1</t>
  </si>
  <si>
    <t>sp|P00488|F13A_HUMAN</t>
  </si>
  <si>
    <t>Coagulation factor XIII A chain OS=Homo sapiens OX=9606 GN=F13A1 PE=1 SV=4</t>
  </si>
  <si>
    <t>sp|P14625|ENPL_HUMAN</t>
  </si>
  <si>
    <t>sp|P08238|HS90B_HUMAN, sp|P14625|ENPL_HUMAN</t>
  </si>
  <si>
    <t>Endoplasmin OS=Homo sapiens OX=9606 GN=HSP90B1 PE=1 SV=1</t>
  </si>
  <si>
    <t>sp|Q9NQ79|CRAC1_HUMAN</t>
  </si>
  <si>
    <t>Cartilage acidic protein 1 OS=Homo sapiens OX=9606 GN=CRTAC1 PE=1 SV=2</t>
  </si>
  <si>
    <t>sp|O95497|VNN1_HUMAN</t>
  </si>
  <si>
    <t>Pantetheinase OS=Homo sapiens OX=9606 GN=VNN1 PE=1 SV=2</t>
  </si>
  <si>
    <t>sp|Q12860|CNTN1_HUMAN</t>
  </si>
  <si>
    <t>Contactin-1 OS=Homo sapiens OX=9606 GN=CNTN1 PE=1 SV=1</t>
  </si>
  <si>
    <t>sp|P55058|PLTP_HUMAN</t>
  </si>
  <si>
    <t>Phospholipid transfer protein OS=Homo sapiens OX=9606 GN=PLTP PE=1 SV=1</t>
  </si>
  <si>
    <t>sp|P12111|CO6A3_HUMAN</t>
  </si>
  <si>
    <t>Collagen alpha-3(VI) chain OS=Homo sapiens OX=9606 GN=COL6A3 PE=1 SV=5</t>
  </si>
  <si>
    <t>sp|O00391|QSOX1_HUMAN</t>
  </si>
  <si>
    <t>Sulfhydryl oxidase 1 OS=Homo sapiens OX=9606 GN=QSOX1 PE=1 SV=3</t>
  </si>
  <si>
    <t>sp|Q9Y5Y7|LYVE1_HUMAN</t>
  </si>
  <si>
    <t>Lymphatic vessel endothelial hyaluronic acid receptor 1 OS=Homo sapiens OX=9606 GN=LYVE1 PE=1 SV=2</t>
  </si>
  <si>
    <t>sp|Q9ULI3|HEG1_HUMAN</t>
  </si>
  <si>
    <t>Protein HEG homolog 1 OS=Homo sapiens OX=9606 GN=HEG1 PE=1 SV=3</t>
  </si>
  <si>
    <t>sp|P08571|CD14_HUMAN</t>
  </si>
  <si>
    <t>Monocyte differentiation antigen CD14 OS=Homo sapiens OX=9606 GN=CD14 PE=1 SV=2</t>
  </si>
  <si>
    <t>sp|Q9UK55|ZPI_HUMAN</t>
  </si>
  <si>
    <t>Protein Z-dependent protease inhibitor OS=Homo sapiens OX=9606 GN=SERPINA10 PE=1 SV=1</t>
  </si>
  <si>
    <t>sp|P04075|ALDOA_HUMAN</t>
  </si>
  <si>
    <t>sp|P04075|ALDOA_HUMAN, sp|P09972|ALDOC_HUMAN</t>
  </si>
  <si>
    <t>Fructose-bisphosphate aldolase A OS=Homo sapiens OX=9606 GN=ALDOA PE=1 SV=2</t>
  </si>
  <si>
    <t>sp|P27918|PROP_HUMAN</t>
  </si>
  <si>
    <t>Properdin OS=Homo sapiens OX=9606 GN=CFP PE=1 SV=2</t>
  </si>
  <si>
    <t>sp|P11021|BIP_HUMAN</t>
  </si>
  <si>
    <t>sp|P0DMV8|HS71A_HUMAN, sp|P11021|BIP_HUMAN, sp|P11142|HSP7C_HUMAN, sp|P17066|HSP76_HUMAN</t>
  </si>
  <si>
    <t>Endoplasmic reticulum chaperone BiP OS=Homo sapiens OX=9606 GN=HSPA5 PE=1 SV=2</t>
  </si>
  <si>
    <t>sp|P98160|PGBM_HUMAN</t>
  </si>
  <si>
    <t>Basement membrane-specific heparan sulfate proteoglycan core protein OS=Homo sapiens OX=9606 GN=HSPG2 PE=1 SV=4</t>
  </si>
  <si>
    <t>sp|P23142|FBLN1_HUMAN</t>
  </si>
  <si>
    <t>Fibulin-1 OS=Homo sapiens OX=9606 GN=FBLN1 PE=1 SV=4</t>
  </si>
  <si>
    <t>sp|P0DJI8|SAA1_HUMAN (+1)</t>
  </si>
  <si>
    <t>sp|P0DJI8|SAA1_HUMAN&amp;sp|P0DJI9|SAA2_HUMAN</t>
  </si>
  <si>
    <t>Serum amyloid A-1 protein OS=Homo sapiens OX=9606 GN=SAA1 PE=1 SV=1</t>
  </si>
  <si>
    <t>sp|Q9UHG3|PCYOX_HUMAN</t>
  </si>
  <si>
    <t>Prenylcysteine oxidase 1 OS=Homo sapiens OX=9606 GN=PCYOX1 PE=1 SV=3</t>
  </si>
  <si>
    <t>sp|P13591|NCAM1_HUMAN</t>
  </si>
  <si>
    <t>Neural cell adhesion molecule 1 OS=Homo sapiens OX=9606 GN=NCAM1 PE=1 SV=3</t>
  </si>
  <si>
    <t>sp|P02655|APOC2_HUMAN</t>
  </si>
  <si>
    <t>Apolipoprotein C-II OS=Homo sapiens OX=9606 GN=APOC2 PE=1 SV=1</t>
  </si>
  <si>
    <t>sp|P05089|ARGI1_HUMAN</t>
  </si>
  <si>
    <t>Arginase-1 OS=Homo sapiens OX=9606 GN=ARG1 PE=1 SV=2</t>
  </si>
  <si>
    <t>sp|P00915|CAH1_HUMAN</t>
  </si>
  <si>
    <t>Carbonic anhydrase 1 OS=Homo sapiens OX=9606 GN=CA1 PE=1 SV=2</t>
  </si>
  <si>
    <t>sp|P09172|DOPO_HUMAN</t>
  </si>
  <si>
    <t>Dopamine beta-hydroxylase OS=Homo sapiens OX=9606 GN=DBH PE=1 SV=3</t>
  </si>
  <si>
    <t>sp|P49747|COMP_HUMAN</t>
  </si>
  <si>
    <t>sp|P35443|TSP4_HUMAN, sp|P49747|COMP_HUMAN</t>
  </si>
  <si>
    <t>Cartilage oligomeric matrix protein OS=Homo sapiens OX=9606 GN=COMP PE=1 SV=2</t>
  </si>
  <si>
    <t>sp|P13796|PLSL_HUMAN</t>
  </si>
  <si>
    <t>Plastin-2 OS=Homo sapiens OX=9606 GN=LCP1 PE=1 SV=6</t>
  </si>
  <si>
    <t>sp|P18206|VINC_HUMAN</t>
  </si>
  <si>
    <t>Vinculin OS=Homo sapiens OX=9606 GN=VCL PE=1 SV=4</t>
  </si>
  <si>
    <t>sp|P33908|MA1A1_HUMAN</t>
  </si>
  <si>
    <t>Mannosyl-oligosaccharide 1,2-alpha-mannosidase IA OS=Homo sapiens OX=9606 GN=MAN1A1 PE=1 SV=3</t>
  </si>
  <si>
    <t>sp|P03950|ANGI_HUMAN</t>
  </si>
  <si>
    <t>Angiogenin OS=Homo sapiens OX=9606 GN=ANG PE=1 SV=1</t>
  </si>
  <si>
    <t>sp|O00533|NCHL1_HUMAN</t>
  </si>
  <si>
    <t>Neural cell adhesion molecule L1-like protein OS=Homo sapiens OX=9606 GN=CHL1 PE=1 SV=4</t>
  </si>
  <si>
    <t>sp|Q15582|BGH3_HUMAN</t>
  </si>
  <si>
    <t>Transforming growth factor-beta-induced protein ig-h3 OS=Homo sapiens OX=9606 GN=TGFBI PE=1 SV=1</t>
  </si>
  <si>
    <t>sp|Q13156|RFA4_HUMAN</t>
  </si>
  <si>
    <t>Replication protein A 30 kDa subunit OS=Homo sapiens OX=9606 GN=RPA4 PE=1 SV=2</t>
  </si>
  <si>
    <t>sp|P22105|TENX_HUMAN</t>
  </si>
  <si>
    <t>Tenascin-X OS=Homo sapiens OX=9606 GN=TNXB PE=1 SV=5</t>
  </si>
  <si>
    <t>sp|P20930|FILA_HUMAN</t>
  </si>
  <si>
    <t>Filaggrin OS=Homo sapiens OX=9606 GN=FLG PE=1 SV=3</t>
  </si>
  <si>
    <t>sp|O00187|MASP2_HUMAN</t>
  </si>
  <si>
    <t>Mannan-binding lectin serine protease 2 OS=Homo sapiens OX=9606 GN=MASP2 PE=1 SV=4</t>
  </si>
  <si>
    <t>sp|Q16610|ECM1_HUMAN</t>
  </si>
  <si>
    <t>Extracellular matrix protein 1 OS=Homo sapiens OX=9606 GN=ECM1 PE=1 SV=2</t>
  </si>
  <si>
    <t>sp|P26927|HGFL_HUMAN</t>
  </si>
  <si>
    <t>Hepatocyte growth factor-like protein OS=Homo sapiens OX=9606 GN=MST1 PE=1 SV=2</t>
  </si>
  <si>
    <t>sp|P11597|CETP_HUMAN</t>
  </si>
  <si>
    <t>Cholesteryl ester transfer protein OS=Homo sapiens OX=9606 GN=CETP PE=1 SV=2</t>
  </si>
  <si>
    <t>sp|P02656|APOC3_HUMAN</t>
  </si>
  <si>
    <t>Apolipoprotein C-III OS=Homo sapiens OX=9606 GN=APOC3 PE=1 SV=1</t>
  </si>
  <si>
    <t>sp|P04406|G3P_HUMAN</t>
  </si>
  <si>
    <t>sp|O14556|G3PT_HUMAN, sp|P04406|G3P_HUMAN</t>
  </si>
  <si>
    <t>Glyceraldehyde-3-phosphate dehydrogenase OS=Homo sapiens OX=9606 GN=GAPDH PE=1 SV=3</t>
  </si>
  <si>
    <t>sp|P15144|AMPN_HUMAN</t>
  </si>
  <si>
    <t>Aminopeptidase N OS=Homo sapiens OX=9606 GN=ANPEP PE=1 SV=4</t>
  </si>
  <si>
    <t>sp|Q15848|ADIPO_HUMAN</t>
  </si>
  <si>
    <t>Adiponectin OS=Homo sapiens OX=9606 GN=ADIPOQ PE=1 SV=1</t>
  </si>
  <si>
    <t>sp|P02679|FIBG_HUMAN</t>
  </si>
  <si>
    <t>Fibrinogen gamma chain OS=Homo sapiens OX=9606 GN=FGG PE=1 SV=3</t>
  </si>
  <si>
    <t>sp|P31944|CASPE_HUMAN</t>
  </si>
  <si>
    <t>Caspase-14 OS=Homo sapiens OX=9606 GN=CASP14 PE=1 SV=2</t>
  </si>
  <si>
    <t>sp|P12955|PEPD_HUMAN</t>
  </si>
  <si>
    <t>Xaa-Pro dipeptidase OS=Homo sapiens OX=9606 GN=PEPD PE=1 SV=3</t>
  </si>
  <si>
    <t>sp|P02654|APOC1_HUMAN</t>
  </si>
  <si>
    <t>Apolipoprotein C-I OS=Homo sapiens OX=9606 GN=APOC1 PE=1 SV=1</t>
  </si>
  <si>
    <t>sp|Q5T447|HECD3_HUMAN</t>
  </si>
  <si>
    <t>E3 ubiquitin-protein ligase HECTD3 OS=Homo sapiens OX=9606 GN=HECTD3 PE=1 SV=1</t>
  </si>
  <si>
    <t>sp|Q16853|AOC3_HUMAN</t>
  </si>
  <si>
    <t>Membrane primary amine oxidase OS=Homo sapiens OX=9606 GN=AOC3 PE=1 SV=3</t>
  </si>
  <si>
    <t>sp|Q15063|POSTN_HUMAN</t>
  </si>
  <si>
    <t>Periostin OS=Homo sapiens OX=9606 GN=POSTN PE=1 SV=2</t>
  </si>
  <si>
    <t>sp|P40197|GPV_HUMAN</t>
  </si>
  <si>
    <t>Platelet glycoprotein V OS=Homo sapiens OX=9606 GN=GP5 PE=1 SV=1</t>
  </si>
  <si>
    <t>sp|P41222|PTGDS_HUMAN</t>
  </si>
  <si>
    <t>Prostaglandin-H2 D-isomerase OS=Homo sapiens OX=9606 GN=PTGDS PE=1 SV=1</t>
  </si>
  <si>
    <t>sp|Q6EMK4|VASN_HUMAN</t>
  </si>
  <si>
    <t>Vasorin OS=Homo sapiens OX=9606 GN=VASN PE=1 SV=1</t>
  </si>
  <si>
    <t>sp|Q01469|FABP5_HUMAN</t>
  </si>
  <si>
    <t>Fatty acid-binding protein 5 OS=Homo sapiens OX=9606 GN=FABP5 PE=1 SV=3</t>
  </si>
  <si>
    <t>sp|P21333|FLNA_HUMAN</t>
  </si>
  <si>
    <t>Filamin-A OS=Homo sapiens OX=9606 GN=FLNA PE=1 SV=4</t>
  </si>
  <si>
    <t>sp|Q96P63|SPB12_HUMAN</t>
  </si>
  <si>
    <t>Serpin B12 OS=Homo sapiens OX=9606 GN=SERPINB12 PE=1 SV=1</t>
  </si>
  <si>
    <t>sp|Q9Y490|TLN1_HUMAN</t>
  </si>
  <si>
    <t>Talin-1 OS=Homo sapiens OX=9606 GN=TLN1 PE=1 SV=3</t>
  </si>
  <si>
    <t>sp|P10720|PF4V_HUMAN</t>
  </si>
  <si>
    <t>Platelet factor 4 variant OS=Homo sapiens OX=9606 GN=PF4V1 PE=1 SV=1</t>
  </si>
  <si>
    <t>sp|Q7Z7G0|TARSH_HUMAN</t>
  </si>
  <si>
    <t>Target of Nesh-SH3 OS=Homo sapiens OX=9606 GN=ABI3BP PE=1 SV=1</t>
  </si>
  <si>
    <t>sp|P04180|LCAT_HUMAN</t>
  </si>
  <si>
    <t>Phosphatidylcholine-sterol acyltransferase OS=Homo sapiens OX=9606 GN=LCAT PE=1 SV=1</t>
  </si>
  <si>
    <t>sp|P02775|CXCL7_HUMAN</t>
  </si>
  <si>
    <t>Platelet basic protein OS=Homo sapiens OX=9606 GN=PPBP PE=1 SV=3</t>
  </si>
  <si>
    <t>sp|P05109|S10A8_HUMAN</t>
  </si>
  <si>
    <t>Protein S100-A8 OS=Homo sapiens OX=9606 GN=S100A8 PE=1 SV=1</t>
  </si>
  <si>
    <t>sp|Q12805|FBLN3_HUMAN</t>
  </si>
  <si>
    <t>EGF-containing fibulin-like extracellular matrix protein 1 OS=Homo sapiens OX=9606 GN=EFEMP1 PE=1 SV=2</t>
  </si>
  <si>
    <t>sp|P32119|PRDX2_HUMAN</t>
  </si>
  <si>
    <t>sp|P32119|PRDX2_HUMAN, sp|Q06830|PRDX1_HUMAN</t>
  </si>
  <si>
    <t>Peroxiredoxin-2 OS=Homo sapiens OX=9606 GN=PRDX2 PE=1 SV=5</t>
  </si>
  <si>
    <t>sp|Q14515|SPRL1_HUMAN</t>
  </si>
  <si>
    <t>SPARC-like protein 1 OS=Homo sapiens OX=9606 GN=SPARCL1 PE=1 SV=2</t>
  </si>
  <si>
    <t>sp|Q02487|DSC2_HUMAN</t>
  </si>
  <si>
    <t>Desmocollin-2 OS=Homo sapiens OX=9606 GN=DSC2 PE=1 SV=1</t>
  </si>
  <si>
    <t>sp|Q08554|DSC1_HUMAN</t>
  </si>
  <si>
    <t>Desmocollin-1 OS=Homo sapiens OX=9606 GN=DSC1 PE=1 SV=2</t>
  </si>
  <si>
    <t>sp|Q92820|GGH_HUMAN</t>
  </si>
  <si>
    <t>Gamma-glutamyl hydrolase OS=Homo sapiens OX=9606 GN=GGH PE=1 SV=2</t>
  </si>
  <si>
    <t>sp|P06733|ENOA_HUMAN</t>
  </si>
  <si>
    <t>Alpha-enolase OS=Homo sapiens OX=9606 GN=ENO1 PE=1 SV=2</t>
  </si>
  <si>
    <t>sp|P47929|LEG7_HUMAN</t>
  </si>
  <si>
    <t>Galectin-7 OS=Homo sapiens OX=9606 GN=LGALS7B PE=1 SV=2</t>
  </si>
  <si>
    <t>sp|P27487|DPP4_HUMAN</t>
  </si>
  <si>
    <t>Dipeptidyl peptidase 4 OS=Homo sapiens OX=9606 GN=DPP4 PE=1 SV=2</t>
  </si>
  <si>
    <t>sp|Q16270|IBP7_HUMAN</t>
  </si>
  <si>
    <t>Insulin-like growth factor-binding protein 7 OS=Homo sapiens OX=9606 GN=IGFBP7 PE=1 SV=1</t>
  </si>
  <si>
    <t>sp|Q01459|DIAC_HUMAN</t>
  </si>
  <si>
    <t>Di-N-acetylchitobiase OS=Homo sapiens OX=9606 GN=CTBS PE=1 SV=1</t>
  </si>
  <si>
    <t>sp|P18428|LBP_HUMAN</t>
  </si>
  <si>
    <t>Lipopolysaccharide-binding protein OS=Homo sapiens OX=9606 GN=LBP PE=1 SV=3</t>
  </si>
  <si>
    <t>sp|P01034|CYTC_HUMAN</t>
  </si>
  <si>
    <t>Cystatin-C OS=Homo sapiens OX=9606 GN=CST3 PE=1 SV=1</t>
  </si>
  <si>
    <t>sp|P07355|ANXA2_HUMAN</t>
  </si>
  <si>
    <t>Annexin A2 OS=Homo sapiens OX=9606 GN=ANXA2 PE=1 SV=2</t>
  </si>
  <si>
    <t>sp|Q13093|PAFA_HUMAN</t>
  </si>
  <si>
    <t>Platelet-activating factor acetylhydrolase OS=Homo sapiens OX=9606 GN=PLA2G7 PE=1 SV=1</t>
  </si>
  <si>
    <t>sp|P43121|MUC18_HUMAN</t>
  </si>
  <si>
    <t>Cell surface glycoprotein MUC18 OS=Homo sapiens OX=9606 GN=MCAM PE=1 SV=2</t>
  </si>
  <si>
    <t>sp|P10721|KIT_HUMAN</t>
  </si>
  <si>
    <t>Mast/stem cell growth factor receptor Kit OS=Homo sapiens OX=9606 GN=KIT PE=1 SV=1</t>
  </si>
  <si>
    <t>sp|P07237|PDIA1_HUMAN</t>
  </si>
  <si>
    <t>Protein disulfide-isomerase OS=Homo sapiens OX=9606 GN=P4HB PE=1 SV=3</t>
  </si>
  <si>
    <t>sp|P14543|NID1_HUMAN</t>
  </si>
  <si>
    <t>Nidogen-1 OS=Homo sapiens OX=9606 GN=NID1 PE=1 SV=3</t>
  </si>
  <si>
    <t>sp|P02786|TFR1_HUMAN</t>
  </si>
  <si>
    <t>Transferrin receptor protein 1 OS=Homo sapiens OX=9606 GN=TFRC PE=1 SV=2</t>
  </si>
  <si>
    <t>sp|P62937|PPIA_HUMAN</t>
  </si>
  <si>
    <t>Peptidyl-prolyl cis-trans isomerase A OS=Homo sapiens OX=9606 GN=PPIA PE=1 SV=2</t>
  </si>
  <si>
    <t>sp|P07339|CATD_HUMAN</t>
  </si>
  <si>
    <t>Cathepsin D OS=Homo sapiens OX=9606 GN=CTSD PE=1 SV=1</t>
  </si>
  <si>
    <t>sp|P25774|CATS_HUMAN</t>
  </si>
  <si>
    <t>Cathepsin S OS=Homo sapiens OX=9606 GN=CTSS PE=1 SV=3</t>
  </si>
  <si>
    <t>sp|Q6UWP8|SBSN_HUMAN</t>
  </si>
  <si>
    <t>Suprabasin OS=Homo sapiens OX=9606 GN=SBSN PE=1 SV=2</t>
  </si>
  <si>
    <t>sp|P27797|CALR_HUMAN</t>
  </si>
  <si>
    <t>Calreticulin OS=Homo sapiens OX=9606 GN=CALR PE=1 SV=1</t>
  </si>
  <si>
    <t>sp|P61769|B2MG_HUMAN</t>
  </si>
  <si>
    <t>Beta-2-microglobulin OS=Homo sapiens OX=9606 GN=B2M PE=1 SV=1</t>
  </si>
  <si>
    <t>sp|P14618|KPYM_HUMAN</t>
  </si>
  <si>
    <t>Pyruvate kinase PKM OS=Homo sapiens OX=9606 GN=PKM PE=1 SV=4</t>
  </si>
  <si>
    <t>sp|P11717|MPRI_HUMAN</t>
  </si>
  <si>
    <t>Cation-independent mannose-6-phosphate receptor OS=Homo sapiens OX=9606 GN=IGF2R PE=1 SV=3</t>
  </si>
  <si>
    <t>sp|P02545|LMNA_HUMAN</t>
  </si>
  <si>
    <t>Prelamin-A/C OS=Homo sapiens OX=9606 GN=LMNA PE=1 SV=1</t>
  </si>
  <si>
    <t>sp|Q15166|PON3_HUMAN</t>
  </si>
  <si>
    <t>Serum paraoxonase/lactonase 3 OS=Homo sapiens OX=9606 GN=PON3 PE=1 SV=3</t>
  </si>
  <si>
    <t>sp|O43866|CD5L_HUMAN</t>
  </si>
  <si>
    <t>CD5 antigen-like OS=Homo sapiens OX=9606 GN=CD5L PE=1 SV=1</t>
  </si>
  <si>
    <t>sp|Q86YZ3|HORN_HUMAN</t>
  </si>
  <si>
    <t>Hornerin OS=Homo sapiens OX=9606 GN=HRNR PE=1 SV=2</t>
  </si>
  <si>
    <t>sp|P12830|CADH1_HUMAN</t>
  </si>
  <si>
    <t>Cadherin-1 OS=Homo sapiens OX=9606 GN=CDH1 PE=1 SV=3</t>
  </si>
  <si>
    <t>sp|P35579|MYH9_HUMAN</t>
  </si>
  <si>
    <t>Myosin-9 OS=Homo sapiens OX=9606 GN=MYH9 PE=1 SV=4</t>
  </si>
  <si>
    <t>sp|Q13822|ENPP2_HUMAN</t>
  </si>
  <si>
    <t>Ectonucleotide pyrophosphatase/phosphodiesterase family member 2 OS=Homo sapiens OX=9606 GN=ENPP2 PE=1 SV=3</t>
  </si>
  <si>
    <t>sp|P04066|FUCO_HUMAN</t>
  </si>
  <si>
    <t>Tissue alpha-L-fucosidase OS=Homo sapiens OX=9606 GN=FUCA1 PE=1 SV=4</t>
  </si>
  <si>
    <t>sp|P35590|TIE1_HUMAN</t>
  </si>
  <si>
    <t>Tyrosine-protein kinase receptor Tie-1 OS=Homo sapiens OX=9606 GN=TIE1 PE=1 SV=1</t>
  </si>
  <si>
    <t>sp|P55290|CAD13_HUMAN</t>
  </si>
  <si>
    <t>Cadherin-13 OS=Homo sapiens OX=9606 GN=CDH13 PE=1 SV=1</t>
  </si>
  <si>
    <t>sp|P69905|HBA_HUMAN</t>
  </si>
  <si>
    <t>Hemoglobin subunit alpha OS=Homo sapiens OX=9606 GN=HBA2 PE=1 SV=2</t>
  </si>
  <si>
    <t>sp|P29401|TKT_HUMAN</t>
  </si>
  <si>
    <t>Transketolase OS=Homo sapiens OX=9606 GN=TKT PE=1 SV=3</t>
  </si>
  <si>
    <t>sp|Q86UD1|OAF_HUMAN</t>
  </si>
  <si>
    <t>Out at first protein homolog OS=Homo sapiens OX=9606 GN=OAF PE=2 SV=1</t>
  </si>
  <si>
    <t>sp|P61626|LYSC_HUMAN</t>
  </si>
  <si>
    <t>Lysozyme C OS=Homo sapiens OX=9606 GN=LYZ PE=1 SV=1</t>
  </si>
  <si>
    <t>sp|P60174|TPIS_HUMAN</t>
  </si>
  <si>
    <t>Triosephosphate isomerase OS=Homo sapiens OX=9606 GN=TPI1 PE=1 SV=3</t>
  </si>
  <si>
    <t>sp|O75223|GGCT_HUMAN</t>
  </si>
  <si>
    <t>Gamma-glutamylcyclotransferase OS=Homo sapiens OX=9606 GN=GGCT PE=1 SV=1</t>
  </si>
  <si>
    <t>sp|Q5D862|FILA2_HUMAN</t>
  </si>
  <si>
    <t>Filaggrin-2 OS=Homo sapiens OX=9606 GN=FLG2 PE=1 SV=1</t>
  </si>
  <si>
    <t>sp|O14786|NRP1_HUMAN</t>
  </si>
  <si>
    <t>Neuropilin-1 OS=Homo sapiens OX=9606 GN=NRP1 PE=1 SV=3</t>
  </si>
  <si>
    <t>sp|P05062|ALDOB_HUMAN</t>
  </si>
  <si>
    <t>sp|P05062|ALDOB_HUMAN, sp|P09972|ALDOC_HUMAN</t>
  </si>
  <si>
    <t>Fructose-bisphosphate aldolase B OS=Homo sapiens OX=9606 GN=ALDOB PE=1 SV=2</t>
  </si>
  <si>
    <t>sp|P08253|MMP2_HUMAN</t>
  </si>
  <si>
    <t>72 kDa type IV collagenase OS=Homo sapiens OX=9606 GN=MMP2 PE=1 SV=2</t>
  </si>
  <si>
    <t>sp|O43493|TGON2_HUMAN</t>
  </si>
  <si>
    <t>Trans-Golgi network integral membrane protein 2 OS=Homo sapiens OX=9606 GN=TGOLN2 PE=1 SV=3</t>
  </si>
  <si>
    <t>sp|P26038|MOES_HUMAN</t>
  </si>
  <si>
    <t>Moesin OS=Homo sapiens OX=9606 GN=MSN PE=1 SV=3</t>
  </si>
  <si>
    <t>sp|Q12841|FSTL1_HUMAN</t>
  </si>
  <si>
    <t>Follistatin-related protein 1 OS=Homo sapiens OX=9606 GN=FSTL1 PE=1 SV=1</t>
  </si>
  <si>
    <t>sp|O15394|NCAM2_HUMAN</t>
  </si>
  <si>
    <t>Neural cell adhesion molecule 2 OS=Homo sapiens OX=9606 GN=NCAM2 PE=1 SV=2</t>
  </si>
  <si>
    <t>sp|P55056|APOC4_HUMAN</t>
  </si>
  <si>
    <t>Apolipoprotein C-IV OS=Homo sapiens OX=9606 GN=APOC4 PE=1 SV=1</t>
  </si>
  <si>
    <t>sp|Q9NZT1|CALL5_HUMAN</t>
  </si>
  <si>
    <t>Calmodulin-like protein 5 OS=Homo sapiens OX=9606 GN=CALML5 PE=1 SV=2</t>
  </si>
  <si>
    <t>sp|P00558|PGK1_HUMAN</t>
  </si>
  <si>
    <t>Phosphoglycerate kinase 1 OS=Homo sapiens OX=9606 GN=PGK1 PE=1 SV=3</t>
  </si>
  <si>
    <t>sp|O94985|CSTN1_HUMAN</t>
  </si>
  <si>
    <t>Calsyntenin-1 OS=Homo sapiens OX=9606 GN=CLSTN1 PE=1 SV=1</t>
  </si>
  <si>
    <t>sp|P68871|HBB_HUMAN_family</t>
  </si>
  <si>
    <t>sp|P68871|HBB_HUMAN&amp;sp|P02042|HBD_HUMAN</t>
  </si>
  <si>
    <t>'(52.4)</t>
  </si>
  <si>
    <t>'(147)</t>
  </si>
  <si>
    <t>'(15998)</t>
  </si>
  <si>
    <t>'(Hemoglobin subunit beta OS=Homo sapiens OX=9606 GN=HBB PE=1 SV=2)</t>
  </si>
  <si>
    <t>sp|P04003|C4BPA_HUMAN</t>
  </si>
  <si>
    <t>C4b-binding protein alpha chain OS=Homo sapiens OX=9606 GN=C4BPA PE=1 SV=2</t>
  </si>
  <si>
    <t>sp|P02452|CO1A1_HUMAN</t>
  </si>
  <si>
    <t>Collagen alpha-1(I) chain OS=Homo sapiens OX=9606 GN=COL1A1 PE=1 SV=5</t>
  </si>
  <si>
    <t>sp|P06702|S10A9_HUMAN</t>
  </si>
  <si>
    <t>Protein S100-A9 OS=Homo sapiens OX=9606 GN=S100A9 PE=1 SV=1</t>
  </si>
  <si>
    <t>sp|Q9BTY2|FUCO2_HUMAN</t>
  </si>
  <si>
    <t>Plasma alpha-L-fucosidase OS=Homo sapiens OX=9606 GN=FUCA2 PE=1 SV=2</t>
  </si>
  <si>
    <t>sp|P08294|SODE_HUMAN</t>
  </si>
  <si>
    <t>Extracellular superoxide dismutase [Cu-Zn] OS=Homo sapiens OX=9606 GN=SOD3 PE=1 SV=2</t>
  </si>
  <si>
    <t>sp|P07942|LAMB1_HUMAN</t>
  </si>
  <si>
    <t>Laminin subunit beta-1 OS=Homo sapiens OX=9606 GN=LAMB1 PE=1 SV=2</t>
  </si>
  <si>
    <t>sp|Q99784|NOE1_HUMAN</t>
  </si>
  <si>
    <t>Noelin OS=Homo sapiens OX=9606 GN=OLFM1 PE=1 SV=4</t>
  </si>
  <si>
    <t>sp|P22692|IBP4_HUMAN</t>
  </si>
  <si>
    <t>Insulin-like growth factor-binding protein 4 OS=Homo sapiens OX=9606 GN=IGFBP4 PE=1 SV=2</t>
  </si>
  <si>
    <t>sp|P07359|GP1BA_HUMAN</t>
  </si>
  <si>
    <t>Platelet glycoprotein Ib alpha chain OS=Homo sapiens OX=9606 GN=GP1BA PE=1 SV=2</t>
  </si>
  <si>
    <t>sp|Q8NBJ4|GOLM1_HUMAN</t>
  </si>
  <si>
    <t>Golgi membrane protein 1 OS=Homo sapiens OX=9606 GN=GOLM1 PE=1 SV=1</t>
  </si>
  <si>
    <t>sp|P24821|TENA_HUMAN</t>
  </si>
  <si>
    <t>Tenascin OS=Homo sapiens OX=9606 GN=TNC PE=1 SV=3</t>
  </si>
  <si>
    <t>sp|O15347|HMGB3_HUMAN (+1)</t>
  </si>
  <si>
    <t>sp|O15347|HMGB3_HUMAN&amp;sp|P26583|HMGB2_HUMAN</t>
  </si>
  <si>
    <t>High mobility group protein B3 OS=Homo sapiens OX=9606 GN=HMGB3 PE=1 SV=4</t>
  </si>
  <si>
    <t>sp|O75874|IDHC_HUMAN</t>
  </si>
  <si>
    <t>Isocitrate dehydrogenase [NADP] cytoplasmic OS=Homo sapiens OX=9606 GN=IDH1 PE=1 SV=2</t>
  </si>
  <si>
    <t>sp|Q10588|BST1_HUMAN</t>
  </si>
  <si>
    <t>ADP-ribosyl cyclase/cyclic ADP-ribose hydrolase 2 OS=Homo sapiens OX=9606 GN=BST1 PE=1 SV=2</t>
  </si>
  <si>
    <t>sp|P01040|CYTA_HUMAN</t>
  </si>
  <si>
    <t>Cystatin-A OS=Homo sapiens OX=9606 GN=CSTA PE=1 SV=1</t>
  </si>
  <si>
    <t>sp|Q07954|LRP1_HUMAN</t>
  </si>
  <si>
    <t>Prolow-density lipoprotein receptor-related protein 1 OS=Homo sapiens OX=9606 GN=LRP1 PE=1 SV=2</t>
  </si>
  <si>
    <t>sp|P16070|CD44_HUMAN</t>
  </si>
  <si>
    <t>CD44 antigen OS=Homo sapiens OX=9606 GN=CD44 PE=1 SV=3</t>
  </si>
  <si>
    <t>sp|Q9GZZ8|LACRT_HUMAN</t>
  </si>
  <si>
    <t>Extracellular glycoprotein lacritin OS=Homo sapiens OX=9606 GN=LACRT PE=1 SV=1</t>
  </si>
  <si>
    <t>sp|Q9HDC9|APMAP_HUMAN</t>
  </si>
  <si>
    <t>Adipocyte plasma membrane-associated protein OS=Homo sapiens OX=9606 GN=APMAP PE=1 SV=2</t>
  </si>
  <si>
    <t>sp|P13639|EF2_HUMAN</t>
  </si>
  <si>
    <t>Elongation factor 2 OS=Homo sapiens OX=9606 GN=EEF2 PE=1 SV=4</t>
  </si>
  <si>
    <t>sp|Q09666|AHNK_HUMAN</t>
  </si>
  <si>
    <t>Neuroblast differentiation-associated protein AHNAK OS=Homo sapiens OX=9606 GN=AHNAK PE=1 SV=2</t>
  </si>
  <si>
    <t>sp|P07998|RNAS1_HUMAN</t>
  </si>
  <si>
    <t>Ribonuclease pancreatic OS=Homo sapiens OX=9606 GN=RNASE1 PE=1 SV=4</t>
  </si>
  <si>
    <t>sp|Q8NBP7|PCSK9_HUMAN</t>
  </si>
  <si>
    <t>Proprotein convertase subtilisin/kexin type 9 OS=Homo sapiens OX=9606 GN=PCSK9 PE=1 SV=3</t>
  </si>
  <si>
    <t>sp|P80723|BASP1_HUMAN</t>
  </si>
  <si>
    <t>Brain acid soluble protein 1 OS=Homo sapiens OX=9606 GN=BASP1 PE=1 SV=2</t>
  </si>
  <si>
    <t>sp|P84243|H33_HUMAN</t>
  </si>
  <si>
    <t>sp|P68431|H31_HUMAN, sp|P84243|H33_HUMAN</t>
  </si>
  <si>
    <t>Histone H3.3 OS=Homo sapiens OX=9606 GN=H3F3B PE=1 SV=2</t>
  </si>
  <si>
    <t>sp|P07307|ASGR2_HUMAN</t>
  </si>
  <si>
    <t>Asialoglycoprotein receptor 2 OS=Homo sapiens OX=9606 GN=ASGR2 PE=1 SV=2</t>
  </si>
  <si>
    <t>sp|P22735|TGM1_HUMAN</t>
  </si>
  <si>
    <t>Protein-glutamine gamma-glutamyltransferase K OS=Homo sapiens OX=9606 GN=TGM1 PE=1 SV=4</t>
  </si>
  <si>
    <t>sp|Q6YHK3|CD109_HUMAN</t>
  </si>
  <si>
    <t>CD109 antigen OS=Homo sapiens OX=9606 GN=CD109 PE=1 SV=2</t>
  </si>
  <si>
    <t>sp|Q9NQ38|ISK5_HUMAN</t>
  </si>
  <si>
    <t>Serine protease inhibitor Kazal-type 5 OS=Homo sapiens OX=9606 GN=SPINK5 PE=1 SV=2</t>
  </si>
  <si>
    <t>sp|Q6UY14|ATL4_HUMAN</t>
  </si>
  <si>
    <t>ADAMTS-like protein 4 OS=Homo sapiens OX=9606 GN=ADAMTSL4 PE=1 SV=2</t>
  </si>
  <si>
    <t>sp|Q08188|TGM3_HUMAN</t>
  </si>
  <si>
    <t>Protein-glutamine gamma-glutamyltransferase E OS=Homo sapiens OX=9606 GN=TGM3 PE=1 SV=4</t>
  </si>
  <si>
    <t>sp|Q6UX71|PXDC2_HUMAN</t>
  </si>
  <si>
    <t>Plexin domain-containing protein 2 OS=Homo sapiens OX=9606 GN=PLXDC2 PE=1 SV=1</t>
  </si>
  <si>
    <t>sp|P04040|CATA_HUMAN</t>
  </si>
  <si>
    <t>Catalase OS=Homo sapiens OX=9606 GN=CAT PE=1 SV=3</t>
  </si>
  <si>
    <t>sp|P29508|SPB3_HUMAN</t>
  </si>
  <si>
    <t>Serpin B3 OS=Homo sapiens OX=9606 GN=SERPINB3 PE=1 SV=2</t>
  </si>
  <si>
    <t>sp|P31146|COR1A_HUMAN</t>
  </si>
  <si>
    <t>Coronin-1A OS=Homo sapiens OX=9606 GN=CORO1A PE=1 SV=4</t>
  </si>
  <si>
    <t>sp|Q06830|PRDX1_HUMAN</t>
  </si>
  <si>
    <t>Peroxiredoxin-1 OS=Homo sapiens OX=9606 GN=PRDX1 PE=1 SV=1</t>
  </si>
  <si>
    <t>sp|A8K2U0|A2ML1_HUMAN</t>
  </si>
  <si>
    <t>Alpha-2-macroglobulin-like protein 1 OS=Homo sapiens OX=9606 GN=A2ML1 PE=1 SV=3</t>
  </si>
  <si>
    <t>sp|Q9P232|CNTN3_HUMAN</t>
  </si>
  <si>
    <t>Contactin-3 OS=Homo sapiens OX=9606 GN=CNTN3 PE=1 SV=3</t>
  </si>
  <si>
    <t>sp|P07737|PROF1_HUMAN</t>
  </si>
  <si>
    <t>Profilin-1 OS=Homo sapiens OX=9606 GN=PFN1 PE=1 SV=2</t>
  </si>
  <si>
    <t>sp|P37837|TALDO_HUMAN</t>
  </si>
  <si>
    <t>Transaldolase OS=Homo sapiens OX=9606 GN=TALDO1 PE=1 SV=2</t>
  </si>
  <si>
    <t>sp|Q9HCL0|PCD18_HUMAN</t>
  </si>
  <si>
    <t>Protocadherin-18 OS=Homo sapiens OX=9606 GN=PCDH18 PE=2 SV=3</t>
  </si>
  <si>
    <t>sp|P08238|HS90B_HUMAN</t>
  </si>
  <si>
    <t>Heat shock protein HSP 90-beta OS=Homo sapiens OX=9606 GN=HSP90AB1 PE=1 SV=4</t>
  </si>
  <si>
    <t>sp|P54289|CA2D1_HUMAN</t>
  </si>
  <si>
    <t>Voltage-dependent calcium channel subunit alpha-2/delta-1 OS=Homo sapiens OX=9606 GN=CACNA2D1 PE=1 SV=3</t>
  </si>
  <si>
    <t>sp|P10412|H14_HUMAN</t>
  </si>
  <si>
    <t>sp|P10412|H14_HUMAN, sp|P16401|H15_HUMAN</t>
  </si>
  <si>
    <t>Histone H1.4 OS=Homo sapiens OX=9606 GN=HIST1H1E PE=1 SV=2</t>
  </si>
  <si>
    <t>sp|P58335|ANTR2_HUMAN</t>
  </si>
  <si>
    <t>Anthrax toxin receptor 2 OS=Homo sapiens OX=9606 GN=ANTXR2 PE=1 SV=5</t>
  </si>
  <si>
    <t>sp|P54802|ANAG_HUMAN</t>
  </si>
  <si>
    <t>Alpha-N-acetylglucosaminidase OS=Homo sapiens OX=9606 GN=NAGLU PE=1 SV=2</t>
  </si>
  <si>
    <t>sp|P02788|TRFL_HUMAN</t>
  </si>
  <si>
    <t>Lactotransferrin OS=Homo sapiens OX=9606 GN=LTF PE=1 SV=6</t>
  </si>
  <si>
    <t>sp|Q15113|PCOC1_HUMAN</t>
  </si>
  <si>
    <t>Procollagen C-endopeptidase enhancer 1 OS=Homo sapiens OX=9606 GN=PCOLCE PE=1 SV=2</t>
  </si>
  <si>
    <t>sp|P23141|EST1_HUMAN</t>
  </si>
  <si>
    <t>Liver carboxylesterase 1 OS=Homo sapiens OX=9606 GN=CES1 PE=1 SV=2</t>
  </si>
  <si>
    <t>sp|Q12913|PTPRJ_HUMAN</t>
  </si>
  <si>
    <t>Receptor-type tyrosine-protein phosphatase eta OS=Homo sapiens OX=9606 GN=PTPRJ PE=1 SV=3</t>
  </si>
  <si>
    <t>sp|P08123|CO1A2_HUMAN</t>
  </si>
  <si>
    <t>Collagen alpha-2(I) chain OS=Homo sapiens OX=9606 GN=COL1A2 PE=1 SV=7</t>
  </si>
  <si>
    <t>sp|Q9UBX1|CATF_HUMAN</t>
  </si>
  <si>
    <t>Cathepsin F OS=Homo sapiens OX=9606 GN=CTSF PE=1 SV=1</t>
  </si>
  <si>
    <t>sp|P22897|MRC1_HUMAN</t>
  </si>
  <si>
    <t>Macrophage mannose receptor 1 OS=Homo sapiens OX=9606 GN=MRC1 PE=1 SV=1</t>
  </si>
  <si>
    <t>sp|P11142|HSP7C_HUMAN</t>
  </si>
  <si>
    <t>sp|P0DMV8|HS71A_HUMAN, sp|P11021|BIP_HUMAN, sp|P11142|HSP7C_HUMAN, sp|P17066|HSP76_HUMAN, sp|P38646|GRP75_HUMAN</t>
  </si>
  <si>
    <t>Heat shock cognate 71 kDa protein OS=Homo sapiens OX=9606 GN=HSPA8 PE=1 SV=1</t>
  </si>
  <si>
    <t>sp|Q13508|NAR3_HUMAN</t>
  </si>
  <si>
    <t>Ecto-ADP-ribosyltransferase 3 OS=Homo sapiens OX=9606 GN=ART3 PE=1 SV=2</t>
  </si>
  <si>
    <t>sp|P0CG47|UBB_HUMAN (+3)</t>
  </si>
  <si>
    <t>sp|P0CG47|UBB_HUMAN&amp;sp|P0CG48|UBC_HUMAN&amp;sp|P62979|RS27A_HUMAN&amp;sp|P62987|RL40_HUMAN</t>
  </si>
  <si>
    <t>Polyubiquitin-B OS=Homo sapiens OX=9606 GN=UBB PE=1 SV=1</t>
  </si>
  <si>
    <t>sp|P04745|AMY1_HUMAN (+2)</t>
  </si>
  <si>
    <t>sp|P04745|AMY1_HUMAN&amp;sp|P04746|AMYP_HUMAN&amp;sp|P19961|AMY2B_HUMAN</t>
  </si>
  <si>
    <t>Alpha-amylase 1 OS=Homo sapiens OX=9606 GN=AMY1C PE=1 SV=2</t>
  </si>
  <si>
    <t>sp|P00918|CAH2_HUMAN</t>
  </si>
  <si>
    <t>Carbonic anhydrase 2 OS=Homo sapiens OX=9606 GN=CA2 PE=1 SV=2</t>
  </si>
  <si>
    <t>sp|O43505|B4GA1_HUMAN</t>
  </si>
  <si>
    <t>Beta-1,4-glucuronyltransferase 1 OS=Homo sapiens OX=9606 GN=B4GAT1 PE=1 SV=1</t>
  </si>
  <si>
    <t>sp|Q9H4G4|GAPR1_HUMAN</t>
  </si>
  <si>
    <t>Golgi-associated plant pathogenesis-related protein 1 OS=Homo sapiens OX=9606 GN=GLIPR2 PE=1 SV=3</t>
  </si>
  <si>
    <t>sp|P61006|RAB8A_HUMAN (+3)</t>
  </si>
  <si>
    <t>sp|P61006|RAB8A_HUMAN&amp;sp|P62820|RAB1A_HUMAN&amp;sp|Q92930|RAB8B_HUMAN&amp;sp|Q9H0U4|RAB1B_HUMAN</t>
  </si>
  <si>
    <t>sp|P61006|RAB8A_HUMAN, sp|P61026|RAB10_HUMAN</t>
  </si>
  <si>
    <t>Ras-related protein Rab-8A OS=Homo sapiens OX=9606 GN=RAB8A PE=1 SV=1</t>
  </si>
  <si>
    <t>sp|P68104|EF1A1_HUMAN (+1)</t>
  </si>
  <si>
    <t>sp|P68104|EF1A1_HUMAN&amp;sp|Q5VTE0|EF1A3_HUMAN</t>
  </si>
  <si>
    <t>Elongation factor 1-alpha 1 OS=Homo sapiens OX=9606 GN=EEF1A1 PE=1 SV=1</t>
  </si>
  <si>
    <t>sp|P16035|TIMP2_HUMAN</t>
  </si>
  <si>
    <t>Metalloproteinase inhibitor 2 OS=Homo sapiens OX=9606 GN=TIMP2 PE=1 SV=2</t>
  </si>
  <si>
    <t>sp|P05362|ICAM1_HUMAN</t>
  </si>
  <si>
    <t>Intercellular adhesion molecule 1 OS=Homo sapiens OX=9606 GN=ICAM1 PE=1 SV=2</t>
  </si>
  <si>
    <t>sp|Q9H6X2|ANTR1_HUMAN</t>
  </si>
  <si>
    <t>Anthrax toxin receptor 1 OS=Homo sapiens OX=9606 GN=ANTXR1 PE=1 SV=2</t>
  </si>
  <si>
    <t>sp|P05556|ITB1_HUMAN</t>
  </si>
  <si>
    <t>Integrin beta-1 OS=Homo sapiens OX=9606 GN=ITGB1 PE=1 SV=2</t>
  </si>
  <si>
    <t>sp|Q9UNW1|MINP1_HUMAN</t>
  </si>
  <si>
    <t>Multiple inositol polyphosphate phosphatase 1 OS=Homo sapiens OX=9606 GN=MINPP1 PE=1 SV=1</t>
  </si>
  <si>
    <t>sp|Q7Z7M0|MEGF8_HUMAN</t>
  </si>
  <si>
    <t>Multiple epidermal growth factor-like domains protein 8 OS=Homo sapiens OX=9606 GN=MEGF8 PE=1 SV=2</t>
  </si>
  <si>
    <t>sp|P15151|PVR_HUMAN</t>
  </si>
  <si>
    <t>Poliovirus receptor OS=Homo sapiens OX=9606 GN=PVR PE=1 SV=2</t>
  </si>
  <si>
    <t>sp|P11279|LAMP1_HUMAN</t>
  </si>
  <si>
    <t>Lysosome-associated membrane glycoprotein 1 OS=Homo sapiens OX=9606 GN=LAMP1 PE=1 SV=3</t>
  </si>
  <si>
    <t>sp|Q14126|DSG2_HUMAN</t>
  </si>
  <si>
    <t>Desmoglein-2 OS=Homo sapiens OX=9606 GN=DSG2 PE=1 SV=2</t>
  </si>
  <si>
    <t>sp|A1L4H1|SRCRL_HUMAN</t>
  </si>
  <si>
    <t>Soluble scavenger receptor cysteine-rich domain-containing protein SSC5D OS=Homo sapiens OX=9606 GN=SSC5D PE=1 SV=3</t>
  </si>
  <si>
    <t>sp|P12821|ACE_HUMAN</t>
  </si>
  <si>
    <t>Angiotensin-converting enzyme OS=Homo sapiens OX=9606 GN=ACE PE=1 SV=1</t>
  </si>
  <si>
    <t>sp|P18850|ATF6A_HUMAN</t>
  </si>
  <si>
    <t>Cyclic AMP-dependent transcription factor ATF-6 alpha OS=Homo sapiens OX=9606 GN=ATF6 PE=1 SV=3</t>
  </si>
  <si>
    <t>sp|Q9NPH3|IL1AP_HUMAN</t>
  </si>
  <si>
    <t>Interleukin-1 receptor accessory protein OS=Homo sapiens OX=9606 GN=IL1RAP PE=1 SV=2</t>
  </si>
  <si>
    <t>sp|P07195|LDHB_HUMAN</t>
  </si>
  <si>
    <t>sp|P00338|LDHA_HUMAN, sp|P07195|LDHB_HUMAN</t>
  </si>
  <si>
    <t>L-lactate dehydrogenase B chain OS=Homo sapiens OX=9606 GN=LDHB PE=1 SV=2</t>
  </si>
  <si>
    <t>sp|Q76LX8|ATS13_HUMAN</t>
  </si>
  <si>
    <t>A disintegrin and metalloproteinase with thrombospondin motifs 13 OS=Homo sapiens OX=9606 GN=ADAMTS13 PE=1 SV=1</t>
  </si>
  <si>
    <t>sp|Q14956|GPNMB_HUMAN</t>
  </si>
  <si>
    <t>Transmembrane glycoprotein NMB OS=Homo sapiens OX=9606 GN=GPNMB PE=1 SV=2</t>
  </si>
  <si>
    <t>sp|Q13835|PKP1_HUMAN</t>
  </si>
  <si>
    <t>Plakophilin-1 OS=Homo sapiens OX=9606 GN=PKP1 PE=1 SV=2</t>
  </si>
  <si>
    <t>sp|Q13201|MMRN1_HUMAN</t>
  </si>
  <si>
    <t>Multimerin-1 OS=Homo sapiens OX=9606 GN=MMRN1 PE=1 SV=3</t>
  </si>
  <si>
    <t>sp|Q86TH1|ATL2_HUMAN</t>
  </si>
  <si>
    <t>ADAMTS-like protein 2 OS=Homo sapiens OX=9606 GN=ADAMTSL2 PE=1 SV=1</t>
  </si>
  <si>
    <t>sp|P24043|LAMA2_HUMAN</t>
  </si>
  <si>
    <t>Laminin subunit alpha-2 OS=Homo sapiens OX=9606 GN=LAMA2 PE=1 SV=4</t>
  </si>
  <si>
    <t>sp|Q9UBG0|MRC2_HUMAN</t>
  </si>
  <si>
    <t>C-type mannose receptor 2 OS=Homo sapiens OX=9606 GN=MRC2 PE=1 SV=2</t>
  </si>
  <si>
    <t>sp|P20908|CO5A1_HUMAN</t>
  </si>
  <si>
    <t>Collagen alpha-1(V) chain OS=Homo sapiens OX=9606 GN=COL5A1 PE=1 SV=3</t>
  </si>
  <si>
    <t>sp|Q9BUN1|MENT_HUMAN</t>
  </si>
  <si>
    <t>Protein MENT OS=Homo sapiens OX=9606 GN=MENT PE=2 SV=1</t>
  </si>
  <si>
    <t>sp|O95998|I18BP_HUMAN</t>
  </si>
  <si>
    <t>Interleukin-18-binding protein OS=Homo sapiens OX=9606 GN=IL18BP PE=1 SV=2</t>
  </si>
  <si>
    <t>sp|Q13103|SPP24_HUMAN</t>
  </si>
  <si>
    <t>Secreted phosphoprotein 24 OS=Homo sapiens OX=9606 GN=SPP2 PE=1 SV=1</t>
  </si>
  <si>
    <t>sp|Q8IXL6|FA20C_HUMAN</t>
  </si>
  <si>
    <t>Extracellular serine/threonine protein kinase FAM20C OS=Homo sapiens OX=9606 GN=FAM20C PE=1 SV=2</t>
  </si>
  <si>
    <t>sp|O60814|H2B1K_HUMAN (+13)</t>
  </si>
  <si>
    <t>sp|O60814|H2B1K_HUMAN&amp;sp|P06899|H2B1J_HUMAN&amp;sp|P23527|H2B1O_HUMAN&amp;sp|P33778|H2B1B_HUMAN&amp;sp|P57053|H2BFS_HUMAN&amp;sp|P58876|H2B1D_HUMAN&amp;sp|P62807|H2B1C_HUMAN&amp;sp|Q16778|H2B2E_HUMAN&amp;sp|Q5QNW6|H2B2F_HUMAN&amp;sp|Q93079|H2B1H_HUMAN&amp;sp|Q96A08|H2B1A_HUMAN&amp;sp|Q99877|H2B1N_HUMAN&amp;sp|Q99879|H2B1M_HUMAN&amp;sp|Q99880|H2B1L_HUMAN</t>
  </si>
  <si>
    <t>Histone H2B type 1-K OS=Homo sapiens OX=9606 GN=HIST1H2BK PE=1 SV=3</t>
  </si>
  <si>
    <t>sp|O95428|PPN_HUMAN</t>
  </si>
  <si>
    <t>Papilin OS=Homo sapiens OX=9606 GN=PAPLN PE=2 SV=4</t>
  </si>
  <si>
    <t>sp|P30101|PDIA3_HUMAN</t>
  </si>
  <si>
    <t>Protein disulfide-isomerase A3 OS=Homo sapiens OX=9606 GN=PDIA3 PE=1 SV=4</t>
  </si>
  <si>
    <t>sp|O14556|G3PT_HUMAN</t>
  </si>
  <si>
    <t>Glyceraldehyde-3-phosphate dehydrogenase, testis-specific OS=Homo sapiens OX=9606 GN=GAPDHS PE=1 SV=2</t>
  </si>
  <si>
    <t>sp|P06744|G6PI_HUMAN</t>
  </si>
  <si>
    <t>Glucose-6-phosphate isomerase OS=Homo sapiens OX=9606 GN=GPI PE=1 SV=4</t>
  </si>
  <si>
    <t>sp|P49913|CAMP_HUMAN</t>
  </si>
  <si>
    <t>Cathelicidin antimicrobial peptide OS=Homo sapiens OX=9606 GN=CAMP PE=1 SV=1</t>
  </si>
  <si>
    <t>sp|P17813|EGLN_HUMAN</t>
  </si>
  <si>
    <t>Endoglin OS=Homo sapiens OX=9606 GN=ENG PE=1 SV=2</t>
  </si>
  <si>
    <t>sp|P35443|TSP4_HUMAN</t>
  </si>
  <si>
    <t>Thrombospondin-4 OS=Homo sapiens OX=9606 GN=THBS4 PE=1 SV=2</t>
  </si>
  <si>
    <t>sp|P53634|CATC_HUMAN</t>
  </si>
  <si>
    <t>Dipeptidyl peptidase 1 OS=Homo sapiens OX=9606 GN=CTSC PE=1 SV=2</t>
  </si>
  <si>
    <t>sp|P55285|CADH6_HUMAN</t>
  </si>
  <si>
    <t>Cadherin-6 OS=Homo sapiens OX=9606 GN=CDH6 PE=1 SV=1</t>
  </si>
  <si>
    <t>sp|P04062|GLCM_HUMAN</t>
  </si>
  <si>
    <t>Lysosomal acid glucosylceramidase OS=Homo sapiens OX=9606 GN=GBA PE=1 SV=3</t>
  </si>
  <si>
    <t>sp|P35916|VGFR3_HUMAN</t>
  </si>
  <si>
    <t>Vascular endothelial growth factor receptor 3 OS=Homo sapiens OX=9606 GN=FLT4 PE=1 SV=3</t>
  </si>
  <si>
    <t>sp|Q9NPR2|SEM4B_HUMAN</t>
  </si>
  <si>
    <t>Semaphorin-4B OS=Homo sapiens OX=9606 GN=SEMA4B PE=1 SV=3</t>
  </si>
  <si>
    <t>sp|P13598|ICAM2_HUMAN</t>
  </si>
  <si>
    <t>Intercellular adhesion molecule 2 OS=Homo sapiens OX=9606 GN=ICAM2 PE=1 SV=2</t>
  </si>
  <si>
    <t>sp|Q07075|AMPE_HUMAN</t>
  </si>
  <si>
    <t>Glutamyl aminopeptidase OS=Homo sapiens OX=9606 GN=ENPEP PE=1 SV=3</t>
  </si>
  <si>
    <t>sp|P48637|GSHB_HUMAN</t>
  </si>
  <si>
    <t>Glutathione synthetase OS=Homo sapiens OX=9606 GN=GSS PE=1 SV=1</t>
  </si>
  <si>
    <t>sp|Q9P2E9|RRBP1_HUMAN</t>
  </si>
  <si>
    <t>Ribosome-binding protein 1 OS=Homo sapiens OX=9606 GN=RRBP1 PE=1 SV=5</t>
  </si>
  <si>
    <t>sp|P48960|CD97_HUMAN</t>
  </si>
  <si>
    <t>CD97 antigen OS=Homo sapiens OX=9606 GN=CD97 PE=1 SV=4</t>
  </si>
  <si>
    <t>sp|Q9Y6Z7|COL10_HUMAN</t>
  </si>
  <si>
    <t>Collectin-10 OS=Homo sapiens OX=9606 GN=COLEC10 PE=1 SV=2</t>
  </si>
  <si>
    <t>sp|P10599|THIO_HUMAN</t>
  </si>
  <si>
    <t>Thioredoxin OS=Homo sapiens OX=9606 GN=TXN PE=1 SV=3</t>
  </si>
  <si>
    <t>sp|Q9NZ08|ERAP1_HUMAN</t>
  </si>
  <si>
    <t>Endoplasmic reticulum aminopeptidase 1 OS=Homo sapiens OX=9606 GN=ERAP1 PE=1 SV=3</t>
  </si>
  <si>
    <t>sp|P10645|CMGA_HUMAN</t>
  </si>
  <si>
    <t>Chromogranin-A OS=Homo sapiens OX=9606 GN=CHGA PE=1 SV=7</t>
  </si>
  <si>
    <t>sp|P10586|PTPRF_HUMAN</t>
  </si>
  <si>
    <t>Receptor-type tyrosine-protein phosphatase F OS=Homo sapiens OX=9606 GN=PTPRF PE=1 SV=2</t>
  </si>
  <si>
    <t>sp|Q8TDL5|BPIB1_HUMAN</t>
  </si>
  <si>
    <t>BPI fold-containing family B member 1 OS=Homo sapiens OX=9606 GN=BPIFB1 PE=1 SV=1</t>
  </si>
  <si>
    <t>sp|P00338|LDHA_HUMAN</t>
  </si>
  <si>
    <t>L-lactate dehydrogenase A chain OS=Homo sapiens OX=9606 GN=LDHA PE=1 SV=2</t>
  </si>
  <si>
    <t>sp|P07686|HEXB_HUMAN</t>
  </si>
  <si>
    <t>Beta-hexosaminidase subunit beta OS=Homo sapiens OX=9606 GN=HEXB PE=1 SV=3</t>
  </si>
  <si>
    <t>sp|P04083|ANXA1_HUMAN</t>
  </si>
  <si>
    <t>Annexin A1 OS=Homo sapiens OX=9606 GN=ANXA1 PE=1 SV=2</t>
  </si>
  <si>
    <t>sp|P04908|H2A1B_HUMAN (+2)</t>
  </si>
  <si>
    <t>sp|P04908|H2A1B_HUMAN&amp;sp|P20671|H2A1D_HUMAN&amp;sp|Q7L7L0|H2A3_HUMAN</t>
  </si>
  <si>
    <t>Histone H2A type 1-B/E OS=Homo sapiens OX=9606 GN=HIST1H2AE PE=1 SV=2</t>
  </si>
  <si>
    <t>sp|O95479|G6PE_HUMAN</t>
  </si>
  <si>
    <t>GDH/6PGL endoplasmic bifunctional protein OS=Homo sapiens OX=9606 GN=H6PD PE=1 SV=2</t>
  </si>
  <si>
    <t>sp|Q9NS71|GKN1_HUMAN</t>
  </si>
  <si>
    <t>Gastrokine-1 OS=Homo sapiens OX=9606 GN=GKN1 PE=2 SV=3</t>
  </si>
  <si>
    <t>sp|P04792|HSPB1_HUMAN</t>
  </si>
  <si>
    <t>Heat shock protein beta-1 OS=Homo sapiens OX=9606 GN=HSPB1 PE=1 SV=2</t>
  </si>
  <si>
    <t>sp|P05451|REG1A_HUMAN</t>
  </si>
  <si>
    <t>Lithostathine-1-alpha OS=Homo sapiens OX=9606 GN=REG1A PE=1 SV=3</t>
  </si>
  <si>
    <t>sp|P16930|FAAA_HUMAN</t>
  </si>
  <si>
    <t>Fumarylacetoacetase OS=Homo sapiens OX=9606 GN=FAH PE=1 SV=2</t>
  </si>
  <si>
    <t>sp|Q08830|FGL1_HUMAN</t>
  </si>
  <si>
    <t>Fibrinogen-like protein 1 OS=Homo sapiens OX=9606 GN=FGL1 PE=1 SV=3</t>
  </si>
  <si>
    <t>sp|P23470|PTPRG_HUMAN</t>
  </si>
  <si>
    <t>Receptor-type tyrosine-protein phosphatase gamma OS=Homo sapiens OX=9606 GN=PTPRG PE=1 SV=4</t>
  </si>
  <si>
    <t>sp|P00441|SODC_HUMAN</t>
  </si>
  <si>
    <t>Superoxide dismutase [Cu-Zn] OS=Homo sapiens OX=9606 GN=SOD1 PE=1 SV=2</t>
  </si>
  <si>
    <t>sp|Q14766|LTBP1_HUMAN</t>
  </si>
  <si>
    <t>Latent-transforming growth factor beta-binding protein 1 OS=Homo sapiens OX=9606 GN=LTBP1 PE=1 SV=4</t>
  </si>
  <si>
    <t>sp|Q9UBR2|CATZ_HUMAN</t>
  </si>
  <si>
    <t>Cathepsin Z OS=Homo sapiens OX=9606 GN=CTSZ PE=1 SV=1</t>
  </si>
  <si>
    <t>sp|Q8WVV4|POF1B_HUMAN</t>
  </si>
  <si>
    <t>Protein POF1B OS=Homo sapiens OX=9606 GN=POF1B PE=1 SV=3</t>
  </si>
  <si>
    <t>sp|P14314|GLU2B_HUMAN</t>
  </si>
  <si>
    <t>Glucosidase 2 subunit beta OS=Homo sapiens OX=9606 GN=PRKCSH PE=1 SV=2</t>
  </si>
  <si>
    <t>sp|Q9HBR0|S38AA_HUMAN</t>
  </si>
  <si>
    <t>Putative sodium-coupled neutral amino acid transporter 10 OS=Homo sapiens OX=9606 GN=SLC38A10 PE=1 SV=2</t>
  </si>
  <si>
    <t>sp|Q13867|BLMH_HUMAN</t>
  </si>
  <si>
    <t>Bleomycin hydrolase OS=Homo sapiens OX=9606 GN=BLMH PE=1 SV=1</t>
  </si>
  <si>
    <t>sp|Q13449|LSAMP_HUMAN</t>
  </si>
  <si>
    <t>Limbic system-associated membrane protein OS=Homo sapiens OX=9606 GN=LSAMP PE=1 SV=2</t>
  </si>
  <si>
    <t>sp|P18065|IBP2_HUMAN</t>
  </si>
  <si>
    <t>Insulin-like growth factor-binding protein 2 OS=Homo sapiens OX=9606 GN=IGFBP2 PE=1 SV=2</t>
  </si>
  <si>
    <t>sp|Q13740|CD166_HUMAN</t>
  </si>
  <si>
    <t>CD166 antigen OS=Homo sapiens OX=9606 GN=ALCAM PE=1 SV=2</t>
  </si>
  <si>
    <t>sp|P16109|LYAM3_HUMAN</t>
  </si>
  <si>
    <t>P-selectin OS=Homo sapiens OX=9606 GN=SELP PE=1 SV=3</t>
  </si>
  <si>
    <t>sp|Q9UM47|NOTC3_HUMAN</t>
  </si>
  <si>
    <t>Neurogenic locus notch homolog protein 3 OS=Homo sapiens OX=9606 GN=NOTCH3 PE=1 SV=2</t>
  </si>
  <si>
    <t>sp|P31947|1433S_HUMAN</t>
  </si>
  <si>
    <t>sp|P27348|1433T_HUMAN, sp|P31947|1433S_HUMAN</t>
  </si>
  <si>
    <t>14-3-3 protein sigma OS=Homo sapiens OX=9606 GN=SFN PE=1 SV=1</t>
  </si>
  <si>
    <t>sp|Q9NZK5|ADA2_HUMAN</t>
  </si>
  <si>
    <t>Adenosine deaminase 2 OS=Homo sapiens OX=9606 GN=ADA2 PE=1 SV=2</t>
  </si>
  <si>
    <t>sp|P78324|SHPS1_HUMAN</t>
  </si>
  <si>
    <t>Tyrosine-protein phosphatase non-receptor type substrate 1 OS=Homo sapiens OX=9606 GN=SIRPA PE=1 SV=2</t>
  </si>
  <si>
    <t>sp|Q15517|CDSN_HUMAN</t>
  </si>
  <si>
    <t>Corneodesmosin OS=Homo sapiens OX=9606 GN=CDSN PE=1 SV=3</t>
  </si>
  <si>
    <t>sp|P49189|AL9A1_HUMAN</t>
  </si>
  <si>
    <t>4-trimethylaminobutyraldehyde dehydrogenase OS=Homo sapiens OX=9606 GN=ALDH9A1 PE=1 SV=3</t>
  </si>
  <si>
    <t>sp|Q96QA5|GSDMA_HUMAN</t>
  </si>
  <si>
    <t>Gasdermin-A OS=Homo sapiens OX=9606 GN=GSDMA PE=1 SV=4</t>
  </si>
  <si>
    <t>sp|Q01518|CAP1_HUMAN</t>
  </si>
  <si>
    <t>Adenylyl cyclase-associated protein 1 OS=Homo sapiens OX=9606 GN=CAP1 PE=1 SV=5</t>
  </si>
  <si>
    <t>sp|Q86TY3|ARMD4_HUMAN</t>
  </si>
  <si>
    <t>Armadillo-like helical domain-containing protein 4 OS=Homo sapiens OX=9606 GN=ARMH4 PE=1 SV=1</t>
  </si>
  <si>
    <t>sp|Q8WZ75|ROBO4_HUMAN</t>
  </si>
  <si>
    <t>Roundabout homolog 4 OS=Homo sapiens OX=9606 GN=ROBO4 PE=1 SV=1</t>
  </si>
  <si>
    <t>sp|Q9UJJ9|GNPTG_HUMAN</t>
  </si>
  <si>
    <t>N-acetylglucosamine-1-phosphotransferase subunit gamma OS=Homo sapiens OX=9606 GN=GNPTG PE=1 SV=1</t>
  </si>
  <si>
    <t>sp|O75083|WDR1_HUMAN</t>
  </si>
  <si>
    <t>WD repeat-containing protein 1 OS=Homo sapiens OX=9606 GN=WDR1 PE=1 SV=4</t>
  </si>
  <si>
    <t>sp|P00390|GSHR_HUMAN</t>
  </si>
  <si>
    <t>Glutathione reductase, mitochondrial OS=Homo sapiens OX=9606 GN=GSR PE=1 SV=2</t>
  </si>
  <si>
    <t>sp|P34096|RNAS4_HUMAN</t>
  </si>
  <si>
    <t>Ribonuclease 4 OS=Homo sapiens OX=9606 GN=RNASE4 PE=1 SV=3</t>
  </si>
  <si>
    <t>sp|P20774|MIME_HUMAN</t>
  </si>
  <si>
    <t>Mimecan OS=Homo sapiens OX=9606 GN=OGN PE=1 SV=1</t>
  </si>
  <si>
    <t>sp|Q86U17|SPA11_HUMAN</t>
  </si>
  <si>
    <t>Serpin A11 OS=Homo sapiens OX=9606 GN=SERPINA11 PE=2 SV=2</t>
  </si>
  <si>
    <t>sp|Q9Y5C1|ANGL3_HUMAN</t>
  </si>
  <si>
    <t>Angiopoietin-related protein 3 OS=Homo sapiens OX=9606 GN=ANGPTL3 PE=1 SV=1</t>
  </si>
  <si>
    <t>sp|P00451|FA8_HUMAN</t>
  </si>
  <si>
    <t>Coagulation factor VIII OS=Homo sapiens OX=9606 GN=F8 PE=1 SV=1</t>
  </si>
  <si>
    <t>sp|P05121|PAI1_HUMAN</t>
  </si>
  <si>
    <t>Plasminogen activator inhibitor 1 OS=Homo sapiens OX=9606 GN=SERPINE1 PE=1 SV=1</t>
  </si>
  <si>
    <t>sp|O60279|SUSD5_HUMAN</t>
  </si>
  <si>
    <t>Sushi domain-containing protein 5 OS=Homo sapiens OX=9606 GN=SUSD5 PE=1 SV=3</t>
  </si>
  <si>
    <t>sp|O43157|PLXB1_HUMAN</t>
  </si>
  <si>
    <t>Plexin-B1 OS=Homo sapiens OX=9606 GN=PLXNB1 PE=1 SV=3</t>
  </si>
  <si>
    <t>sp|P27930|IL1R2_HUMAN</t>
  </si>
  <si>
    <t>Interleukin-1 receptor type 2 OS=Homo sapiens OX=9606 GN=IL1R2 PE=1 SV=1</t>
  </si>
  <si>
    <t>sp|Q31612|1B73_HUMAN (+1)</t>
  </si>
  <si>
    <t>sp|Q31612|1B73_HUMAN&amp;sp|Q95604|1C17_HUMAN</t>
  </si>
  <si>
    <t>sp|P01891|1A68_HUMAN, sp|P01893|HLAH_HUMAN, sp|Q31612|1B73_HUMAN</t>
  </si>
  <si>
    <t>HLA class I histocompatibility antigen, B-73 alpha chain OS=Homo sapiens OX=9606 GN=HLA-B PE=1 SV=1</t>
  </si>
  <si>
    <t>sp|P19021|AMD_HUMAN</t>
  </si>
  <si>
    <t>Peptidyl-glycine alpha-amidating monooxygenase OS=Homo sapiens OX=9606 GN=PAM PE=1 SV=2</t>
  </si>
  <si>
    <t>sp|P28906|CD34_HUMAN</t>
  </si>
  <si>
    <t>Hematopoietic progenitor cell antigen CD34 OS=Homo sapiens OX=9606 GN=CD34 PE=1 SV=2</t>
  </si>
  <si>
    <t>sp|P07988|PSPB_HUMAN</t>
  </si>
  <si>
    <t>Pulmonary surfactant-associated protein B OS=Homo sapiens OX=9606 GN=SFTPB PE=1 SV=3</t>
  </si>
  <si>
    <t>sp|P28072|PSB6_HUMAN</t>
  </si>
  <si>
    <t>Proteasome subunit beta type-6 OS=Homo sapiens OX=9606 GN=PSMB6 PE=1 SV=4</t>
  </si>
  <si>
    <t>sp|Q92841|DDX17_HUMAN</t>
  </si>
  <si>
    <t>Probable ATP-dependent RNA helicase DDX17 OS=Homo sapiens OX=9606 GN=DDX17 PE=1 SV=2</t>
  </si>
  <si>
    <t>sp|P16401|H15_HUMAN</t>
  </si>
  <si>
    <t>Histone H1.5 OS=Homo sapiens OX=9606 GN=HIST1H1B PE=1 SV=3</t>
  </si>
  <si>
    <t>sp|O00592|PODXL_HUMAN</t>
  </si>
  <si>
    <t>Podocalyxin OS=Homo sapiens OX=9606 GN=PODXL PE=1 SV=2</t>
  </si>
  <si>
    <t>sp|P38646|GRP75_HUMAN</t>
  </si>
  <si>
    <t>sp|P11142|HSP7C_HUMAN, sp|P38646|GRP75_HUMAN</t>
  </si>
  <si>
    <t>Stress-70 protein, mitochondrial OS=Homo sapiens OX=9606 GN=HSPA9 PE=1 SV=2</t>
  </si>
  <si>
    <t>sp|Q14697|GANAB_HUMAN</t>
  </si>
  <si>
    <t>Neutral alpha-glucosidase AB OS=Homo sapiens OX=9606 GN=GANAB PE=1 SV=3</t>
  </si>
  <si>
    <t>sp|Q13790|APOF_HUMAN</t>
  </si>
  <si>
    <t>Apolipoprotein F OS=Homo sapiens OX=9606 GN=APOF PE=1 SV=2</t>
  </si>
  <si>
    <t>sp|P31025|LCN1_HUMAN</t>
  </si>
  <si>
    <t>Lipocalin-1 OS=Homo sapiens OX=9606 GN=LCN1 PE=1 SV=1</t>
  </si>
  <si>
    <t>sp|Q9HCB6|SPON1_HUMAN</t>
  </si>
  <si>
    <t>Spondin-1 OS=Homo sapiens OX=9606 GN=SPON1 PE=1 SV=2</t>
  </si>
  <si>
    <t>sp|P36222|CH3L1_HUMAN</t>
  </si>
  <si>
    <t>Chitinase-3-like protein 1 OS=Homo sapiens OX=9606 GN=CHI3L1 PE=1 SV=2</t>
  </si>
  <si>
    <t>sp|P41271|NBL1_HUMAN</t>
  </si>
  <si>
    <t>Neuroblastoma suppressor of tumorigenicity 1 OS=Homo sapiens OX=9606 GN=NBL1 PE=1 SV=2</t>
  </si>
  <si>
    <t>sp|O95897|NOE2_HUMAN</t>
  </si>
  <si>
    <t>Noelin-2 OS=Homo sapiens OX=9606 GN=OLFM2 PE=1 SV=2</t>
  </si>
  <si>
    <t>sp|P24593|IBP5_HUMAN</t>
  </si>
  <si>
    <t>Insulin-like growth factor-binding protein 5 OS=Homo sapiens OX=9606 GN=IGFBP5 PE=1 SV=1</t>
  </si>
  <si>
    <t>sp|P40189|IL6RB_HUMAN</t>
  </si>
  <si>
    <t>Interleukin-6 receptor subunit beta OS=Homo sapiens OX=9606 GN=IL6ST PE=1 SV=2</t>
  </si>
  <si>
    <t>sp|P78417|GSTO1_HUMAN</t>
  </si>
  <si>
    <t>Glutathione S-transferase omega-1 OS=Homo sapiens OX=9606 GN=GSTO1 PE=1 SV=2</t>
  </si>
  <si>
    <t>sp|P12814|ACTN1_HUMAN</t>
  </si>
  <si>
    <t>Alpha-actinin-1 OS=Homo sapiens OX=9606 GN=ACTN1 PE=1 SV=2</t>
  </si>
  <si>
    <t>sp|Q9UBP4|DKK3_HUMAN</t>
  </si>
  <si>
    <t>Dickkopf-related protein 3 OS=Homo sapiens OX=9606 GN=DKK3 PE=1 SV=2</t>
  </si>
  <si>
    <t>sp|P05067|A4_HUMAN</t>
  </si>
  <si>
    <t>sp|P05067|A4_HUMAN, sp|Q06481|APLP2_HUMAN</t>
  </si>
  <si>
    <t>Amyloid-beta precursor protein OS=Homo sapiens OX=9606 GN=APP PE=1 SV=3</t>
  </si>
  <si>
    <t>sp|P13497|BMP1_HUMAN</t>
  </si>
  <si>
    <t>Bone morphogenetic protein 1 OS=Homo sapiens OX=9606 GN=BMP1 PE=1 SV=2</t>
  </si>
  <si>
    <t>sp|P19022|CADH2_HUMAN</t>
  </si>
  <si>
    <t>Cadherin-2 OS=Homo sapiens OX=9606 GN=CDH2 PE=1 SV=4</t>
  </si>
  <si>
    <t>sp|Q8IW75|SPA12_HUMAN</t>
  </si>
  <si>
    <t>Serpin A12 OS=Homo sapiens OX=9606 GN=SERPINA12 PE=1 SV=1</t>
  </si>
  <si>
    <t>sp|Q8NDA2|HMCN2_HUMAN</t>
  </si>
  <si>
    <t>Hemicentin-2 OS=Homo sapiens OX=9606 GN=HMCN2 PE=2 SV=3</t>
  </si>
  <si>
    <t>sp|Q99972|MYOC_HUMAN</t>
  </si>
  <si>
    <t>Myocilin OS=Homo sapiens OX=9606 GN=MYOC PE=1 SV=2</t>
  </si>
  <si>
    <t>sp|P42785|PCP_HUMAN</t>
  </si>
  <si>
    <t>Lysosomal Pro-X carboxypeptidase OS=Homo sapiens OX=9606 GN=PRCP PE=1 SV=1</t>
  </si>
  <si>
    <t>sp|P09960|LKHA4_HUMAN</t>
  </si>
  <si>
    <t>Leukotriene A-4 hydrolase OS=Homo sapiens OX=9606 GN=LTA4H PE=1 SV=2</t>
  </si>
  <si>
    <t>sp|P01033|TIMP1_HUMAN</t>
  </si>
  <si>
    <t>Metalloproteinase inhibitor 1 OS=Homo sapiens OX=9606 GN=TIMP1 PE=1 SV=1</t>
  </si>
  <si>
    <t>sp|P00746|CFAD_HUMAN</t>
  </si>
  <si>
    <t>Complement factor D OS=Homo sapiens OX=9606 GN=CFD PE=1 SV=5</t>
  </si>
  <si>
    <t>sp|Q8IZF2|AGRF5_HUMAN</t>
  </si>
  <si>
    <t>Adhesion G protein-coupled receptor F5 OS=Homo sapiens OX=9606 GN=ADGRF5 PE=1 SV=3</t>
  </si>
  <si>
    <t>sp|Q4LDE5|SVEP1_HUMAN</t>
  </si>
  <si>
    <t>Sushi, von Willebrand factor type A, EGF and pentraxin domain-containing protein 1 OS=Homo sapiens OX=9606 GN=SVEP1 PE=1 SV=3</t>
  </si>
  <si>
    <t>sp|P35442|TSP2_HUMAN</t>
  </si>
  <si>
    <t>Thrombospondin-2 OS=Homo sapiens OX=9606 GN=THBS2 PE=1 SV=2</t>
  </si>
  <si>
    <t>sp|P08195|4F2_HUMAN</t>
  </si>
  <si>
    <t>4F2 cell-surface antigen heavy chain OS=Homo sapiens OX=9606 GN=SLC3A2 PE=1 SV=3</t>
  </si>
  <si>
    <t>sp|P55103|INHBC_HUMAN</t>
  </si>
  <si>
    <t>Inhibin beta C chain OS=Homo sapiens OX=9606 GN=INHBC PE=2 SV=1</t>
  </si>
  <si>
    <t>sp|P63104|1433Z_HUMAN</t>
  </si>
  <si>
    <t>sp|P27348|1433T_HUMAN, sp|P63104|1433Z_HUMAN</t>
  </si>
  <si>
    <t>14-3-3 protein zeta/delta OS=Homo sapiens OX=9606 GN=YWHAZ PE=1 SV=1</t>
  </si>
  <si>
    <t>sp|Q14574|DSC3_HUMAN</t>
  </si>
  <si>
    <t>Desmocollin-3 OS=Homo sapiens OX=9606 GN=DSC3 PE=1 SV=3</t>
  </si>
  <si>
    <t>sp|P07858|CATB_HUMAN</t>
  </si>
  <si>
    <t>Cathepsin B OS=Homo sapiens OX=9606 GN=CTSB PE=1 SV=3</t>
  </si>
  <si>
    <t>sp|Q92859|NEO1_HUMAN</t>
  </si>
  <si>
    <t>Neogenin OS=Homo sapiens OX=9606 GN=NEO1 PE=1 SV=2</t>
  </si>
  <si>
    <t>sp|P20851|C4BPB_HUMAN</t>
  </si>
  <si>
    <t>C4b-binding protein beta chain OS=Homo sapiens OX=9606 GN=C4BPB PE=1 SV=1</t>
  </si>
  <si>
    <t>sp|P35555|FBN1_HUMAN</t>
  </si>
  <si>
    <t>Fibrillin-1 OS=Homo sapiens OX=9606 GN=FBN1 PE=1 SV=3</t>
  </si>
  <si>
    <t>sp|P20023|CR2_HUMAN</t>
  </si>
  <si>
    <t>Complement receptor type 2 OS=Homo sapiens OX=9606 GN=CR2 PE=1 SV=2</t>
  </si>
  <si>
    <t>sp|P02461|CO3A1_HUMAN</t>
  </si>
  <si>
    <t>Collagen alpha-1(III) chain OS=Homo sapiens OX=9606 GN=COL3A1 PE=1 SV=4</t>
  </si>
  <si>
    <t>sp|P20073|ANXA7_HUMAN</t>
  </si>
  <si>
    <t>Annexin A7 OS=Homo sapiens OX=9606 GN=ANXA7 PE=1 SV=3</t>
  </si>
  <si>
    <t>sp|P01137|TGFB1_HUMAN</t>
  </si>
  <si>
    <t>Transforming growth factor beta-1 proprotein OS=Homo sapiens OX=9606 GN=TGFB1 PE=1 SV=2</t>
  </si>
  <si>
    <t>sp|P19338|NUCL_HUMAN</t>
  </si>
  <si>
    <t>Nucleolin OS=Homo sapiens OX=9606 GN=NCL PE=1 SV=3</t>
  </si>
  <si>
    <t>sp|Q12884|SEPR_HUMAN</t>
  </si>
  <si>
    <t>Prolyl endopeptidase FAP OS=Homo sapiens OX=9606 GN=FAP PE=1 SV=5</t>
  </si>
  <si>
    <t>sp|Q13228|SBP1_HUMAN</t>
  </si>
  <si>
    <t>Methanethiol oxidase OS=Homo sapiens OX=9606 GN=SELENBP1 PE=1 SV=2</t>
  </si>
  <si>
    <t>sp|P23528|COF1_HUMAN</t>
  </si>
  <si>
    <t>Cofilin-1 OS=Homo sapiens OX=9606 GN=CFL1 PE=1 SV=3</t>
  </si>
  <si>
    <t>sp|P17301|ITA2_HUMAN</t>
  </si>
  <si>
    <t>Integrin alpha-2 OS=Homo sapiens OX=9606 GN=ITGA2 PE=1 SV=1</t>
  </si>
  <si>
    <t>sp|P26572|MGAT1_HUMAN</t>
  </si>
  <si>
    <t>Alpha-1,3-mannosyl-glycoprotein 2-beta-N-acetylglucosaminyltransferase OS=Homo sapiens OX=9606 GN=MGAT1 PE=1 SV=2</t>
  </si>
  <si>
    <t>sp|P78509|RELN_HUMAN</t>
  </si>
  <si>
    <t>Reelin OS=Homo sapiens OX=9606 GN=RELN PE=1 SV=3</t>
  </si>
  <si>
    <t>sp|P52209|6PGD_HUMAN</t>
  </si>
  <si>
    <t>6-phosphogluconate dehydrogenase, decarboxylating OS=Homo sapiens OX=9606 GN=PGD PE=1 SV=3</t>
  </si>
  <si>
    <t>sp|Q9Y4L1|HYOU1_HUMAN</t>
  </si>
  <si>
    <t>Hypoxia up-regulated protein 1 OS=Homo sapiens OX=9606 GN=HYOU1 PE=1 SV=1</t>
  </si>
  <si>
    <t>sp|P28827|PTPRM_HUMAN</t>
  </si>
  <si>
    <t>Receptor-type tyrosine-protein phosphatase mu OS=Homo sapiens OX=9606 GN=PTPRM PE=1 SV=2</t>
  </si>
  <si>
    <t>sp|O15031|PLXB2_HUMAN</t>
  </si>
  <si>
    <t>Plexin-B2 OS=Homo sapiens OX=9606 GN=PLXNB2 PE=1 SV=3</t>
  </si>
  <si>
    <t>sp|Q9BYJ0|FGFP2_HUMAN</t>
  </si>
  <si>
    <t>Fibroblast growth factor-binding protein 2 OS=Homo sapiens OX=9606 GN=FGFBP2 PE=1 SV=1</t>
  </si>
  <si>
    <t>sp|P09486|SPRC_HUMAN</t>
  </si>
  <si>
    <t>SPARC OS=Homo sapiens OX=9606 GN=SPARC PE=1 SV=1</t>
  </si>
  <si>
    <t>sp|P20062|TCO2_HUMAN</t>
  </si>
  <si>
    <t>Transcobalamin-2 OS=Homo sapiens OX=9606 GN=TCN2 PE=1 SV=3</t>
  </si>
  <si>
    <t>sp|P31151|S10A7_HUMAN</t>
  </si>
  <si>
    <t>Protein S100-A7 OS=Homo sapiens OX=9606 GN=S100A7 PE=1 SV=4</t>
  </si>
  <si>
    <t>sp|P06865|HEXA_HUMAN</t>
  </si>
  <si>
    <t>Beta-hexosaminidase subunit alpha OS=Homo sapiens OX=9606 GN=HEXA PE=1 SV=2</t>
  </si>
  <si>
    <t>sp|Q93063|EXT2_HUMAN</t>
  </si>
  <si>
    <t>Exostosin-2 OS=Homo sapiens OX=9606 GN=EXT2 PE=1 SV=1</t>
  </si>
  <si>
    <t>sp|P69849|NOMO3_HUMAN (+2)</t>
  </si>
  <si>
    <t>sp|P69849|NOMO3_HUMAN&amp;sp|Q15155|NOMO1_HUMAN&amp;sp|Q5JPE7|NOMO2_HUMAN</t>
  </si>
  <si>
    <t>Nodal modulator 3 OS=Homo sapiens OX=9606 GN=NOMO3 PE=3 SV=2</t>
  </si>
  <si>
    <t>sp|P06858|LIPL_HUMAN</t>
  </si>
  <si>
    <t>Lipoprotein lipase OS=Homo sapiens OX=9606 GN=LPL PE=1 SV=1</t>
  </si>
  <si>
    <t>sp|Q92496|FHR4_HUMAN</t>
  </si>
  <si>
    <t>sp|Q02985|FHR3_HUMAN, sp|Q92496|FHR4_HUMAN</t>
  </si>
  <si>
    <t>Complement factor H-related protein 4 OS=Homo sapiens OX=9606 GN=CFHR4 PE=1 SV=3</t>
  </si>
  <si>
    <t>sp|P01893|HLAH_HUMAN</t>
  </si>
  <si>
    <t>Putative HLA class I histocompatibility antigen, alpha chain H OS=Homo sapiens OX=9606 GN=HLA-H PE=5 SV=3</t>
  </si>
  <si>
    <t>sp|Q8IZD2|KMT2E_HUMAN</t>
  </si>
  <si>
    <t>missing in TMT1</t>
  </si>
  <si>
    <t>Inactive histone-lysine N-methyltransferase 2E OS=Homo sapiens OX=9606 GN=KMT2E PE=1 SV=1</t>
  </si>
  <si>
    <t>sp|P23471|PTPRZ_HUMAN</t>
  </si>
  <si>
    <t>Receptor-type tyrosine-protein phosphatase zeta OS=Homo sapiens OX=9606 GN=PTPRZ1 PE=1 SV=4</t>
  </si>
  <si>
    <t>sp|Q15084|PDIA6_HUMAN</t>
  </si>
  <si>
    <t>Protein disulfide-isomerase A6 OS=Homo sapiens OX=9606 GN=PDIA6 PE=1 SV=1</t>
  </si>
  <si>
    <t>sp|Q9Y646|CBPQ_HUMAN</t>
  </si>
  <si>
    <t>Carboxypeptidase Q OS=Homo sapiens OX=9606 GN=CPQ PE=1 SV=1</t>
  </si>
  <si>
    <t>sp|Q86SQ4|AGRG6_HUMAN</t>
  </si>
  <si>
    <t>Adhesion G-protein coupled receptor G6 OS=Homo sapiens OX=9606 GN=ADGRG6 PE=1 SV=3</t>
  </si>
  <si>
    <t>sp|Q86UX7|URP2_HUMAN</t>
  </si>
  <si>
    <t>Fermitin family homolog 3 OS=Homo sapiens OX=9606 GN=FERMT3 PE=1 SV=1</t>
  </si>
  <si>
    <t>sp|P67936|TPM4_HUMAN</t>
  </si>
  <si>
    <t>sp|P06753|TPM3_HUMAN, sp|P67936|TPM4_HUMAN</t>
  </si>
  <si>
    <t>Tropomyosin alpha-4 chain OS=Homo sapiens OX=9606 GN=TPM4 PE=1 SV=3</t>
  </si>
  <si>
    <t>sp|Q9UQP3|TENN_HUMAN</t>
  </si>
  <si>
    <t>Tenascin-N OS=Homo sapiens OX=9606 GN=TNN PE=1 SV=2</t>
  </si>
  <si>
    <t>sp|P61026|RAB10_HUMAN</t>
  </si>
  <si>
    <t>Ras-related protein Rab-10 OS=Homo sapiens OX=9606 GN=RAB10 PE=1 SV=1</t>
  </si>
  <si>
    <t>sp|P32942|ICAM3_HUMAN</t>
  </si>
  <si>
    <t>missing in TMT2</t>
  </si>
  <si>
    <t>Intercellular adhesion molecule 3 OS=Homo sapiens OX=9606 GN=ICAM3 PE=1 SV=2</t>
  </si>
  <si>
    <t>sp|P32004|L1CAM_HUMAN</t>
  </si>
  <si>
    <t>Neural cell adhesion molecule L1 OS=Homo sapiens OX=9606 GN=L1CAM PE=1 SV=2</t>
  </si>
  <si>
    <t>sp|Q86UN3|R4RL2_HUMAN</t>
  </si>
  <si>
    <t>Reticulon-4 receptor-like 2 OS=Homo sapiens OX=9606 GN=RTN4RL2 PE=1 SV=1</t>
  </si>
  <si>
    <t>sp|P25788|PSA3_HUMAN</t>
  </si>
  <si>
    <t>Proteasome subunit alpha type-3 OS=Homo sapiens OX=9606 GN=PSMA3 PE=1 SV=2</t>
  </si>
  <si>
    <t>sp|P14780|MMP9_HUMAN</t>
  </si>
  <si>
    <t>Matrix metalloproteinase-9 OS=Homo sapiens OX=9606 GN=MMP9 PE=1 SV=3</t>
  </si>
  <si>
    <t>sp|P58107|EPIPL_HUMAN (+1)</t>
  </si>
  <si>
    <t>sp|P58107|EPIPL_HUMAN&amp;sp|Q15149|PLEC_HUMAN</t>
  </si>
  <si>
    <t>Epiplakin OS=Homo sapiens OX=9606 GN=EPPK1 PE=1 SV=3</t>
  </si>
  <si>
    <t>sp|P54764|EPHA4_HUMAN</t>
  </si>
  <si>
    <t>Ephrin type-A receptor 4 OS=Homo sapiens OX=9606 GN=EPHA4 PE=1 SV=1</t>
  </si>
  <si>
    <t>sp|P07478|TRY2_HUMAN</t>
  </si>
  <si>
    <t>sp|P07477|TRY1_HUMAN, sp|P07478|TRY2_HUMAN</t>
  </si>
  <si>
    <t>Trypsin-2 OS=Homo sapiens OX=9606 GN=PRSS2 PE=1 SV=1</t>
  </si>
  <si>
    <t>sp|P08174|DAF_HUMAN</t>
  </si>
  <si>
    <t>Complement decay-accelerating factor OS=Homo sapiens OX=9606 GN=CD55 PE=1 SV=4</t>
  </si>
  <si>
    <t>sp|P06748|NPM_HUMAN</t>
  </si>
  <si>
    <t>Nucleophosmin OS=Homo sapiens OX=9606 GN=NPM1 PE=1 SV=2</t>
  </si>
  <si>
    <t>sp|P61916|NPC2_HUMAN</t>
  </si>
  <si>
    <t>NPC intracellular cholesterol transporter 2 OS=Homo sapiens OX=9606 GN=NPC2 PE=1 SV=1</t>
  </si>
  <si>
    <t>sp|P25787|PSA2_HUMAN</t>
  </si>
  <si>
    <t>Proteasome subunit alpha type-2 OS=Homo sapiens OX=9606 GN=PSMA2 PE=1 SV=2</t>
  </si>
  <si>
    <t>sp|Q9HCU0|CD248_HUMAN</t>
  </si>
  <si>
    <t>Endosialin OS=Homo sapiens OX=9606 GN=CD248 PE=1 SV=1</t>
  </si>
  <si>
    <t>sp|P26992|CNTFR_HUMAN</t>
  </si>
  <si>
    <t>Ciliary neurotrophic factor receptor subunit alpha OS=Homo sapiens OX=9606 GN=CNTFR PE=1 SV=2</t>
  </si>
  <si>
    <t>sp|Q9BV73|CP250_HUMAN</t>
  </si>
  <si>
    <t>Centrosome-associated protein CEP250 OS=Homo sapiens OX=9606 GN=CEP250 PE=1 SV=2</t>
  </si>
  <si>
    <t>sp|P23526|SAHH_HUMAN</t>
  </si>
  <si>
    <t>Adenosylhomocysteinase OS=Homo sapiens OX=9606 GN=AHCY PE=1 SV=4</t>
  </si>
  <si>
    <t>sp|P42357|HUTH_HUMAN</t>
  </si>
  <si>
    <t>Histidine ammonia-lyase OS=Homo sapiens OX=9606 GN=HAL PE=1 SV=1</t>
  </si>
  <si>
    <t>sp|Q92743|HTRA1_HUMAN</t>
  </si>
  <si>
    <t>Serine protease HTRA1 OS=Homo sapiens OX=9606 GN=HTRA1 PE=1 SV=1</t>
  </si>
  <si>
    <t>sp|Q8IUL8|CILP2_HUMAN</t>
  </si>
  <si>
    <t>Cartilage intermediate layer protein 2 OS=Homo sapiens OX=9606 GN=CILP2 PE=2 SV=2</t>
  </si>
  <si>
    <t>sp|Q13477|MADCA_HUMAN</t>
  </si>
  <si>
    <t>Mucosal addressin cell adhesion molecule 1 OS=Homo sapiens OX=9606 GN=MADCAM1 PE=1 SV=2</t>
  </si>
  <si>
    <t>sp|P01891|1A68_HUMAN</t>
  </si>
  <si>
    <t>HLA class I histocompatibility antigen, A-68 alpha chain OS=Homo sapiens OX=9606 GN=HLA-A PE=1 SV=4</t>
  </si>
  <si>
    <t>sp|Q9BWP8|COL11_HUMAN</t>
  </si>
  <si>
    <t>Collectin-11 OS=Homo sapiens OX=9606 GN=COLEC11 PE=1 SV=1</t>
  </si>
  <si>
    <t>sp|Q99497|PARK7_HUMAN</t>
  </si>
  <si>
    <t>Protein/nucleic acid deglycase DJ-1 OS=Homo sapiens OX=9606 GN=PARK7 PE=1 SV=2</t>
  </si>
  <si>
    <t>sp|P06753|TPM3_HUMAN</t>
  </si>
  <si>
    <t>Tropomyosin alpha-3 chain OS=Homo sapiens OX=9606 GN=TPM3 PE=1 SV=2</t>
  </si>
  <si>
    <t>sp|P17066|HSP76_HUMAN</t>
  </si>
  <si>
    <t>Heat shock 70 kDa protein 6 OS=Homo sapiens OX=9606 GN=HSPA6 PE=1 SV=2</t>
  </si>
  <si>
    <t>sp|O60911|CATL2_HUMAN</t>
  </si>
  <si>
    <t>Cathepsin L2 OS=Homo sapiens OX=9606 GN=CTSV PE=1 SV=2</t>
  </si>
  <si>
    <t>sp|O14732|IMPA2_HUMAN</t>
  </si>
  <si>
    <t>Inositol monophosphatase 2 OS=Homo sapiens OX=9606 GN=IMPA2 PE=1 SV=1</t>
  </si>
  <si>
    <t>sp|P31431|SDC4_HUMAN</t>
  </si>
  <si>
    <t>Syndecan-4 OS=Homo sapiens OX=9606 GN=SDC4 PE=1 SV=2</t>
  </si>
  <si>
    <t>sp|Q06481|APLP2_HUMAN</t>
  </si>
  <si>
    <t>Amyloid-like protein 2 OS=Homo sapiens OX=9606 GN=APLP2 PE=1 SV=2</t>
  </si>
  <si>
    <t>sp|P00533|EGFR_HUMAN</t>
  </si>
  <si>
    <t>Epidermal growth factor receptor OS=Homo sapiens OX=9606 GN=EGFR PE=1 SV=2</t>
  </si>
  <si>
    <t>sp|Q9NTU7|CBLN4_HUMAN</t>
  </si>
  <si>
    <t>Cerebellin-4 OS=Homo sapiens OX=9606 GN=CBLN4 PE=1 SV=1</t>
  </si>
  <si>
    <t>sp|P49641|MA2A2_HUMAN</t>
  </si>
  <si>
    <t>Alpha-mannosidase 2x OS=Homo sapiens OX=9606 GN=MAN2A2 PE=2 SV=3</t>
  </si>
  <si>
    <t>sp|P68431|H31_HUMAN (+2)</t>
  </si>
  <si>
    <t>sp|P68431|H31_HUMAN&amp;sp|Q16695|H31T_HUMAN&amp;sp|Q71DI3|H32_HUMAN</t>
  </si>
  <si>
    <t>Histone H3.1 OS=Homo sapiens OX=9606 GN=HIST1H3J PE=1 SV=2</t>
  </si>
  <si>
    <t>sp|P27348|1433T_HUMAN</t>
  </si>
  <si>
    <t>sp|P27348|1433T_HUMAN, sp|P31947|1433S_HUMAN, sp|P63104|1433Z_HUMAN</t>
  </si>
  <si>
    <t>14-3-3 protein theta OS=Homo sapiens OX=9606 GN=YWHAQ PE=1 SV=1</t>
  </si>
  <si>
    <t>sp|Q7Z4W1|DCXR_HUMAN</t>
  </si>
  <si>
    <t>L-xylulose reductase OS=Homo sapiens OX=9606 GN=DCXR PE=1 SV=2</t>
  </si>
  <si>
    <t>sp|P39060|COIA1_HUMAN</t>
  </si>
  <si>
    <t>Collagen alpha-1(XVIII) chain OS=Homo sapiens OX=9606 GN=COL18A1 PE=1 SV=5</t>
  </si>
  <si>
    <t>sp|Q09328|MGT5A_HUMAN</t>
  </si>
  <si>
    <t>Alpha-1,6-mannosylglycoprotein 6-beta-N-acetylglucosaminyltransferase A OS=Homo sapiens OX=9606 GN=MGAT5 PE=1 SV=1</t>
  </si>
  <si>
    <t>sp|Q9BYJ1|LOXE3_HUMAN</t>
  </si>
  <si>
    <t>Hydroperoxide isomerase ALOXE3 OS=Homo sapiens OX=9606 GN=ALOXE3 PE=1 SV=1</t>
  </si>
  <si>
    <t>sp|P08575|PTPRC_HUMAN</t>
  </si>
  <si>
    <t>Receptor-type tyrosine-protein phosphatase C OS=Homo sapiens OX=9606 GN=PTPRC PE=1 SV=3</t>
  </si>
  <si>
    <t>sp|O14818|PSA7_HUMAN</t>
  </si>
  <si>
    <t>Proteasome subunit alpha type-7 OS=Homo sapiens OX=9606 GN=PSMA7 PE=1 SV=1</t>
  </si>
  <si>
    <t>sp|Q04721|NOTC2_HUMAN</t>
  </si>
  <si>
    <t>Neurogenic locus notch homolog protein 2 OS=Homo sapiens OX=9606 GN=NOTCH2 PE=1 SV=3</t>
  </si>
  <si>
    <t>sp|P07477|TRY1_HUMAN</t>
  </si>
  <si>
    <t>CONT_010|gi|136429|sp|P00761|TRYP_PIG, sp|P07477|TRY1_HUMAN, sp|P07478|TRY2_HUMAN</t>
  </si>
  <si>
    <t>missing in all</t>
  </si>
  <si>
    <t>Trypsin-1 OS=Homo sapiens OX=9606 GN=PRSS1 PE=1 SV=1</t>
  </si>
  <si>
    <t>sp|P09972|ALDOC_HUMAN</t>
  </si>
  <si>
    <t>sp|P04075|ALDOA_HUMAN, sp|P05062|ALDOB_HUMAN, sp|P09972|ALDOC_HUMAN</t>
  </si>
  <si>
    <t>Fructose-bisphosphate aldolase C OS=Homo sapiens OX=9606 GN=ALDOC PE=1 SV=2</t>
  </si>
  <si>
    <t>sp|P0DMV8|HS71A_HUMAN (+1)</t>
  </si>
  <si>
    <t>sp|P0DMV8|HS71A_HUMAN&amp;sp|P0DMV9|HS71B_HUMAN</t>
  </si>
  <si>
    <t>Heat shock 70 kDa protein 1A OS=Homo sapiens OX=9606 GN=HSPA1A PE=1 SV=1</t>
  </si>
  <si>
    <t>sp|A0A0C4DH31|HV118_HUMAN</t>
  </si>
  <si>
    <t>contam</t>
  </si>
  <si>
    <t>Immunoglobulin heavy variable 1-18 OS=Homo sapiens OX=9606 GN=IGHV1-18 PE=3 SV=1</t>
  </si>
  <si>
    <t>sp|B9A064|IGLL5_HUMAN</t>
  </si>
  <si>
    <t>sp|B9A064|IGLL5_HUMAN, sp|P0DOY2|IGLC2_HUMAN</t>
  </si>
  <si>
    <t>Immunoglobulin lambda-like polypeptide 5 OS=Homo sapiens OX=9606 GN=IGLL5 PE=2 SV=2</t>
  </si>
  <si>
    <t>sp|P01009|A1AT_HUMAN</t>
  </si>
  <si>
    <t>Alpha-1-antitrypsin OS=Homo sapiens OX=9606 GN=SERPINA1 PE=1 SV=3</t>
  </si>
  <si>
    <t>sp|P01591|IGJ_HUMAN</t>
  </si>
  <si>
    <t>Immunoglobulin J chain OS=Homo sapiens OX=9606 GN=JCHAIN PE=1 SV=4</t>
  </si>
  <si>
    <t>sp|P01833|PIGR_HUMAN</t>
  </si>
  <si>
    <t>Polymeric immunoglobulin receptor OS=Homo sapiens OX=9606 GN=PIGR PE=1 SV=4</t>
  </si>
  <si>
    <t>sp|P01834|IGKC_HUMAN</t>
  </si>
  <si>
    <t>Immunoglobulin kappa constant OS=Homo sapiens OX=9606 GN=IGKC PE=1 SV=2</t>
  </si>
  <si>
    <t>sp|P01857|IGHG1_HUMAN</t>
  </si>
  <si>
    <t>sp|P01857|IGHG1_HUMAN, sp|P01859|IGHG2_HUMAN, sp|P01860|IGHG3_HUMAN, sp|P01861|IGHG4_HUMAN</t>
  </si>
  <si>
    <t>Immunoglobulin heavy constant gamma 1 OS=Homo sapiens OX=9606 GN=IGHG1 PE=1 SV=1</t>
  </si>
  <si>
    <t>sp|P01859|IGHG2_HUMAN</t>
  </si>
  <si>
    <t>Immunoglobulin heavy constant gamma 2 OS=Homo sapiens OX=9606 GN=IGHG2 PE=1 SV=2</t>
  </si>
  <si>
    <t>sp|P01860|IGHG3_HUMAN</t>
  </si>
  <si>
    <t>Immunoglobulin heavy constant gamma 3 OS=Homo sapiens OX=9606 GN=IGHG3 PE=1 SV=2</t>
  </si>
  <si>
    <t>sp|P01861|IGHG4_HUMAN</t>
  </si>
  <si>
    <t>Immunoglobulin heavy constant gamma 4 OS=Homo sapiens OX=9606 GN=IGHG4 PE=1 SV=1</t>
  </si>
  <si>
    <t>sp|P01871|IGHM_HUMAN</t>
  </si>
  <si>
    <t>Immunoglobulin heavy constant mu OS=Homo sapiens OX=9606 GN=IGHM PE=1 SV=4</t>
  </si>
  <si>
    <t>sp|P01876|IGHA1_HUMAN</t>
  </si>
  <si>
    <t>Immunoglobulin heavy constant alpha 1 OS=Homo sapiens OX=9606 GN=IGHA1 PE=1 SV=2</t>
  </si>
  <si>
    <t>sp|P02533|K1C14_HUMAN</t>
  </si>
  <si>
    <t>CONT_050|gi|280816|pir||A37343, CONT_060|gi|542923|pir||S37780, CONT_074|gi|1070608|pir||KRHU9, CONT_076|gi|125083|sp|P05783|K1CR_HUMAN, CONT_092|gi|71528|pir||KRHU0, CONT_094|gi|547751|sp|Q04695|K1CQ_HUMAN, CONT_101|gi|125081|sp|P19012|K1CO_HUMAN, CONT_108|gi|125090|sp|P02534|K1M1_SHEEP, CONT_138|gi|71531|pir||KRSHL1, CONT_151|gi|1000379|bbs|168429, CONT_156|gi|1363944|pir||JC4313, CONT_167|gi|1668744|gnl|PID|e195475, sp|O76013|KRT36_HUMAN, sp|O76014|KRT37_HUMAN, sp|O76015|KRT38_HUMAN, sp|P02533|K1C14_HUMAN, sp|P13646|K1C13_HUMAN, sp|P35527|K1C9_HUMAN, sp|Q14525|KT33B_HUMAN, sp|Q14532|K1H2_HUMAN, sp|Q15323|K1H1_HUMAN</t>
  </si>
  <si>
    <t>Keratin, type I cytoskeletal 14 OS=Homo sapiens OX=9606 GN=KRT14 PE=1 SV=4</t>
  </si>
  <si>
    <t>sp|P02787|TRFE_HUMAN</t>
  </si>
  <si>
    <t>Serotransferrin OS=Homo sapiens OX=9606 GN=TF PE=1 SV=3</t>
  </si>
  <si>
    <t>sp|P08637|FCG3A_HUMAN</t>
  </si>
  <si>
    <t>Low affinity immunoglobulin gamma Fc region receptor III-A OS=Homo sapiens OX=9606 GN=FCGR3A PE=1 SV=2</t>
  </si>
  <si>
    <t>sp|P0DOY2|IGLC2_HUMAN (+1)</t>
  </si>
  <si>
    <t>sp|P0DOY2|IGLC2_HUMAN&amp;sp|P0DOY3|IGLC3_HUMAN</t>
  </si>
  <si>
    <t>Immunoglobulin lambda constant 2 OS=Homo sapiens OX=9606 GN=IGLC2 PE=1 SV=1</t>
  </si>
  <si>
    <t>sp|P12035|K2C3_HUMAN</t>
  </si>
  <si>
    <t>CONT_025|gi|346581|pir||S29094, CONT_041|gi|109048|pir||S22025, CONT_071|gi|181400, CONT_073|gi|87303|pir||JS0487, CONT_088|gi|1346343|sp|P04264|K2C1_HUMAN, CONT_089|gi|71536|pir||KRHU2, CONT_102|gi|88044|pir||S01068, CONT_109|gi|125116|sp|P15241|K2M2_SHEEP, CONT_120|gi|125108|sp|P08729|K2C7_HUMAN, CONT_129|gi|1346344|sp|P02538|K2CA_HUMAN, CONT_130|gi|1346345|sp|P04259|K2CB_HUMAN, CONT_131|gi|1346346|sp|P48666|K2CC_HUMAN, CONT_132|gi|1346348|sp|P48668|K2CE_HUMAN, CONT_133|gi|1346349|sp|P48669|K2CF_HUMAN, CONT_143|gi|88054|pir||A22940, CONT_173|gi|1903218|gnl|PID|e255345, sp|O95678|K2C75_HUMAN, sp|P04264|K2C1_HUMAN, sp|P08670|VIME_HUMAN, sp|P08729|K2C7_HUMAN, sp|P12035|K2C3_HUMAN, sp|P13647|K2C5_HUMAN, sp|P35908|K22E_HUMAN, sp|P48668|K2C6C_HUMAN, sp|P78385|KRT83_HUMAN, sp|Q01546|K22O_HUMAN, sp|Q14CN4|K2C72_HUMAN, sp|Q5XKE5|K2C79_HUMAN, sp|Q7RTS7|K2C74_HUMAN, sp|Q7Z794|K2C1B_HUMAN, sp|Q8N1N4|K2C78_HUMAN, sp|Q9NSB2|KRT84_HUMAN</t>
  </si>
  <si>
    <t>Keratin, type II cytoskeletal 3 OS=Homo sapiens OX=9606 GN=KRT3 PE=1 SV=3</t>
  </si>
  <si>
    <t>sp|P13647|K2C5_HUMAN</t>
  </si>
  <si>
    <t>Keratin, type II cytoskeletal 5 OS=Homo sapiens OX=9606 GN=KRT5 PE=1 SV=3</t>
  </si>
  <si>
    <t>sp|P35908|K22E_HUMAN</t>
  </si>
  <si>
    <t>CONT_071|gi|181400, CONT_073|gi|87303|pir||JS0487, CONT_088|gi|1346343|sp|P04264|K2C1_HUMAN, CONT_089|gi|71536|pir||KRHU2, CONT_102|gi|88044|pir||S01068, CONT_120|gi|125108|sp|P08729|K2C7_HUMAN, CONT_129|gi|1346344|sp|P02538|K2CA_HUMAN, CONT_130|gi|1346345|sp|P04259|K2CB_HUMAN, CONT_131|gi|1346346|sp|P48666|K2CC_HUMAN, CONT_132|gi|1346348|sp|P48668|K2CE_HUMAN, CONT_133|gi|1346349|sp|P48669|K2CF_HUMAN, CONT_143|gi|88054|pir||A22940, sp|O95678|K2C75_HUMAN, sp|P04264|K2C1_HUMAN, sp|P08729|K2C7_HUMAN, sp|P12035|K2C3_HUMAN, sp|P13647|K2C5_HUMAN, sp|P35908|K22E_HUMAN, sp|P48668|K2C6C_HUMAN, sp|Q01546|K22O_HUMAN, sp|Q14CN4|K2C72_HUMAN, sp|Q5XKE5|K2C79_HUMAN, sp|Q7RTS7|K2C74_HUMAN, sp|Q7Z794|K2C1B_HUMAN, sp|Q8N1N4|K2C78_HUMAN, sp|Q9NSB2|KRT84_HUMAN</t>
  </si>
  <si>
    <t>Keratin, type II cytoskeletal 2 epidermal OS=Homo sapiens OX=9606 GN=KRT2 PE=1 SV=2</t>
  </si>
  <si>
    <t>sp|Q6KB66|K2C80_HUMAN</t>
  </si>
  <si>
    <t>CONT_025|gi|346581|pir||S29094, CONT_041|gi|109048|pir||S22025, CONT_073|gi|87303|pir||JS0487, CONT_088|gi|1346343|sp|P04264|K2C1_HUMAN, CONT_089|gi|71536|pir||KRHU2, CONT_102|gi|88044|pir||S01068, CONT_109|gi|125116|sp|P15241|K2M2_SHEEP, CONT_120|gi|125108|sp|P08729|K2C7_HUMAN, CONT_143|gi|88054|pir||A22940, CONT_173|gi|1903218|gnl|PID|e255345, CONT_176|gi|2119206|pir||S34165, sp|P04264|K2C1_HUMAN, sp|P08670|VIME_HUMAN, sp|P08729|K2C7_HUMAN, sp|P78385|KRT83_HUMAN, sp|Q6KB66|K2C80_HUMAN, sp|Q9NSB2|KRT84_HUMAN</t>
  </si>
  <si>
    <t>Keratin, type II cytoskeletal 80 OS=Homo sapiens OX=9606 GN=KRT80 PE=1 SV=2</t>
  </si>
  <si>
    <t>sp|Q7Z794|K2C1B_HUMAN</t>
  </si>
  <si>
    <t>CONT_071|gi|181400, CONT_073|gi|87303|pir||JS0487, CONT_088|gi|1346343|sp|P04264|K2C1_HUMAN, CONT_089|gi|71536|pir||KRHU2, CONT_102|gi|88044|pir||S01068, CONT_120|gi|125108|sp|P08729|K2C7_HUMAN, CONT_129|gi|1346344|sp|P02538|K2CA_HUMAN, CONT_130|gi|1346345|sp|P04259|K2CB_HUMAN, CONT_131|gi|1346346|sp|P48666|K2CC_HUMAN, CONT_132|gi|1346348|sp|P48668|K2CE_HUMAN, CONT_133|gi|1346349|sp|P48669|K2CF_HUMAN, CONT_143|gi|88054|pir||A22940, sp|O95678|K2C75_HUMAN, sp|P04264|K2C1_HUMAN, sp|P08729|K2C7_HUMAN, sp|P12035|K2C3_HUMAN, sp|P13647|K2C5_HUMAN, sp|P35908|K22E_HUMAN, sp|P48668|K2C6C_HUMAN, sp|Q01546|K22O_HUMAN, sp|Q14CN4|K2C72_HUMAN, sp|Q5XKE5|K2C79_HUMAN, sp|Q7RTS7|K2C74_HUMAN, sp|Q7Z794|K2C1B_HUMAN, sp|Q9NSB2|KRT84_HUMAN</t>
  </si>
  <si>
    <t>Keratin, type II cytoskeletal 1b OS=Homo sapiens OX=9606 GN=KRT77 PE=2 SV=3</t>
  </si>
  <si>
    <t>sp|Q8N1N4|K2C78_HUMAN</t>
  </si>
  <si>
    <t>CONT_025|gi|346581|pir||S29094, CONT_041|gi|109048|pir||S22025, CONT_071|gi|181400, CONT_073|gi|87303|pir||JS0487, CONT_102|gi|88044|pir||S01068, CONT_109|gi|125116|sp|P15241|K2M2_SHEEP, CONT_120|gi|125108|sp|P08729|K2C7_HUMAN, CONT_129|gi|1346344|sp|P02538|K2CA_HUMAN, CONT_130|gi|1346345|sp|P04259|K2CB_HUMAN, CONT_131|gi|1346346|sp|P48666|K2CC_HUMAN, CONT_132|gi|1346348|sp|P48668|K2CE_HUMAN, CONT_133|gi|1346349|sp|P48669|K2CF_HUMAN, CONT_173|gi|1903218|gnl|PID|e255345, sp|O95678|K2C75_HUMAN, sp|P08670|VIME_HUMAN, sp|P08729|K2C7_HUMAN, sp|P12035|K2C3_HUMAN, sp|P13647|K2C5_HUMAN, sp|P35908|K22E_HUMAN, sp|P48668|K2C6C_HUMAN, sp|P78385|KRT83_HUMAN, sp|Q01546|K22O_HUMAN, sp|Q5XKE5|K2C79_HUMAN, sp|Q7RTS7|K2C74_HUMAN, sp|Q8N1N4|K2C78_HUMAN, sp|Q9NSB2|KRT84_HUMAN</t>
  </si>
  <si>
    <t>Keratin, type II cytoskeletal 78 OS=Homo sapiens OX=9606 GN=KRT78 PE=1 SV=2</t>
  </si>
  <si>
    <t>sp|Q8N6C8|LIRA3_HUMAN</t>
  </si>
  <si>
    <t>sp|Q8N6C8|LIRA3_HUMAN, sp|Q8NHL6|LIRB1_HUMAN</t>
  </si>
  <si>
    <t>Leukocyte immunoglobulin-like receptor subfamily A member 3 OS=Homo sapiens OX=9606 GN=LILRA3 PE=1 SV=3</t>
  </si>
  <si>
    <t>sp|Q8NHL6|LIRB1_HUMAN</t>
  </si>
  <si>
    <t>Leukocyte immunoglobulin-like receptor subfamily B member 1 OS=Homo sapiens OX=9606 GN=LILRB1 PE=1 SV=1</t>
  </si>
  <si>
    <t>sp|Q8WWV6|FCAMR_HUMAN</t>
  </si>
  <si>
    <t>High affinity immunoglobulin alpha and immunoglobulin mu Fc receptor OS=Homo sapiens OX=9606 GN=FCAMR PE=1 SV=1</t>
  </si>
  <si>
    <t>sp|Q9C075|K1C23_HUMAN</t>
  </si>
  <si>
    <t>CONT_050|gi|280816|pir||A37343, CONT_060|gi|542923|pir||S37780, CONT_094|gi|547751|sp|Q04695|K1CQ_HUMAN, CONT_108|gi|125090|sp|P02534|K1M1_SHEEP, CONT_123|gi|125091|sp|P25690|K1M2_SHEEP, CONT_138|gi|71531|pir||KRSHL1, sp|O76009|KT33A_HUMAN, sp|P13646|K1C13_HUMAN, sp|Q14525|KT33B_HUMAN, sp|Q15323|K1H1_HUMAN, sp|Q6A162|K1C40_HUMAN, sp|Q9C075|K1C23_HUMAN</t>
  </si>
  <si>
    <t>Keratin, type I cytoskeletal 23 OS=Homo sapiens OX=9606 GN=KRT23 PE=1 SV=2</t>
  </si>
  <si>
    <t>sp|P35527|K1C9_HUMAN_family</t>
  </si>
  <si>
    <t>sp|P35527|K1C9_HUMAN&amp;CONT_171|gi|1890020|gnl|PID|d1020171</t>
  </si>
  <si>
    <t>CONT_074|gi|1070608|pir||KRHU9, CONT_092|gi|71528|pir||KRHU0&amp;CONT_151|gi|1000379|bbs|168429, CONT_094|gi|547751|sp|Q04695|K1CQ_HUMAN, CONT_101|gi|125081|sp|P19012|K1CO_HUMAN, CONT_156|gi|1363944|pir||JC4313, sp|P02533|K1C14_HUMAN, sp|P35527|K1C9_HUMAN&amp;CONT_171|gi|1890020|gnl|PID|d1020171</t>
  </si>
  <si>
    <t>'(87.6)</t>
  </si>
  <si>
    <t>'(623)</t>
  </si>
  <si>
    <t>'(62064)</t>
  </si>
  <si>
    <t>'(Keratin, type I cytoskeletal 9 OS=Homo sapiens OX=9606 GN=KRT9 PE=1 SV=3)</t>
  </si>
  <si>
    <t>sp|P00738|HPT_HUMAN_family</t>
  </si>
  <si>
    <t>sp|P00738|HPT_HUMAN&amp;sp|P00739|HPTR_HUMAN</t>
  </si>
  <si>
    <t>'(50.7)</t>
  </si>
  <si>
    <t>'(406)</t>
  </si>
  <si>
    <t>'(45205)</t>
  </si>
  <si>
    <t>'(Haptoglobin OS=Homo sapiens OX=9606 GN=HP PE=1 SV=1)</t>
  </si>
  <si>
    <t>sp|Q9NSB2|KRT84_HUMAN</t>
  </si>
  <si>
    <t>CONT_025|gi|346581|pir||S29094, CONT_041|gi|109048|pir||S22025, CONT_071|gi|181400, CONT_073|gi|87303|pir||JS0487, CONT_088|gi|1346343|sp|P04264|K2C1_HUMAN, CONT_089|gi|71536|pir||KRHU2, CONT_102|gi|88044|pir||S01068, CONT_109|gi|125116|sp|P15241|K2M2_SHEEP, CONT_120|gi|125108|sp|P08729|K2C7_HUMAN, CONT_129|gi|1346344|sp|P02538|K2CA_HUMAN, CONT_130|gi|1346345|sp|P04259|K2CB_HUMAN, CONT_131|gi|1346346|sp|P48666|K2CC_HUMAN, CONT_132|gi|1346348|sp|P48668|K2CE_HUMAN, CONT_133|gi|1346349|sp|P48669|K2CF_HUMAN, CONT_143|gi|88054|pir||A22940, CONT_173|gi|1903218|gnl|PID|e255345, CONT_176|gi|2119206|pir||S34165, sp|O95678|K2C75_HUMAN, sp|P04264|K2C1_HUMAN, sp|P08670|VIME_HUMAN, sp|P08729|K2C7_HUMAN, sp|P12035|K2C3_HUMAN, sp|P13647|K2C5_HUMAN, sp|P35908|K22E_HUMAN, sp|P48668|K2C6C_HUMAN, sp|P78385|KRT83_HUMAN, sp|Q01546|K22O_HUMAN, sp|Q14CN4|K2C72_HUMAN, sp|Q5XKE5|K2C79_HUMAN, sp|Q6KB66|K2C80_HUMAN, sp|Q7RTS7|K2C74_HUMAN, sp|Q7Z794|K2C1B_HUMAN, sp|Q8N1N4|K2C78_HUMAN, sp|Q9NSB2|KRT84_HUMAN</t>
  </si>
  <si>
    <t>Keratin, type II cuticular Hb4 OS=Homo sapiens OX=9606 GN=KRT84 PE=2 SV=2</t>
  </si>
  <si>
    <t>sp|O76014|KRT37_HUMAN</t>
  </si>
  <si>
    <t>CONT_074|gi|1070608|pir||KRHU9, CONT_076|gi|125083|sp|P05783|K1CR_HUMAN, CONT_092|gi|71528|pir||KRHU0, CONT_094|gi|547751|sp|Q04695|K1CQ_HUMAN, CONT_101|gi|125081|sp|P19012|K1CO_HUMAN, CONT_108|gi|125090|sp|P02534|K1M1_SHEEP, CONT_123|gi|125091|sp|P25690|K1M2_SHEEP, CONT_138|gi|71531|pir||KRSHL1, CONT_156|gi|1363944|pir||JC4313, CONT_167|gi|1668744|gnl|PID|e195475, sp|O76009|KT33A_HUMAN, sp|O76013|KRT36_HUMAN, sp|O76014|KRT37_HUMAN, sp|O76015|KRT38_HUMAN, sp|P02533|K1C14_HUMAN, sp|P13646|K1C13_HUMAN, sp|Q14525|KT33B_HUMAN, sp|Q14532|K1H2_HUMAN, sp|Q15323|K1H1_HUMAN, sp|Q6A162|K1C40_HUMAN</t>
  </si>
  <si>
    <t>Keratin, type I cuticular Ha7 OS=Homo sapiens OX=9606 GN=KRT37 PE=3 SV=3</t>
  </si>
  <si>
    <t>sp|P78385|KRT83_HUMAN</t>
  </si>
  <si>
    <t>CONT_025|gi|346581|pir||S29094, CONT_041|gi|109048|pir||S22025, CONT_071|gi|181400, CONT_073|gi|87303|pir||JS0487, CONT_088|gi|1346343|sp|P04264|K2C1_HUMAN, CONT_089|gi|71536|pir||KRHU2, CONT_102|gi|88044|pir||S01068, CONT_109|gi|125116|sp|P15241|K2M2_SHEEP, CONT_120|gi|125108|sp|P08729|K2C7_HUMAN, CONT_129|gi|1346344|sp|P02538|K2CA_HUMAN, CONT_130|gi|1346345|sp|P04259|K2CB_HUMAN, CONT_131|gi|1346346|sp|P48666|K2CC_HUMAN, CONT_132|gi|1346348|sp|P48668|K2CE_HUMAN, CONT_133|gi|1346349|sp|P48669|K2CF_HUMAN, CONT_143|gi|88054|pir||A22940, CONT_173|gi|1903218|gnl|PID|e255345, CONT_176|gi|2119206|pir||S34165, sp|O95678|K2C75_HUMAN, sp|P04264|K2C1_HUMAN, sp|P08670|VIME_HUMAN, sp|P08729|K2C7_HUMAN, sp|P12035|K2C3_HUMAN, sp|P13647|K2C5_HUMAN, sp|P48668|K2C6C_HUMAN, sp|P78385|KRT83_HUMAN, sp|Q01546|K22O_HUMAN, sp|Q5XKE5|K2C79_HUMAN, sp|Q6KB66|K2C80_HUMAN, sp|Q8N1N4|K2C78_HUMAN, sp|Q9NSB2|KRT84_HUMAN</t>
  </si>
  <si>
    <t>Keratin, type II cuticular Hb3 OS=Homo sapiens OX=9606 GN=KRT83 PE=1 SV=2</t>
  </si>
  <si>
    <t>sp|Q01546|K22O_HUMAN</t>
  </si>
  <si>
    <t>Keratin, type II cytoskeletal 2 oral OS=Homo sapiens OX=9606 GN=KRT76 PE=1 SV=2</t>
  </si>
  <si>
    <t>sp|Q14532|K1H2_HUMAN</t>
  </si>
  <si>
    <t>Keratin, type I cuticular Ha2 OS=Homo sapiens OX=9606 GN=KRT32 PE=2 SV=3</t>
  </si>
  <si>
    <t>sp|Q14CN4|K2C72_HUMAN</t>
  </si>
  <si>
    <t>CONT_071|gi|181400, CONT_073|gi|87303|pir||JS0487, CONT_102|gi|88044|pir||S01068, CONT_120|gi|125108|sp|P08729|K2C7_HUMAN, CONT_129|gi|1346344|sp|P02538|K2CA_HUMAN, CONT_130|gi|1346345|sp|P04259|K2CB_HUMAN, CONT_131|gi|1346346|sp|P48666|K2CC_HUMAN, CONT_132|gi|1346348|sp|P48668|K2CE_HUMAN, CONT_133|gi|1346349|sp|P48669|K2CF_HUMAN, sp|O95678|K2C75_HUMAN, sp|P08729|K2C7_HUMAN, sp|P12035|K2C3_HUMAN, sp|P13647|K2C5_HUMAN, sp|P35908|K22E_HUMAN, sp|P48668|K2C6C_HUMAN, sp|Q01546|K22O_HUMAN, sp|Q14CN4|K2C72_HUMAN, sp|Q5XKE5|K2C79_HUMAN, sp|Q7RTS7|K2C74_HUMAN, sp|Q7Z794|K2C1B_HUMAN, sp|Q9NSB2|KRT84_HUMAN</t>
  </si>
  <si>
    <t>Keratin, type II cytoskeletal 72 OS=Homo sapiens OX=9606 GN=KRT72 PE=1 SV=2</t>
  </si>
  <si>
    <t>sp|Q5XKE5|K2C79_HUMAN</t>
  </si>
  <si>
    <t>Keratin, type II cytoskeletal 79 OS=Homo sapiens OX=9606 GN=KRT79 PE=1 SV=2</t>
  </si>
  <si>
    <t>sp|Q6A162|K1C40_HUMAN</t>
  </si>
  <si>
    <t>CONT_050|gi|280816|pir||A37343, CONT_060|gi|542923|pir||S37780, CONT_108|gi|125090|sp|P02534|K1M1_SHEEP, CONT_123|gi|125091|sp|P25690|K1M2_SHEEP, CONT_138|gi|71531|pir||KRSHL1, sp|O76009|KT33A_HUMAN, sp|O76013|KRT36_HUMAN, sp|O76014|KRT37_HUMAN, sp|O76015|KRT38_HUMAN, sp|P13646|K1C13_HUMAN, sp|Q14525|KT33B_HUMAN, sp|Q14532|K1H2_HUMAN, sp|Q15323|K1H1_HUMAN, sp|Q6A162|K1C40_HUMAN, sp|Q9C075|K1C23_HUMAN</t>
  </si>
  <si>
    <t>Keratin, type I cytoskeletal 40 OS=Homo sapiens OX=9606 GN=KRT40 PE=1 SV=2</t>
  </si>
  <si>
    <t>sp|Q7RTS7|K2C74_HUMAN (+1)</t>
  </si>
  <si>
    <t>sp|Q7RTS7|K2C74_HUMAN&amp;sp|Q86Y46|K2C73_HUMAN</t>
  </si>
  <si>
    <t>Keratin, type II cytoskeletal 74 OS=Homo sapiens OX=9606 GN=KRT74 PE=1 SV=2</t>
  </si>
  <si>
    <t>sp|P08729|K2C7_HUMAN_family</t>
  </si>
  <si>
    <t>sp|P08729|K2C7_HUMAN&amp;CONT_120|gi|125108|sp|P08729|K2C7_HUMAN</t>
  </si>
  <si>
    <t>CONT_025|gi|346581|pir||S29094&amp;sp|P08670|VIME_HUMAN, CONT_041|gi|109048|pir||S22025, CONT_102|gi|88044|pir||S01068, CONT_109|gi|125116|sp|P15241|K2M2_SHEEP, CONT_129|gi|1346344|sp|P02538|K2CA_HUMAN&amp;CONT_071|gi|181400&amp;CONT_131|gi|1346346|sp|P48666|K2CC_HUMAN&amp;sp|P48668|K2C6C_HUMAN&amp;CONT_130|gi|1346345|sp|P04259|K2CB_HUMAN&amp;CONT_132|gi|1346348|sp|P48668|K2CE_HUMAN&amp;sp|O95678|K2C75_HUMAN&amp;CONT_073|gi|87303|pir||JS0487, CONT_133|gi|1346349|sp|P48669|K2CF_HUMAN, CONT_143|gi|88054|pir||A22940&amp;CONT_089|gi|71536|pir||KRHU2&amp;sp|P04264|K2C1_HUMAN&amp;CONT_088|gi|1346343|sp|P04264|K2C1_HUMAN, CONT_173|gi|1903218|gnl|PID|e255345, CONT_176|gi|2119206|pir||S34165, sp|P08729|K2C7_HUMAN&amp;CONT_120|gi|125108|sp|P08729|K2C7_HUMAN, sp|P12035|K2C3_HUMAN, sp|P13647|K2C5_HUMAN, sp|P35908|K22E_HUMAN, sp|P78385|KRT83_HUMAN, sp|Q01546|K22O_HUMAN, sp|Q14CN4|K2C72_HUMAN, sp|Q5XKE5|K2C79_HUMAN, sp|Q6KB66|K2C80_HUMAN, sp|Q7RTS7|K2C74_HUMAN, sp|Q7Z794|K2C1B_HUMAN, sp|Q8N1N4|K2C78_HUMAN, sp|Q9NSB2|KRT84_HUMAN</t>
  </si>
  <si>
    <t>'(9.6)</t>
  </si>
  <si>
    <t>'(469)</t>
  </si>
  <si>
    <t>'(51385)</t>
  </si>
  <si>
    <t>'(Keratin, type II cytoskeletal 7 OS=Homo sapiens OX=9606 GN=KRT7 PE=1 SV=5)</t>
  </si>
  <si>
    <t>sp|O76013|KRT36_HUMAN_family</t>
  </si>
  <si>
    <t>sp|O76013|KRT36_HUMAN&amp;sp|O76015|KRT38_HUMAN</t>
  </si>
  <si>
    <t>CONT_050|gi|280816|pir||A37343&amp;sp|P13646|K1C13_HUMAN, CONT_074|gi|1070608|pir||KRHU9, CONT_076|gi|125083|sp|P05783|K1CR_HUMAN, CONT_092|gi|71528|pir||KRHU0&amp;CONT_151|gi|1000379|bbs|168429, CONT_094|gi|547751|sp|Q04695|K1CQ_HUMAN, CONT_101|gi|125081|sp|P19012|K1CO_HUMAN, CONT_123|gi|125091|sp|P25690|K1M2_SHEEP&amp;sp|O76009|KT33A_HUMAN, CONT_138|gi|71531|pir||KRSHL1&amp;sp|Q15323|K1H1_HUMAN&amp;sp|Q14525|KT33B_HUMAN&amp;CONT_108|gi|125090|sp|P02534|K1M1_SHEEP, CONT_156|gi|1363944|pir||JC4313, CONT_167|gi|1668744|gnl|PID|e195475, sp|O76013|KRT36_HUMAN&amp;sp|O76015|KRT38_HUMAN, sp|O76014|KRT37_HUMAN, sp|P02533|K1C14_HUMAN, sp|Q14532|K1H2_HUMAN, sp|Q6A162|K1C40_HUMAN</t>
  </si>
  <si>
    <t>'(13.1)</t>
  </si>
  <si>
    <t>'(467)</t>
  </si>
  <si>
    <t>'(52247)</t>
  </si>
  <si>
    <t>'(Keratin, type I cuticular Ha6 OS=Homo sapiens OX=9606 GN=KRT36 PE=2 SV=1)</t>
  </si>
  <si>
    <t>CONT_005|Trypa5|PromTArt5</t>
  </si>
  <si>
    <t>CONT_005|Trypa5|PromTArt5, CONT_010|gi|136429|sp|P00761|TRYP_PIG</t>
  </si>
  <si>
    <t>contaminant</t>
  </si>
  <si>
    <t>Promega trypsin artifact 5 K to R mods (2239.1, 2914)(1987, 2003).</t>
  </si>
  <si>
    <t>CONT_010|gi|136429|sp|P00761|TRYP_PIG</t>
  </si>
  <si>
    <t>CONT_005|Trypa5|PromTArt5, CONT_010|gi|136429|sp|P00761|TRYP_PIG, sp|P07477|TRY1_HUMAN</t>
  </si>
  <si>
    <t>TRYPSIN PRECURSOR [Sus scrofa].</t>
  </si>
  <si>
    <t>CONT_015|gi|229552|prf||754920A</t>
  </si>
  <si>
    <t>CONT_015|gi|229552|prf||754920A, CONT_016|gi|113574|sp|P02769|ALBU_BOVIN, CONT_017|gi|113576|sp|P02768|ALBU_HUMAN</t>
  </si>
  <si>
    <t>albumin [Bos primigenius taurus].</t>
  </si>
  <si>
    <t>CONT_016|gi|113574|sp|P02769|ALBU_BOVIN</t>
  </si>
  <si>
    <t>SERUM ALBUMIN PRECURSOR [Bos taurus].</t>
  </si>
  <si>
    <t>CONT_017|gi|113576|sp|P02768|ALBU_HUMAN (+1)</t>
  </si>
  <si>
    <t>CONT_017|gi|113576|sp|P02768|ALBU_HUMAN&amp;sp|P02768|ALBU_HUMAN</t>
  </si>
  <si>
    <t>SERUM ALBUMIN PRECURSOR [Homo sapiens].</t>
  </si>
  <si>
    <t>CONT_019|CAS1_BOVIN</t>
  </si>
  <si>
    <t>ALPHA-S1 CASEIN PRECURSOR [Bos taurus].</t>
  </si>
  <si>
    <t>CONT_020|CAS2_BOVIN</t>
  </si>
  <si>
    <t>ALPHA-S2 CASEIN PRECURSOR [Bos taurus].</t>
  </si>
  <si>
    <t>CONT_021|CASB_BOVIN</t>
  </si>
  <si>
    <t>BETA CASEIN PRECURSOR [Bos taurus].</t>
  </si>
  <si>
    <t>CONT_094|gi|547751|sp|Q04695|K1CQ_HUMAN (+1)</t>
  </si>
  <si>
    <t>CONT_094|gi|547751|sp|Q04695|K1CQ_HUMAN&amp;sp|Q04695|K1C17_HUMAN</t>
  </si>
  <si>
    <t>CONT_050|gi|280816|pir||A37343, CONT_060|gi|542923|pir||S37780, CONT_074|gi|1070608|pir||KRHU9, CONT_076|gi|125083|sp|P05783|K1CR_HUMAN, CONT_092|gi|71528|pir||KRHU0, CONT_094|gi|547751|sp|Q04695|K1CQ_HUMAN, CONT_101|gi|125081|sp|P19012|K1CO_HUMAN, CONT_108|gi|125090|sp|P02534|K1M1_SHEEP, CONT_138|gi|71531|pir||KRSHL1, CONT_151|gi|1000379|bbs|168429, CONT_156|gi|1363944|pir||JC4313, CONT_167|gi|1668744|gnl|PID|e195475, sp|O76013|KRT36_HUMAN, sp|O76014|KRT37_HUMAN, sp|O76015|KRT38_HUMAN, sp|P02533|K1C14_HUMAN, sp|P13646|K1C13_HUMAN, sp|P35527|K1C9_HUMAN, sp|Q14525|KT33B_HUMAN, sp|Q14532|K1H2_HUMAN, sp|Q15323|K1H1_HUMAN, sp|Q9C075|K1C23_HUMAN</t>
  </si>
  <si>
    <t>KERATIN, TYPE I CYTOSKELETAL 17 (CYTOKERATIN 17) (K17) (CK 17) (39.1) (VERSION 1) [Homo sapiens].</t>
  </si>
  <si>
    <t>CONT_102|gi|88044|pir||S01068</t>
  </si>
  <si>
    <t>keratin 4, type II, cytoskeletal (fragment) [Homo sapiens].</t>
  </si>
  <si>
    <t>CONT_156|gi|1363944|pir||JC4313 (+1)</t>
  </si>
  <si>
    <t>CONT_156|gi|1363944|pir||JC4313&amp;sp|P08779|K1C16_HUMAN</t>
  </si>
  <si>
    <t>type I keratin 16 [human, epidermal keratinocytes, Peptide, 473 aa].</t>
  </si>
  <si>
    <t>CONT_143|gi|88054|pir||A22940_family</t>
  </si>
  <si>
    <t>CONT_143|gi|88054|pir||A22940&amp;CONT_089|gi|71536|pir||KRHU2&amp;sp|P04264|K2C1_HUMAN&amp;CONT_088|gi|1346343|sp|P04264|K2C1_HUMAN</t>
  </si>
  <si>
    <t>CONT_025|gi|346581|pir||S29094&amp;sp|P08670|VIME_HUMAN, CONT_041|gi|109048|pir||S22025, CONT_102|gi|88044|pir||S01068, CONT_109|gi|125116|sp|P15241|K2M2_SHEEP, CONT_129|gi|1346344|sp|P02538|K2CA_HUMAN&amp;CONT_071|gi|181400&amp;CONT_131|gi|1346346|sp|P48666|K2CC_HUMAN&amp;sp|P48668|K2C6C_HUMAN&amp;CONT_130|gi|1346345|sp|P04259|K2CB_HUMAN&amp;CONT_132|gi|1346348|sp|P48668|K2CE_HUMAN&amp;sp|O95678|K2C75_HUMAN&amp;CONT_073|gi|87303|pir||JS0487, CONT_133|gi|1346349|sp|P48669|K2CF_HUMAN, CONT_143|gi|88054|pir||A22940&amp;CONT_089|gi|71536|pir||KRHU2&amp;sp|P04264|K2C1_HUMAN&amp;CONT_088|gi|1346343|sp|P04264|K2C1_HUMAN, CONT_173|gi|1903218|gnl|PID|e255345, CONT_176|gi|2119206|pir||S34165, sp|P08729|K2C7_HUMAN&amp;CONT_120|gi|125108|sp|P08729|K2C7_HUMAN, sp|P12035|K2C3_HUMAN, sp|P13647|K2C5_HUMAN, sp|P35908|K22E_HUMAN, sp|P78385|KRT83_HUMAN, sp|Q01546|K22O_HUMAN, sp|Q5XKE5|K2C79_HUMAN, sp|Q6KB66|K2C80_HUMAN, sp|Q7RTS7|K2C74_HUMAN, sp|Q7Z794|K2C1B_HUMAN, sp|Q9NSB2|KRT84_HUMAN</t>
  </si>
  <si>
    <t>'(64.5)</t>
  </si>
  <si>
    <t>'(643)</t>
  </si>
  <si>
    <t>'(65493)</t>
  </si>
  <si>
    <t>'(keratin, 67K type II cytoskeletal [Homo sapiens].)</t>
  </si>
  <si>
    <t>CONT_129|gi|1346344|sp|P02538|K2CA_HUMAN_family</t>
  </si>
  <si>
    <t>CONT_129|gi|1346344|sp|P02538|K2CA_HUMAN&amp;CONT_071|gi|181400&amp;CONT_131|gi|1346346|sp|P48666|K2CC_HUMAN&amp;sp|P48668|K2C6C_HUMAN&amp;CONT_130|gi|1346345|sp|P04259|K2CB_HUMAN&amp;CONT_132|gi|1346348|sp|P48668|K2CE_HUMAN&amp;sp|O95678|K2C75_HUMAN&amp;CONT_073|gi|87303|pir||JS0487</t>
  </si>
  <si>
    <t>'(49.1)</t>
  </si>
  <si>
    <t>'(564)</t>
  </si>
  <si>
    <t>'(60044)</t>
  </si>
  <si>
    <t>'(KERATIN, TYPE II CYTOSKELETAL 6A (CYTOKERATIN 6A) (CK 6A) (K6A KERATIN) [Homo sapiens].)</t>
  </si>
  <si>
    <t>CONT_025|gi|346581|pir||S29094_family</t>
  </si>
  <si>
    <t>CONT_025|gi|346581|pir||S29094&amp;sp|P08670|VIME_HUMAN</t>
  </si>
  <si>
    <t>CONT_025|gi|346581|pir||S29094&amp;sp|P08670|VIME_HUMAN, CONT_041|gi|109048|pir||S22025, CONT_102|gi|88044|pir||S01068, CONT_109|gi|125116|sp|P15241|K2M2_SHEEP, CONT_129|gi|1346344|sp|P02538|K2CA_HUMAN&amp;CONT_071|gi|181400&amp;CONT_131|gi|1346346|sp|P48666|K2CC_HUMAN&amp;sp|P48668|K2C6C_HUMAN&amp;CONT_130|gi|1346345|sp|P04259|K2CB_HUMAN&amp;CONT_132|gi|1346348|sp|P48668|K2CE_HUMAN&amp;sp|O95678|K2C75_HUMAN&amp;CONT_073|gi|87303|pir||JS0487, CONT_133|gi|1346349|sp|P48669|K2CF_HUMAN, CONT_143|gi|88054|pir||A22940&amp;CONT_089|gi|71536|pir||KRHU2&amp;sp|P04264|K2C1_HUMAN&amp;CONT_088|gi|1346343|sp|P04264|K2C1_HUMAN, CONT_173|gi|1903218|gnl|PID|e255345, CONT_176|gi|2119206|pir||S34165, sp|P08729|K2C7_HUMAN&amp;CONT_120|gi|125108|sp|P08729|K2C7_HUMAN, sp|P12035|K2C3_HUMAN, sp|P13647|K2C5_HUMAN, sp|P78385|KRT83_HUMAN, sp|Q01546|K22O_HUMAN, sp|Q5XKE5|K2C79_HUMAN, sp|Q6KB66|K2C80_HUMAN, sp|Q8N1N4|K2C78_HUMAN, sp|Q9NSB2|KRT84_HUMAN</t>
  </si>
  <si>
    <t>'(36.4)</t>
  </si>
  <si>
    <t>'(503)</t>
  </si>
  <si>
    <t>'(55342)</t>
  </si>
  <si>
    <t>'(keratin, type II, component 5, cytoskeletal [sheep, wool, Peptide, 503 aa].)</t>
  </si>
  <si>
    <t>CONT_092|gi|71528|pir||KRHU0_family</t>
  </si>
  <si>
    <t>CONT_092|gi|71528|pir||KRHU0&amp;CONT_151|gi|1000379|bbs|168429</t>
  </si>
  <si>
    <t>CONT_050|gi|280816|pir||A37343&amp;sp|P13646|K1C13_HUMAN, CONT_074|gi|1070608|pir||KRHU9, CONT_076|gi|125083|sp|P05783|K1CR_HUMAN, CONT_092|gi|71528|pir||KRHU0&amp;CONT_151|gi|1000379|bbs|168429, CONT_094|gi|547751|sp|Q04695|K1CQ_HUMAN, CONT_101|gi|125081|sp|P19012|K1CO_HUMAN, CONT_138|gi|71531|pir||KRSHL1&amp;sp|Q15323|K1H1_HUMAN&amp;sp|Q14525|KT33B_HUMAN&amp;CONT_108|gi|125090|sp|P02534|K1M1_SHEEP, CONT_156|gi|1363944|pir||JC4313, CONT_167|gi|1668744|gnl|PID|e195475, sp|O76013|KRT36_HUMAN&amp;sp|O76015|KRT38_HUMAN, sp|O76014|KRT37_HUMAN, sp|P02533|K1C14_HUMAN, sp|P35527|K1C9_HUMAN&amp;CONT_171|gi|1890020|gnl|PID|d1020171, sp|Q14532|K1H2_HUMAN</t>
  </si>
  <si>
    <t>'(61.7)</t>
  </si>
  <si>
    <t>'(593)</t>
  </si>
  <si>
    <t>'(59527)</t>
  </si>
  <si>
    <t>'(keratin 10, type I, cytoskeletal (clone lambda-KH10-5) [Homo sapiens].)</t>
  </si>
  <si>
    <t>CONT_050|gi|280816|pir||A37343_family</t>
  </si>
  <si>
    <t>CONT_050|gi|280816|pir||A37343&amp;sp|P13646|K1C13_HUMAN</t>
  </si>
  <si>
    <t>CONT_050|gi|280816|pir||A37343&amp;sp|P13646|K1C13_HUMAN, CONT_060|gi|542923|pir||S37780, CONT_074|gi|1070608|pir||KRHU9, CONT_076|gi|125083|sp|P05783|K1CR_HUMAN, CONT_092|gi|71528|pir||KRHU0&amp;CONT_151|gi|1000379|bbs|168429, CONT_094|gi|547751|sp|Q04695|K1CQ_HUMAN, CONT_101|gi|125081|sp|P19012|K1CO_HUMAN, CONT_123|gi|125091|sp|P25690|K1M2_SHEEP&amp;sp|O76009|KT33A_HUMAN, CONT_138|gi|71531|pir||KRSHL1&amp;sp|Q15323|K1H1_HUMAN&amp;sp|Q14525|KT33B_HUMAN&amp;CONT_108|gi|125090|sp|P02534|K1M1_SHEEP, CONT_156|gi|1363944|pir||JC4313, CONT_167|gi|1668744|gnl|PID|e195475, sp|O76013|KRT36_HUMAN&amp;sp|O76015|KRT38_HUMAN, sp|O76014|KRT37_HUMAN, sp|P02533|K1C14_HUMAN, sp|Q14532|K1H2_HUMAN, sp|Q6A162|K1C40_HUMAN, sp|Q9C075|K1C23_HUMAN</t>
  </si>
  <si>
    <t>'(26.9)</t>
  </si>
  <si>
    <t>'(420)</t>
  </si>
  <si>
    <t>'(45865)</t>
  </si>
  <si>
    <t>'(keratin 13, type I, cytoskeletal, short form [Homo sapiens].)</t>
  </si>
  <si>
    <t>CONT_138|gi|71531|pir||KRSHL1_family</t>
  </si>
  <si>
    <t>CONT_138|gi|71531|pir||KRSHL1&amp;sp|Q15323|K1H1_HUMAN&amp;sp|Q14525|KT33B_HUMAN&amp;CONT_108|gi|125090|sp|P02534|K1M1_SHEEP</t>
  </si>
  <si>
    <t>'(43.0)</t>
  </si>
  <si>
    <t>'(412)</t>
  </si>
  <si>
    <t>'(46674)</t>
  </si>
  <si>
    <t>'(keratin, 48K type I microfibrillar, component 8c-1 [Ovis aries].)</t>
  </si>
  <si>
    <t>CONT_060|gi|542923|pir||S37780 (+2)</t>
  </si>
  <si>
    <t>CONT_060|gi|542923|pir||S37780&amp;CONT_095|gi|547750|sp|P35900|K1CT_HUMAN&amp;sp|P35900|K1C20_HUMAN</t>
  </si>
  <si>
    <t>CONT_050|gi|280816|pir||A37343, CONT_060|gi|542923|pir||S37780, CONT_074|gi|1070608|pir||KRHU9, CONT_094|gi|547751|sp|Q04695|K1CQ_HUMAN, CONT_101|gi|125081|sp|P19012|K1CO_HUMAN, CONT_108|gi|125090|sp|P02534|K1M1_SHEEP, CONT_123|gi|125091|sp|P25690|K1M2_SHEEP, CONT_138|gi|71531|pir||KRSHL1, CONT_156|gi|1363944|pir||JC4313, sp|O76009|KT33A_HUMAN, sp|P00747|PLMN_HUMAN, sp|P02533|K1C14_HUMAN, sp|P13646|K1C13_HUMAN, sp|Q14525|KT33B_HUMAN, sp|Q15323|K1H1_HUMAN, sp|Q6A162|K1C40_HUMAN, sp|Q9C075|K1C23_HUMAN</t>
  </si>
  <si>
    <t>keratin 20, cytoskeletal [Homo sapiens].</t>
  </si>
  <si>
    <t>CONT_041|gi|109048|pir||S22025</t>
  </si>
  <si>
    <t>keratin type II, KII-9, hair [Ovis aries].</t>
  </si>
  <si>
    <t>CONT_076|gi|125083|sp|P05783|K1CR_HUMAN (+2)</t>
  </si>
  <si>
    <t>CONT_076|gi|125083|sp|P05783|K1CR_HUMAN&amp;CONT_077|gi|106851|pir||S06889&amp;sp|P05783|K1C18_HUMAN</t>
  </si>
  <si>
    <t>CONT_074|gi|1070608|pir||KRHU9, CONT_076|gi|125083|sp|P05783|K1CR_HUMAN, CONT_092|gi|71528|pir||KRHU0, CONT_094|gi|547751|sp|Q04695|K1CQ_HUMAN, CONT_101|gi|125081|sp|P19012|K1CO_HUMAN, CONT_108|gi|125090|sp|P02534|K1M1_SHEEP, CONT_138|gi|71531|pir||KRSHL1, CONT_156|gi|1363944|pir||JC4313, CONT_167|gi|1668744|gnl|PID|e195475, sp|O76013|KRT36_HUMAN, sp|O76014|KRT37_HUMAN, sp|O76015|KRT38_HUMAN, sp|P02533|K1C14_HUMAN, sp|P13646|K1C13_HUMAN, sp|Q14525|KT33B_HUMAN, sp|Q14532|K1H2_HUMAN, sp|Q15323|K1H1_HUMAN</t>
  </si>
  <si>
    <t>KERATIN, TYPE I CYTOSKELETAL 18 (CYTOKERATIN 18) (K18) (CK 18) [Homo sapiens].</t>
  </si>
  <si>
    <t>CONT_109|gi|125116|sp|P15241|K2M2_SHEEP (+1)</t>
  </si>
  <si>
    <t>CONT_109|gi|125116|sp|P15241|K2M2_SHEEP&amp;CONT_144|gi|89882|pir||S05408</t>
  </si>
  <si>
    <t>KERATIN, TYPE II MICROFIBRILLAR, COMPONENT 7C [Ovis aries].</t>
  </si>
  <si>
    <t>CONT_167|gi|1668744|gnl|PID|e195475 (+1)</t>
  </si>
  <si>
    <t>CONT_167|gi|1668744|gnl|PID|e195475&amp;sp|Q92764|KRT35_HUMAN</t>
  </si>
  <si>
    <t>CONT_074|gi|1070608|pir||KRHU9, CONT_076|gi|125083|sp|P05783|K1CR_HUMAN, CONT_092|gi|71528|pir||KRHU0, CONT_094|gi|547751|sp|Q04695|K1CQ_HUMAN, CONT_101|gi|125081|sp|P19012|K1CO_HUMAN, CONT_108|gi|125090|sp|P02534|K1M1_SHEEP, CONT_123|gi|125091|sp|P25690|K1M2_SHEEP, CONT_138|gi|71531|pir||KRSHL1, CONT_156|gi|1363944|pir||JC4313, CONT_167|gi|1668744|gnl|PID|e195475, sp|O76009|KT33A_HUMAN, sp|O76013|KRT36_HUMAN, sp|O76014|KRT37_HUMAN, sp|O76015|KRT38_HUMAN, sp|P02533|K1C14_HUMAN, sp|P13646|K1C13_HUMAN, sp|Q14525|KT33B_HUMAN, sp|Q14532|K1H2_HUMAN, sp|Q15323|K1H1_HUMAN</t>
  </si>
  <si>
    <t>(X90763) HHa5 hair keratin type I intermediate filament [Homo sapiens].</t>
  </si>
  <si>
    <t>CONT_176|gi|2119206|pir||S34165</t>
  </si>
  <si>
    <t>keratin type II, KRT2.11, hair (fragments) [Ovis aries].</t>
  </si>
  <si>
    <t>CONT_123|gi|125091|sp|P25690|K1M2_SHEEP_family</t>
  </si>
  <si>
    <t>CONT_123|gi|125091|sp|P25690|K1M2_SHEEP&amp;sp|O76009|KT33A_HUMAN</t>
  </si>
  <si>
    <t>CONT_050|gi|280816|pir||A37343&amp;sp|P13646|K1C13_HUMAN, CONT_060|gi|542923|pir||S37780, CONT_123|gi|125091|sp|P25690|K1M2_SHEEP&amp;sp|O76009|KT33A_HUMAN, CONT_138|gi|71531|pir||KRSHL1&amp;sp|Q15323|K1H1_HUMAN&amp;sp|Q14525|KT33B_HUMAN&amp;CONT_108|gi|125090|sp|P02534|K1M1_SHEEP, CONT_167|gi|1668744|gnl|PID|e195475, sp|O76013|KRT36_HUMAN&amp;sp|O76015|KRT38_HUMAN, sp|O76014|KRT37_HUMAN, sp|Q14532|K1H2_HUMAN, sp|Q6A162|K1C40_HUMAN, sp|Q9C075|K1C23_HUMAN</t>
  </si>
  <si>
    <t>'(42.1)</t>
  </si>
  <si>
    <t>'(404)</t>
  </si>
  <si>
    <t>'(46062)</t>
  </si>
  <si>
    <t>'(KERATIN, TYPE I MICROFIBRILLAR, 47.6 KD (LOW-SULFUR KERATIN) [Ovis aries].)</t>
  </si>
  <si>
    <t>CONT_074|gi|1070608|pir||KRHU9 (+2)</t>
  </si>
  <si>
    <t>CONT_074|gi|1070608|pir||KRHU9&amp;CONT_099|gi|417200|sp|P08727|K1CS_HUMAN&amp;sp|P08727|K1C19_HUMAN</t>
  </si>
  <si>
    <t>keratin 19, type I, cytoskeletal [Homo sapiens].</t>
  </si>
  <si>
    <t>CONT_101|gi|125081|sp|P19012|K1CO_HUMAN (+1)</t>
  </si>
  <si>
    <t>CONT_101|gi|125081|sp|P19012|K1CO_HUMAN&amp;sp|P19012|K1C15_HUMAN</t>
  </si>
  <si>
    <t>KERATIN, TYPE I CYTOSKELETAL 15 (CYTOKERATIN 15) (K15) (CK 15) [Homo sapiens].</t>
  </si>
  <si>
    <t>CONT_133|gi|1346349|sp|P48669|K2CF_HUMAN (+1)</t>
  </si>
  <si>
    <t>CONT_133|gi|1346349|sp|P48669|K2CF_HUMAN&amp;sp|P04259|K2C6B_HUMAN</t>
  </si>
  <si>
    <t>KERATIN, TYPE II CYTOSKELETAL 6F (CYTOKERATIN 6F) (CK 6F) (K6F KERATIN) [Homo sapiens].</t>
  </si>
  <si>
    <t>CONT_173|gi|1903218|gnl|PID|e255345 (+1)</t>
  </si>
  <si>
    <t>CONT_173|gi|1903218|gnl|PID|e255345&amp;sp|P78386|KRT85_HUMAN</t>
  </si>
  <si>
    <t>(X99140) type II intermediate filament of hair keratin [Homo sapiens].</t>
  </si>
  <si>
    <t>REV_P18283</t>
  </si>
  <si>
    <t>reversed</t>
  </si>
  <si>
    <t>REVERSED.</t>
  </si>
  <si>
    <t>REV_Q5JU67</t>
  </si>
  <si>
    <t>REV_Q7L8L6</t>
  </si>
  <si>
    <t>REV_Q7Z745</t>
  </si>
  <si>
    <t>REV_Q14204</t>
  </si>
  <si>
    <t>REV_P02788</t>
  </si>
  <si>
    <t>REV_P19338</t>
  </si>
  <si>
    <t>REV_Q96JN2</t>
  </si>
  <si>
    <t>logFC</t>
  </si>
  <si>
    <t>FC</t>
  </si>
  <si>
    <t>PValue</t>
  </si>
  <si>
    <t>FDR</t>
  </si>
  <si>
    <t>ave_N</t>
  </si>
  <si>
    <t>ave_SLE</t>
  </si>
  <si>
    <t>direction</t>
  </si>
  <si>
    <t>candidate</t>
  </si>
  <si>
    <t>up</t>
  </si>
  <si>
    <t>no</t>
  </si>
  <si>
    <t>down</t>
  </si>
  <si>
    <t>low</t>
  </si>
  <si>
    <t>med</t>
  </si>
  <si>
    <t>high</t>
  </si>
  <si>
    <t>x</t>
  </si>
  <si>
    <t>JPR-2017_serum_IRS_edgeR_annotated</t>
  </si>
  <si>
    <t>IRSNorm_N1_1_tmm</t>
  </si>
  <si>
    <t>IRSNorm_N2_1_tmm</t>
  </si>
  <si>
    <t>IRSNorm_N4_1_tmm</t>
  </si>
  <si>
    <t>IRSNorm_N5_1_tmm</t>
  </si>
  <si>
    <t>IRSNorm_N1_2_tmm</t>
  </si>
  <si>
    <t>IRSNorm_N2_2_tmm</t>
  </si>
  <si>
    <t>IRSNorm_N3_2_tmm</t>
  </si>
  <si>
    <t>IRSNorm_N4_2_tmm</t>
  </si>
  <si>
    <t>IRSNorm_N5_2_tmm</t>
  </si>
  <si>
    <t>IRSNorm_SLE1_1_tmm</t>
  </si>
  <si>
    <t>IRSNorm_SLE2_1_tmm</t>
  </si>
  <si>
    <t>IRSNorm_SLE3_1_tmm</t>
  </si>
  <si>
    <t>IRSNorm_SLE4_1_tmm</t>
  </si>
  <si>
    <t>IRSNorm_SLE5_1_tmm</t>
  </si>
  <si>
    <t>IRSNorm_SLE1_2_tmm</t>
  </si>
  <si>
    <t>IRSNorm_SLE2_2_tmm</t>
  </si>
  <si>
    <t>IRSNorm_SLE3_2_tmm</t>
  </si>
  <si>
    <t>IRSNorm_SLE4_2_tmm</t>
  </si>
  <si>
    <t>IRSNorm_SLE5_2_tmm</t>
  </si>
  <si>
    <t>Sample-Loading Normalized</t>
  </si>
  <si>
    <t>IRS Computations</t>
  </si>
  <si>
    <t>IRS Normalized Intensities</t>
  </si>
  <si>
    <t>Data from R: TMM normalized IRS intensities</t>
  </si>
  <si>
    <t>edgeR Test results</t>
  </si>
  <si>
    <t>Annotations</t>
  </si>
  <si>
    <t>Index</t>
  </si>
  <si>
    <t>Primary Protein Name</t>
  </si>
  <si>
    <t>Alternative Protein Names</t>
  </si>
  <si>
    <t>Identifier</t>
  </si>
  <si>
    <t>Other Accessions</t>
  </si>
  <si>
    <t>UniProt Gene Name</t>
  </si>
  <si>
    <t>Other Gene Synonyms</t>
  </si>
  <si>
    <t>Species Name</t>
  </si>
  <si>
    <t>Taxonomy Number</t>
  </si>
  <si>
    <t>UniProt Link</t>
  </si>
  <si>
    <t>Key Words</t>
  </si>
  <si>
    <t>KW: Biological process</t>
  </si>
  <si>
    <t>KW: Cellular component</t>
  </si>
  <si>
    <t>KW: Coding sequence diversity</t>
  </si>
  <si>
    <t>KW: Developmental stage</t>
  </si>
  <si>
    <t>KW: Disease</t>
  </si>
  <si>
    <t>KW: Domain</t>
  </si>
  <si>
    <t>KW: Ligand</t>
  </si>
  <si>
    <t>KW: Molecular function</t>
  </si>
  <si>
    <t>KW: PTM</t>
  </si>
  <si>
    <t>KW: Technical term</t>
  </si>
  <si>
    <t>GO: Biological Process</t>
  </si>
  <si>
    <t>GO: Cellular Component</t>
  </si>
  <si>
    <t>GO: Molecular Function</t>
  </si>
  <si>
    <t>CC Pathway</t>
  </si>
  <si>
    <t>Reactome Pathway</t>
  </si>
  <si>
    <t>Alpha-2-macroglobulin (Alpha-2-M)</t>
  </si>
  <si>
    <t>C3 and PZP-like alpha-2-macroglobulin domain-containing protein 5</t>
  </si>
  <si>
    <t>A2MG_HUMAN</t>
  </si>
  <si>
    <t>P01023</t>
  </si>
  <si>
    <t>Q13677; Q59F47; Q5QTS0; Q68DN2; Q6PIY3; Q6PN97</t>
  </si>
  <si>
    <t>CPAMD5</t>
  </si>
  <si>
    <t>Homo sapiens (Human)</t>
  </si>
  <si>
    <t>3D-structure; Bait region; Disulfide bond; Glycoprotein; Isopeptide bond; Polymorphism; Protease inhibitor; Secreted; Serine protease inhibitor; Signal; Thioester bond</t>
  </si>
  <si>
    <t>na</t>
  </si>
  <si>
    <t>Secreted</t>
  </si>
  <si>
    <t>Polymorphism</t>
  </si>
  <si>
    <t>Bait region; Signal</t>
  </si>
  <si>
    <t>Protease inhibitor; Serine protease inhibitor</t>
  </si>
  <si>
    <t>Disulfide bond; Glycoprotein; Isopeptide bond; Thioester bond</t>
  </si>
  <si>
    <t>3D-structure</t>
  </si>
  <si>
    <t>blood coagulation, intrinsic pathway {GO:0007597}; extracellular matrix disassembly {GO:0022617}; negative regulation of complement activation, lectin pathway {GO:0001869}; platelet degranulation {GO:0002576}; regulation of small GTPase mediated signal transduction {GO:0051056}; stem cell differentiation {GO:0048863}</t>
  </si>
  <si>
    <t>blood microparticle {GO:0072562}; collagen-containing extracellular matrix {GO:0062023}; cytosol {GO:0005829}; extracellular exosome {GO:0070062}; extracellular region {GO:0005576}; platelet alpha granule lumen {GO:0031093}</t>
  </si>
  <si>
    <t>calcium-dependent protein binding {GO:0048306}; enzyme binding {GO:0019899}; growth factor binding {GO:0019838}; GTPase activator activity {GO:0005096}; interleukin-1 binding {GO:0019966}; interleukin-8 binding {GO:0019959}; protease binding {GO:0002020}; serine-type endopeptidase inhibitor activity {GO:0004867}; signaling receptor binding {GO:0005102}; tumor necrosis factor binding {GO:0043120}</t>
  </si>
  <si>
    <t>Platelet degranulation {R-HSA-114608}; Intrinsic Pathway of Fibrin Clot Formation {R-HSA-140837}; Degradation of the extracellular matrix {R-HSA-1474228}; Rho GTPase cycle {R-HSA-194840}; HDL assembly {R-HSA-8963896}</t>
  </si>
  <si>
    <t>Complement C3c alpha' chain fragment 2</t>
  </si>
  <si>
    <t>C3 and PZP-like alpha-2-macroglobulin domain-containing protein 1 (C3bc; ASP); C3adesArg</t>
  </si>
  <si>
    <t>CO3_HUMAN</t>
  </si>
  <si>
    <t>P01024</t>
  </si>
  <si>
    <t>A7E236</t>
  </si>
  <si>
    <t>CPAMD1</t>
  </si>
  <si>
    <t>3D-structure; Age-related macular degeneration; Cleavage on pair of basic residues; Complement alternate pathway; Complement pathway; Disease mutation; Disulfide bond; Fatty acid metabolism; Glycoprotein; Hemolytic uremic syndrome; Immunity; Inflammatory response; Innate immunity; Lipid metabolism; Phosphoprotein; Polymorphism; Secreted; Signal; Thioester bond</t>
  </si>
  <si>
    <t>Complement alternate pathway; Complement pathway; Fatty acid metabolism; Immunity; Inflammatory response; Innate immunity; Lipid metabolism</t>
  </si>
  <si>
    <t>Age-related macular degeneration; Disease mutation; Hemolytic uremic syndrome</t>
  </si>
  <si>
    <t>Signal</t>
  </si>
  <si>
    <t>Cleavage on pair of basic residues; Disulfide bond; Glycoprotein; Phosphoprotein; Thioester bond</t>
  </si>
  <si>
    <t>amyloid-beta clearance {GO:0097242}; cell surface receptor signaling pathway involved in cell-cell signaling {GO:1905114}; cellular protein metabolic process {GO:0044267}; complement activation {GO:0006956}; complement activation, alternative pathway {GO:0006957}; complement activation, classical pathway {GO:0006958}; fatty acid metabolic process {GO:0006631}; G-protein coupled receptor signaling pathway {GO:0007186}; immune response {GO:0006955}; inflammatory response {GO:0006954}; neutrophil degranulation {GO:0043312}; phagocytosis, engulfment {GO:0006911}; positive regulation of activation of membrane attack complex {GO:0001970}; positive regulation of angiogenesis {GO:0045766}; positive regulation of apoptotic cell clearance {GO:2000427}; positive regulation of G-protein coupled receptor protein signaling pathway {GO:0045745}; positive regulation of glucose transmembrane transport {GO:0010828}; positive regulation of lipid storage {GO:0010884}; positive regulation of phagocytosis, engulfment {GO:0060100}; positive regulation of protein phosphorylation {GO:0001934}; positive regulation of type IIa hypersensitivity {GO:0001798}; positive regulation of vascular endothelial growth factor production {GO:0010575}; post-translational protein modification {GO:0043687}; regulation of complement activation {GO:0030449}; regulation of immune response {GO:0050776}; regulation of triglyceride biosynthetic process {GO:0010866}; response to bacterium {GO:0009617}; signal transduction {GO:0007165}</t>
  </si>
  <si>
    <t>azurophil granule lumen {GO:0035578}; blood microparticle {GO:0072562}; endoplasmic reticulum lumen {GO:0005788}; extracellular exosome {GO:0070062}; extracellular region {GO:0005576}; extracellular space {GO:0005615}; plasma membrane {GO:0005886}; protein-containing complex {GO:0032991}; secretory granule lumen {GO:0034774}</t>
  </si>
  <si>
    <t>C5L2 anaphylatoxin chemotactic receptor binding {GO:0031715}; endopeptidase inhibitor activity {GO:0004866}; serine-type endopeptidase activity {GO:0004252}; signaling receptor binding {GO:0005102}</t>
  </si>
  <si>
    <t>Alternative complement activation {R-HSA-173736}; Activation of C3 and C5 {R-HSA-174577}; Immunoregulatory interactions between a Lymphoid and a non-Lymphoid cell {R-HSA-198933}; Peptide ligand-binding receptors {R-HSA-375276}; Regulation of Insulin-like Growth Factor (IGF) transport and uptake by Insulin-like Growth Factor Binding Proteins (IGFBPs) {R-HSA-381426}; G alpha (i) signalling events {R-HSA-418594}; Neutrophil degranulation {R-HSA-6798695}; Post-translational protein phosphorylation {R-HSA-8957275}; Regulation of Complement cascade {R-HSA-977606}</t>
  </si>
  <si>
    <t>Complement factor B Bb fragment</t>
  </si>
  <si>
    <t>C3/C5 convertase; Glycine-rich beta glycoprotein (GBG); PBF2; Properdin factor B</t>
  </si>
  <si>
    <t>CFAB_HUMAN</t>
  </si>
  <si>
    <t>P00751</t>
  </si>
  <si>
    <t>B0QZQ6; O15006; Q29944; Q53F89; Q5JP67; Q5ST50; Q96HX6; Q9BTF5; Q9BX92</t>
  </si>
  <si>
    <t>BF; BFD</t>
  </si>
  <si>
    <t>3D-structure; Alternative splicing; Cleavage on pair of basic residues; Complement alternate pathway; Disease mutation; Disulfide bond; Glycation; Glycoprotein; Hemolytic uremic syndrome; Hydrolase; Immunity; Innate immunity; Polymorphism; Protease; Repeat; Secreted; Serine protease; Signal; Sushi; Zymogen</t>
  </si>
  <si>
    <t>Complement alternate pathway; Immunity; Innate immunity</t>
  </si>
  <si>
    <t>Alternative splicing; Polymorphism</t>
  </si>
  <si>
    <t>Disease mutation; Hemolytic uremic syndrome</t>
  </si>
  <si>
    <t>Repeat; Signal; Sushi</t>
  </si>
  <si>
    <t>Hydrolase; Protease; Serine protease</t>
  </si>
  <si>
    <t>Cleavage on pair of basic residues; Disulfide bond; Glycation; Glycoprotein; Zymogen</t>
  </si>
  <si>
    <t>complement activation {GO:0006956}; complement activation, alternative pathway {GO:0006957}; regulation of complement activation {GO:0030449}</t>
  </si>
  <si>
    <t>blood microparticle {GO:0072562}; extracellular exosome {GO:0070062}; extracellular region {GO:0005576}; extracellular space {GO:0005615}; plasma membrane {GO:0005886}</t>
  </si>
  <si>
    <t>complement binding {GO:0001848}; serine-type endopeptidase activity {GO:0004252}</t>
  </si>
  <si>
    <t>Alternative complement activation {R-HSA-173736}; Activation of C3 and C5 {R-HSA-174577}; Regulation of Complement cascade {R-HSA-977606}</t>
  </si>
  <si>
    <t>Low molecular weight growth-promoting factor</t>
  </si>
  <si>
    <t>Alpha-2-thiol proteinase inhibitor; Fitzgerald factor; High molecular weight kininogen (HMWK); Williams-Fitzgerald-Flaujeac factor; Ile-Ser-Bradykinin; Kallidin I; Kallidin II</t>
  </si>
  <si>
    <t>KNG1_HUMAN</t>
  </si>
  <si>
    <t>P01042</t>
  </si>
  <si>
    <t>A8K474; B2RCR2; C9JEX1; P01043; Q53EQ0; Q6PAU9; Q7M4P1</t>
  </si>
  <si>
    <t>BDK; KNG</t>
  </si>
  <si>
    <t>3D-structure; Alternative splicing; Blood coagulation; Disulfide bond; Glycoprotein; Hemostasis; Hydroxylation; Inflammatory response; Phosphoprotein; Polymorphism; Protease inhibitor; Pyrrolidone carboxylic acid; Repeat; Secreted; Signal; Thiol protease inhibitor; Vasoactive; Vasodilator</t>
  </si>
  <si>
    <t>Blood coagulation; Hemostasis; Inflammatory response</t>
  </si>
  <si>
    <t>Repeat; Signal</t>
  </si>
  <si>
    <t>Protease inhibitor; Thiol protease inhibitor; Vasoactive; Vasodilator</t>
  </si>
  <si>
    <t>Disulfide bond; Glycoprotein; Hydroxylation; Phosphoprotein; Pyrrolidone carboxylic acid</t>
  </si>
  <si>
    <t>antimicrobial humoral immune response mediated by antimicrobial peptide {GO:0061844}; blood coagulation, intrinsic pathway {GO:0007597}; cellular protein metabolic process {GO:0044267}; G-protein coupled receptor signaling pathway {GO:0007186}; inflammatory response {GO:0006954}; killing of cells of other organism {GO:0031640}; negative regulation of blood coagulation {GO:0030195}; negative regulation of cell adhesion {GO:0007162}; negative regulation of proteolysis {GO:0045861}; platelet degranulation {GO:0002576}; positive regulation of apoptotic process {GO:0043065}; positive regulation of cytosolic calcium ion concentration {GO:0007204}; post-translational protein modification {GO:0043687}; vasodilation {GO:0042311}</t>
  </si>
  <si>
    <t>blood microparticle {GO:0072562}; collagen-containing extracellular matrix {GO:0062023}; endoplasmic reticulum lumen {GO:0005788}; extracellular exosome {GO:0070062}; extracellular region {GO:0005576}; extracellular space {GO:0005615}; plasma membrane {GO:0005886}; platelet alpha granule lumen {GO:0031093}</t>
  </si>
  <si>
    <t>cysteine-type endopeptidase inhibitor activity {GO:0004869}; heparin binding {GO:0008201}; signaling receptor binding {GO:0005102}; zinc ion binding {GO:0008270}</t>
  </si>
  <si>
    <t>Platelet degranulation {R-HSA-114608}; Intrinsic Pathway of Fibrin Clot Formation {R-HSA-140837}; Peptide ligand-binding receptors {R-HSA-375276}; Regulation of Insulin-like Growth Factor (IGF) transport and uptake by Insulin-like Growth Factor Binding Proteins (IGFBPs) {R-HSA-381426}; G alpha (q) signalling events {R-HSA-416476}; G alpha (i) signalling events {R-HSA-418594}; Post-translational protein phosphorylation {R-HSA-8957275}</t>
  </si>
  <si>
    <t>Ceruloplasmin</t>
  </si>
  <si>
    <t>Ferroxidase</t>
  </si>
  <si>
    <t>CERU_HUMAN</t>
  </si>
  <si>
    <t>P00450</t>
  </si>
  <si>
    <t>Q14063; Q2PP18; Q9UKS4</t>
  </si>
  <si>
    <t>3D-structure; Copper; Copper transport; Disulfide bond; Glycoprotein; Ion transport; Metal-binding; Oxidoreductase; Phosphoprotein; Polymorphism; Repeat; Secreted; Signal; Transport</t>
  </si>
  <si>
    <t>Copper transport; Ion transport; Transport</t>
  </si>
  <si>
    <t>Copper; Metal-binding</t>
  </si>
  <si>
    <t>Oxidoreductase</t>
  </si>
  <si>
    <t>Disulfide bond; Glycoprotein; Phosphoprotein</t>
  </si>
  <si>
    <t>cellular iron ion homeostasis {GO:0006879}; cellular protein metabolic process {GO:0044267}; copper ion transport {GO:0006825}; post-translational protein modification {GO:0043687}</t>
  </si>
  <si>
    <t>blood microparticle {GO:0072562}; endoplasmic reticulum lumen {GO:0005788}; extracellular exosome {GO:0070062}; extracellular region {GO:0005576}; extracellular space {GO:0005615}; lysosomal membrane {GO:0005765}</t>
  </si>
  <si>
    <t>chaperone binding {GO:0051087}; copper ion binding {GO:0005507}; ferroxidase activity {GO:0004322}</t>
  </si>
  <si>
    <t>Regulation of Insulin-like Growth Factor (IGF) transport and uptake by Insulin-like Growth Factor Binding Proteins (IGFBPs) {R-HSA-381426}; Metal ion SLC transporters {R-HSA-425410}; Defective CP causes aceruloplasminemia (ACERULOP) {R-HSA-5619060}; Post-translational protein phosphorylation {R-HSA-8957275}; Iron uptake and transport {R-HSA-917937}</t>
  </si>
  <si>
    <t>Apolipoprotein B-48 (Apo B-100; Apo B-48)</t>
  </si>
  <si>
    <t>APOB_HUMAN</t>
  </si>
  <si>
    <t>P04114</t>
  </si>
  <si>
    <t>O00502; P78479; P78480; P78481; Q13779; Q13785; Q13786; Q13787; Q13788; Q4ZG63; Q53QC8; Q7Z600; Q9UMN0</t>
  </si>
  <si>
    <t>Acetylation; Atherosclerosis; Cholesterol metabolism; Chylomicron; Cytoplasm; Disease mutation; Disulfide bond; Glycoprotein; Heparin-binding; LDL; Lipid metabolism; Lipid transport; Lipoprotein; Palmitate; Phosphoprotein; Polymorphism; RNA editing; Secreted; Signal; Steroid metabolism; Sterol metabolism; Transport; VLDL</t>
  </si>
  <si>
    <t>Cholesterol metabolism; Lipid metabolism; Lipid transport; Steroid metabolism; Sterol metabolism; Transport</t>
  </si>
  <si>
    <t>Chylomicron; Cytoplasm; LDL; Secreted; VLDL</t>
  </si>
  <si>
    <t>Polymorphism; RNA editing</t>
  </si>
  <si>
    <t>Atherosclerosis; Disease mutation</t>
  </si>
  <si>
    <t>Heparin-binding</t>
  </si>
  <si>
    <t>Acetylation; Disulfide bond; Glycoprotein; Lipoprotein; Palmitate; Phosphoprotein</t>
  </si>
  <si>
    <t>artery morphogenesis {GO:0048844}; cellular protein metabolic process {GO:0044267}; cellular response to prostaglandin stimulus {GO:0071379}; cellular response to tumor necrosis factor {GO:0071356}; cholesterol efflux {GO:0033344}; cholesterol homeostasis {GO:0042632}; cholesterol metabolic process {GO:0008203}; cholesterol transport {GO:0030301}; chylomicron assembly {GO:0034378}; chylomicron remnant clearance {GO:0034382}; chylomicron remodeling {GO:0034371}; fertilization {GO:0009566}; flagellated sperm motility {GO:0030317}; in utero embryonic development {GO:0001701}; leukocyte migration {GO:0050900}; lipoprotein biosynthetic process {GO:0042158}; lipoprotein catabolic process {GO:0042159}; lipoprotein transport {GO:0042953}; low-density lipoprotein particle clearance {GO:0034383}; low-density lipoprotein particle remodeling {GO:0034374}; membrane organization {GO:0061024}; nervous system development {GO:0007399}; positive regulation of cholesterol storage {GO:0010886}; positive regulation of gene expression {GO:0010628}; positive regulation of lipid storage {GO:0010884}; positive regulation of macrophage derived foam cell differentiation {GO:0010744}; post-embryonic development {GO:0009791}; post-translational protein modification {GO:0043687}; receptor-mediated endocytosis {GO:0006898}; regulation of cholesterol biosynthetic process {GO:0045540}; response to carbohydrate {GO:0009743}; response to estradiol {GO:0032355}; response to lipopolysaccharide {GO:0032496}; response to selenium ion {GO:0010269}; response to virus {GO:0009615}; retinoid metabolic process {GO:0001523}; spermatogenesis {GO:0007283}; toll-like receptor signaling pathway {GO:0002224}; triglyceride catabolic process {GO:0019433}; triglyceride mobilization {GO:0006642}; very-low-density lipoprotein particle assembly {GO:0034379}; very-low-density lipoprotein particle clearance {GO:0034447}</t>
  </si>
  <si>
    <t>chylomicron {GO:0042627}; chylomicron remnant {GO:0034360}; clathrin-coated endocytic vesicle membrane {GO:0030669}; cytoplasm {GO:0005737}; cytosol {GO:0005829}; early endosome {GO:0005769}; endocytic vesicle lumen {GO:0071682}; endoplasmic reticulum exit site {GO:0070971}; endoplasmic reticulum lumen {GO:0005788}; endoplasmic reticulum membrane {GO:0005789}; endosome lumen {GO:0031904}; endosome membrane {GO:0010008}; extracellular exosome {GO:0070062}; extracellular region {GO:0005576}; extracellular space {GO:0005615}; intermediate-density lipoprotein particle {GO:0034363}; intracellular membrane-bounded organelle {GO:0043231}; low-density lipoprotein particle {GO:0034362}; lysosomal lumen {GO:0043202}; mature chylomicron {GO:0034359}; neuronal cell body {GO:0043025}; plasma membrane {GO:0005886}; smooth endoplasmic reticulum {GO:0005790}; very-low-density lipoprotein particle {GO:0034361}</t>
  </si>
  <si>
    <t>cholesterol transporter activity {GO:0017127}; heparin binding {GO:0008201}; lipase binding {GO:0035473}; low-density lipoprotein particle receptor binding {GO:0050750}; phospholipid binding {GO:0005543}</t>
  </si>
  <si>
    <t>Cell surface interactions at the vascular wall {R-HSA-202733}; Scavenging by Class B Receptors {R-HSA-3000471}; Scavenging by Class A Receptors {R-HSA-3000480}; Scavenging by Class F Receptors {R-HSA-3000484}; Scavenging by Class H Receptors {R-HSA-3000497}; Regulation of Insulin-like Growth Factor (IGF) transport and uptake by Insulin-like Growth Factor Binding Proteins (IGFBPs) {R-HSA-381426}; Platelet sensitization by LDL {R-HSA-432142}; Regulation of TLR by endogenous ligand {R-HSA-5686938}; Cargo recognition for clathrin-mediated endocytosis {R-HSA-8856825}; Clathrin-mediated endocytosis {R-HSA-8856828}; VLDL assembly {R-HSA-8866423}; Post-translational protein phosphorylation {R-HSA-8957275}; Chylomicron assembly {R-HSA-8963888}; Chylomicron remodeling {R-HSA-8963901}; Chylomicron clearance {R-HSA-8964026}; LDL clearance {R-HSA-8964038}; LDL remodeling {R-HSA-8964041}; VLDL clearance {R-HSA-8964046}; Retinoid metabolism and transport {R-HSA-975634}</t>
  </si>
  <si>
    <t>Alpha-1-antichymotrypsin His-Pro-less</t>
  </si>
  <si>
    <t>Cell growth-inhibiting gene 24/25 protein; Serpin A3</t>
  </si>
  <si>
    <t>AACT_HUMAN</t>
  </si>
  <si>
    <t>P01011</t>
  </si>
  <si>
    <t>B3KVQ7; Q13703; Q2TU87; Q2TU88; Q59GP9; Q6LBY8; Q6LDT7; Q6NSC9; Q8N177; Q96DW8; Q9UC47; Q9UNU9</t>
  </si>
  <si>
    <t>AACT</t>
  </si>
  <si>
    <t>3D-structure; Acute phase; Alternative splicing; Disease mutation; Glycoprotein; Polymorphism; Protease inhibitor; Secreted; Serine protease inhibitor; Signal</t>
  </si>
  <si>
    <t>Acute phase</t>
  </si>
  <si>
    <t>Disease mutation</t>
  </si>
  <si>
    <t>Glycoprotein</t>
  </si>
  <si>
    <t>acute-phase response {GO:0006953}; inflammatory response {GO:0006954}; maintenance of gastrointestinal epithelium {GO:0030277}; neutrophil degranulation {GO:0043312}; platelet degranulation {GO:0002576}; regulation of lipid metabolic process {GO:0019216}</t>
  </si>
  <si>
    <t>azurophil granule lumen {GO:0035578}; blood microparticle {GO:0072562}; collagen-containing extracellular matrix {GO:0062023}; extracellular exosome {GO:0070062}; extracellular region {GO:0005576}; extracellular space {GO:0005615}; intracellular {GO:0005622}; nucleus {GO:0005634}; platelet alpha granule lumen {GO:0031093}; secretory granule lumen {GO:0034774}</t>
  </si>
  <si>
    <t>DNA binding {GO:0003677}; serine-type endopeptidase inhibitor activity {GO:0004867}</t>
  </si>
  <si>
    <t>Platelet degranulation {R-HSA-114608}; Neutrophil degranulation {R-HSA-6798695}</t>
  </si>
  <si>
    <t>Hemopexin</t>
  </si>
  <si>
    <t>Beta-1B-glycoprotein</t>
  </si>
  <si>
    <t>HEMO_HUMAN</t>
  </si>
  <si>
    <t>P02790</t>
  </si>
  <si>
    <t>B2R957</t>
  </si>
  <si>
    <t>Disulfide bond; Glycoprotein; Heme; Host-virus interaction; Iron; Metal-binding; Polymorphism; Repeat; Secreted; Signal; Transport</t>
  </si>
  <si>
    <t>Host-virus interaction; Transport</t>
  </si>
  <si>
    <t>Heme; Iron; Metal-binding</t>
  </si>
  <si>
    <t>Disulfide bond; Glycoprotein</t>
  </si>
  <si>
    <t>cellular iron ion homeostasis {GO:0006879}; heme metabolic process {GO:0042168}; heme transport {GO:0015886}; hemoglobin metabolic process {GO:0020027}; positive regulation of humoral immune response mediated by circulating immunoglobulin {GO:0002925}; positive regulation of immunoglobulin production {GO:0002639}; positive regulation of interferon-gamma-mediated signaling pathway {GO:0060335}; positive regulation of tyrosine phosphorylation of STAT protein {GO:0042531}; receptor-mediated endocytosis {GO:0006898}; viral process {GO:0016032}</t>
  </si>
  <si>
    <t>blood microparticle {GO:0072562}; collagen-containing extracellular matrix {GO:0062023}; endocytic vesicle lumen {GO:0071682}; extracellular exosome {GO:0070062}; extracellular region {GO:0005576}; extracellular space {GO:0005615}</t>
  </si>
  <si>
    <t>heme transporter activity {GO:0015232}; metal ion binding {GO:0046872}</t>
  </si>
  <si>
    <t>Scavenging of heme from plasma {R-HSA-2168880}</t>
  </si>
  <si>
    <t>Truncated apolipoprotein A-I</t>
  </si>
  <si>
    <t>Apolipoprotein A1 (ProapoA-I); Apolipoprotein A-I(1-242)</t>
  </si>
  <si>
    <t>APOA1_HUMAN</t>
  </si>
  <si>
    <t>P02647</t>
  </si>
  <si>
    <t>A8K866; Q6LDN9; Q6Q785; Q9UCS8; Q9UCT8</t>
  </si>
  <si>
    <t>3D-structure; Amyloid; Amyloidosis; Atherosclerosis; Cholesterol metabolism; Disease mutation; Glycation; Glycoprotein; HDL; Lipid metabolism; Lipid transport; Lipoprotein; Neuropathy; Oxidation; Palmitate; Phosphoprotein; Polymorphism; Repeat; Secreted; Signal; Steroid metabolism; Sterol metabolism; Transport</t>
  </si>
  <si>
    <t>Amyloid; HDL; Secreted</t>
  </si>
  <si>
    <t>Amyloidosis; Atherosclerosis; Disease mutation; Neuropathy</t>
  </si>
  <si>
    <t>Glycation; Glycoprotein; Lipoprotein; Oxidation; Palmitate; Phosphoprotein</t>
  </si>
  <si>
    <t>adrenal gland development {GO:0030325}; animal organ regeneration {GO:0031100}; blood vessel endothelial cell migration {GO:0043534}; cellular protein metabolic process {GO:0044267}; cholesterol biosynthetic process {GO:0006695}; cholesterol efflux {GO:0033344}; cholesterol homeostasis {GO:0042632}; cholesterol import {GO:0070508}; cholesterol metabolic process {GO:0008203}; cholesterol transport {GO:0030301}; chylomicron assembly {GO:0034378}; chylomicron remodeling {GO:0034371}; endothelial cell proliferation {GO:0001935}; G-protein coupled receptor signaling pathway {GO:0007186}; glucocorticoid metabolic process {GO:0008211}; high-density lipoprotein particle assembly {GO:0034380}; high-density lipoprotein particle clearance {GO:0034384}; high-density lipoprotein particle remodeling {GO:0034375}; integrin-mediated signaling pathway {GO:0007229}; lipid storage {GO:0019915}; lipoprotein biosynthetic process {GO:0042158}; lipoprotein metabolic process {GO:0042157}; negative chemotaxis {GO:0050919}; negative regulation of cell adhesion molecule production {GO:0060354}; negative regulation of cytokine secretion involved in immune response {GO:0002740}; negative regulation of heterotypic cell-cell adhesion {GO:0034115}; negative regulation of inflammatory response {GO:0050728}; negative regulation of interleukin-1 beta secretion {GO:0050713}; negative regulation of lipase activity {GO:0060192}; negative regulation of response to cytokine stimulus {GO:0060761}; negative regulation of tumor necrosis factor-mediated signaling pathway {GO:0010804}; negative regulation of very-low-density lipoprotein particle remodeling {GO:0010903}; neuron projection regeneration {GO:0031102}; peptidyl-methionine modification {GO:0018206}; peripheral nervous system axon regeneration {GO:0014012}; phosphatidylcholine biosynthetic process {GO:0006656}; phospholipid efflux {GO:0033700}; phospholipid homeostasis {GO:0055091}; platelet degranulation {GO:0002576}; positive regulation of cholesterol esterification {GO:0010873}; positive regulation of fatty acid biosynthetic process {GO:0045723}; positive regulation of hydrolase activity {GO:0051345}; positive regulation of lipoprotein lipase activity {GO:0051006}; positive regulation of Rho protein signal transduction {GO:0035025}; positive regulation of stress fiber assembly {GO:0051496}; positive regulation of substrate adhesion-dependent cell spreading {GO:1900026}; positive regulation of triglyceride catabolic process {GO:0010898}; post-translational protein modification {GO:0043687}; protein oxidation {GO:0018158}; protein stabilization {GO:0050821}; receptor-mediated endocytosis {GO:0006898}; regulation of Cdc42 protein signal transduction {GO:0032489}; regulation of intestinal cholesterol absorption {GO:0030300}; regulation of lipid metabolic process {GO:0019216}; regulation of protein phosphorylation {GO:0001932}; response to drug {GO:0042493}; response to estrogen {GO:0043627}; response to nutrient {GO:0007584}; retinoid metabolic process {GO:0001523}; reverse cholesterol transport {GO:0043691}; triglyceride catabolic process {GO:0019433}; triglyceride homeostasis {GO:0070328}; vitamin transport {GO:0051180}</t>
  </si>
  <si>
    <t>blood microparticle {GO:0072562}; cell surface {GO:0009986}; chylomicron {GO:0042627}; collagen-containing extracellular matrix {GO:0062023}; cytoplasmic vesicle {GO:0031410}; cytosol {GO:0005829}; discoidal high-density lipoprotein particle {GO:0034365}; early endosome {GO:0005769}; endocytic vesicle {GO:0030139}; endocytic vesicle lumen {GO:0071682}; endoplasmic reticulum lumen {GO:0005788}; extracellular exosome {GO:0070062}; extracellular region {GO:0005576}; extracellular space {GO:0005615}; extracellular vesicle {GO:1903561}; high-density lipoprotein particle {GO:0034364}; intermediate-density lipoprotein particle {GO:0034363}; low-density lipoprotein particle {GO:0034362}; nucleus {GO:0005634}; plasma membrane {GO:0005886}; secretory granule lumen {GO:0034774}; spherical high-density lipoprotein particle {GO:0034366}; very-low-density lipoprotein particle {GO:0034361}</t>
  </si>
  <si>
    <t>amyloid-beta binding {GO:0001540}; apolipoprotein A-I receptor binding {GO:0034191}; apolipoprotein receptor binding {GO:0034190}; chemorepellent activity {GO:0045499}; cholesterol binding {GO:0015485}; cholesterol transporter activity {GO:0017127}; enzyme binding {GO:0019899}; heat shock protein binding {GO:0031072}; high-density lipoprotein particle binding {GO:0008035}; high-density lipoprotein particle receptor binding {GO:0070653}; identical protein binding {GO:0042802}; lipase inhibitor activity {GO:0055102}; phosphatidylcholine binding {GO:0031210}; phosphatidylcholine-sterol O-acyltransferase activator activity {GO:0060228}; phospholipid binding {GO:0005543}; phospholipid transporter activity {GO:0005548}</t>
  </si>
  <si>
    <t>Platelet degranulation {R-HSA-114608}; ABC transporters in lipid homeostasis {R-HSA-1369062}; PPARA activates gene expression {R-HSA-1989781}; Scavenging of heme from plasma {R-HSA-2168880}; Scavenging by Class B Receptors {R-HSA-3000471}; Scavenging by Class A Receptors {R-HSA-3000480}; Regulation of Insulin-like Growth Factor (IGF) transport and uptake by Insulin-like Growth Factor Binding Proteins (IGFBPs) {R-HSA-381426}; Post-translational protein phosphorylation {R-HSA-8957275}; Chylomicron assembly {R-HSA-8963888}; HDL assembly {R-HSA-8963896}; Chylomicron remodeling {R-HSA-8963901}; HDL clearance {R-HSA-8964011}; HDL remodeling {R-HSA-8964058}; Retinoid metabolism and transport {R-HSA-975634}; Amyloid fiber formation {R-HSA-977225}</t>
  </si>
  <si>
    <t>35 kDa inter-alpha-trypsin inhibitor heavy chain H4</t>
  </si>
  <si>
    <t>Inter-alpha-trypsin inhibitor family heavy chain-related protein (IHRP); Plasma kallikrein sensitive glycoprotein 120 (Gp120; PK-120)</t>
  </si>
  <si>
    <t>ITIH4_HUMAN</t>
  </si>
  <si>
    <t>Q14624</t>
  </si>
  <si>
    <t>B7Z545; E9PGN5; Q15135; Q9P190; Q9UQ54</t>
  </si>
  <si>
    <t>IHRP; ITIHL1; PK120</t>
  </si>
  <si>
    <t>Acute phase; Alternative splicing; Disulfide bond; Glycoprotein; Polymorphism; Protease inhibitor; Secreted; Serine protease inhibitor; Signal</t>
  </si>
  <si>
    <t>acute-phase response {GO:0006953}; hyaluronan metabolic process {GO:0030212}; platelet degranulation {GO:0002576}; response to cytokine {GO:0034097}</t>
  </si>
  <si>
    <t>blood microparticle {GO:0072562}; collagen-containing extracellular matrix {GO:0062023}; extracellular exosome {GO:0070062}; extracellular region {GO:0005576}; plasma membrane {GO:0005886}; platelet dense granule lumen {GO:0031089}</t>
  </si>
  <si>
    <t>endopeptidase inhibitor activity {GO:0004866}; serine-type endopeptidase inhibitor activity {GO:0004867}</t>
  </si>
  <si>
    <t>Platelet degranulation {R-HSA-114608}</t>
  </si>
  <si>
    <t>Antithrombin-III (ATIII)</t>
  </si>
  <si>
    <t>Serpin C1</t>
  </si>
  <si>
    <t>ANT3_HUMAN</t>
  </si>
  <si>
    <t>P01008</t>
  </si>
  <si>
    <t>B2R6P0; P78439; P78447; Q13815; Q5TC78; Q7KZ43; Q7KZ97; Q9UC78</t>
  </si>
  <si>
    <t>AT3</t>
  </si>
  <si>
    <t>3D-structure; Blood coagulation; Disease mutation; Disulfide bond; Glycoprotein; Hemostasis; Heparin-binding; Phosphoprotein; Polymorphism; Protease inhibitor; Secreted; Serine protease inhibitor; Signal; Thrombophilia</t>
  </si>
  <si>
    <t>Blood coagulation; Hemostasis</t>
  </si>
  <si>
    <t>Disease mutation; Thrombophilia</t>
  </si>
  <si>
    <t>Heparin-binding; Protease inhibitor; Serine protease inhibitor</t>
  </si>
  <si>
    <t>acute inflammatory response to antigenic stimulus {GO:0002438}; blood coagulation {GO:0007596}; cellular protein metabolic process {GO:0044267}; lactation {GO:0007595}; post-translational protein modification {GO:0043687}; regulation of blood coagulation, intrinsic pathway {GO:2000266}; response to nutrient {GO:0007584}</t>
  </si>
  <si>
    <t>blood microparticle {GO:0072562}; collagen-containing extracellular matrix {GO:0062023}; endoplasmic reticulum lumen {GO:0005788}; extracellular exosome {GO:0070062}; extracellular region {GO:0005576}; extracellular space {GO:0005615}; plasma membrane {GO:0005886}</t>
  </si>
  <si>
    <t>heparin binding {GO:0008201}; identical protein binding {GO:0042802}; protease binding {GO:0002020}; serine-type endopeptidase inhibitor activity {GO:0004867}</t>
  </si>
  <si>
    <t>Intrinsic Pathway of Fibrin Clot Formation {R-HSA-140837}; Common Pathway of Fibrin Clot Formation {R-HSA-140875}; Regulation of Insulin-like Growth Factor (IGF) transport and uptake by Insulin-like Growth Factor Binding Proteins (IGFBPs) {R-HSA-381426}; Post-translational protein phosphorylation {R-HSA-8957275}</t>
  </si>
  <si>
    <t>Inter-alpha-trypsin inhibitor heavy chain H1 (ITI heavy chain H1; ITI-HC1; Inter-alpha-inhibitor heavy chain 1)</t>
  </si>
  <si>
    <t>Inter-alpha-trypsin inhibitor complex component III; Serum-derived hyaluronan-associated protein (SHAP)</t>
  </si>
  <si>
    <t>ITIH1_HUMAN</t>
  </si>
  <si>
    <t>P19827</t>
  </si>
  <si>
    <t>A8K9N5; B2RAH9; B7Z558; B7Z8C0; F5H165; F5H7Y8; P78455; Q01746; Q562G1</t>
  </si>
  <si>
    <t>IGHEP1</t>
  </si>
  <si>
    <t>Alternative splicing; Disulfide bond; Glycoprotein; Phosphoprotein; Polymorphism; Protease inhibitor; Proteoglycan; Secreted; Serine protease inhibitor; Signal</t>
  </si>
  <si>
    <t>Disulfide bond; Glycoprotein; Phosphoprotein; Proteoglycan</t>
  </si>
  <si>
    <t>hyaluronan metabolic process {GO:0030212}</t>
  </si>
  <si>
    <t>blood microparticle {GO:0072562}; collagen-containing extracellular matrix {GO:0062023}; extracellular exosome {GO:0070062}; extracellular region {GO:0005576}</t>
  </si>
  <si>
    <t>calcium ion binding {GO:0005509}; serine-type endopeptidase inhibitor activity {GO:0004867}</t>
  </si>
  <si>
    <t>Vitamin D-binding protein (DBP; VDB)</t>
  </si>
  <si>
    <t>Gc protein-derived macrophage activating factor (Gc-MAF; GcMAF); Gc-globulin; Group-specific component (Gc); Vitamin D-binding protein-macrophage activating factor (DBP-maf)</t>
  </si>
  <si>
    <t>VTDB_HUMAN</t>
  </si>
  <si>
    <t>P02774</t>
  </si>
  <si>
    <t>B4DPP2; D6RAK8; Q16309; Q16310; Q53F31; Q6GTG1</t>
  </si>
  <si>
    <t>3D-structure; Actin-binding; Alternative splicing; Disulfide bond; Glycoprotein; Polymorphism; Repeat; Secreted; Signal; Transport; Vitamin D</t>
  </si>
  <si>
    <t>Transport</t>
  </si>
  <si>
    <t>Vitamin D</t>
  </si>
  <si>
    <t>Actin-binding</t>
  </si>
  <si>
    <t>vitamin D metabolic process {GO:0042359}; vitamin transport {GO:0051180}</t>
  </si>
  <si>
    <t>blood microparticle {GO:0072562}; cytosol {GO:0005829}; extracellular exosome {GO:0070062}; extracellular region {GO:0005576}; extracellular space {GO:0005615}; lysosomal lumen {GO:0043202}</t>
  </si>
  <si>
    <t>actin binding {GO:0003779}; calcidiol binding {GO:1902118}; vitamin D binding {GO:0005499}; vitamin transmembrane transporter activity {GO:0090482}</t>
  </si>
  <si>
    <t>Vitamin D (calciferol) metabolism {R-HSA-196791}</t>
  </si>
  <si>
    <t>Plasmin light chain B</t>
  </si>
  <si>
    <t>PLMN_HUMAN</t>
  </si>
  <si>
    <t>P00747</t>
  </si>
  <si>
    <t>Q15146; Q5TEH4; Q6PA00</t>
  </si>
  <si>
    <t>3D-structure; Blood coagulation; Cleavage on pair of basic residues; Disease mutation; Disulfide bond; Fibrinolysis; Glycoprotein; Hemostasis; Hydrolase; Kringle; Phosphoprotein; Polymorphism; Protease; Repeat; Secreted; Serine protease; Signal; Thrombophilia; Tissue remodeling; Zymogen</t>
  </si>
  <si>
    <t>Blood coagulation; Fibrinolysis; Hemostasis; Tissue remodeling</t>
  </si>
  <si>
    <t>Kringle; Repeat; Signal</t>
  </si>
  <si>
    <t>Cleavage on pair of basic residues; Disulfide bond; Glycoprotein; Phosphoprotein; Zymogen</t>
  </si>
  <si>
    <t>blood coagulation {GO:0007596}; cellular protein metabolic process {GO:0044267}; extracellular matrix disassembly {GO:0022617}; fibrinolysis {GO:0042730}; interaction with symbiont {GO:0051702}; interaction with symbiont via secreted substance involved in symbiotic interaction {GO:0052213}; modification by host of symbiont morphology or physiology via secreted substance {GO:0052182}; negative regulation of cell proliferation {GO:0008285}; negative regulation of cell-cell adhesion mediated by cadherin {GO:2000048}; negative regulation of cell-substrate adhesion {GO:0010812}; negative regulation of fibrinolysis {GO:0051918}; platelet degranulation {GO:0002576}; positive regulation of blood vessel endothelial cell migration {GO:0043536}; positive regulation of fibrinolysis {GO:0051919}; proteolysis {GO:0006508}; tissue remodeling {GO:0048771}</t>
  </si>
  <si>
    <t>blood microparticle {GO:0072562}; cell surface {GO:0009986}; collagen-containing extracellular matrix {GO:0062023}; extracellular exosome {GO:0070062}; extracellular region {GO:0005576}; extracellular space {GO:0005615}; extrinsic component of external side of plasma membrane {GO:0031232}; other organism cell membrane {GO:0044218}; plasma membrane {GO:0005886}; platelet alpha granule lumen {GO:0031093}</t>
  </si>
  <si>
    <t>apolipoprotein binding {GO:0034185}; chaperone binding {GO:0051087}; endopeptidase activity {GO:0004175}; enzyme binding {GO:0019899}; kinase binding {GO:0019900}; proteasome core complex binding {GO:1904854}; protein antigen binding {GO:1990405}; protein domain specific binding {GO:0019904}; serine-type endopeptidase activity {GO:0004252}; serine-type peptidase activity {GO:0008236}; signaling receptor binding {GO:0005102}</t>
  </si>
  <si>
    <t>Platelet degranulation {R-HSA-114608}; Degradation of the extracellular matrix {R-HSA-1474228}; Activation of Matrix Metalloproteinases {R-HSA-1592389}; Signaling by PDGF {R-HSA-186797}; Regulation of Insulin-like Growth Factor (IGF) transport and uptake by Insulin-like Growth Factor Binding Proteins (IGFBPs) {R-HSA-381426}; Dissolution of Fibrin Clot {R-HSA-75205}</t>
  </si>
  <si>
    <t>Beta-2-glycoprotein 1</t>
  </si>
  <si>
    <t>APC inhibitor; Activated protein C-binding protein; Anticardiolipin cofactor; Apolipoprotein H (Apo-H); Beta-2-glycoprotein I (B2GPI; Beta(2)GPI)</t>
  </si>
  <si>
    <t>APOH_HUMAN</t>
  </si>
  <si>
    <t>P02749</t>
  </si>
  <si>
    <t>B2R9M3; Q9UCN7</t>
  </si>
  <si>
    <t>B2G1</t>
  </si>
  <si>
    <t>3D-structure; Disulfide bond; Glycoprotein; Heparin-binding; Polymorphism; Repeat; Secreted; Signal; Sushi</t>
  </si>
  <si>
    <t>blood coagulation, intrinsic pathway {GO:0007597}; negative regulation of angiogenesis {GO:0016525}; negative regulation of blood coagulation {GO:0030195}; negative regulation of endothelial cell migration {GO:0010596}; negative regulation of endothelial cell proliferation {GO:0001937}; negative regulation of fibrinolysis {GO:0051918}; negative regulation of myeloid cell apoptotic process {GO:0033033}; negative regulation of smooth muscle cell apoptotic process {GO:0034392}; plasminogen activation {GO:0031639}; platelet degranulation {GO:0002576}; positive regulation of blood coagulation {GO:0030194}; positive regulation of lipoprotein lipase activity {GO:0051006}; regulation of fibrinolysis {GO:0051917}; triglyceride metabolic process {GO:0006641}; triglyceride transport {GO:0034197}</t>
  </si>
  <si>
    <t>cell surface {GO:0009986}; chylomicron {GO:0042627}; collagen-containing extracellular matrix {GO:0062023}; extracellular exosome {GO:0070062}; extracellular region {GO:0005576}; extracellular space {GO:0005615}; high-density lipoprotein particle {GO:0034364}; platelet dense granule lumen {GO:0031089}; very-low-density lipoprotein particle {GO:0034361}</t>
  </si>
  <si>
    <t>heparin binding {GO:0008201}; identical protein binding {GO:0042802}; lipid binding {GO:0008289}; lipoprotein lipase activator activity {GO:0060230}; phospholipid binding {GO:0005543}</t>
  </si>
  <si>
    <t>Inter-alpha-trypsin inhibitor heavy chain H2 (ITI heavy chain H2; ITI-HC2; Inter-alpha-inhibitor heavy chain 2)</t>
  </si>
  <si>
    <t>Inter-alpha-trypsin inhibitor complex component II; Serum-derived hyaluronan-associated protein (SHAP)</t>
  </si>
  <si>
    <t>ITIH2_HUMAN</t>
  </si>
  <si>
    <t>P19823</t>
  </si>
  <si>
    <t>Q14659; Q15484; Q5T986</t>
  </si>
  <si>
    <t>IGHEP2</t>
  </si>
  <si>
    <t>Disulfide bond; Gamma-carboxyglutamic acid; Glycoprotein; Phosphoprotein; Polymorphism; Protease inhibitor; Proteoglycan; Secreted; Serine protease inhibitor; Signal</t>
  </si>
  <si>
    <t>Disulfide bond; Gamma-carboxyglutamic acid; Glycoprotein; Phosphoprotein; Proteoglycan</t>
  </si>
  <si>
    <t>cellular protein metabolic process {GO:0044267}; hyaluronan metabolic process {GO:0030212}; post-translational protein modification {GO:0043687}</t>
  </si>
  <si>
    <t>blood microparticle {GO:0072562}; collagen-containing extracellular matrix {GO:0062023}; endoplasmic reticulum lumen {GO:0005788}; extracellular exosome {GO:0070062}; extracellular region {GO:0005576}</t>
  </si>
  <si>
    <t>Regulation of Insulin-like Growth Factor (IGF) transport and uptake by Insulin-like Growth Factor Binding Proteins (IGFBPs) {R-HSA-381426}; Post-translational protein phosphorylation {R-HSA-8957275}</t>
  </si>
  <si>
    <t>Alpha-2-HS-glycoprotein chain B</t>
  </si>
  <si>
    <t>Alpha-2-Z-globulin; Ba-alpha-2-glycoprotein; Fetuin-A</t>
  </si>
  <si>
    <t>FETUA_HUMAN</t>
  </si>
  <si>
    <t>P02765</t>
  </si>
  <si>
    <t>A8K9N6; B2R7G1; O14961; O14962; Q9P152</t>
  </si>
  <si>
    <t>FETUA</t>
  </si>
  <si>
    <t>Disease mutation; Disulfide bond; Glycoprotein; Hypotrichosis; Mental retardation; Mineral balance; Phosphoprotein; Polymorphism; Repeat; Secreted; Signal</t>
  </si>
  <si>
    <t>Mineral balance</t>
  </si>
  <si>
    <t>Disease mutation; Hypotrichosis; Mental retardation</t>
  </si>
  <si>
    <t>acute-phase response {GO:0006953}; cellular protein metabolic process {GO:0044267}; negative regulation of biomineral tissue development {GO:0070168}; negative regulation of bone mineralization {GO:0030502}; negative regulation of insulin receptor signaling pathway {GO:0046627}; neutrophil degranulation {GO:0043312}; ossification {GO:0001503}; pinocytosis {GO:0006907}; platelet degranulation {GO:0002576}; positive regulation of phagocytosis {GO:0050766}; post-translational protein modification {GO:0043687}; regulation of bone mineralization {GO:0030500}; regulation of inflammatory response {GO:0050727}; skeletal system development {GO:0001501}</t>
  </si>
  <si>
    <t>blood microparticle {GO:0072562}; collagen-containing extracellular matrix {GO:0062023}; endoplasmic reticulum lumen {GO:0005788}; extracellular exosome {GO:0070062}; extracellular matrix {GO:0031012}; extracellular region {GO:0005576}; extracellular space {GO:0005615}; Golgi apparatus {GO:0005794}; platelet alpha granule lumen {GO:0031093}; secretory granule lumen {GO:0034774}</t>
  </si>
  <si>
    <t>cysteine-type endopeptidase inhibitor activity {GO:0004869}; endopeptidase inhibitor activity {GO:0004866}; kinase inhibitor activity {GO:0019210}</t>
  </si>
  <si>
    <t>Platelet degranulation {R-HSA-114608}; Regulation of Insulin-like Growth Factor (IGF) transport and uptake by Insulin-like Growth Factor Binding Proteins (IGFBPs) {R-HSA-381426}; Neutrophil degranulation {R-HSA-6798695}; Post-translational protein phosphorylation {R-HSA-8957275}</t>
  </si>
  <si>
    <t>Transthyretin</t>
  </si>
  <si>
    <t>ATTR; Prealbumin; TBPA</t>
  </si>
  <si>
    <t>TTHY_HUMAN</t>
  </si>
  <si>
    <t>P02766</t>
  </si>
  <si>
    <t>Q549C7; Q6IB96; Q9UBZ6; Q9UCM9</t>
  </si>
  <si>
    <t>PALB</t>
  </si>
  <si>
    <t>3D-structure; Amyloid; Amyloidosis; Cytoplasm; Disease mutation; Gamma-carboxyglutamic acid; Glycoprotein; Hormone; Neuropathy; Phosphoprotein; Polymorphism; Secreted; Signal; Thyroid hormone; Transport</t>
  </si>
  <si>
    <t>Amyloid; Cytoplasm; Secreted</t>
  </si>
  <si>
    <t>Amyloidosis; Disease mutation; Neuropathy</t>
  </si>
  <si>
    <t>Hormone; Thyroid hormone</t>
  </si>
  <si>
    <t>Gamma-carboxyglutamic acid; Glycoprotein; Phosphoprotein</t>
  </si>
  <si>
    <t>cellular protein metabolic process {GO:0044267}; extracellular matrix organization {GO:0030198}; neutrophil degranulation {GO:0043312}; retinoid metabolic process {GO:0001523}; retinol metabolic process {GO:0042572}; thyroid hormone transport {GO:0070327}</t>
  </si>
  <si>
    <t>azurophil granule lumen {GO:0035578}; extracellular exosome {GO:0070062}; extracellular region {GO:0005576}; extracellular space {GO:0005615}; protein-containing complex {GO:0032991}</t>
  </si>
  <si>
    <t>hormone activity {GO:0005179}; identical protein binding {GO:0042802}; protein heterodimerization activity {GO:0046982}; thyroid hormone binding {GO:0070324}</t>
  </si>
  <si>
    <t>Retinoid cycle disease events {R-HSA-2453864}; The canonical retinoid cycle in rods (twilight vision) {R-HSA-2453902}; Non-integrin membrane-ECM interactions {R-HSA-3000171}; Neutrophil degranulation {R-HSA-6798695}; Retinoid metabolism and transport {R-HSA-975634}; Amyloid fiber formation {R-HSA-977225}</t>
  </si>
  <si>
    <t>Complement factor H</t>
  </si>
  <si>
    <t>H factor 1</t>
  </si>
  <si>
    <t>CFAH_HUMAN</t>
  </si>
  <si>
    <t>P08603</t>
  </si>
  <si>
    <t>A5PL14; P78435; Q14570; Q2TAZ5; Q38G77; Q5TFM3; Q8N708; Q9NU86</t>
  </si>
  <si>
    <t>HF; HF1; HF2</t>
  </si>
  <si>
    <t>3D-structure; Age-related macular degeneration; Alternative splicing; Complement alternate pathway; Disease mutation; Disulfide bond; Glycoprotein; Hemolytic uremic syndrome; Host-virus interaction; Immunity; Innate immunity; Polymorphism; Repeat; Secreted; Signal; Sushi</t>
  </si>
  <si>
    <t>Complement alternate pathway; Host-virus interaction; Immunity; Innate immunity</t>
  </si>
  <si>
    <t>complement activation {GO:0006956}; complement activation, alternative pathway {GO:0006957}; regulation of complement activation {GO:0030449}; viral process {GO:0016032}</t>
  </si>
  <si>
    <t>blood microparticle {GO:0072562}; extracellular exosome {GO:0070062}; extracellular region {GO:0005576}; extracellular space {GO:0005615}</t>
  </si>
  <si>
    <t>heparan sulfate proteoglycan binding {GO:0043395}; heparin binding {GO:0008201}</t>
  </si>
  <si>
    <t>Regulation of Complement cascade {R-HSA-977606}</t>
  </si>
  <si>
    <t>Somatomedin-B</t>
  </si>
  <si>
    <t>S-protein; Serum-spreading factor; V75</t>
  </si>
  <si>
    <t>VTNC_HUMAN</t>
  </si>
  <si>
    <t>P04004</t>
  </si>
  <si>
    <t>B2R7G0; P01141; Q9BSH7</t>
  </si>
  <si>
    <t>3D-structure; Cell adhesion; Disulfide bond; Glycoprotein; Heparin-binding; Phosphoprotein; Polymorphism; Repeat; Secreted; Signal; Sulfation</t>
  </si>
  <si>
    <t>Cell adhesion</t>
  </si>
  <si>
    <t>Disulfide bond; Glycoprotein; Phosphoprotein; Sulfation</t>
  </si>
  <si>
    <t>cell adhesion {GO:0007155}; cell adhesion mediated by integrin {GO:0033627}; cell migration {GO:0016477}; cell proliferation {GO:0008283}; cell-matrix adhesion {GO:0007160}; endodermal cell differentiation {GO:0035987}; extracellular matrix organization {GO:0030198}; immune response {GO:0006955}; liver regeneration {GO:0097421}; negative regulation of blood coagulation {GO:0030195}; negative regulation of endopeptidase activity {GO:0010951}; oligodendrocyte differentiation {GO:0048709}; positive regulation of cell-substrate adhesion {GO:0010811}; positive regulation of peptidyl-tyrosine phosphorylation {GO:0050731}; positive regulation of protein binding {GO:0032092}; positive regulation of receptor-mediated endocytosis {GO:0048260}; positive regulation of smooth muscle cell migration {GO:0014911}; positive regulation of vascular endothelial growth factor receptor signaling pathway {GO:0030949}; positive regulation of wound healing {GO:0090303}; protein polymerization {GO:0051258}; regulation of complement activation {GO:0030449}; smooth muscle cell-matrix adhesion {GO:0061302}</t>
  </si>
  <si>
    <t>alphav-beta3 integrin-vitronectin complex {GO:0071062}; basement membrane {GO:0005604}; blood microparticle {GO:0072562}; collagen-containing extracellular matrix {GO:0062023}; endoplasmic reticulum {GO:0005783}; extracellular exosome {GO:0070062}; extracellular region {GO:0005576}; extracellular space {GO:0005615}; Golgi lumen {GO:0005796}; intracellular membrane-bounded organelle {GO:0043231}; rough endoplasmic reticulum lumen {GO:0048237}</t>
  </si>
  <si>
    <t>collagen binding {GO:0005518}; extracellular matrix binding {GO:0050840}; extracellular matrix structural constituent {GO:0005201}; heparin binding {GO:0008201}; identical protein binding {GO:0042802}; integrin binding {GO:0005178}; polysaccharide binding {GO:0030247}; scavenger receptor activity {GO:0005044}</t>
  </si>
  <si>
    <t>Molecules associated with elastic fibres {R-HSA-2129379}; Integrin cell surface interactions {R-HSA-216083}; Syndecan interactions {R-HSA-3000170}; ECM proteoglycans {R-HSA-3000178}; Regulation of Complement cascade {R-HSA-977606}</t>
  </si>
  <si>
    <t>Alpha-1-acid glycoprotein 2 (AGP 2)</t>
  </si>
  <si>
    <t>Orosomucoid-2 (OMD 2)</t>
  </si>
  <si>
    <t>A1AG2_HUMAN</t>
  </si>
  <si>
    <t>P19652</t>
  </si>
  <si>
    <t>B2R5L2; Q16571; Q5T538; Q6IB74</t>
  </si>
  <si>
    <t>AGP2</t>
  </si>
  <si>
    <t>3D-structure; Acute phase; Disulfide bond; Glycoprotein; Polymorphism; Pyrrolidone carboxylic acid; Secreted; Signal; Transport</t>
  </si>
  <si>
    <t>Acute phase; Transport</t>
  </si>
  <si>
    <t>Disulfide bond; Glycoprotein; Pyrrolidone carboxylic acid</t>
  </si>
  <si>
    <t>acute-phase response {GO:0006953}; neutrophil degranulation {GO:0043312}; platelet degranulation {GO:0002576}; positive regulation of interleukin-1 beta secretion {GO:0050718}; positive regulation of interleukin-1 secretion {GO:0050716}; positive regulation of tumor necrosis factor secretion {GO:1904469}; regulation of immune system process {GO:0002682}</t>
  </si>
  <si>
    <t>azurophil granule lumen {GO:0035578}; blood microparticle {GO:0072562}; collagen-containing extracellular matrix {GO:0062023}; extracellular exosome {GO:0070062}; extracellular region {GO:0005576}; extracellular space {GO:0005615}; platelet alpha granule lumen {GO:0031093}; specific granule lumen {GO:0035580}</t>
  </si>
  <si>
    <t>Ugl-Y3</t>
  </si>
  <si>
    <t>Cold-insoluble globulin (CIG)</t>
  </si>
  <si>
    <t>FINC_HUMAN</t>
  </si>
  <si>
    <t>P02751</t>
  </si>
  <si>
    <t>B7ZLF0; E9PE77; E9PG29; O95609; O95610; Q14312; Q14325; Q14326; Q17RV7; Q564H7; Q585T2; Q59EH1; Q60FE4; Q68DP8; Q68DP9; Q68DT4; Q6LDP6; Q6MZS0; Q6MZU5; Q6N025; Q6N0A6; Q7Z391; Q86T27; Q8IVI8; Q96KP7; Q96KP8; Q96KP9; Q9H1B8; Q9HAP3; Q9UMK2</t>
  </si>
  <si>
    <t>FN</t>
  </si>
  <si>
    <t>3D-structure; Acute phase; Alternative splicing; Angiogenesis; Cell adhesion; Cell shape; Disease mutation; Disulfide bond; Dwarfism; Extracellular matrix; Glycoprotein; Heparin-binding; Isopeptide bond; Oxidation; Phosphoprotein; Polymorphism; Pyrrolidone carboxylic acid; Repeat; Secreted; Signal; Sulfation</t>
  </si>
  <si>
    <t>Acute phase; Angiogenesis; Cell adhesion; Cell shape</t>
  </si>
  <si>
    <t>Extracellular matrix; Secreted</t>
  </si>
  <si>
    <t>Disease mutation; Dwarfism</t>
  </si>
  <si>
    <t>Disulfide bond; Glycoprotein; Isopeptide bond; Oxidation; Phosphoprotein; Pyrrolidone carboxylic acid; Sulfation</t>
  </si>
  <si>
    <t>acute-phase response {GO:0006953}; angiogenesis {GO:0001525}; calcium-independent cell-matrix adhesion {GO:0007161}; cell adhesion {GO:0007155}; cell-substrate junction assembly {GO:0007044}; cellular protein metabolic process {GO:0044267}; cytokine-mediated signaling pathway {GO:0019221}; endodermal cell differentiation {GO:0035987}; extracellular matrix organization {GO:0030198}; integrin activation {GO:0033622}; interaction with other organism via secreted substance involved in symbiotic interaction {GO:0052047}; interaction with symbiont {GO:0051702}; leukocyte migration {GO:0050900}; negative regulation of transforming growth factor-beta secretion {GO:2001202}; neural crest cell migration involved in autonomic nervous system development {GO:1901166}; peptide cross-linking {GO:0018149}; platelet degranulation {GO:0002576}; positive regulation of axon extension {GO:0045773}; positive regulation of cell proliferation {GO:0008284}; positive regulation of fibroblast proliferation {GO:0048146}; positive regulation of gene expression {GO:0010628}; positive regulation of substrate-dependent cell migration, cell attachment to substrate {GO:1904237}; post-translational protein modification {GO:0043687}; regulation of cell shape {GO:0008360}; regulation of ERK1 and ERK2 cascade {GO:0070372}; regulation of protein phosphorylation {GO:0001932}; response to wounding {GO:0009611}; substrate adhesion-dependent cell spreading {GO:0034446}; wound healing {GO:0042060}</t>
  </si>
  <si>
    <t>apical plasma membrane {GO:0016324}; basement membrane {GO:0005604}; blood microparticle {GO:0072562}; collagen-containing extracellular matrix {GO:0062023}; endoplasmic reticulum lumen {GO:0005788}; endoplasmic reticulum-Golgi intermediate compartment {GO:0005793}; extracellular exosome {GO:0070062}; extracellular matrix {GO:0031012}; extracellular region {GO:0005576}; extracellular space {GO:0005615}; fibrinogen complex {GO:0005577}; platelet alpha granule lumen {GO:0031093}</t>
  </si>
  <si>
    <t>chaperone binding {GO:0051087}; collagen binding {GO:0005518}; disordered domain specific binding {GO:0097718}; enzyme binding {GO:0019899}; extracellular matrix structural constituent {GO:0005201}; heparin binding {GO:0008201}; identical protein binding {GO:0042802}; integrin binding {GO:0005178}; peptidase activator activity {GO:0016504}; protease binding {GO:0002020}; protein C-terminus binding {GO:0008022}; signaling receptor binding {GO:0005102}</t>
  </si>
  <si>
    <t>Platelet degranulation {R-HSA-114608}; Degradation of the extracellular matrix {R-HSA-1474228}; Extracellular matrix organization {R-HSA-1474244}; Fibronectin matrix formation {R-HSA-1566977}; Cell surface interactions at the vascular wall {R-HSA-202733}; Molecules associated with elastic fibres {R-HSA-2129379}; Integrin cell surface interactions {R-HSA-216083}; Syndecan interactions {R-HSA-3000170}; Non-integrin membrane-ECM interactions {R-HSA-3000171}; ECM proteoglycans {R-HSA-3000178}; Integrin alphaIIb beta3 signaling {R-HSA-354192}; GRB2:SOS provides linkage to MAPK signaling for Integrins {R-HSA-354194}; p130Cas linkage to MAPK signaling for integrins {R-HSA-372708}; Regulation of Insulin-like Growth Factor (IGF) transport and uptake by Insulin-like Growth Factor Binding Proteins (IGFBPs) {R-HSA-381426}; MAP2K and MAPK activation {R-HSA-5674135}; Interleukin-4 and Interleukin-13 signaling {R-HSA-6785807};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{R-HSA-6802955}; MET activates PTK2 signaling {R-HSA-8874081}; Post-translational protein phosphorylation {R-HSA-8957275}</t>
  </si>
  <si>
    <t>Gelsolin</t>
  </si>
  <si>
    <t>AGEL; Actin-depolymerizing factor (ADF); Brevin</t>
  </si>
  <si>
    <t>GELS_HUMAN</t>
  </si>
  <si>
    <t>P06396</t>
  </si>
  <si>
    <t>A2A418; A8MUD1; A8MYN7; B7Z373; B7Z5V1; F5H1A8; Q5T0I2; Q8WVV7</t>
  </si>
  <si>
    <t>3D-structure; Acetylation; Actin capping; Actin-binding; Alternative initiation; Alternative splicing; Amyloid; Amyloidosis; Calcium; Cilium biogenesis/degradation; Corneal dystrophy; Cytoplasm; Cytoskeleton; Disease mutation; Disulfide bond; Metal-binding; Phosphoprotein; Polymorphism; Repeat; Secreted; Signal</t>
  </si>
  <si>
    <t>Cilium biogenesis/degradation</t>
  </si>
  <si>
    <t>Amyloid; Cytoplasm; Cytoskeleton; Secreted</t>
  </si>
  <si>
    <t>Alternative initiation; Alternative splicing; Polymorphism</t>
  </si>
  <si>
    <t>Amyloidosis; Corneal dystrophy; Disease mutation</t>
  </si>
  <si>
    <t>Calcium; Metal-binding</t>
  </si>
  <si>
    <t>Actin capping; Actin-binding</t>
  </si>
  <si>
    <t>Acetylation; Disulfide bond; Phosphoprotein</t>
  </si>
  <si>
    <t>actin filament capping {GO:0051693}; actin filament polymerization {GO:0030041}; actin filament reorganization {GO:0090527}; actin filament severing {GO:0051014}; actin nucleation {GO:0045010}; aging {GO:0007568}; amyloid fibril formation {GO:1990000}; barbed-end actin filament capping {GO:0051016}; cellular protein metabolic process {GO:0044267}; cellular response to cadmium ion {GO:0071276}; cellular response to interferon-gamma {GO:0071346}; cilium assembly {GO:0060271}; hepatocyte apoptotic process {GO:0097284}; negative regulation of viral entry into host cell {GO:0046597}; neutrophil degranulation {GO:0043312}; oligodendrocyte development {GO:0014003}; phagocytosis, engulfment {GO:0006911}; phosphatidylinositol-mediated signaling {GO:0048015}; positive regulation of actin nucleation {GO:0051127}; positive regulation of cysteine-type endopeptidase activity involved in apoptotic signaling pathway {GO:2001269}; positive regulation of gene expression {GO:0010628}; positive regulation of keratinocyte apoptotic process {GO:1902174}; positive regulation of protein processing in phagocytic vesicle {GO:1903923}; protein destabilization {GO:0031648}; regulation of cell adhesion {GO:0030155}; regulation of establishment of T cell polarity {GO:1903903}; regulation of plasma membrane raft polarization {GO:1903906}; regulation of podosome assembly {GO:0071801}; regulation of receptor clustering {GO:1903909}; renal protein absorption {GO:0097017}; response to ethanol {GO:0045471}; response to folic acid {GO:0051593}; sequestering of actin monomers {GO:0042989}; striated muscle atrophy {GO:0014891}; tissue regeneration {GO:0042246}</t>
  </si>
  <si>
    <t>actin cap {GO:0030478}; actin cytoskeleton {GO:0015629}; blood microparticle {GO:0072562}; cortical actin cytoskeleton {GO:0030864}; cytoplasm {GO:0005737}; cytosol {GO:0005829}; extracellular exosome {GO:0070062}; extracellular region {GO:0005576}; extracellular space {GO:0005615}; ficolin-1-rich granule lumen {GO:1904813}; focal adhesion {GO:0005925}; lamellipodium {GO:0030027}; myelin sheath {GO:0043209}; perinuclear region of cytoplasm {GO:0048471}; phagocytic vesicle {GO:0045335}; plasma membrane {GO:0005886}; podosome {GO:0002102}; ruffle {GO:0001726}; sarcoplasm {GO:0016528}; secretory granule lumen {GO:0034774}</t>
  </si>
  <si>
    <t>actin binding {GO:0003779}; actin filament binding {GO:0051015}; calcium ion binding {GO:0005509}; myosin II binding {GO:0045159}</t>
  </si>
  <si>
    <t>Caspase-mediated cleavage of cytoskeletal proteins {R-HSA-264870}; Neutrophil degranulation {R-HSA-6798695}; Amyloid fiber formation {R-HSA-977225}</t>
  </si>
  <si>
    <t>Heparin cofactor 2</t>
  </si>
  <si>
    <t>Heparin cofactor II (HC-II); Protease inhibitor leuserpin-2 (HLS2); Serpin D1</t>
  </si>
  <si>
    <t>HEP2_HUMAN</t>
  </si>
  <si>
    <t>P05546</t>
  </si>
  <si>
    <t>B2RAI1; D3DX34; Q6IBZ5</t>
  </si>
  <si>
    <t>HCF2</t>
  </si>
  <si>
    <t>3D-structure; Blood coagulation; Chemotaxis; Disease mutation; Glycoprotein; Hemostasis; Heparin-binding; Phosphoprotein; Polymorphism; Protease inhibitor; Repeat; Serine protease inhibitor; Signal; Sulfation; Thrombophilia</t>
  </si>
  <si>
    <t>Blood coagulation; Chemotaxis; Hemostasis</t>
  </si>
  <si>
    <t>Glycoprotein; Phosphoprotein; Sulfation</t>
  </si>
  <si>
    <t>blood coagulation {GO:0007596}; cellular protein metabolic process {GO:0044267}; chemotaxis {GO:0006935}; post-translational protein modification {GO:0043687}</t>
  </si>
  <si>
    <t>endoplasmic reticulum lumen {GO:0005788}; extracellular exosome {GO:0070062}; extracellular region {GO:0005576}; extracellular space {GO:0005615}</t>
  </si>
  <si>
    <t>endopeptidase inhibitor activity {GO:0004866}; heparin binding {GO:0008201}; serine-type endopeptidase inhibitor activity {GO:0004867}</t>
  </si>
  <si>
    <t>Complement component C6</t>
  </si>
  <si>
    <t>CO6_HUMAN</t>
  </si>
  <si>
    <t>P13671</t>
  </si>
  <si>
    <t>3D-structure; Complement pathway; Cytolysis; Disulfide bond; EGF-like domain; Glycoprotein; Immunity; Innate immunity; Membrane attack complex; Polymorphism; Repeat; Secreted; Signal; Sushi</t>
  </si>
  <si>
    <t>Complement pathway; Cytolysis; Immunity; Innate immunity</t>
  </si>
  <si>
    <t>Membrane attack complex; Secreted</t>
  </si>
  <si>
    <t>EGF-like domain; Repeat; Signal; Sushi</t>
  </si>
  <si>
    <t>complement activation {GO:0006956}; complement activation, classical pathway {GO:0006958}; cytolysis {GO:0019835}; in utero embryonic development {GO:0001701}; innate immune response {GO:0045087}; positive regulation of activation of membrane attack complex {GO:0001970}; positive regulation of angiogenesis {GO:0045766}; regulation of complement activation {GO:0030449}</t>
  </si>
  <si>
    <t>extracellular exosome {GO:0070062}; extracellular region {GO:0005576}; membrane attack complex {GO:0005579}</t>
  </si>
  <si>
    <t>Terminal pathway of complement {R-HSA-166665}; Regulation of Complement cascade {R-HSA-977606}</t>
  </si>
  <si>
    <t>Serum amyloid P-component(1-203)</t>
  </si>
  <si>
    <t>9.5S alpha-1-glycoprotein</t>
  </si>
  <si>
    <t>SAMP_HUMAN</t>
  </si>
  <si>
    <t>P02743</t>
  </si>
  <si>
    <t>PTX2</t>
  </si>
  <si>
    <t>3D-structure; Amyloid; Calcium; Disulfide bond; Glycoprotein; Lectin; Metal-binding; Polymorphism; Secreted; Signal</t>
  </si>
  <si>
    <t>Amyloid; Secreted</t>
  </si>
  <si>
    <t>Calcium; Lectin; Metal-binding</t>
  </si>
  <si>
    <t>acute-phase response {GO:0006953}; cellular protein metabolic process {GO:0044267}; chaperone-mediated protein complex assembly {GO:0051131}; innate immune response {GO:0045087}; negative regulation by host of viral exo-alpha-sialidase activity {GO:0044869}; negative regulation by host of viral glycoprotein metabolic process {GO:0044871}; negative regulation of acute inflammatory response {GO:0002674}; negative regulation of exo-alpha-sialidase activity {GO:1903016}; negative regulation of glycoprotein metabolic process {GO:1903019}; negative regulation of monocyte differentiation {GO:0045656}; negative regulation of viral entry into host cell {GO:0046597}; negative regulation of viral process {GO:0048525}; negative regulation of wound healing {GO:0061045}; protein folding {GO:0006457}</t>
  </si>
  <si>
    <t>blood microparticle {GO:0072562}; collagen-containing extracellular matrix {GO:0062023}; extracellular exosome {GO:0070062}; extracellular region {GO:0005576}; extracellular space {GO:0005615}; nucleus {GO:0005634}</t>
  </si>
  <si>
    <t>calcium ion binding {GO:0005509}; carbohydrate binding {GO:0030246}; complement component C1q binding {GO:0001849}; identical protein binding {GO:0042802}; unfolded protein binding {GO:0051082}; virion binding {GO:0046790}</t>
  </si>
  <si>
    <t>Amyloid fiber formation {R-HSA-977225}</t>
  </si>
  <si>
    <t>Plasma retinol-binding protein(1-176)</t>
  </si>
  <si>
    <t>Plasma retinol-binding protein (PRBP; RBP)</t>
  </si>
  <si>
    <t>RET4_HUMAN</t>
  </si>
  <si>
    <t>P02753</t>
  </si>
  <si>
    <t>D3DR38; O43478; O43479; Q5VY24; Q8WWA3; Q9P178</t>
  </si>
  <si>
    <t>3D-structure; Disease mutation; Disulfide bond; Methylation; Microphthalmia; Retinol-binding; Secreted; Sensory transduction; Signal; Transport; Vision; Vitamin A</t>
  </si>
  <si>
    <t>Sensory transduction; Transport; Vision</t>
  </si>
  <si>
    <t>Disease mutation; Microphthalmia</t>
  </si>
  <si>
    <t>Retinol-binding; Vitamin A</t>
  </si>
  <si>
    <t>Disulfide bond; Methylation</t>
  </si>
  <si>
    <t>cardiac muscle tissue development {GO:0048738}; embryonic organ morphogenesis {GO:0048562}; embryonic retina morphogenesis in camera-type eye {GO:0060059}; embryonic skeletal system development {GO:0048706}; eye development {GO:0001654}; female genitalia morphogenesis {GO:0048807}; gluconeogenesis {GO:0006094}; glucose homeostasis {GO:0042593}; heart development {GO:0007507}; heart trabecula formation {GO:0060347}; lung development {GO:0030324}; maintenance of gastrointestinal epithelium {GO:0030277}; negative regulation of cardiac muscle cell proliferation {GO:0060044}; positive regulation of immunoglobulin secretion {GO:0051024}; positive regulation of insulin secretion {GO:0032024}; response to ethanol {GO:0045471}; response to retinoic acid {GO:0032526}; retinoid metabolic process {GO:0001523}; retinol metabolic process {GO:0042572}; retinol transport {GO:0034633}; urinary bladder development {GO:0060157}; uterus development {GO:0060065}; vagina development {GO:0060068}; visual perception {GO:0007601}</t>
  </si>
  <si>
    <t>cytosol {GO:0005829}; extracellular exosome {GO:0070062}; extracellular region {GO:0005576}; extracellular space {GO:0005615}; protein-containing complex {GO:0032991}</t>
  </si>
  <si>
    <t>protein heterodimerization activity {GO:0046982}; retinal binding {GO:0016918}; retinol binding {GO:0019841}; retinol transmembrane transporter activity {GO:0034632}</t>
  </si>
  <si>
    <t>Retinoid cycle disease events {R-HSA-2453864}; The canonical retinoid cycle in rods (twilight vision) {R-HSA-2453902}; Retinoid metabolism disease events {R-HSA-6809583}; Retinoid metabolism and transport {R-HSA-975634}</t>
  </si>
  <si>
    <t>Complement C5 alpha' chain</t>
  </si>
  <si>
    <t>C3 and PZP-like alpha-2-macroglobulin domain-containing protein 4</t>
  </si>
  <si>
    <t>CO5_HUMAN</t>
  </si>
  <si>
    <t>P01031</t>
  </si>
  <si>
    <t>Q14CJ0; Q27I61</t>
  </si>
  <si>
    <t>CPAMD4</t>
  </si>
  <si>
    <t>3D-structure; Cleavage on pair of basic residues; Complement alternate pathway; Complement pathway; Cytolysis; Disulfide bond; Glycoprotein; Immunity; Inflammatory response; Innate immunity; Membrane attack complex; Polymorphism; Secreted; Signal</t>
  </si>
  <si>
    <t>Complement alternate pathway; Complement pathway; Cytolysis; Immunity; Inflammatory response; Innate immunity</t>
  </si>
  <si>
    <t>Cleavage on pair of basic residues; Disulfide bond; Glycoprotein</t>
  </si>
  <si>
    <t>activation of MAPK activity {GO:0000187}; cell surface receptor signaling pathway {GO:0007166}; chemotaxis {GO:0006935}; complement activation, alternative pathway {GO:0006957}; complement activation, classical pathway {GO:0006958}; cytolysis {GO:0019835}; G-protein coupled receptor signaling pathway {GO:0007186}; in utero embryonic development {GO:0001701}; inflammatory response {GO:0006954}; negative regulation of macrophage chemotaxis {GO:0010760}; positive regulation of angiogenesis {GO:0045766}; positive regulation of chemokine secretion {GO:0090197}; positive regulation of vascular endothelial growth factor production {GO:0010575}; regulation of complement activation {GO:0030449}</t>
  </si>
  <si>
    <t>extracellular exosome {GO:0070062}; extracellular region {GO:0005576}; extracellular space {GO:0005615}; membrane attack complex {GO:0005579}</t>
  </si>
  <si>
    <t>chemokine activity {GO:0008009}; endopeptidase inhibitor activity {GO:0004866}; signaling receptor binding {GO:0005102}</t>
  </si>
  <si>
    <t>Terminal pathway of complement {R-HSA-166665}; Activation of C3 and C5 {R-HSA-174577}; Peptide ligand-binding receptors {R-HSA-375276}; G alpha (i) signalling events {R-HSA-418594}; Regulation of Complement cascade {R-HSA-977606}</t>
  </si>
  <si>
    <t>Zinc-alpha-2-glycoprotein (Zn-alpha-2-GP; Zn-alpha-2-glycoprotein)</t>
  </si>
  <si>
    <t>ZA2G_HUMAN</t>
  </si>
  <si>
    <t>P25311</t>
  </si>
  <si>
    <t>D6W5T8; O60386; Q5XKQ4; Q8N4N0</t>
  </si>
  <si>
    <t>ZAG; ZNGP1</t>
  </si>
  <si>
    <t>3D-structure; Disulfide bond; Glycoprotein; Pyrrolidone carboxylic acid; Secreted; Signal</t>
  </si>
  <si>
    <t>cell adhesion {GO:0007155}; detection of chemical stimulus involved in sensory perception of bitter taste {GO:0001580}; negative regulation of cell proliferation {GO:0008285}; retina homeostasis {GO:0001895}; transmembrane transport {GO:0055085}</t>
  </si>
  <si>
    <t>collagen-containing extracellular matrix {GO:0062023}; extracellular exosome {GO:0070062}; extracellular region {GO:0005576}; extracellular space {GO:0005615}; nucleus {GO:0005634}; plasma membrane {GO:0005886}</t>
  </si>
  <si>
    <t>protein transmembrane transporter activity {GO:0008320}; ribonuclease activity {GO:0004540}</t>
  </si>
  <si>
    <t>Miscellaneous transport and binding events {R-HSA-5223345}</t>
  </si>
  <si>
    <t>Afamin</t>
  </si>
  <si>
    <t>Alpha-albumin (Alpha-Alb)</t>
  </si>
  <si>
    <t>AFAM_HUMAN</t>
  </si>
  <si>
    <t>P43652</t>
  </si>
  <si>
    <t>A8K3E1; Q32MR3; Q4W5C5</t>
  </si>
  <si>
    <t>ALB2; ALBA</t>
  </si>
  <si>
    <t>3D-structure; Disulfide bond; Glycoprotein; Polymorphism; Protein transport; Repeat; Secreted; Signal; Transport</t>
  </si>
  <si>
    <t>Protein transport; Transport</t>
  </si>
  <si>
    <t>protein stabilization {GO:0050821}; protein transport within extracellular region {GO:0071693}; vitamin transport {GO:0051180}</t>
  </si>
  <si>
    <t>vitamin E binding {GO:0008431}</t>
  </si>
  <si>
    <t>Plasma protease C1 inhibitor (C1 Inh; C1Inh)</t>
  </si>
  <si>
    <t>C1 esterase inhibitor; C1-inhibiting factor; Serpin G1</t>
  </si>
  <si>
    <t>IC1_HUMAN</t>
  </si>
  <si>
    <t>P05155</t>
  </si>
  <si>
    <t>A6NMU0; A8KAI9; B2R6L5; B4E1F0; B4E1H2; Q16304; Q547W3; Q59EI5; Q7Z455; Q96FE0; Q9UC49; Q9UCF9</t>
  </si>
  <si>
    <t>C1IN; C1NH</t>
  </si>
  <si>
    <t>3D-structure; Alternative splicing; Blood coagulation; Complement pathway; Disease mutation; Disulfide bond; Fibrinolysis; Glycoprotein; Hemostasis; Immunity; Innate immunity; Polymorphism; Protease inhibitor; Repeat; Secreted; Serine protease inhibitor; Signal</t>
  </si>
  <si>
    <t>Blood coagulation; Complement pathway; Fibrinolysis; Hemostasis; Immunity; Innate immunity</t>
  </si>
  <si>
    <t>aging {GO:0007568}; blood circulation {GO:0008015}; blood coagulation, intrinsic pathway {GO:0007597}; complement activation, classical pathway {GO:0006958}; fibrinolysis {GO:0042730}; innate immune response {GO:0045087}; negative regulation of complement activation, lectin pathway {GO:0001869}; platelet degranulation {GO:0002576}; regulation of complement activation {GO:0030449}</t>
  </si>
  <si>
    <t>blood microparticle {GO:0072562}; collagen-containing extracellular matrix {GO:0062023}; extracellular exosome {GO:0070062}; extracellular region {GO:0005576}; extracellular space {GO:0005615}; platelet alpha granule lumen {GO:0031093}</t>
  </si>
  <si>
    <t>serine-type endopeptidase inhibitor activity {GO:0004867}</t>
  </si>
  <si>
    <t>Platelet degranulation {R-HSA-114608}; Intrinsic Pathway of Fibrin Clot Formation {R-HSA-140837}; Regulation of Complement cascade {R-HSA-977606}</t>
  </si>
  <si>
    <t>Complement component C9b</t>
  </si>
  <si>
    <t>CO9_HUMAN</t>
  </si>
  <si>
    <t>P02748</t>
  </si>
  <si>
    <t>3D-structure; Age-related macular degeneration; Complement alternate pathway; Complement pathway; Cytolysis; Disease mutation; Disulfide bond; EGF-like domain; Glycoprotein; Immunity; Innate immunity; Membrane; Membrane attack complex; Phosphoprotein; Polymorphism; Secreted; Signal; Target cell membrane; Target membrane; Transmembrane; Transmembrane beta strand</t>
  </si>
  <si>
    <t>Complement alternate pathway; Complement pathway; Cytolysis; Immunity; Innate immunity</t>
  </si>
  <si>
    <t>Membrane; Membrane attack complex; Secreted; Target cell membrane; Target membrane</t>
  </si>
  <si>
    <t>Age-related macular degeneration; Disease mutation</t>
  </si>
  <si>
    <t>EGF-like domain; Signal; Transmembrane; Transmembrane beta strand</t>
  </si>
  <si>
    <t>cell killing {GO:0001906}; complement activation, alternative pathway {GO:0006957}; complement activation, classical pathway {GO:0006958}; hemolysis by symbiont of host erythrocytes {GO:0019836}; protein homooligomerization {GO:0051260}; regulation of complement activation {GO:0030449}</t>
  </si>
  <si>
    <t>blood microparticle {GO:0072562}; cytosol {GO:0005829}; extracellular exosome {GO:0070062}; extracellular region {GO:0005576}; extracellular space {GO:0005615}; integral component of plasma membrane {GO:0005887}; membrane attack complex {GO:0005579}; other organism cell membrane {GO:0044218}; plasma membrane {GO:0005886}</t>
  </si>
  <si>
    <t>Plasma kallikrein light chain</t>
  </si>
  <si>
    <t>Fletcher factor; Kininogenin; Plasma prekallikrein (PKK)</t>
  </si>
  <si>
    <t>KLKB1_HUMAN</t>
  </si>
  <si>
    <t>P03952</t>
  </si>
  <si>
    <t>A6NH96; B2R8H9; Q17RE8; Q17RE9; Q4W5C3</t>
  </si>
  <si>
    <t>KLK3</t>
  </si>
  <si>
    <t>3D-structure; Blood coagulation; Disease mutation; Disulfide bond; Fibrinolysis; Glycoprotein; Hemostasis; Hydrolase; Inflammatory response; Polymorphism; Protease; Repeat; Secreted; Serine protease; Signal; Zymogen</t>
  </si>
  <si>
    <t>Blood coagulation; Fibrinolysis; Hemostasis; Inflammatory response</t>
  </si>
  <si>
    <t>Disulfide bond; Glycoprotein; Zymogen</t>
  </si>
  <si>
    <t>blood coagulation, intrinsic pathway {GO:0007597}; extracellular matrix disassembly {GO:0022617}; Factor XII activation {GO:0002542}; fibrinolysis {GO:0042730}; plasminogen activation {GO:0031639}; positive regulation of fibrinolysis {GO:0051919}; proteolysis {GO:0006508}; zymogen activation {GO:0031638}</t>
  </si>
  <si>
    <t>extracellular exosome {GO:0070062}; extracellular region {GO:0005576}; extracellular space {GO:0005615}; plasma membrane {GO:0005886}</t>
  </si>
  <si>
    <t>serine-type endopeptidase activity {GO:0004252}</t>
  </si>
  <si>
    <t>Intrinsic Pathway of Fibrin Clot Formation {R-HSA-140837}; Activation of Matrix Metalloproteinases {R-HSA-1592389}</t>
  </si>
  <si>
    <t>Histidine-rich glycoprotein</t>
  </si>
  <si>
    <t>Histidine-proline-rich glycoprotein (HPRG)</t>
  </si>
  <si>
    <t>HRG_HUMAN</t>
  </si>
  <si>
    <t>P04196</t>
  </si>
  <si>
    <t>B9EK35; D3DNU7</t>
  </si>
  <si>
    <t>Angiogenesis; Blood coagulation; Chemotaxis; Cleavage on pair of basic residues; Copper; Disease mutation; Disulfide bond; Fibrinolysis; Glycoprotein; Hemostasis; Heparin-binding; Metal-binding; Polymorphism; Repeat; Secreted; Signal; Thrombophilia; Zinc</t>
  </si>
  <si>
    <t>Angiogenesis; Blood coagulation; Chemotaxis; Fibrinolysis; Hemostasis</t>
  </si>
  <si>
    <t>Copper; Metal-binding; Zinc</t>
  </si>
  <si>
    <t>angiogenesis {GO:0001525}; antimicrobial humoral immune response mediated by antimicrobial peptide {GO:0061844}; chemotaxis {GO:0006935}; cytolysis in other organism {GO:0051715}; defense response to fungus {GO:0050832}; fibrinolysis {GO:0042730}; heme transport {GO:0015886}; negative regulation of angiogenesis {GO:0016525}; negative regulation of blood vessel endothelial cell migration {GO:0043537}; negative regulation of cell adhesion {GO:0007162}; negative regulation of cell adhesion mediated by integrin {GO:0033629}; negative regulation of cell growth {GO:0030308}; negative regulation of cell proliferation {GO:0008285}; negative regulation of endothelial cell chemotaxis {GO:2001027}; negative regulation of fibrinolysis {GO:0051918}; negative regulation of lamellipodium assembly {GO:0010593}; negative regulation of vascular endothelial growth factor signaling pathway {GO:1900747}; platelet activation {GO:0030168}; platelet degranulation {GO:0002576}; positive regulation of apoptotic process {GO:0043065}; positive regulation of blood vessel remodeling {GO:2000504}; positive regulation of focal adhesion assembly {GO:0051894}; positive regulation of immune response to tumor cell {GO:0002839}; regulation of actin cytoskeleton organization {GO:0032956}; regulation of blood coagulation {GO:0030193}; regulation of gene expression {GO:0010468}; regulation of peptidyl-tyrosine phosphorylation {GO:0050730}; regulation of platelet activation {GO:0010543}; regulation of protein complex assembly {GO:0043254}</t>
  </si>
  <si>
    <t>blood microparticle {GO:0072562}; cell surface {GO:0009986}; collagen-containing extracellular matrix {GO:0062023}; endolysosome {GO:0036019}; extracellular exosome {GO:0070062}; extracellular region {GO:0005576}; plasma membrane {GO:0005886}; platelet alpha granule lumen {GO:0031093}</t>
  </si>
  <si>
    <t>cysteine-type endopeptidase inhibitor activity {GO:0004869}; heme binding {GO:0020037}; heparan sulfate proteoglycan binding {GO:0043395}; heparin binding {GO:0008201}; immunoglobulin binding {GO:0019865}; metal ion binding {GO:0046872}; serine-type endopeptidase inhibitor activity {GO:0004867}; signaling receptor binding {GO:0005102}; zinc ion binding {GO:0008270}</t>
  </si>
  <si>
    <t>Platelet degranulation {R-HSA-114608}; Dissolution of Fibrin Clot {R-HSA-75205}</t>
  </si>
  <si>
    <t>Clusterin alpha chain</t>
  </si>
  <si>
    <t>Aging-associated gene 4 protein; Apolipoprotein J (Apo-J); Complement cytolysis inhibitor (CLI); Complement-associated protein SP-40,40; Ku70-binding protein 1; NA1/NA2; Testosterone-repressed prostate message 2 (TRPM-2); ApoJalpha; Complement cytolysis inhibitor a chain; ApoJbeta; Complement cytolysis inhibitor b chain</t>
  </si>
  <si>
    <t>CLUS_HUMAN</t>
  </si>
  <si>
    <t>P10909</t>
  </si>
  <si>
    <t>B2R9Q1; B3KSE6; P11380; P11381; Q2TU75; Q5HYC1; Q7Z5B9</t>
  </si>
  <si>
    <t>APOJ; CLI; KUB1</t>
  </si>
  <si>
    <t>Alternative splicing; Apoptosis; Chaperone; Complement pathway; Cytoplasm; Cytoplasmic vesicle; Disulfide bond; Endoplasmic reticulum; Glycoprotein; Immunity; Innate immunity; Membrane; Microsome; Mitochondrion; Nucleus; Phosphoprotein; Polymorphism; Secreted; Signal; Ubl conjugation</t>
  </si>
  <si>
    <t>Apoptosis; Complement pathway; Immunity; Innate immunity</t>
  </si>
  <si>
    <t>Cytoplasm; Cytoplasmic vesicle; Endoplasmic reticulum; Membrane; Microsome; Mitochondrion; Nucleus; Secreted</t>
  </si>
  <si>
    <t>Chaperone</t>
  </si>
  <si>
    <t>Disulfide bond; Glycoprotein; Phosphoprotein; Ubl conjugation</t>
  </si>
  <si>
    <t>antimicrobial humoral response {GO:0019730}; cell morphogenesis {GO:0000902}; central nervous system myelin maintenance {GO:0032286}; chaperone-mediated protein complex assembly {GO:0051131}; chaperone-mediated protein folding {GO:0061077}; chaperone-mediated protein transport involved in chaperone-mediated autophagy {GO:0061741}; complement activation {GO:0006956}; complement activation, classical pathway {GO:0006958}; innate immune response {GO:0045087}; intrinsic apoptotic signaling pathway {GO:0097193}; lipid metabolic process {GO:0006629}; microglial cell activation {GO:0001774}; microglial cell proliferation {GO:0061518}; negative regulation of amyloid fibril formation {GO:1905907}; negative regulation of amyloid-beta formation {GO:1902430}; negative regulation of cell death {GO:0060548}; negative regulation of cellular response to thapsigargin {GO:1905892}; negative regulation of cellular response to tunicamycin {GO:1905895}; negative regulation of intrinsic apoptotic signaling pathway in response to DNA damage {GO:1902230}; negative regulation of protein homooligomerization {GO:0032463}; negative regulation of release of cytochrome c from mitochondria {GO:0090201}; negative regulation of response to endoplasmic reticulum stress {GO:1903573}; platelet degranulation {GO:0002576}; positive regulation of amyloid fibril formation {GO:1905908}; positive regulation of amyloid-beta formation {GO:1902004}; positive regulation of apoptotic process {GO:0043065}; positive regulation of gene expression {GO:0010628}; positive regulation of intrinsic apoptotic signaling pathway {GO:2001244}; positive regulation of neurofibrillary tangle assembly {GO:1902998}; positive regulation of neuron death {GO:1901216}; positive regulation of NF-kappaB transcription factor activity {GO:0051092}; positive regulation of nitric oxide biosynthetic process {GO:0045429}; positive regulation of proteasomal ubiquitin-dependent protein catabolic process {GO:0032436}; positive regulation of protein homooligomerization {GO:0032464}; positive regulation of receptor-mediated endocytosis {GO:0048260}; positive regulation of tau-protein kinase activity {GO:1902949}; positive regulation of tumor necrosis factor production {GO:0032760}; positive regulation of ubiquitin-dependent protein catabolic process {GO:2000060}; protein import {GO:0017038}; protein stabilization {GO:0050821}; protein targeting to lysosome involved in chaperone-mediated autophagy {GO:0061740}; regulation of amyloid-beta clearance {GO:1900221}; regulation of complement activation {GO:0030449}; regulation of neuron death {GO:1901214}; regulation of neuronal signal transduction {GO:1902847}; release of cytochrome c from mitochondria {GO:0001836}; response to misfolded protein {GO:0051788}; response to virus {GO:0009615}; reverse cholesterol transport {GO:0043691}</t>
  </si>
  <si>
    <t>apical dendrite {GO:0097440}; blood microparticle {GO:0072562}; cell surface {GO:0009986}; chromaffin granule {GO:0042583}; collagen-containing extracellular matrix {GO:0062023}; cytoplasm {GO:0005737}; cytosol {GO:0005829}; endoplasmic reticulum {GO:0005783}; extracellular exosome {GO:0070062}; extracellular matrix {GO:0031012}; extracellular region {GO:0005576}; extracellular space {GO:0005615}; Golgi apparatus {GO:0005794}; intracellular {GO:0005622}; mitochondrial membrane {GO:0031966}; mitochondrion {GO:0005739}; neurofibrillary tangle {GO:0097418}; nucleus {GO:0005634}; perinuclear region of cytoplasm {GO:0048471}; platelet alpha granule lumen {GO:0031093}; protein-containing complex {GO:0032991}; spherical high-density lipoprotein particle {GO:0034366}; synapse {GO:0045202}</t>
  </si>
  <si>
    <t>amyloid-beta binding {GO:0001540}; chaperone binding {GO:0051087}; low-density lipoprotein particle receptor binding {GO:0050750}; misfolded protein binding {GO:0051787}; protein heterodimerization activity {GO:0046982}; protein-containing complex binding {GO:0044877}; tau protein binding {GO:0048156}; ubiquitin protein ligase binding {GO:0031625}</t>
  </si>
  <si>
    <t>Platelet degranulation {R-HSA-114608}; Terminal pathway of complement {R-HSA-166665}; Antimicrobial peptides {R-HSA-6803157}; Regulation of Complement cascade {R-HSA-977606}</t>
  </si>
  <si>
    <t>Angiotensin 1-4</t>
  </si>
  <si>
    <t>Serpin A8; Angiotensin 1-10; Angiotensin I (Ang I); Angiotensin 1-8; Angiotensin II (Ang II); Angiotensin 2-8; Angiotensin III (Ang III); Des-Asp[1]-angiotensin II; Angiotensin 3-8; Angiotensin IV (Ang IV)</t>
  </si>
  <si>
    <t>ANGT_HUMAN</t>
  </si>
  <si>
    <t>P01019</t>
  </si>
  <si>
    <t>Q16358; Q16359; Q96F91</t>
  </si>
  <si>
    <t>SERPINA8</t>
  </si>
  <si>
    <t>3D-structure; Disease mutation; Disulfide bond; Glycoprotein; Polymorphism; Secreted; Signal; Vasoactive; Vasoconstrictor</t>
  </si>
  <si>
    <t>Vasoactive; Vasoconstrictor</t>
  </si>
  <si>
    <t>activation of phospholipase C activity {GO:0007202}; aging {GO:0007568}; angiotensin-activated signaling pathway {GO:0038166}; angiotensin-mediated drinking behavior {GO:0003051}; artery smooth muscle contraction {GO:0014824}; associative learning {GO:0008306}; blood vessel remodeling {GO:0001974}; cell growth involved in cardiac muscle cell development {GO:0061049}; cell surface receptor signaling pathway {GO:0007166}; cell-cell signaling {GO:0007267}; cellular response to angiotensin {GO:1904385}; cellular response to mechanical stimulus {GO:0071260}; cellular sodium ion homeostasis {GO:0006883}; cytokine secretion {GO:0050663}; ERK1 and ERK2 cascade {GO:0070371}; female pregnancy {GO:0007565}; fibroblast proliferation {GO:0048144}; G-protein coupled receptor signaling pathway {GO:0007186}; G-protein coupled receptor signaling pathway coupled to cGMP nucleotide second messenger {GO:0007199}; kidney development {GO:0001822}; low-density lipoprotein particle remodeling {GO:0034374}; negative regulation of angiogenesis {GO:0016525}; negative regulation of cell growth {GO:0030308}; negative regulation of gene expression {GO:0010629}; negative regulation of neurotrophin TRK receptor signaling pathway {GO:0051387}; negative regulation of sodium ion transmembrane transporter activity {GO:2000650}; negative regulation of tissue remodeling {GO:0034104}; nitric oxide mediated signal transduction {GO:0007263}; operant conditioning {GO:0035106}; phospholipase C-activating G-protein coupled receptor signaling pathway {GO:0007200}; positive regulation of activation of Janus kinase activity {GO:0010536}; positive regulation of blood pressure {GO:0045777}; positive regulation of branching involved in ureteric bud morphogenesis {GO:0090190}; positive regulation of cardiac muscle cell apoptotic process {GO:0010666}; positive regulation of cardiac muscle hypertrophy {GO:0010613}; positive regulation of cellular protein metabolic process {GO:0032270}; positive regulation of cholesterol esterification {GO:0010873}; positive regulation of cytokine production {GO:0001819}; positive regulation of cytosolic calcium ion concentration {GO:0007204}; positive regulation of endothelial cell migration {GO:0010595}; positive regulation of epidermal growth factor receptor signaling pathway {GO:0045742}; positive regulation of extracellular matrix constituent secretion {GO:0003331}; positive regulation of extrinsic apoptotic signaling pathway {GO:2001238}; positive regulation of fibroblast proliferation {GO:0048146}; positive regulation of gap junction assembly {GO:1903598}; positive regulation of glucose import in response to insulin stimulus {GO:2001275}; positive regulation of inflammatory response {GO:0050729}; positive regulation of L-arginine import across plasma membrane {GO:1905589}; positive regulation of L-lysine import across plasma membrane {GO:1905010}; positive regulation of macrophage derived foam cell differentiation {GO:0010744}; positive regulation of membrane hyperpolarization {GO:1902632}; positive regulation of NAD(P)H oxidase activity {GO:0033864}; positive regulation of neuron projection development {GO:0010976}; positive regulation of NF-kappaB transcription factor activity {GO:0051092}; positive regulation of nitric oxide biosynthetic process {GO:0045429}; positive regulation of peptidyl-tyrosine phosphorylation {GO:0050731}; positive regulation of phosphatidylinositol 3-kinase signaling {GO:0014068}; positive regulation of protein tyrosine kinase activity {GO:0061098}; positive regulation of reactive oxygen species metabolic process {GO:2000379}; positive regulation of renal sodium excretion {GO:0035815}; positive regulation of superoxide anion generation {GO:0032930}; positive regulation of transcription, DNA-templated {GO:0045893}; positive regulation of vascular associated smooth muscle cell migration {GO:1904754}; positive regulation of vascular smooth muscle cell proliferation {GO:1904707}; protein import into nucleus {GO:0006606}; regulation of blood pressure {GO:0008217}; regulation of blood vessel diameter by renin-angiotensin {GO:0002034}; regulation of blood volume by renin-angiotensin {GO:0002016}; regulation of calcium ion transport {GO:0051924}; regulation of cardiac conduction {GO:1903779}; regulation of cell growth {GO:0001558}; regulation of cell proliferation {GO:0042127}; regulation of extracellular matrix assembly {GO:1901201}; regulation of heart rate {GO:0002027}; regulation of lipid metabolic process {GO:0019216}; regulation of long-term neuronal synaptic plasticity {GO:0048169}; regulation of norepinephrine secretion {GO:0014061}; regulation of renal output by angiotensin {GO:0002019}; regulation of renal sodium excretion {GO:0035813}; regulation of transmission of nerve impulse {GO:0051969}; regulation of vasoconstriction {GO:0019229}; renal system process {GO:0003014}; renin-angiotensin regulation of aldosterone production {GO:0002018}; response to estradiol {GO:0032355}; response to muscle activity involved in regulation of muscle adaptation {GO:0014873}; smooth muscle cell proliferation {GO:0048659}; stress-activated MAPK cascade {GO:0051403}; uterine smooth muscle contraction {GO:0070471}; vasodilation {GO:0042311}</t>
  </si>
  <si>
    <t>blood microparticle {GO:0072562}; cytosol {GO:0005829}; extracellular exosome {GO:0070062}; extracellular region {GO:0005576}; extracellular space {GO:0005615}</t>
  </si>
  <si>
    <t>growth factor activity {GO:0008083}; hormone activity {GO:0005179}; receptor ligand activity {GO:0048018}; serine-type endopeptidase inhibitor activity {GO:0004867}; sodium channel regulator activity {GO:0017080}; superoxide-generating NADPH oxidase activator activity {GO:0016176}; type 1 angiotensin receptor binding {GO:0031702}; type 2 angiotensin receptor binding {GO:0031703}</t>
  </si>
  <si>
    <t>PPARA activates gene expression {R-HSA-1989781}; Metabolism of Angiotensinogen to Angiotensins {R-HSA-2022377}; Peptide ligand-binding receptors {R-HSA-375276}; G alpha (q) signalling events {R-HSA-416476}; G alpha (i) signalling events {R-HSA-418594}</t>
  </si>
  <si>
    <t>Complement component C8 alpha chain</t>
  </si>
  <si>
    <t>Complement component 8 subunit alpha</t>
  </si>
  <si>
    <t>CO8A_HUMAN</t>
  </si>
  <si>
    <t>P07357</t>
  </si>
  <si>
    <t>A2RUI4; A2RUI5; Q13668; Q9H130</t>
  </si>
  <si>
    <t>3D-structure; Cell membrane; Cleavage on pair of basic residues; Complement alternate pathway; Complement pathway; Cytolysis; Disulfide bond; EGF-like domain; Glycoprotein; Immunity; Innate immunity; Membrane; Membrane attack complex; Polymorphism; Repeat; Secreted; Signal; Transmembrane; Transmembrane beta strand</t>
  </si>
  <si>
    <t>Cell membrane; Membrane; Membrane attack complex; Secreted</t>
  </si>
  <si>
    <t>EGF-like domain; Repeat; Signal; Transmembrane; Transmembrane beta strand</t>
  </si>
  <si>
    <t>complement activation {GO:0006956}; complement activation, alternative pathway {GO:0006957}; complement activation, classical pathway {GO:0006958}; cytolysis {GO:0019835}; immune response {GO:0006955}; regulation of complement activation {GO:0030449}</t>
  </si>
  <si>
    <t>blood microparticle {GO:0072562}; extracellular exosome {GO:0070062}; extracellular region {GO:0005576}; extracellular space {GO:0005615}; membrane {GO:0016020}; membrane attack complex {GO:0005579}</t>
  </si>
  <si>
    <t>complement binding {GO:0001848}; protein-containing complex binding {GO:0044877}</t>
  </si>
  <si>
    <t>Truncated apolipoprotein A-II</t>
  </si>
  <si>
    <t>Apolipoprotein A2 (ProapoA-II); Apolipoprotein A-II(1-76)</t>
  </si>
  <si>
    <t>APOA2_HUMAN</t>
  </si>
  <si>
    <t>P02652</t>
  </si>
  <si>
    <t>B2R524</t>
  </si>
  <si>
    <t>Cleavage on pair of basic residues; Disulfide bond; Glycoprotein; HDL; Host-virus interaction; Lipid transport; Oxidation; Phosphoprotein; Pyrrolidone carboxylic acid; Secreted; Signal; Transport</t>
  </si>
  <si>
    <t>Host-virus interaction; Lipid transport; Transport</t>
  </si>
  <si>
    <t>HDL; Secreted</t>
  </si>
  <si>
    <t>Cleavage on pair of basic residues; Disulfide bond; Glycoprotein; Oxidation; Phosphoprotein; Pyrrolidone carboxylic acid</t>
  </si>
  <si>
    <t>acute inflammatory response {GO:0002526}; animal organ regeneration {GO:0031100}; cellular protein metabolic process {GO:0044267}; cholesterol efflux {GO:0033344}; cholesterol homeostasis {GO:0042632}; cholesterol metabolic process {GO:0008203}; chylomicron assembly {GO:0034378}; chylomicron remodeling {GO:0034371}; diacylglycerol catabolic process {GO:0046340}; high-density lipoprotein particle assembly {GO:0034380}; high-density lipoprotein particle clearance {GO:0034384}; high-density lipoprotein particle remodeling {GO:0034375}; lipoprotein metabolic process {GO:0042157}; low-density lipoprotein particle remodeling {GO:0034374}; negative regulation of cholesterol import {GO:0060621}; negative regulation of cholesterol transport {GO:0032375}; negative regulation of cholesterol transporter activity {GO:0060695}; negative regulation of cytokine secretion involved in immune response {GO:0002740}; negative regulation of lipase activity {GO:0060192}; negative regulation of lipid catabolic process {GO:0050995}; negative regulation of very-low-density lipoprotein particle remodeling {GO:0010903}; peptidyl-methionine modification {GO:0018206}; phosphatidylcholine biosynthetic process {GO:0006656}; phospholipid catabolic process {GO:0009395}; phospholipid efflux {GO:0033700}; positive regulation of cholesterol esterification {GO:0010873}; positive regulation of interleukin-8 biosynthetic process {GO:0045416}; positive regulation of lipid catabolic process {GO:0050996}; post-translational protein modification {GO:0043687}; protein oxidation {GO:0018158}; regulation of intestinal cholesterol absorption {GO:0030300}; regulation of lipid metabolic process {GO:0019216}; regulation of protein stability {GO:0031647}; response to drug {GO:0042493}; response to estrogen {GO:0043627}; response to glucocorticoid {GO:0051384}; response to glucose {GO:0009749}; retinoid metabolic process {GO:0001523}; reverse cholesterol transport {GO:0043691}; triglyceride metabolic process {GO:0006641}; triglyceride-rich lipoprotein particle remodeling {GO:0034370}; viral process {GO:0016032}</t>
  </si>
  <si>
    <t>blood microparticle {GO:0072562}; chylomicron {GO:0042627}; cytosol {GO:0005829}; early endosome {GO:0005769}; endoplasmic reticulum lumen {GO:0005788}; extracellular exosome {GO:0070062}; extracellular region {GO:0005576}; high-density lipoprotein particle {GO:0034364}; spherical high-density lipoprotein particle {GO:0034366}; very-low-density lipoprotein particle {GO:0034361}</t>
  </si>
  <si>
    <t>apolipoprotein receptor binding {GO:0034190}; cholesterol binding {GO:0015485}; cholesterol transporter activity {GO:0017127}; heat shock protein binding {GO:0031072}; high-density lipoprotein particle binding {GO:0008035}; high-density lipoprotein particle receptor binding {GO:0070653}; lipase inhibitor activity {GO:0055102}; lipid binding {GO:0008289}; lipid transporter activity {GO:0005319}; phosphatidylcholine binding {GO:0031210}; phosphatidylcholine-sterol O-acyltransferase activator activity {GO:0060228}; phospholipid binding {GO:0005543}; protein heterodimerization activity {GO:0046982}; protein homodimerization activity {GO:0042803}</t>
  </si>
  <si>
    <t>PPARA activates gene expression {R-HSA-1989781}; Regulation of Insulin-like Growth Factor (IGF) transport and uptake by Insulin-like Growth Factor Binding Proteins (IGFBPs) {R-HSA-381426}; Post-translational protein phosphorylation {R-HSA-8957275}; Chylomicron assembly {R-HSA-8963888}; Chylomicron remodeling {R-HSA-8963901}; Retinoid metabolism and transport {R-HSA-975634}</t>
  </si>
  <si>
    <t>Alpha-1-acid glycoprotein 1 (AGP 1)</t>
  </si>
  <si>
    <t>Orosomucoid-1 (OMD 1)</t>
  </si>
  <si>
    <t>A1AG1_HUMAN</t>
  </si>
  <si>
    <t>P02763</t>
  </si>
  <si>
    <t>B7ZKQ5; Q5T539; Q5U067; Q8TC16</t>
  </si>
  <si>
    <t>AGP1</t>
  </si>
  <si>
    <t>acute-phase response {GO:0006953}; inflammatory response {GO:0006954}; negative regulation of interleukin-6 production {GO:0032715}; negative regulation of tumor necrosis factor production {GO:0032720}; neutrophil degranulation {GO:0043312}; platelet degranulation {GO:0002576}; positive regulation of interleukin-1 beta secretion {GO:0050718}; positive regulation of interleukin-1 secretion {GO:0050716}; positive regulation of tumor necrosis factor secretion {GO:1904469}; regulation of immune system process {GO:0002682}</t>
  </si>
  <si>
    <t>blood microparticle {GO:0072562}; collagen-containing extracellular matrix {GO:0062023}; extracellular exosome {GO:0070062}; extracellular region {GO:0005576}; extracellular space {GO:0005615}; platelet alpha granule lumen {GO:0031093}; specific granule lumen {GO:0035580}; tertiary granule lumen {GO:1904724}</t>
  </si>
  <si>
    <t>Complement C1s subcomponent light chain</t>
  </si>
  <si>
    <t>C1 esterase; Complement component 1 subcomponent s</t>
  </si>
  <si>
    <t>C1S_HUMAN</t>
  </si>
  <si>
    <t>P09871</t>
  </si>
  <si>
    <t>D3DUT4; Q9UCU7; Q9UCU8; Q9UCU9; Q9UCV0; Q9UCV1; Q9UCV2; Q9UCV3; Q9UCV4; Q9UCV5; Q9UM14</t>
  </si>
  <si>
    <t>3D-structure; Calcium; Complement pathway; Disease mutation; Disulfide bond; EGF-like domain; Ehlers-Danlos syndrome; Glycoprotein; Hydrolase; Hydroxylation; Immunity; Innate immunity; Metal-binding; Polymorphism; Protease; Repeat; Serine protease; Signal; Sushi</t>
  </si>
  <si>
    <t>Complement pathway; Immunity; Innate immunity</t>
  </si>
  <si>
    <t>Disease mutation; Ehlers-Danlos syndrome</t>
  </si>
  <si>
    <t>Disulfide bond; Glycoprotein; Hydroxylation</t>
  </si>
  <si>
    <t>complement activation {GO:0006956}; complement activation, classical pathway {GO:0006958}; complement activation, lectin pathway {GO:0001867}; regulation of complement activation {GO:0030449}</t>
  </si>
  <si>
    <t>blood microparticle {GO:0072562}; extracellular region {GO:0005576}</t>
  </si>
  <si>
    <t>calcium ion binding {GO:0005509}; identical protein binding {GO:0042802}; serine-type endopeptidase activity {GO:0004252}</t>
  </si>
  <si>
    <t>Initial triggering of complement {R-HSA-166663}; Classical antibody-mediated complement activation {R-HSA-173623}; Regulation of Complement cascade {R-HSA-977606}</t>
  </si>
  <si>
    <t>Thrombin heavy chain</t>
  </si>
  <si>
    <t>Coagulation factor II</t>
  </si>
  <si>
    <t>THRB_HUMAN</t>
  </si>
  <si>
    <t>P00734</t>
  </si>
  <si>
    <t>B2R7F7; B4E1A7; Q4QZ40; Q53H04; Q53H06; Q69EZ7; Q7Z7P3; Q9UCA1</t>
  </si>
  <si>
    <t>3D-structure; Acute phase; Blood coagulation; Calcium; Cleavage on pair of basic residues; Disease mutation; Disulfide bond; Gamma-carboxyglutamic acid; Glycoprotein; Hemostasis; Hydrolase; Kringle; Pharmaceutical; Polymorphism; Protease; Repeat; Secreted; Serine protease; Signal; Thrombophilia; Zymogen</t>
  </si>
  <si>
    <t>Acute phase; Blood coagulation; Hemostasis</t>
  </si>
  <si>
    <t>Calcium</t>
  </si>
  <si>
    <t>Cleavage on pair of basic residues; Disulfide bond; Gamma-carboxyglutamic acid; Glycoprotein; Zymogen</t>
  </si>
  <si>
    <t>3D-structure; Pharmaceutical</t>
  </si>
  <si>
    <t>acute-phase response {GO:0006953}; antimicrobial humoral immune response mediated by antimicrobial peptide {GO:0061844}; blood coagulation {GO:0007596}; blood coagulation, intrinsic pathway {GO:0007597}; cell surface receptor signaling pathway {GO:0007166}; cellular protein metabolic process {GO:0044267}; cytolysis by host of symbiont cells {GO:0051838}; ER to Golgi vesicle-mediated transport {GO:0006888}; fibrinolysis {GO:0042730}; G-protein coupled receptor signaling pathway {GO:0007186}; multicellular organism development {GO:0007275}; negative regulation of astrocyte differentiation {GO:0048712}; negative regulation of cytokine production involved in inflammatory response {GO:1900016}; negative regulation of fibrinolysis {GO:0051918}; negative regulation of platelet activation {GO:0010544}; negative regulation of proteolysis {GO:0045861}; neutrophil mediated killing of gram-negative bacterium {GO:0070945}; platelet activation {GO:0030168}; positive regulation of blood coagulation {GO:0030194}; positive regulation of cell growth {GO:0030307}; positive regulation of cell proliferation {GO:0008284}; positive regulation of collagen biosynthetic process {GO:0032967}; positive regulation of JAK-STAT cascade {GO:0046427}; positive regulation of lipid kinase activity {GO:0090218}; positive regulation of phosphatidylinositol 3-kinase signaling {GO:0014068}; positive regulation of phospholipase C-activating G-protein coupled receptor signaling pathway {GO:1900738}; positive regulation of protein localization to nucleus {GO:1900182}; positive regulation of protein phosphorylation {GO:0001934}; positive regulation of reactive oxygen species metabolic process {GO:2000379}; positive regulation of release of sequestered calcium ion into cytosol {GO:0051281}; proteolysis {GO:0006508}; regulation of blood coagulation {GO:0030193}; regulation of cell shape {GO:0008360}; regulation of complement activation {GO:0030449}; regulation of cytosolic calcium ion concentration {GO:0051480}; response to wounding {GO:0009611}</t>
  </si>
  <si>
    <t>blood microparticle {GO:0072562}; endoplasmic reticulum lumen {GO:0005788}; extracellular exosome {GO:0070062}; extracellular region {GO:0005576}; extracellular space {GO:0005615}; Golgi lumen {GO:0005796}; plasma membrane {GO:0005886}</t>
  </si>
  <si>
    <t>calcium ion binding {GO:0005509}; enzyme activator activity {GO:0008047}; growth factor activity {GO:0008083}; heparin binding {GO:0008201}; lipopolysaccharide binding {GO:0001530}; serine-type endopeptidase activity {GO:0004252}; signaling receptor binding {GO:0005102}; thrombospondin receptor activity {GO:0070053}</t>
  </si>
  <si>
    <t>Intrinsic Pathway of Fibrin Clot Formation {R-HSA-140837}; Common Pathway of Fibrin Clot Formation {R-HSA-140875}; Gamma-carboxylation of protein precursors {R-HSA-159740}; Transport of gamma-carboxylated protein precursors from the endoplasmic reticulum to the Golgi apparatus {R-HSA-159763}; Removal of aminoterminal propeptides from gamma-carboxylated proteins {R-HSA-159782}; Cell surface interactions at the vascular wall {R-HSA-202733}; Peptide ligand-binding receptors {R-HSA-375276}; Regulation of Insulin-like Growth Factor (IGF) transport and uptake by Insulin-like Growth Factor Binding Proteins (IGFBPs) {R-HSA-381426}; G alpha (q) signalling events {R-HSA-416476}; Thrombin signalling through proteinase activated receptors (PARs) {R-HSA-456926}; Platelet Aggregation (Plug Formation) {R-HSA-76009}; Regulation of Complement cascade {R-HSA-977606}</t>
  </si>
  <si>
    <t>Alpha-1B-glycoprotein</t>
  </si>
  <si>
    <t>Alpha-1-B glycoprotein</t>
  </si>
  <si>
    <t>A1BG_HUMAN</t>
  </si>
  <si>
    <t>P04217</t>
  </si>
  <si>
    <t>A8K052; Q68CK0; Q8IYJ6; Q96P39</t>
  </si>
  <si>
    <t>Alternative splicing; Disulfide bond; Glycoprotein; Immunoglobulin domain; Polymorphism; Repeat; Secreted; Signal</t>
  </si>
  <si>
    <t>Immunoglobulin domain; Repeat; Signal</t>
  </si>
  <si>
    <t>neutrophil degranulation {GO:0043312}; platelet degranulation {GO:0002576}</t>
  </si>
  <si>
    <t>blood microparticle {GO:0072562}; collagen-containing extracellular matrix {GO:0062023}; extracellular exosome {GO:0070062}; extracellular region {GO:0005576}; extracellular space {GO:0005615}; ficolin-1-rich granule lumen {GO:1904813}; platelet alpha granule lumen {GO:0031093}; secretory granule lumen {GO:0034774}</t>
  </si>
  <si>
    <t>Complement factor I light chain</t>
  </si>
  <si>
    <t>C3B/C4B inactivator</t>
  </si>
  <si>
    <t>CFAI_HUMAN</t>
  </si>
  <si>
    <t>P05156</t>
  </si>
  <si>
    <t>O60442</t>
  </si>
  <si>
    <t>IF</t>
  </si>
  <si>
    <t>3D-structure; Age-related macular degeneration; Calcium; Cleavage on pair of basic residues; Complement pathway; Disease mutation; Disulfide bond; Glycoprotein; Hemolytic uremic syndrome; Hydrolase; Immunity; Innate immunity; Metal-binding; Polymorphism; Protease; Repeat; Secreted; Serine protease; Signal</t>
  </si>
  <si>
    <t>complement activation, classical pathway {GO:0006958}; innate immune response {GO:0045087}; regulation of complement activation {GO:0030449}</t>
  </si>
  <si>
    <t>extracellular exosome {GO:0070062}; extracellular region {GO:0005576}; extracellular space {GO:0005615}; membrane {GO:0016020}</t>
  </si>
  <si>
    <t>metal ion binding {GO:0046872}; scavenger receptor activity {GO:0005044}; serine-type endopeptidase activity {GO:0004252}</t>
  </si>
  <si>
    <t>Alpha-2-antiplasmin (Alpha-2-AP)</t>
  </si>
  <si>
    <t>Alpha-2-plasmin inhibitor (Alpha-2-PI); Serpin F2</t>
  </si>
  <si>
    <t>A2AP_HUMAN</t>
  </si>
  <si>
    <t>P08697</t>
  </si>
  <si>
    <t>B4E1B7; Q8N5U7; Q9UCG2; Q9UCG3</t>
  </si>
  <si>
    <t>AAP; PLI</t>
  </si>
  <si>
    <t>Acute phase; Alternative splicing; Disease mutation; Disulfide bond; Glycoprotein; Isopeptide bond; Polymorphism; Protease inhibitor; Secreted; Serine protease inhibitor; Signal; Sulfation</t>
  </si>
  <si>
    <t>Disulfide bond; Glycoprotein; Isopeptide bond; Sulfation</t>
  </si>
  <si>
    <t>acute-phase response {GO:0006953}; blood vessel morphogenesis {GO:0048514}; collagen fibril organization {GO:0030199}; fibrinolysis {GO:0042730}; negative regulation of fibrinolysis {GO:0051918}; negative regulation of plasminogen activation {GO:0010757}; platelet degranulation {GO:0002576}; positive regulation of cell differentiation {GO:0045597}; positive regulation of cell-cell adhesion mediated by cadherin {GO:2000049}; positive regulation of collagen biosynthetic process {GO:0032967}; positive regulation of ERK1 and ERK2 cascade {GO:0070374}; positive regulation of JNK cascade {GO:0046330}; positive regulation of smooth muscle cell proliferation {GO:0048661}; positive regulation of stress fiber assembly {GO:0051496}; positive regulation of transcription by RNA polymerase II {GO:0045944}; positive regulation of transforming growth factor beta production {GO:0071636}; regulation of blood vessel diameter by renin-angiotensin {GO:0002034}; response to organic substance {GO:0010033}</t>
  </si>
  <si>
    <t>blood microparticle {GO:0072562}; cell surface {GO:0009986}; collagen-containing extracellular matrix {GO:0062023}; extracellular exosome {GO:0070062}; extracellular region {GO:0005576}; extracellular space {GO:0005615}; fibrinogen complex {GO:0005577}; platelet alpha granule lumen {GO:0031093}</t>
  </si>
  <si>
    <t>endopeptidase inhibitor activity {GO:0004866}; protease binding {GO:0002020}; protein homodimerization activity {GO:0042803}; serine-type endopeptidase inhibitor activity {GO:0004867}</t>
  </si>
  <si>
    <t>Trypstatin</t>
  </si>
  <si>
    <t>Alpha-1 microglycoprotein; Complex-forming glycoprotein heterogeneous in charge (ITI-LC); Bikunin; EDC1; HI-30; Uronic-acid-rich protein</t>
  </si>
  <si>
    <t>AMBP_HUMAN</t>
  </si>
  <si>
    <t>P02760</t>
  </si>
  <si>
    <t>P00977; P02759; P78491; Q2TU33; Q5TBD7; Q9UC58; Q9UDI8</t>
  </si>
  <si>
    <t>HCP; ITIL</t>
  </si>
  <si>
    <t>3D-structure; Chromophore; Cleavage on pair of basic residues; Disulfide bond; Glycoprotein; Host-virus interaction; Protease inhibitor; Proteoglycan; Repeat; Secreted; Serine protease inhibitor; Signal</t>
  </si>
  <si>
    <t>Host-virus interaction</t>
  </si>
  <si>
    <t>Chromophore</t>
  </si>
  <si>
    <t>Cleavage on pair of basic residues; Disulfide bond; Glycoprotein; Proteoglycan</t>
  </si>
  <si>
    <t>cell adhesion {GO:0007155}; female pregnancy {GO:0007565}; heme catabolic process {GO:0042167}; negative regulation of immune response {GO:0050777}; negative regulation of JNK cascade {GO:0046329}; protein catabolic process {GO:0030163}; protein-chromophore linkage {GO:0018298}; receptor-mediated endocytosis {GO:0006898}; viral process {GO:0016032}</t>
  </si>
  <si>
    <t>blood microparticle {GO:0072562}; cell surface {GO:0009986}; collagen-containing extracellular matrix {GO:0062023}; extracellular exosome {GO:0070062}; extracellular region {GO:0005576}; extracellular space {GO:0005615}; intracellular membrane-bounded organelle {GO:0043231}; plasma membrane {GO:0005886}</t>
  </si>
  <si>
    <t>calcium channel inhibitor activity {GO:0019855}; calcium oxalate binding {GO:0046904}; heme binding {GO:0020037}; IgA binding {GO:0019862}; protein homodimerization activity {GO:0042803}; serine-type endopeptidase inhibitor activity {GO:0004867}</t>
  </si>
  <si>
    <t>Fibrinogen alpha chain</t>
  </si>
  <si>
    <t>FIBA_HUMAN</t>
  </si>
  <si>
    <t>P02671</t>
  </si>
  <si>
    <t>A8K3E4; D3DP14; D3DP15; Q4QQH7; Q9BX62; Q9UCH2</t>
  </si>
  <si>
    <t>3D-structure; Adaptive immunity; Alternative splicing; Amyloid; Amyloidosis; Blood coagulation; Calcium; Coiled coil; Disease mutation; Disulfide bond; Glycoprotein; Hemostasis; Hydroxylation; Immunity; Innate immunity; Isopeptide bond; Metal-binding; Phosphoprotein; Polymorphism; Secreted; Signal</t>
  </si>
  <si>
    <t>Adaptive immunity; Blood coagulation; Hemostasis; Immunity; Innate immunity</t>
  </si>
  <si>
    <t>Amyloidosis; Disease mutation</t>
  </si>
  <si>
    <t>Coiled coil; Signal</t>
  </si>
  <si>
    <t>Disulfide bond; Glycoprotein; Hydroxylation; Isopeptide bond; Phosphoprotein</t>
  </si>
  <si>
    <t>adaptive immune response {GO:0002250}; blood coagulation {GO:0007596}; blood coagulation, common pathway {GO:0072377}; blood coagulation, fibrin clot formation {GO:0072378}; cell-matrix adhesion {GO:0007160}; cellular protein metabolic process {GO:0044267}; cellular protein-containing complex assembly {GO:0034622}; extracellular matrix organization {GO:0030198}; fibrinolysis {GO:0042730}; induction of bacterial agglutination {GO:0043152}; innate immune response {GO:0045087}; negative regulation of blood coagulation, common pathway {GO:2000261}; negative regulation of endothelial cell apoptotic process {GO:2000352}; negative regulation of extrinsic apoptotic signaling pathway via death domain receptors {GO:1902042}; plasminogen activation {GO:0031639}; platelet aggregation {GO:0070527}; platelet degranulation {GO:0002576}; positive regulation of ERK1 and ERK2 cascade {GO:0070374}; positive regulation of exocytosis {GO:0045921}; positive regulation of heterotypic cell-cell adhesion {GO:0034116}; positive regulation of peptide hormone secretion {GO:0090277}; positive regulation of protein secretion {GO:0050714}; positive regulation of substrate adhesion-dependent cell spreading {GO:1900026}; positive regulation of vasoconstriction {GO:0045907}; post-translational protein modification {GO:0043687}; protein polymerization {GO:0051258}; protein-containing complex assembly {GO:0065003}; response to calcium ion {GO:0051592}; toll-like receptor signaling pathway {GO:0002224}</t>
  </si>
  <si>
    <t>blood microparticle {GO:0072562}; cell cortex {GO:0005938}; cell surface {GO:0009986}; collagen-containing extracellular matrix {GO:0062023}; endoplasmic reticulum lumen {GO:0005788}; external side of plasma membrane {GO:0009897}; extracellular exosome {GO:0070062}; extracellular region {GO:0005576}; extracellular space {GO:0005615}; extracellular vesicle {GO:1903561}; fibrinogen complex {GO:0005577}; plasma membrane {GO:0005886}; platelet alpha granule {GO:0031091}; platelet alpha granule lumen {GO:0031093}; synapse {GO:0045202}</t>
  </si>
  <si>
    <t>extracellular matrix structural constituent {GO:0005201}; metal ion binding {GO:0046872}; signaling receptor binding {GO:0005102}; structural molecule activity {GO:0005198}</t>
  </si>
  <si>
    <t>Platelet degranulation {R-HSA-114608}; Common Pathway of Fibrin Clot Formation {R-HSA-140875}; Integrin cell surface interactions {R-HSA-216083}; Integrin alphaIIb beta3 signaling {R-HSA-354192}; GRB2:SOS provides linkage to MAPK signaling for Integrins {R-HSA-354194}; p130Cas linkage to MAPK signaling for integrins {R-HSA-372708}; Regulation of Insulin-like Growth Factor (IGF) transport and uptake by Insulin-like Growth Factor Binding Proteins (IGFBPs) {R-HSA-381426}; MAP2K and MAPK activation {R-HSA-5674135}; Regulation of TLR by endogenous ligand {R-HSA-5686938};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{R-HSA-6802955}; Post-translational protein phosphorylation {R-HSA-8957275}; Amyloid fiber formation {R-HSA-977225}</t>
  </si>
  <si>
    <t>Complement C2a fragment</t>
  </si>
  <si>
    <t>C3/C5 convertase</t>
  </si>
  <si>
    <t>CO2_HUMAN</t>
  </si>
  <si>
    <t>P06681</t>
  </si>
  <si>
    <t>B4DPF3; B4DV20; E9PFN7; O19694; Q13904</t>
  </si>
  <si>
    <t>3D-structure; Alternative splicing; Complement pathway; Disease mutation; Disulfide bond; Glycoprotein; Hydrolase; Immunity; Innate immunity; Metal-binding; Polymorphism; Protease; Repeat; Secreted; Serine protease; Signal; Sushi</t>
  </si>
  <si>
    <t>Metal-binding</t>
  </si>
  <si>
    <t>complement activation {GO:0006956}; complement activation, classical pathway {GO:0006958}; innate immune response {GO:0045087}; positive regulation of apoptotic cell clearance {GO:2000427}; regulation of complement activation {GO:0030449}; response to nutrient {GO:0007584}</t>
  </si>
  <si>
    <t>extracellular exosome {GO:0070062}; extracellular region {GO:0005576}; extracellular space {GO:0005615}</t>
  </si>
  <si>
    <t>metal ion binding {GO:0046872}; serine-type endopeptidase activity {GO:0004252}</t>
  </si>
  <si>
    <t>Initial triggering of complement {R-HSA-166663}; Activation of C3 and C5 {R-HSA-174577}; Regulation of Complement cascade {R-HSA-977606}</t>
  </si>
  <si>
    <t>Corticosteroid-binding globulin (CBG)</t>
  </si>
  <si>
    <t>Serpin A6; Transcortin</t>
  </si>
  <si>
    <t>CBG_HUMAN</t>
  </si>
  <si>
    <t>P08185</t>
  </si>
  <si>
    <t>A8K456; Q7Z2Q9</t>
  </si>
  <si>
    <t>CBG</t>
  </si>
  <si>
    <t>3D-structure; Disease mutation; Glycoprotein; Lipid-binding; Polymorphism; Secreted; Signal; Steroid-binding; Transport</t>
  </si>
  <si>
    <t>Lipid-binding; Steroid-binding</t>
  </si>
  <si>
    <t>glucocorticoid metabolic process {GO:0008211}</t>
  </si>
  <si>
    <t>extracellular exosome {GO:0070062}; extracellular space {GO:0005615}</t>
  </si>
  <si>
    <t>serine-type endopeptidase inhibitor activity {GO:0004867}; steroid binding {GO:0005496}</t>
  </si>
  <si>
    <t>Apolipoprotein D (Apo-D; ApoD)</t>
  </si>
  <si>
    <t>APOD_HUMAN</t>
  </si>
  <si>
    <t>P05090</t>
  </si>
  <si>
    <t>B2R579; D3DNW6; Q6IBG6</t>
  </si>
  <si>
    <t>3D-structure; Disulfide bond; Glycoprotein; Lipid-binding; Polymorphism; Pyrrolidone carboxylic acid; Secreted; Signal; Transport</t>
  </si>
  <si>
    <t>Lipid-binding</t>
  </si>
  <si>
    <t>aging {GO:0007568}; angiogenesis {GO:0001525}; brain development {GO:0007420}; glucose metabolic process {GO:0006006}; lipid metabolic process {GO:0006629}; negative regulation of cytokine production involved in inflammatory response {GO:1900016}; negative regulation of focal adhesion assembly {GO:0051895}; negative regulation of lipoprotein lipid oxidation {GO:0060588}; negative regulation of monocyte chemotactic protein-1 production {GO:0071638}; negative regulation of platelet-derived growth factor receptor signaling pathway {GO:0010642}; negative regulation of protein import into nucleus {GO:0042308}; negative regulation of smooth muscle cell proliferation {GO:0048662}; negative regulation of smooth muscle cell-matrix adhesion {GO:2000098}; negative regulation of T cell migration {GO:2000405}; peripheral nervous system axon regeneration {GO:0014012}; response to axon injury {GO:0048678}; response to drug {GO:0042493}; response to reactive oxygen species {GO:0000302}; tissue regeneration {GO:0042246}</t>
  </si>
  <si>
    <t>cytosolic ribosome {GO:0022626}; dendrite {GO:0030425}; endoplasmic reticulum {GO:0005783}; extracellular exosome {GO:0070062}; extracellular region {GO:0005576}; extracellular space {GO:0005615}; neuronal cell body {GO:0043025}; perinuclear region of cytoplasm {GO:0048471}</t>
  </si>
  <si>
    <t>cholesterol binding {GO:0015485}; lipid transporter activity {GO:0005319}</t>
  </si>
  <si>
    <t>Transport of fatty acids {R-HSA-804914}</t>
  </si>
  <si>
    <t>Leucine-rich alpha-2-glycoprotein (LRG)</t>
  </si>
  <si>
    <t>A2GL_HUMAN</t>
  </si>
  <si>
    <t>P02750</t>
  </si>
  <si>
    <t>Q8N4F5; Q96QZ4</t>
  </si>
  <si>
    <t>LRG</t>
  </si>
  <si>
    <t>Disulfide bond; Glycoprotein; Leucine-rich repeat; Polymorphism; Repeat; Secreted; Signal</t>
  </si>
  <si>
    <t>Leucine-rich repeat; Repeat; Signal</t>
  </si>
  <si>
    <t>brown fat cell differentiation {GO:0050873}; neutrophil degranulation {GO:0043312}; positive regulation of angiogenesis {GO:0045766}; positive regulation of endothelial cell proliferation {GO:0001938}; positive regulation of transforming growth factor beta receptor signaling pathway {GO:0030511}; response to bacterium {GO:0009617}</t>
  </si>
  <si>
    <t>extracellular exosome {GO:0070062}; extracellular region {GO:0005576}; extracellular space {GO:0005615}; ficolin-1-rich granule lumen {GO:1904813}; intracellular membrane-bounded organelle {GO:0043231}; membrane {GO:0016020}; specific granule lumen {GO:0035580}; tertiary granule lumen {GO:1904724}</t>
  </si>
  <si>
    <t>transforming growth factor beta receptor binding {GO:0005160}</t>
  </si>
  <si>
    <t>Neutrophil degranulation {R-HSA-6798695}</t>
  </si>
  <si>
    <t>Complement component C7</t>
  </si>
  <si>
    <t>CO7_HUMAN</t>
  </si>
  <si>
    <t>P10643</t>
  </si>
  <si>
    <t>Q6P3T5; Q92489</t>
  </si>
  <si>
    <t>3D-structure; Complement alternate pathway; Complement pathway; Cytolysis; Disease mutation; Disulfide bond; EGF-like domain; Glycoprotein; Immunity; Innate immunity; Membrane attack complex; Polymorphism; Repeat; Secreted; Signal; Sushi</t>
  </si>
  <si>
    <t>cellular sodium ion homeostasis {GO:0006883}; complement activation {GO:0006956}; complement activation, alternative pathway {GO:0006957}; complement activation, classical pathway {GO:0006958}; cytolysis {GO:0019835}; regulation of complement activation {GO:0030449}</t>
  </si>
  <si>
    <t>Complement component C8 beta chain</t>
  </si>
  <si>
    <t>Complement component 8 subunit beta</t>
  </si>
  <si>
    <t>CO8B_HUMAN</t>
  </si>
  <si>
    <t>P07358</t>
  </si>
  <si>
    <t>A1L4K7</t>
  </si>
  <si>
    <t>3D-structure; Complement alternate pathway; Complement pathway; Cytolysis; Disulfide bond; EGF-like domain; Glycoprotein; Immunity; Innate immunity; Membrane attack complex; Phosphoprotein; Polymorphism; Repeat; Secreted; Signal</t>
  </si>
  <si>
    <t>EGF-like domain; Repeat; Signal</t>
  </si>
  <si>
    <t>extracellular exosome {GO:0070062}; extracellular region {GO:0005576}; extracellular vesicle {GO:1903561}; membrane {GO:0016020}; membrane attack complex {GO:0005579}</t>
  </si>
  <si>
    <t>protein-containing complex binding {GO:0044877}</t>
  </si>
  <si>
    <t>Complement C1r subcomponent light chain</t>
  </si>
  <si>
    <t>Complement component 1 subcomponent r</t>
  </si>
  <si>
    <t>C1R_HUMAN</t>
  </si>
  <si>
    <t>P00736</t>
  </si>
  <si>
    <t>A6NJQ8; Q68D77; Q8J012</t>
  </si>
  <si>
    <t>3D-structure; Complement pathway; Disease mutation; Disulfide bond; EGF-like domain; Ehlers-Danlos syndrome; Glycoprotein; Hydrolase; Hydroxylation; Immunity; Innate immunity; Phosphoprotein; Polymorphism; Protease; Repeat; Secreted; Serine protease; Signal; Sushi</t>
  </si>
  <si>
    <t>Disulfide bond; Glycoprotein; Hydroxylation; Phosphoprotein</t>
  </si>
  <si>
    <t>complement activation {GO:0006956}; complement activation, classical pathway {GO:0006958}; immune response {GO:0006955}; innate immune response {GO:0045087}; regulation of complement activation {GO:0030449}; zymogen activation {GO:0031638}</t>
  </si>
  <si>
    <t>calcium ion binding {GO:0005509}; serine-type endopeptidase activity {GO:0004252}; serine-type peptidase activity {GO:0008236}</t>
  </si>
  <si>
    <t>Serum amyloid A-4 protein</t>
  </si>
  <si>
    <t>Constitutively expressed serum amyloid A protein (C-SAA)</t>
  </si>
  <si>
    <t>SAA4_HUMAN</t>
  </si>
  <si>
    <t>P35542</t>
  </si>
  <si>
    <t>Q6FHJ4</t>
  </si>
  <si>
    <t>CSAA</t>
  </si>
  <si>
    <t>Acute phase; Glycoprotein; HDL; Polymorphism; Secreted; Signal</t>
  </si>
  <si>
    <t>acute-phase response {GO:0006953}; cell chemotaxis {GO:0060326}</t>
  </si>
  <si>
    <t>extracellular exosome {GO:0070062}; extracellular region {GO:0005576}; extracellular space {GO:0005615}; high-density lipoprotein particle {GO:0034364}</t>
  </si>
  <si>
    <t>chemoattractant activity {GO:0042056}</t>
  </si>
  <si>
    <t>Carboxypeptidase N subunit 2</t>
  </si>
  <si>
    <t>Carboxypeptidase N 83 kDa chain; Carboxypeptidase N large subunit; Carboxypeptidase N polypeptide 2; Carboxypeptidase N regulatory subunit</t>
  </si>
  <si>
    <t>CPN2_HUMAN</t>
  </si>
  <si>
    <t>P22792</t>
  </si>
  <si>
    <t>B2RPE7; Q86SU4; Q8N5V4</t>
  </si>
  <si>
    <t>ACBP</t>
  </si>
  <si>
    <t>protein stabilization {GO:0050821}; regulation of complement activation {GO:0030449}</t>
  </si>
  <si>
    <t>blood microparticle {GO:0072562}; extracellular exosome {GO:0070062}; extracellular region {GO:0005576}</t>
  </si>
  <si>
    <t>enzyme regulator activity {GO:0030234}; metallocarboxypeptidase activity {GO:0004181}</t>
  </si>
  <si>
    <t>Pigment epithelium-derived factor (PEDF)</t>
  </si>
  <si>
    <t>Cell proliferation-inducing gene 35 protein; EPC-1; Serpin F1</t>
  </si>
  <si>
    <t>PEDF_HUMAN</t>
  </si>
  <si>
    <t>P36955</t>
  </si>
  <si>
    <t>F1T092; Q13236; Q2TU83; Q96CT1; Q96R01; Q9BWA4</t>
  </si>
  <si>
    <t>PEDF</t>
  </si>
  <si>
    <t>3D-structure; Dwarfism; Glycoprotein; Osteogenesis imperfecta; Phosphoprotein; Polymorphism; Pyrrolidone carboxylic acid; Secreted; Signal</t>
  </si>
  <si>
    <t>Dwarfism; Osteogenesis imperfecta</t>
  </si>
  <si>
    <t>Glycoprotein; Phosphoprotein; Pyrrolidone carboxylic acid</t>
  </si>
  <si>
    <t>aging {GO:0007568}; cell proliferation {GO:0008283}; cellular response to cobalt ion {GO:0071279}; cellular response to dexamethasone stimulus {GO:0071549}; cellular response to glucose stimulus {GO:0071333}; cellular response to retinoic acid {GO:0071300}; kidney development {GO:0001822}; multicellular organism development {GO:0007275}; negative regulation of angiogenesis {GO:0016525}; negative regulation of endothelial cell migration {GO:0010596}; negative regulation of epithelial cell proliferation involved in prostate gland development {GO:0060770}; negative regulation of gene expression {GO:0010629}; negative regulation of inflammatory response {GO:0050728}; negative regulation of neuron death {GO:1901215}; ovulation cycle {GO:0042698}; positive regulation of neurogenesis {GO:0050769}; positive regulation of neuron projection development {GO:0010976}; response to acidic pH {GO:0010447}; response to arsenic-containing substance {GO:0046685}; retina development in camera-type eye {GO:0060041}; short-term memory {GO:0007614}</t>
  </si>
  <si>
    <t>axon hillock {GO:0043203}; basement membrane {GO:0005604}; collagen-containing extracellular matrix {GO:0062023}; extracellular exosome {GO:0070062}; extracellular region {GO:0005576}; extracellular space {GO:0005615}; melanosome {GO:0042470}; perinuclear region of cytoplasm {GO:0048471}</t>
  </si>
  <si>
    <t>Proteoglycan 4 C-terminal part</t>
  </si>
  <si>
    <t>Lubricin; Megakaryocyte-stimulating factor; Superficial zone proteoglycan</t>
  </si>
  <si>
    <t>PRG4_HUMAN</t>
  </si>
  <si>
    <t>Q92954</t>
  </si>
  <si>
    <t>Q6DNC4; Q6DNC5; Q6ZMZ5; Q9BX49</t>
  </si>
  <si>
    <t>MSF; SZP</t>
  </si>
  <si>
    <t>Alternative splicing; Disulfide bond; Glycoprotein; Polymorphism; Proteoglycan; Repeat; Secreted; Signal</t>
  </si>
  <si>
    <t>Disulfide bond; Glycoprotein; Proteoglycan</t>
  </si>
  <si>
    <t>cell proliferation {GO:0008283}; immune response {GO:0006955}</t>
  </si>
  <si>
    <t>collagen-containing extracellular matrix {GO:0062023}</t>
  </si>
  <si>
    <t>extracellular matrix structural constituent conferring compression resistance {GO:0030021}; polysaccharide binding {GO:0030247}; scavenger receptor activity {GO:0005044}</t>
  </si>
  <si>
    <t>Kallistatin</t>
  </si>
  <si>
    <t>Kallikrein inhibitor; Peptidase inhibitor 4 (PI-4); Serpin A4</t>
  </si>
  <si>
    <t>KAIN_HUMAN</t>
  </si>
  <si>
    <t>P29622</t>
  </si>
  <si>
    <t>Q53XB5; Q86TR9; Q96BZ5</t>
  </si>
  <si>
    <t>KST; PI4</t>
  </si>
  <si>
    <t>Glycoprotein; Protease inhibitor; Secreted; Serine protease inhibitor; Signal</t>
  </si>
  <si>
    <t>platelet degranulation {GO:0002576}</t>
  </si>
  <si>
    <t>extracellular exosome {GO:0070062}; extracellular region {GO:0005576}; extracellular space {GO:0005615}; platelet dense granule lumen {GO:0031089}</t>
  </si>
  <si>
    <t>N-acetylmuramoyl-L-alanine amidase</t>
  </si>
  <si>
    <t>Peptidoglycan recognition protein 2; Peptidoglycan recognition protein long (PGRP-L)</t>
  </si>
  <si>
    <t>PGRP2_HUMAN</t>
  </si>
  <si>
    <t>Q96PD5</t>
  </si>
  <si>
    <t>A8K050; A8K8C7; B2RMZ2; B7ZM33; Q68CK1; Q96N74; Q9UC60</t>
  </si>
  <si>
    <t>PGLYRPL; PGRPL</t>
  </si>
  <si>
    <t>Alternative splicing; Disulfide bond; Glycoprotein; Hydrolase; Immunity; Membrane; Metal-binding; Phosphoprotein; Polymorphism; Secreted; Signal; Zinc</t>
  </si>
  <si>
    <t>Immunity</t>
  </si>
  <si>
    <t>Membrane; Secreted</t>
  </si>
  <si>
    <t>Metal-binding; Zinc</t>
  </si>
  <si>
    <t>Hydrolase</t>
  </si>
  <si>
    <t>antimicrobial humoral response {GO:0019730}; defense response to Gram-positive bacterium {GO:0050830}; detection of bacterium {GO:0016045}; growth of symbiont in host {GO:0044117}; innate immune response {GO:0045087}; negative regulation of interferon-gamma production {GO:0032689}; negative regulation of natural killer cell differentiation involved in immune response {GO:0032827}; peptide amidation {GO:0001519}; peptidoglycan catabolic process {GO:0009253}; regulation of inflammatory response {GO:0050727}</t>
  </si>
  <si>
    <t>extracellular exosome {GO:0070062}; extracellular region {GO:0005576}; intracellular {GO:0005622}; membrane {GO:0016020}</t>
  </si>
  <si>
    <t>N-acetylmuramoyl-L-alanine amidase activity {GO:0008745}; peptidoglycan binding {GO:0042834}; peptidoglycan receptor activity {GO:0016019}; zinc ion binding {GO:0008270}</t>
  </si>
  <si>
    <t>Antimicrobial peptides {R-HSA-6803157}</t>
  </si>
  <si>
    <t>Apolipoprotein A-IV (Apo-AIV; ApoA-IV)</t>
  </si>
  <si>
    <t>Apolipoprotein A4</t>
  </si>
  <si>
    <t>APOA4_HUMAN</t>
  </si>
  <si>
    <t>P06727</t>
  </si>
  <si>
    <t>A8MSL6; Q14CW8; Q6Q787</t>
  </si>
  <si>
    <t>3D-structure; Chylomicron; HDL; Lipid transport; Phosphoprotein; Polymorphism; Repeat; Secreted; Signal; Transport</t>
  </si>
  <si>
    <t>Lipid transport; Transport</t>
  </si>
  <si>
    <t>Chylomicron; HDL; Secreted</t>
  </si>
  <si>
    <t>Phosphoprotein</t>
  </si>
  <si>
    <t>cellular protein metabolic process {GO:0044267}; cholesterol biosynthetic process {GO:0006695}; cholesterol efflux {GO:0033344}; cholesterol homeostasis {GO:0042632}; cholesterol metabolic process {GO:0008203}; chylomicron assembly {GO:0034378}; chylomicron remodeling {GO:0034371}; high-density lipoprotein particle assembly {GO:0034380}; high-density lipoprotein particle remodeling {GO:0034375}; hydrogen peroxide catabolic process {GO:0042744}; innate immune response in mucosa {GO:0002227}; leukocyte cell-cell adhesion {GO:0007159}; lipid catabolic process {GO:0016042}; lipid homeostasis {GO:0055088}; lipid transport {GO:0006869}; lipoprotein metabolic process {GO:0042157}; negative regulation of plasma lipoprotein oxidation {GO:0034445}; neuron projection regeneration {GO:0031102}; phosphatidylcholine metabolic process {GO:0046470}; phospholipid efflux {GO:0033700}; positive regulation of cholesterol esterification {GO:0010873}; positive regulation of fatty acid biosynthetic process {GO:0045723}; positive regulation of lipoprotein lipase activity {GO:0051006}; positive regulation of triglyceride catabolic process {GO:0010898}; protein-lipid complex assembly {GO:0065005}; regulation of cholesterol transport {GO:0032374}; regulation of intestinal cholesterol absorption {GO:0030300}; removal of superoxide radicals {GO:0019430}; response to lipid hydroperoxide {GO:0006982}; response to stilbenoid {GO:0035634}; retinoid metabolic process {GO:0001523}; reverse cholesterol transport {GO:0043691}; triglyceride homeostasis {GO:0070328}; very-low-density lipoprotein particle remodeling {GO:0034372}</t>
  </si>
  <si>
    <t>blood microparticle {GO:0072562}; chylomicron {GO:0042627}; collagen-containing extracellular matrix {GO:0062023}; cytosol {GO:0005829}; early endosome {GO:0005769}; endoplasmic reticulum lumen {GO:0005788}; extracellular exosome {GO:0070062}; extracellular region {GO:0005576}; extracellular space {GO:0005615}; high-density lipoprotein particle {GO:0034364}; very-low-density lipoprotein particle {GO:0034361}</t>
  </si>
  <si>
    <t>antioxidant activity {GO:0016209}; cholesterol binding {GO:0015485}; cholesterol transporter activity {GO:0017127}; copper ion binding {GO:0005507}; identical protein binding {GO:0042802}; lipid binding {GO:0008289}; lipid transporter activity {GO:0005319}; phosphatidylcholine binding {GO:0031210}; phosphatidylcholine-sterol O-acyltransferase activator activity {GO:0060228}; protein homodimerization activity {GO:0042803}</t>
  </si>
  <si>
    <t>Chylomicron assembly {R-HSA-8963888}; Assembly of active LPL and LIPC lipase complexes {R-HSA-8963889}; Chylomicron remodeling {R-HSA-8963901}; Retinoid metabolism and transport {R-HSA-975634}; Amyloid fiber formation {R-HSA-977225}</t>
  </si>
  <si>
    <t>Lumican</t>
  </si>
  <si>
    <t>Keratan sulfate proteoglycan lumican (KSPG lumican)</t>
  </si>
  <si>
    <t>LUM_HUMAN</t>
  </si>
  <si>
    <t>P51884</t>
  </si>
  <si>
    <t>B2R6R5; Q96QM7</t>
  </si>
  <si>
    <t>LDC; SLRR2D</t>
  </si>
  <si>
    <t>Disulfide bond; Extracellular matrix; Glycoprotein; Leucine-rich repeat; Phosphoprotein; Polymorphism; Proteoglycan; Pyrrolidone carboxylic acid; Repeat; Secreted; Signal; Sulfation</t>
  </si>
  <si>
    <t>Disulfide bond; Glycoprotein; Phosphoprotein; Proteoglycan; Pyrrolidone carboxylic acid; Sulfation</t>
  </si>
  <si>
    <t>cartilage development {GO:0051216}; collagen fibril organization {GO:0030199}; extracellular matrix organization {GO:0030198}; keratan sulfate biosynthetic process {GO:0018146}; keratan sulfate catabolic process {GO:0042340}; positive regulation of transcription by RNA polymerase II {GO:0045944}; positive regulation of transforming growth factor beta1 production {GO:0032914}; response to growth factor {GO:0070848}; response to organic cyclic compound {GO:0014070}; visual perception {GO:0007601}</t>
  </si>
  <si>
    <t>collagen-containing extracellular matrix {GO:0062023}; extracellular exosome {GO:0070062}; extracellular matrix {GO:0031012}; extracellular region {GO:0005576}; extracellular space {GO:0005615}; fibrillar collagen trimer {GO:0005583}; Golgi lumen {GO:0005796}; lysosomal lumen {GO:0043202}</t>
  </si>
  <si>
    <t>collagen binding {GO:0005518}; extracellular matrix structural constituent {GO:0005201}; extracellular matrix structural constituent conferring compression resistance {GO:0030021}</t>
  </si>
  <si>
    <t>Keratan sulfate biosynthesis {R-HSA-2022854}; Keratan sulfate degradation {R-HSA-2022857}; Integrin cell surface interactions {R-HSA-216083}; ECM proteoglycans {R-HSA-3000178}; Defective CHST6 causes MCDC1 {R-HSA-3656225}; Defective ST3GAL3 causes MCT12 and EIEE15 {R-HSA-3656243}; Defective B4GALT1 causes B4GALT1-CDG (CDG-2d) {R-HSA-3656244}</t>
  </si>
  <si>
    <t>Complement component C8 gamma chain</t>
  </si>
  <si>
    <t>CO8G_HUMAN</t>
  </si>
  <si>
    <t>P07360</t>
  </si>
  <si>
    <t>Q14CT8; Q14CU0; Q5SQ07</t>
  </si>
  <si>
    <t>3D-structure; Complement alternate pathway; Complement pathway; Cytolysis; Disulfide bond; Immunity; Innate immunity; Membrane attack complex; Polymorphism; Pyrrolidone carboxylic acid; Retinol-binding; Secreted; Signal</t>
  </si>
  <si>
    <t>Retinol-binding</t>
  </si>
  <si>
    <t>Disulfide bond; Pyrrolidone carboxylic acid</t>
  </si>
  <si>
    <t>complement activation, alternative pathway {GO:0006957}; complement activation, classical pathway {GO:0006958}; cytolysis {GO:0019835}; regulation of complement activation {GO:0030449}</t>
  </si>
  <si>
    <t>blood microparticle {GO:0072562}; extracellular exosome {GO:0070062}; extracellular region {GO:0005576}; membrane attack complex {GO:0005579}</t>
  </si>
  <si>
    <t>complement binding {GO:0001848}; protein-containing complex binding {GO:0044877}; retinol binding {GO:0019841}</t>
  </si>
  <si>
    <t>Apolipoprotein(a) (Apo(a); Lp(a))</t>
  </si>
  <si>
    <t>APOA_HUMAN</t>
  </si>
  <si>
    <t>P08519</t>
  </si>
  <si>
    <t>Q5VTD7; Q9UD88</t>
  </si>
  <si>
    <t>3D-structure; Atherosclerosis; Autocatalytic cleavage; Disulfide bond; Glycoprotein; Hydrolase; Kringle; Lipid transport; Polymorphism; Protease; Repeat; Serine protease; Signal; Transport</t>
  </si>
  <si>
    <t>Atherosclerosis</t>
  </si>
  <si>
    <t>Autocatalytic cleavage; Disulfide bond; Glycoprotein</t>
  </si>
  <si>
    <t>blood circulation {GO:0008015}; lipid metabolic process {GO:0006629}; lipid transport {GO:0006869}; low-density lipoprotein particle remodeling {GO:0034374}</t>
  </si>
  <si>
    <t>extracellular region {GO:0005576}; plasma lipoprotein particle {GO:0034358}</t>
  </si>
  <si>
    <t>apolipoprotein binding {GO:0034185}; endopeptidase inhibitor activity {GO:0004866}; fibronectin binding {GO:0001968}; heparin binding {GO:0008201}; serine-type endopeptidase activity {GO:0004252}</t>
  </si>
  <si>
    <t>LDL remodeling {R-HSA-8964041}</t>
  </si>
  <si>
    <t>Attractin</t>
  </si>
  <si>
    <t>DPPT-L; Mahogany homolog</t>
  </si>
  <si>
    <t>ATRN_HUMAN</t>
  </si>
  <si>
    <t>O75882</t>
  </si>
  <si>
    <t>A8KAE5; O60295; O95414; Q3MIT3; Q5TDA2; Q5TDA4; Q5VYW3; Q9NTQ3; Q9NTQ4; Q9NU01; Q9NZ57; Q9NZ58; Q9UC75; Q9UDF5</t>
  </si>
  <si>
    <t>KIAA0548; MGCA</t>
  </si>
  <si>
    <t>Alternative splicing; Cell membrane; Disulfide bond; EGF-like domain; Glycoprotein; Inflammatory response; Kelch repeat; Laminin EGF-like domain; Lectin; Membrane; Polymorphism; Receptor; Repeat; Secreted; Signal; Transmembrane; Transmembrane helix</t>
  </si>
  <si>
    <t>Inflammatory response</t>
  </si>
  <si>
    <t>Cell membrane; Membrane; Secreted</t>
  </si>
  <si>
    <t>EGF-like domain; Kelch repeat; Laminin EGF-like domain; Repeat; Signal; Transmembrane; Transmembrane helix</t>
  </si>
  <si>
    <t>Lectin</t>
  </si>
  <si>
    <t>Receptor</t>
  </si>
  <si>
    <t>cerebellum development {GO:0021549}; inflammatory response {GO:0006954}; myelination {GO:0042552}; pigmentation {GO:0043473}; regulation of multicellular organism growth {GO:0040014}; response to oxidative stress {GO:0006979}</t>
  </si>
  <si>
    <t>cytoplasm {GO:0005737}; extracellular exosome {GO:0070062}; extracellular space {GO:0005615}; integral component of plasma membrane {GO:0005887}; plasma membrane {GO:0005886}</t>
  </si>
  <si>
    <t>carbohydrate binding {GO:0030246}; signaling receptor activity {GO:0038023}</t>
  </si>
  <si>
    <t>Inter-alpha-trypsin inhibitor heavy chain H3 (ITI heavy chain H3; ITI-HC3; Inter-alpha-inhibitor heavy chain 3)</t>
  </si>
  <si>
    <t>Serum-derived hyaluronan-associated protein (SHAP)</t>
  </si>
  <si>
    <t>ITIH3_HUMAN</t>
  </si>
  <si>
    <t>Q06033</t>
  </si>
  <si>
    <t>Q3B7H5; Q53F06; Q6LAM2; Q99085</t>
  </si>
  <si>
    <t>Alternative splicing; Glycoprotein; Polymorphism; Protease inhibitor; Proteoglycan; Secreted; Serine protease inhibitor; Signal</t>
  </si>
  <si>
    <t>Glycoprotein; Proteoglycan</t>
  </si>
  <si>
    <t>hyaluronan metabolic process {GO:0030212}; platelet degranulation {GO:0002576}</t>
  </si>
  <si>
    <t>extracellular exosome {GO:0070062}; extracellular region {GO:0005576}; platelet dense granule lumen {GO:0031089}</t>
  </si>
  <si>
    <t>Fetuin-B</t>
  </si>
  <si>
    <t>16G2; Fetuin-like protein IRL685; Gugu</t>
  </si>
  <si>
    <t>FETUB_HUMAN</t>
  </si>
  <si>
    <t>Q9UGM5</t>
  </si>
  <si>
    <t>B2RCW6; E9PG06; Q1RMZ0; Q5J876; Q6DK58; Q6GRB6; Q9Y6Z0</t>
  </si>
  <si>
    <t>Alternative splicing; Disulfide bond; Fertilization; Glycoprotein; Metalloenzyme inhibitor; Metalloprotease inhibitor; Phosphoprotein; Polymorphism; Protease inhibitor; Repeat; Secreted; Signal</t>
  </si>
  <si>
    <t>Fertilization</t>
  </si>
  <si>
    <t>Metalloenzyme inhibitor; Metalloprotease inhibitor; Protease inhibitor</t>
  </si>
  <si>
    <t>binding of sperm to zona pellucida {GO:0007339}; negative regulation of endopeptidase activity {GO:0010951}; single fertilization {GO:0007338}</t>
  </si>
  <si>
    <t>extracellular exosome {GO:0070062}; extracellular region {GO:0005576}</t>
  </si>
  <si>
    <t>cysteine-type endopeptidase inhibitor activity {GO:0004869}; metalloendopeptidase inhibitor activity {GO:0008191}</t>
  </si>
  <si>
    <t>Thyroxine-binding globulin</t>
  </si>
  <si>
    <t>Serpin A7; T4-binding globulin</t>
  </si>
  <si>
    <t>THBG_HUMAN</t>
  </si>
  <si>
    <t>P05543</t>
  </si>
  <si>
    <t>D3DUX1</t>
  </si>
  <si>
    <t>TBG</t>
  </si>
  <si>
    <t>3D-structure; Glycoprotein; Polymorphism; Secreted; Signal</t>
  </si>
  <si>
    <t>thyroid hormone transport {GO:0070327}</t>
  </si>
  <si>
    <t>Pregnancy zone protein</t>
  </si>
  <si>
    <t>C3 and PZP-like alpha-2-macroglobulin domain-containing protein 6</t>
  </si>
  <si>
    <t>PZP_HUMAN</t>
  </si>
  <si>
    <t>P20742</t>
  </si>
  <si>
    <t>A6ND27; Q15273; Q2NKL2; Q7M4N7</t>
  </si>
  <si>
    <t>CPAMD6</t>
  </si>
  <si>
    <t>Alternative splicing; Bait region; Disulfide bond; Glycoprotein; Polymorphism; Protease inhibitor; Secreted; Serine protease inhibitor; Signal; Thioester bond</t>
  </si>
  <si>
    <t>Disulfide bond; Glycoprotein; Thioester bond</t>
  </si>
  <si>
    <t>female pregnancy {GO:0007565}</t>
  </si>
  <si>
    <t>Complement C1q subcomponent subunit B</t>
  </si>
  <si>
    <t>C1QB_HUMAN</t>
  </si>
  <si>
    <t>P02746</t>
  </si>
  <si>
    <t>Q5T959; Q96H17</t>
  </si>
  <si>
    <t>3D-structure; Collagen; Complement pathway; Disease mutation; Disulfide bond; Glycoprotein; Hydroxylation; Immunity; Innate immunity; Polymorphism; Pyrrolidone carboxylic acid; Repeat; Secreted; Signal</t>
  </si>
  <si>
    <t>Collagen; Repeat; Signal</t>
  </si>
  <si>
    <t>Disulfide bond; Glycoprotein; Hydroxylation; Pyrrolidone carboxylic acid</t>
  </si>
  <si>
    <t>complement activation {GO:0006956}; complement activation, classical pathway {GO:0006958}; innate immune response {GO:0045087}; inner ear development {GO:0048839}; regulation of complement activation {GO:0030449}</t>
  </si>
  <si>
    <t>blood microparticle {GO:0072562}; collagen trimer {GO:0005581}; collagen-containing extracellular matrix {GO:0062023}; complement component C1 complex {GO:0005602}; extracellular region {GO:0005576}</t>
  </si>
  <si>
    <t>protein homodimerization activity {GO:0042803}; serine-type endopeptidase activity {GO:0004252}</t>
  </si>
  <si>
    <t>Cysteine-rich secretory protein 3 (CRISP-3)</t>
  </si>
  <si>
    <t>Specific granule protein of 28 kDa (SGP28)</t>
  </si>
  <si>
    <t>CRIS3_HUMAN</t>
  </si>
  <si>
    <t>P54108</t>
  </si>
  <si>
    <t>A8K9S1; B2R8I8; Q15512; Q3MJ82; Q53FA9; Q5JW83; Q9H108</t>
  </si>
  <si>
    <t>Alternative splicing; Disulfide bond; Glycoprotein; Polymorphism; Secreted; Signal</t>
  </si>
  <si>
    <t>defense response {GO:0006952}; innate immune response {GO:0045087}; neutrophil degranulation {GO:0043312}</t>
  </si>
  <si>
    <t>extracellular matrix {GO:0031012}; extracellular region {GO:0005576}; extracellular space {GO:0005615}; specific granule {GO:0042581}; specific granule lumen {GO:0035580}; tertiary granule lumen {GO:1904724}</t>
  </si>
  <si>
    <t>Carboxypeptidase B2</t>
  </si>
  <si>
    <t>Carboxypeptidase U (CPU); Plasma carboxypeptidase B (pCPB); Thrombin-activable fibrinolysis inhibitor (TAFI)</t>
  </si>
  <si>
    <t>CBPB2_HUMAN</t>
  </si>
  <si>
    <t>Q96IY4</t>
  </si>
  <si>
    <t>A8K464; Q15114; Q5T9K1; Q5T9K2; Q9P2Y6</t>
  </si>
  <si>
    <t>3D-structure; Alternative splicing; Blood coagulation; Carboxypeptidase; Disulfide bond; Fibrinolysis; Glycoprotein; Hemostasis; Hydrolase; Metal-binding; Metalloprotease; Polymorphism; Protease; Secreted; Signal; Zinc; Zymogen</t>
  </si>
  <si>
    <t>Blood coagulation; Fibrinolysis; Hemostasis</t>
  </si>
  <si>
    <t>Carboxypeptidase; Hydrolase; Metalloprotease; Protease</t>
  </si>
  <si>
    <t>blood coagulation {GO:0007596}; cellular response to glucose stimulus {GO:0071333}; fibrinolysis {GO:0042730}; liver regeneration {GO:0097421}; negative regulation of fibrinolysis {GO:0051918}; negative regulation of hepatocyte proliferation {GO:2000346}; negative regulation of plasminogen activation {GO:0010757}; positive regulation of extracellular matrix constituent secretion {GO:0003331}; proteolysis {GO:0006508}; regulation of complement activation {GO:0030449}; response to drug {GO:0042493}; response to heat {GO:0009408}</t>
  </si>
  <si>
    <t>cell {GO:0005623}; extracellular exosome {GO:0070062}; extracellular region {GO:0005576}; extracellular space {GO:0005615}</t>
  </si>
  <si>
    <t>metallocarboxypeptidase activity {GO:0004181}; zinc ion binding {GO:0008270}</t>
  </si>
  <si>
    <t>Metabolism of Angiotensinogen to Angiotensins {R-HSA-2022377}; Regulation of Complement cascade {R-HSA-977606}</t>
  </si>
  <si>
    <t>Hyaluronan-binding protein 2 27 kDa light chain alternate form</t>
  </si>
  <si>
    <t>Factor VII-activating protease; Factor seven-activating protease (FSAP); Hepatocyte growth factor activator-like protein; Plasma hyaluronan-binding protein</t>
  </si>
  <si>
    <t>HABP2_HUMAN</t>
  </si>
  <si>
    <t>Q14520</t>
  </si>
  <si>
    <t>A8K467; B7Z8U5; F5H5M6; O00663</t>
  </si>
  <si>
    <t>HGFAL; PHBP</t>
  </si>
  <si>
    <t>Alternative splicing; Cleavage on pair of basic residues; Disulfide bond; EGF-like domain; Glycoprotein; Hydrolase; Kringle; Polymorphism; Protease; Repeat; Secreted; Serine protease; Signal</t>
  </si>
  <si>
    <t>EGF-like domain; Kringle; Repeat; Signal</t>
  </si>
  <si>
    <t>cell adhesion {GO:0007155}</t>
  </si>
  <si>
    <t>extracellular region {GO:0005576}; extracellular space {GO:0005615}</t>
  </si>
  <si>
    <t>calcium ion binding {GO:0005509}; glycosaminoglycan binding {GO:0005539}; serine-type endopeptidase activity {GO:0004252}</t>
  </si>
  <si>
    <t>Cholinesterase</t>
  </si>
  <si>
    <t>Acylcholine acylhydrolase; Butyrylcholine esterase; Choline esterase II; Pseudocholinesterase</t>
  </si>
  <si>
    <t>CHLE_HUMAN</t>
  </si>
  <si>
    <t>P06276</t>
  </si>
  <si>
    <t>A8K7P8</t>
  </si>
  <si>
    <t>CHE1</t>
  </si>
  <si>
    <t>3D-structure; Disease mutation; Disulfide bond; Glycoprotein; Hydrolase; Phosphoprotein; Polymorphism; Secreted; Serine esterase; Sialic acid; Signal</t>
  </si>
  <si>
    <t>Sialic acid</t>
  </si>
  <si>
    <t>Hydrolase; Serine esterase</t>
  </si>
  <si>
    <t>choline metabolic process {GO:0019695}; cocaine metabolic process {GO:0050783}; learning {GO:0007612}; negative regulation of cell proliferation {GO:0008285}; negative regulation of synaptic transmission {GO:0050805}; neuroblast differentiation {GO:0014016}; response to alkaloid {GO:0043279}; response to folic acid {GO:0051593}; response to glucocorticoid {GO:0051384}</t>
  </si>
  <si>
    <t>blood microparticle {GO:0072562}; endoplasmic reticulum lumen {GO:0005788}; extracellular region {GO:0005576}; membrane {GO:0016020}; nuclear envelope lumen {GO:0005641}</t>
  </si>
  <si>
    <t>acetylcholinesterase activity {GO:0003990}; amyloid-beta binding {GO:0001540}; catalytic activity {GO:0003824}; choline binding {GO:0033265}; cholinesterase activity {GO:0004104}; enzyme binding {GO:0019899}; hydrolase activity, acting on ester bonds {GO:0016788}; identical protein binding {GO:0042802}</t>
  </si>
  <si>
    <t>Neurotransmitter clearance {R-HSA-112311}; Synthesis of PC {R-HSA-1483191}; Synthesis, secretion, and deacylation of Ghrelin {R-HSA-422085}</t>
  </si>
  <si>
    <t>Apolipoprotein E (Apo-E)</t>
  </si>
  <si>
    <t>APOE_HUMAN</t>
  </si>
  <si>
    <t>P02649</t>
  </si>
  <si>
    <t>B2RC15; C0JYY5; Q9P2S4</t>
  </si>
  <si>
    <t>3D-structure; Alzheimer disease; Amyloidosis; Cholesterol metabolism; Chylomicron; Disease mutation; Glycation; Glycoprotein; HDL; Heparin-binding; Hyperlipidemia; Lipid metabolism; Lipid transport; Neurodegeneration; Oxidation; Phosphoprotein; Polymorphism; Repeat; Secreted; Signal; Steroid metabolism; Sterol metabolism; Transport; VLDL</t>
  </si>
  <si>
    <t>Chylomicron; HDL; Secreted; VLDL</t>
  </si>
  <si>
    <t>Alzheimer disease; Amyloidosis; Disease mutation; Hyperlipidemia; Neurodegeneration</t>
  </si>
  <si>
    <t>Glycation; Glycoprotein; Oxidation; Phosphoprotein</t>
  </si>
  <si>
    <t>AMPA glutamate receptor clustering {GO:0097113}; amyloid precursor protein metabolic process {GO:0042982}; artery morphogenesis {GO:0048844}; cellular calcium ion homeostasis {GO:0006874}; cellular protein metabolic process {GO:0044267}; cGMP-mediated signaling {GO:0019934}; cholesterol catabolic process {GO:0006707}; cholesterol efflux {GO:0033344}; cholesterol homeostasis {GO:0042632}; cholesterol metabolic process {GO:0008203}; chylomicron assembly {GO:0034378}; chylomicron remnant clearance {GO:0034382}; chylomicron remodeling {GO:0034371}; cytoskeleton organization {GO:0007010}; fatty acid homeostasis {GO:0055089}; G-protein coupled receptor signaling pathway {GO:0007186}; high-density lipoprotein particle assembly {GO:0034380}; high-density lipoprotein particle clearance {GO:0034384}; high-density lipoprotein particle remodeling {GO:0034375}; intracellular transport {GO:0046907}; lipid transport involved in lipid storage {GO:0010877}; lipoprotein biosynthetic process {GO:0042158}; lipoprotein catabolic process {GO:0042159}; locomotory exploration behavior {GO:0035641}; long-chain fatty acid transport {GO:0015909}; long-term memory {GO:0007616}; low-density lipoprotein particle remodeling {GO:0034374}; maintenance of location in cell {GO:0051651}; negative regulation of amyloid-beta formation {GO:1902430}; negative regulation of blood coagulation {GO:0030195}; negative regulation of blood vessel endothelial cell migration {GO:0043537}; negative regulation of canonical Wnt signaling pathway {GO:0090090}; negative regulation of cellular protein metabolic process {GO:0032269}; negative regulation of cholesterol biosynthetic process {GO:0045541}; negative regulation of cholesterol efflux {GO:0090370}; negative regulation of dendritic spine development {GO:0061000}; negative regulation of dendritic spine maintenance {GO:1902951}; negative regulation of endothelial cell proliferation {GO:0001937}; negative regulation of gene expression {GO:0010629}; negative regulation of inflammatory response {GO:0050728}; negative regulation of lipid biosynthetic process {GO:0051055}; negative regulation of lipid transport across blood brain barrier {GO:1903001}; negative regulation of long-term synaptic potentiation {GO:1900272}; negative regulation of MAP kinase activity {GO:0043407}; negative regulation of neuron apoptotic process {GO:0043524}; negative regulation of neuron death {GO:1901215}; negative regulation of neuron projection development {GO:0010977}; negative regulation of phospholipid efflux {GO:1902999}; negative regulation of platelet activation {GO:0010544}; negative regulation of postsynaptic membrane organization {GO:1901627}; negative regulation of presynaptic membrane organization {GO:1901630}; negative regulation of triglyceride metabolic process {GO:0090209}; neuron projection regeneration {GO:0031102}; nitric oxide mediated signal transduction {GO:0007263}; NMDA glutamate receptor clustering {GO:0097114}; phospholipid efflux {GO:0033700}; positive regulation by host of viral process {GO:0044794}; positive regulation of amyloid fibril formation {GO:1905908}; positive regulation of amyloid-beta formation {GO:1902004}; positive regulation of cholesterol efflux {GO:0010875}; positive regulation of cholesterol esterification {GO:0010873}; positive regulation of dendritic spine development {GO:0060999}; positive regulation of dendritic spine maintenance {GO:1902952}; positive regulation of endocytosis {GO:0045807}; positive regulation of heparan sulfate binding {GO:1905855}; positive regulation of heparan sulfate proteoglycan binding {GO:1905860}; positive regulation of lipid biosynthetic process {GO:0046889}; positive regulation of lipid transport across blood brain barrier {GO:1903002}; positive regulation of low-density lipoprotein particle receptor catabolic process {GO:0032805}; positive regulation of membrane protein ectodomain proteolysis {GO:0051044}; positive regulation of neurofibrillary tangle assembly {GO:1902998}; positive regulation of neuron death {GO:1901216}; positive regulation of neuron projection development {GO:0010976}; positive regulation of nitric-oxide synthase activity {GO:0051000}; positive regulation of phospholipid efflux {GO:1902995}; positive regulation of postsynaptic membrane organization {GO:1901628}; positive regulation of presynaptic membrane organization {GO:1901631}; post-translational protein modification {GO:0043687}; protein import {GO:0017038}; receptor-mediated endocytosis {GO:0006898}; regulation of amyloid fibril formation {GO:1905906}; regulation of amyloid-beta clearance {GO:1900221}; regulation of axon extension {GO:0030516}; regulation of behavioral fear response {GO:2000822}; regulation of Cdc42 protein signal transduction {GO:0032489}; regulation of cellular response to very-low-density lipoprotein particle stimulus {GO:1905890}; regulation of cholesterol metabolic process {GO:0090181}; regulation of neuron death {GO:1901214}; regulation of neuronal synaptic plasticity {GO:0048168}; regulation of protein homooligomerization {GO:0032462}; regulation of protein metabolic process {GO:0051246}; regulation of tau-protein kinase activity {GO:1902947}; regulation of transcription by RNA polymerase II {GO:0006357}; response to caloric restriction {GO:0061771}; response to dietary excess {GO:0002021}; response to reactive oxygen species {GO:0000302}; retinoid metabolic process {GO:0001523}; reverse cholesterol transport {GO:0043691}; synaptic transmission, cholinergic {GO:0007271}; triglyceride catabolic process {GO:0019433}; triglyceride homeostasis {GO:0070328}; triglyceride metabolic process {GO:0006641}; vasodilation {GO:0042311}; very-low-density lipoprotein particle clearance {GO:0034447}; very-low-density lipoprotein particle remodeling {GO:0034372}; virion assembly {GO:0019068}</t>
  </si>
  <si>
    <t>blood microparticle {GO:0072562}; chylomicron {GO:0042627}; clathrin-coated endocytic vesicle membrane {GO:0030669}; collagen-containing extracellular matrix {GO:0062023}; cytoplasm {GO:0005737}; dendrite {GO:0030425}; discoidal high-density lipoprotein particle {GO:0034365}; early endosome {GO:0005769}; endocytic vesicle lumen {GO:0071682}; endoplasmic reticulum {GO:0005783}; endoplasmic reticulum lumen {GO:0005788}; extracellular exosome {GO:0070062}; extracellular matrix {GO:0031012}; extracellular region {GO:0005576}; extracellular space {GO:0005615}; extracellular vesicle {GO:1903561}; glutamatergic synapse {GO:0098978}; Golgi apparatus {GO:0005794}; high-density lipoprotein particle {GO:0034364}; intermediate-density lipoprotein particle {GO:0034363}; lipoprotein particle {GO:1990777}; low-density lipoprotein particle {GO:0034362}; membrane {GO:0016020}; neuronal cell body {GO:0043025}; nucleus {GO:0005634}; plasma membrane {GO:0005886}; synaptic cleft {GO:0043083}; very-low-density lipoprotein particle {GO:0034361}</t>
  </si>
  <si>
    <t>amyloid-beta binding {GO:0001540}; antioxidant activity {GO:0016209}; cholesterol binding {GO:0015485}; cholesterol transporter activity {GO:0017127}; heparin binding {GO:0008201}; identical protein binding {GO:0042802}; lipid binding {GO:0008289}; lipid transporter activity {GO:0005319}; lipoprotein particle binding {GO:0071813}; low-density lipoprotein particle receptor binding {GO:0050750}; metal chelating activity {GO:0046911}; phosphatidylcholine-sterol O-acyltransferase activator activity {GO:0060228}; phospholipid binding {GO:0005543}; protein dimerization activity {GO:0046983}; protein homodimerization activity {GO:0042803}; protein-containing complex binding {GO:0044877}; structural molecule activity {GO:0005198}; tau protein binding {GO:0048156}; very-low-density lipoprotein particle receptor binding {GO:0070326}</t>
  </si>
  <si>
    <t>Scavenging by Class A Receptors {R-HSA-3000480}; Regulation of Insulin-like Growth Factor (IGF) transport and uptake by Insulin-like Growth Factor Binding Proteins (IGFBPs) {R-HSA-381426}; Transcriptional regulation by the AP-2 (TFAP2) family of transcription factors {R-HSA-8864260}; Post-translational protein phosphorylation {R-HSA-8957275}; Chylomicron assembly {R-HSA-8963888}; Chylomicron remodeling {R-HSA-8963901}; Chylomicron clearance {R-HSA-8964026}; HDL remodeling {R-HSA-8964058}; Retinoid metabolism and transport {R-HSA-975634}</t>
  </si>
  <si>
    <t>Apolipoprotein L1</t>
  </si>
  <si>
    <t>Apolipoprotein L (Apo-L; ApoL); Apolipoprotein L-I (ApoL-I)</t>
  </si>
  <si>
    <t>APOL1_HUMAN</t>
  </si>
  <si>
    <t>O14791</t>
  </si>
  <si>
    <t>A5PLQ4; B4DU12; E9PF24; O60804; Q5R3P7; Q5R3P8; Q96AB8; Q96PM4; Q9BQ03</t>
  </si>
  <si>
    <t>APOL</t>
  </si>
  <si>
    <t>Alternative splicing; Cholesterol metabolism; Disease mutation; Glycoprotein; HDL; Lipid metabolism; Lipid transport; Phosphoprotein; Polymorphism; Secreted; Signal; Steroid metabolism; Sterol metabolism; Transport</t>
  </si>
  <si>
    <t>Glycoprotein; Phosphoprotein</t>
  </si>
  <si>
    <t>cellular protein metabolic process {GO:0044267}; chloride transmembrane transport {GO:1902476}; cholesterol metabolic process {GO:0008203}; cytolysis {GO:0019835}; innate immune response {GO:0045087}; killing of cells of other organism {GO:0031640}; lipid transport {GO:0006869}; lipoprotein metabolic process {GO:0042157}; post-translational protein modification {GO:0043687}; receptor-mediated endocytosis {GO:0006898}</t>
  </si>
  <si>
    <t>blood microparticle {GO:0072562}; endoplasmic reticulum lumen {GO:0005788}; extracellular region {GO:0005576}; extracellular space {GO:0005615}; high-density lipoprotein particle {GO:0034364}; intrinsic component of membrane {GO:0031224}; very-low-density lipoprotein particle {GO:0034361}</t>
  </si>
  <si>
    <t>chloride channel activity {GO:0005254}; lipid binding {GO:0008289}</t>
  </si>
  <si>
    <t>Scavenging of heme from plasma {R-HSA-2168880}; Regulation of Insulin-like Growth Factor (IGF) transport and uptake by Insulin-like Growth Factor Binding Proteins (IGFBPs) {R-HSA-381426}; Post-translational protein phosphorylation {R-HSA-8957275}</t>
  </si>
  <si>
    <t>von Willebrand antigen 2 (vWF)</t>
  </si>
  <si>
    <t>von Willebrand antigen II</t>
  </si>
  <si>
    <t>VWF_HUMAN</t>
  </si>
  <si>
    <t>P04275</t>
  </si>
  <si>
    <t>Q8TCE8; Q99806</t>
  </si>
  <si>
    <t>F8VWF</t>
  </si>
  <si>
    <t>3D-structure; Alternative splicing; Blood coagulation; Cell adhesion; Cleavage on pair of basic residues; Disease mutation; Disulfide bond; Extracellular matrix; Glycoprotein; Hemostasis; Polymorphism; Repeat; Secreted; Signal; von Willebrand disease</t>
  </si>
  <si>
    <t>Blood coagulation; Cell adhesion; Hemostasis</t>
  </si>
  <si>
    <t>Disease mutation; von Willebrand disease</t>
  </si>
  <si>
    <t>blood coagulation {GO:0007596}; blood coagulation, intrinsic pathway {GO:0007597}; cell adhesion {GO:0007155}; cell-substrate adhesion {GO:0031589}; extracellular matrix organization {GO:0030198}; hemostasis {GO:0007599}; platelet activation {GO:0030168}; platelet degranulation {GO:0002576}; protein homooligomerization {GO:0051260}; response to wounding {GO:0009611}</t>
  </si>
  <si>
    <t>collagen-containing extracellular matrix {GO:0062023}; endoplasmic reticulum {GO:0005783}; extracellular exosome {GO:0070062}; extracellular matrix {GO:0031012}; extracellular region {GO:0005576}; platelet alpha granule {GO:0031091}; platelet alpha granule lumen {GO:0031093}; Weibel-Palade body {GO:0033093}</t>
  </si>
  <si>
    <t>chaperone binding {GO:0051087}; collagen binding {GO:0005518}; extracellular matrix structural constituent {GO:0005201}; identical protein binding {GO:0042802}; immunoglobulin binding {GO:0019865}; integrin binding {GO:0005178}; protease binding {GO:0002020}; protein homodimerization activity {GO:0042803}; protein N-terminus binding {GO:0047485}</t>
  </si>
  <si>
    <t>Platelet degranulation {R-HSA-114608}; Intrinsic Pathway of Fibrin Clot Formation {R-HSA-140837}; Integrin cell surface interactions {R-HSA-216083}; Integrin alphaIIb beta3 signaling {R-HSA-354192}; GRB2:SOS provides linkage to MAPK signaling for Integrins {R-HSA-354194}; p130Cas linkage to MAPK signaling for integrins {R-HSA-372708}; GP1b-IX-V activation signalling {R-HSA-430116}; MAP2K and MAPK activation {R-HSA-5674135};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{R-HSA-6802955}; Platelet Adhesion to exposed collagen {R-HSA-75892}; Platelet Aggregation (Plug Formation) {R-HSA-76009}</t>
  </si>
  <si>
    <t>Complement factor H-related protein 2 (FHR-2)</t>
  </si>
  <si>
    <t>DDESK59; H factor-like 3; H factor-like protein 2</t>
  </si>
  <si>
    <t>FHR2_HUMAN</t>
  </si>
  <si>
    <t>P36980</t>
  </si>
  <si>
    <t>Q14310; Q5T9T1</t>
  </si>
  <si>
    <t>CFHL2; FHR2; HFL3</t>
  </si>
  <si>
    <t>3D-structure; Alternative splicing; Disulfide bond; Glycoprotein; Repeat; Secreted; Signal; Sushi</t>
  </si>
  <si>
    <t>Alternative splicing</t>
  </si>
  <si>
    <t>negative regulation of protein binding {GO:0032091}; positive regulation of cytolysis {GO:0045919}; regulation of complement activation {GO:0030449}</t>
  </si>
  <si>
    <t>extracellular region {GO:0005576}; protein-containing complex {GO:0032991}</t>
  </si>
  <si>
    <t>protein heterodimerization activity {GO:0046982}; protein homodimerization activity {GO:0042803}</t>
  </si>
  <si>
    <t>Coagulation factor V light chain</t>
  </si>
  <si>
    <t>Activated protein C cofactor; Proaccelerin, labile factor</t>
  </si>
  <si>
    <t>FA5_HUMAN</t>
  </si>
  <si>
    <t>P12259</t>
  </si>
  <si>
    <t>A8K6E8; Q14285; Q2EHR5; Q5R346; Q5R347; Q6UPU6; Q8WWQ6</t>
  </si>
  <si>
    <t>3D-structure; Blood coagulation; Calcium; Copper; Disease mutation; Disulfide bond; Glycoprotein; Hemostasis; Metal-binding; Phosphoprotein; Polymorphism; Repeat; Secreted; Signal; Sulfation; Thrombophilia; Zymogen</t>
  </si>
  <si>
    <t>Calcium; Copper; Metal-binding</t>
  </si>
  <si>
    <t>Disulfide bond; Glycoprotein; Phosphoprotein; Sulfation; Zymogen</t>
  </si>
  <si>
    <t>blood circulation {GO:0008015}; blood coagulation {GO:0007596}; cellular protein metabolic process {GO:0044267}; COPII vesicle coating {GO:0048208}; ER to Golgi vesicle-mediated transport {GO:0006888}; platelet degranulation {GO:0002576}; post-translational protein modification {GO:0043687}</t>
  </si>
  <si>
    <t>COPII-coated ER to Golgi transport vesicle {GO:0030134}; endoplasmic reticulum lumen {GO:0005788}; endoplasmic reticulum-Golgi intermediate compartment membrane {GO:0033116}; extracellular region {GO:0005576}; extracellular space {GO:0005615}; extracellular vesicle {GO:1903561}; Golgi membrane {GO:0000139}; membrane {GO:0016020}; plasma membrane {GO:0005886}; platelet alpha granule lumen {GO:0031093}</t>
  </si>
  <si>
    <t>copper ion binding {GO:0005507}</t>
  </si>
  <si>
    <t>Platelet degranulation {R-HSA-114608}; Common Pathway of Fibrin Clot Formation {R-HSA-140875}; COPII-mediated vesicle transport {R-HSA-204005}; Regulation of Insulin-like Growth Factor (IGF) transport and uptake by Insulin-like Growth Factor Binding Proteins (IGFBPs) {R-HSA-381426}; Cargo concentration in the ER {R-HSA-5694530}; Post-translational protein phosphorylation {R-HSA-8957275}</t>
  </si>
  <si>
    <t>Plasma serine protease inhibitor</t>
  </si>
  <si>
    <t>Acrosomal serine protease inhibitor; Plasminogen activator inhibitor 3 (PAI-3; PAI3); Protein C inhibitor (PCI); Serpin A5</t>
  </si>
  <si>
    <t>IPSP_HUMAN</t>
  </si>
  <si>
    <t>P05154</t>
  </si>
  <si>
    <t>Q07616; Q9UG30</t>
  </si>
  <si>
    <t>PCI; PLANH3; PROCI</t>
  </si>
  <si>
    <t>3D-structure; Fertilization; Glycoprotein; Heparin-binding; Lipid transport; Polymorphism; Protease inhibitor; Secreted; Serine protease inhibitor; Signal; Transport</t>
  </si>
  <si>
    <t>Fertilization; Lipid transport; Transport</t>
  </si>
  <si>
    <t>blood coagulation {GO:0007596}; fusion of sperm to egg plasma membrane involved in single fertilization {GO:0007342}; lipid transport {GO:0006869}; negative regulation of hydrolase activity {GO:0051346}; seminal vesicle development {GO:0061107}; spermatogenesis {GO:0007283}</t>
  </si>
  <si>
    <t>acrosomal membrane {GO:0002080}; external side of plasma membrane {GO:0009897}; extracellular exosome {GO:0070062}; extracellular region {GO:0005576}; extracellular space {GO:0005615}; membrane {GO:0016020}; platelet alpha granule {GO:0031091}; platelet dense tubular network {GO:0031094}; protein C inhibitor-coagulation factor V complex {GO:0097181}; protein C inhibitor-coagulation factor Xa complex {GO:0097182}; protein C inhibitor-coagulation factor XI complex {GO:0097183}; protein C inhibitor-KLK3 complex {GO:0036029}; protein C inhibitor-plasma kallikrein complex {GO:0036030}; protein C inhibitor-PLAT complex {GO:0036026}; protein C inhibitor-PLAU complex {GO:0036027}; protein C inhibitor-thrombin complex {GO:0036028}; protein C inhibitor-TMPRSS11E complex {GO:0036025}; protein C inhibitor-TMPRSS7 complex {GO:0036024}; protein-containing complex {GO:0032991}</t>
  </si>
  <si>
    <t>acrosin binding {GO:0032190}; glycosaminoglycan binding {GO:0005539}; heparin binding {GO:0008201}; phosphatidylcholine binding {GO:0031210}; protease binding {GO:0002020}; retinoic acid binding {GO:0001972}; serine-type endopeptidase inhibitor activity {GO:0004867}</t>
  </si>
  <si>
    <t>Intrinsic Pathway of Fibrin Clot Formation {R-HSA-140837}; Common Pathway of Fibrin Clot Formation {R-HSA-140875}</t>
  </si>
  <si>
    <t>Serum paraoxonase/arylesterase 1 (PON 1)</t>
  </si>
  <si>
    <t>Aromatic esterase 1 (A-esterase 1); K-45; Serum aryldialkylphosphatase 1</t>
  </si>
  <si>
    <t>PON1_HUMAN</t>
  </si>
  <si>
    <t>P27169</t>
  </si>
  <si>
    <t>B2RA40; Q16052; Q6B0J6; Q9UCB1</t>
  </si>
  <si>
    <t>PON</t>
  </si>
  <si>
    <t>3D-structure; Calcium; Disulfide bond; Glycoprotein; HDL; Hydrolase; Metal-binding; Polymorphism; Secreted; Signal</t>
  </si>
  <si>
    <t>aromatic compound catabolic process {GO:0019439}; carboxylic acid catabolic process {GO:0046395}; cholesterol metabolic process {GO:0008203}; lipoxygenase pathway {GO:0019372}; organophosphate catabolic process {GO:0046434}; phosphatidylcholine metabolic process {GO:0046470}; positive regulation of binding {GO:0051099}; positive regulation of cholesterol efflux {GO:0010875}; positive regulation of transporter activity {GO:0032411}; response to fatty acid {GO:0070542}; response to fluoride {GO:1902617}; response to nutrient levels {GO:0031667}; response to toxic substance {GO:0009636}</t>
  </si>
  <si>
    <t>blood microparticle {GO:0072562}; extracellular exosome {GO:0070062}; extracellular region {GO:0005576}; extracellular space {GO:0005615}; high-density lipoprotein particle {GO:0034364}; intracellular membrane-bounded organelle {GO:0043231}; spherical high-density lipoprotein particle {GO:0034366}</t>
  </si>
  <si>
    <t>acyl-L-homoserine-lactone lactonohydrolase activity {GO:0102007}; aryldialkylphosphatase activity {GO:0004063}; arylesterase activity {GO:0004064}; calcium ion binding {GO:0005509}; phospholipid binding {GO:0005543}; protein homodimerization activity {GO:0042803}</t>
  </si>
  <si>
    <t>Synthesis of 5-eicosatetraenoic acids {R-HSA-2142688}</t>
  </si>
  <si>
    <t>C-reactive protein(1-205)</t>
  </si>
  <si>
    <t>CRP_HUMAN</t>
  </si>
  <si>
    <t>P02741</t>
  </si>
  <si>
    <t>A8K078; D3DVD9; D3DVE0; Q08AK3; Q8WW75</t>
  </si>
  <si>
    <t>PTX1</t>
  </si>
  <si>
    <t>3D-structure; Acute phase; Alternative splicing; Calcium; Disulfide bond; Metal-binding; Pyrrolidone carboxylic acid; Secreted; Signal</t>
  </si>
  <si>
    <t>acute-phase response {GO:0006953}; defense response to Gram-positive bacterium {GO:0050830}; inflammatory response {GO:0006954}; negative regulation of blood vessel diameter {GO:0097756}; negative regulation of lipid storage {GO:0010888}; negative regulation of macrophage derived foam cell differentiation {GO:0010745}; opsonization {GO:0008228}; positive regulation of gene expression {GO:0010628}; positive regulation of superoxide anion generation {GO:0032930}; regulation of interleukin-8 secretion {GO:2000482}</t>
  </si>
  <si>
    <t>calcium ion binding {GO:0005509}; choline binding {GO:0033265}; complement component C1q binding {GO:0001849}; identical protein binding {GO:0042802}; low-density lipoprotein particle binding {GO:0030169}; low-density lipoprotein particle receptor binding {GO:0050750}</t>
  </si>
  <si>
    <t>Classical antibody-mediated complement activation {R-HSA-173623}</t>
  </si>
  <si>
    <t>Insulin-like growth factor-binding protein complex acid labile subunit (ALS)</t>
  </si>
  <si>
    <t>ALS_HUMAN</t>
  </si>
  <si>
    <t>P35858</t>
  </si>
  <si>
    <t>B4DZY8; E9PGU3</t>
  </si>
  <si>
    <t>ALS</t>
  </si>
  <si>
    <t>Alternative splicing; Cell adhesion; Disease mutation; Glycoprotein; Leucine-rich repeat; Polymorphism; Repeat; Secreted; Signal</t>
  </si>
  <si>
    <t>cell adhesion {GO:0007155}; cellular protein metabolic process {GO:0044267}; signal transduction {GO:0007165}</t>
  </si>
  <si>
    <t>extracellular exosome {GO:0070062}; extracellular region {GO:0005576}; extracellular space {GO:0005615}; insulin-like growth factor ternary complex {GO:0042567}; nucleoplasm {GO:0005654}</t>
  </si>
  <si>
    <t>insulin-like growth factor binding {GO:0005520}</t>
  </si>
  <si>
    <t>Regulation of Insulin-like Growth Factor (IGF) transport and uptake by Insulin-like Growth Factor Binding Proteins (IGFBPs) {R-HSA-381426}</t>
  </si>
  <si>
    <t>L-selectin</t>
  </si>
  <si>
    <t>CD62 antigen-like family member L; Leukocyte adhesion molecule 1 (LAM-1); Leukocyte surface antigen Leu-8; Leukocyte-endothelial cell adhesion molecule 1 (LECAM1); Lymph node homing receptor; TQ1; gp90-MEL; CD_antigen=CD62L</t>
  </si>
  <si>
    <t>LYAM1_HUMAN</t>
  </si>
  <si>
    <t>P14151</t>
  </si>
  <si>
    <t>A0A024R8Z0; B2R6Q8; P15023; Q9UJ43</t>
  </si>
  <si>
    <t>LNHR; LYAM1</t>
  </si>
  <si>
    <t>3D-structure; Alternative initiation; Calcium; Cell adhesion; Cell membrane; Disulfide bond; EGF-like domain; Glycoprotein; Lectin; Membrane; Metal-binding; Polymorphism; Repeat; Signal; Sushi; Transmembrane; Transmembrane helix</t>
  </si>
  <si>
    <t>Cell membrane; Membrane</t>
  </si>
  <si>
    <t>Alternative initiation; Polymorphism</t>
  </si>
  <si>
    <t>EGF-like domain; Repeat; Signal; Sushi; Transmembrane; Transmembrane helix</t>
  </si>
  <si>
    <t>calcium-dependent cell-cell adhesion via plasma membrane cell adhesion molecules {GO:0016339}; cell adhesion {GO:0007155}; leukocyte migration {GO:0050900}; leukocyte tethering or rolling {GO:0050901}; neutrophil degranulation {GO:0043312}; regulation of immune response {GO:0050776}; response to ATP {GO:0033198}</t>
  </si>
  <si>
    <t>external side of plasma membrane {GO:0009897}; integral component of plasma membrane {GO:0005887}; plasma membrane {GO:0005886}; secretory granule membrane {GO:0030667}</t>
  </si>
  <si>
    <t>calcium ion binding {GO:0005509}; carbohydrate binding {GO:0030246}; cell adhesion molecule binding {GO:0050839}; glycosphingolipid binding {GO:0043208}; heparin binding {GO:0008201}; oligosaccharide binding {GO:0070492}; protease binding {GO:0002020}</t>
  </si>
  <si>
    <t>Immunoregulatory interactions between a Lymphoid and a non-Lymphoid cell {R-HSA-198933}; Cell surface interactions at the vascular wall {R-HSA-202733}; Neutrophil degranulation {R-HSA-6798695}</t>
  </si>
  <si>
    <t>Activated factor Xa heavy chain</t>
  </si>
  <si>
    <t>Stuart factor; Stuart-Prower factor</t>
  </si>
  <si>
    <t>FA10_HUMAN</t>
  </si>
  <si>
    <t>P00742</t>
  </si>
  <si>
    <t>Q14340</t>
  </si>
  <si>
    <t>3D-structure; Blood coagulation; Calcium; Cleavage on pair of basic residues; Disease mutation; Disulfide bond; EGF-like domain; Gamma-carboxyglutamic acid; Glycoprotein; Hemostasis; Hydrolase; Hydroxylation; Polymorphism; Protease; Repeat; Secreted; Serine protease; Signal; Zymogen</t>
  </si>
  <si>
    <t>Cleavage on pair of basic residues; Disulfide bond; Gamma-carboxyglutamic acid; Glycoprotein; Hydroxylation; Zymogen</t>
  </si>
  <si>
    <t>blood coagulation {GO:0007596}; blood coagulation, extrinsic pathway {GO:0007598}; ER to Golgi vesicle-mediated transport {GO:0006888}; positive regulation of cell migration {GO:0030335}; positive regulation of protein kinase B signaling {GO:0051897}</t>
  </si>
  <si>
    <t>endoplasmic reticulum lumen {GO:0005788}; extracellular region {GO:0005576}; Golgi lumen {GO:0005796}; intrinsic component of external side of plasma membrane {GO:0031233}; plasma membrane {GO:0005886}</t>
  </si>
  <si>
    <t>calcium ion binding {GO:0005509}; phospholipid binding {GO:0005543}; serine-type endopeptidase activity {GO:0004252}</t>
  </si>
  <si>
    <t>Extrinsic Pathway of Fibrin Clot Formation {R-HSA-140834}; Intrinsic Pathway of Fibrin Clot Formation {R-HSA-140837}; Common Pathway of Fibrin Clot Formation {R-HSA-140875}; Gamma-carboxylation of protein precursors {R-HSA-159740}; Transport of gamma-carboxylated protein precursors from the endoplasmic reticulum to the Golgi apparatus {R-HSA-159763}; Removal of aminoterminal propeptides from gamma-carboxylated proteins {R-HSA-159782}</t>
  </si>
  <si>
    <t>Tetranectin (TN)</t>
  </si>
  <si>
    <t>C-type lectin domain family 3 member B; Plasminogen kringle 4-binding protein</t>
  </si>
  <si>
    <t>TETN_HUMAN</t>
  </si>
  <si>
    <t>P05452</t>
  </si>
  <si>
    <t>Q6FGX6</t>
  </si>
  <si>
    <t>TNA</t>
  </si>
  <si>
    <t>3D-structure; Disulfide bond; Glycoprotein; Lectin; Polymorphism; Secreted; Signal</t>
  </si>
  <si>
    <t>bone mineralization {GO:0030282}; cellular response to organic substance {GO:0071310}; cellular response to transforming growth factor beta stimulus {GO:0071560}; ossification {GO:0001503}; platelet degranulation {GO:0002576}; positive regulation of plasminogen activation {GO:0010756}</t>
  </si>
  <si>
    <t>collagen-containing extracellular matrix {GO:0062023}; cytoplasm {GO:0005737}; extracellular exosome {GO:0070062}; extracellular region {GO:0005576}; extracellular space {GO:0005615}; granular component {GO:0001652}; platelet dense granule lumen {GO:0031089}</t>
  </si>
  <si>
    <t>calcium ion binding {GO:0005509}; carbohydrate binding {GO:0030246}; heparin binding {GO:0008201}; kringle domain binding {GO:0036143}</t>
  </si>
  <si>
    <t>Coagulation factor XIII B chain</t>
  </si>
  <si>
    <t>Fibrin-stabilizing factor B subunit; Protein-glutamine gamma-glutamyltransferase B chain; Transglutaminase B chain</t>
  </si>
  <si>
    <t>F13B_HUMAN</t>
  </si>
  <si>
    <t>P05160</t>
  </si>
  <si>
    <t>A8K3E5; Q5VYL5</t>
  </si>
  <si>
    <t>Blood coagulation; Disease mutation; Disulfide bond; Glycoprotein; Hemostasis; Polymorphism; Repeat; Secreted; Signal; Sushi</t>
  </si>
  <si>
    <t>blood coagulation {GO:0007596}; blood coagulation, fibrin clot formation {GO:0072378}; negative regulation of cellular protein catabolic process {GO:1903363}</t>
  </si>
  <si>
    <t>extracellular region {GO:0005576}</t>
  </si>
  <si>
    <t>Common Pathway of Fibrin Clot Formation {R-HSA-140875}</t>
  </si>
  <si>
    <t>Desmoplakin (DP)</t>
  </si>
  <si>
    <t>250/210 kDa paraneoplastic pemphigus antigen</t>
  </si>
  <si>
    <t>DESP_HUMAN</t>
  </si>
  <si>
    <t>P15924</t>
  </si>
  <si>
    <t>B2RTT2; D7RX09; O75993; Q14189; Q9UHN4</t>
  </si>
  <si>
    <t>3D-structure; Alternative splicing; Cardiomyopathy; Cell junction; Cell membrane; Coiled coil; Cytoplasm; Cytoskeleton; Disease mutation; Epidermolysis bullosa; Membrane; Methylation; Palmoplantar keratoderma; Phosphoprotein; Polymorphism; Repeat; SH3 domain</t>
  </si>
  <si>
    <t>Cell junction; Cell membrane; Cytoplasm; Cytoskeleton; Membrane</t>
  </si>
  <si>
    <t>Cardiomyopathy; Disease mutation; Epidermolysis bullosa; Palmoplantar keratoderma</t>
  </si>
  <si>
    <t>Coiled coil; Repeat; SH3 domain</t>
  </si>
  <si>
    <t>Methylation; Phosphoprotein</t>
  </si>
  <si>
    <t>adherens junction organization {GO:0034332}; bundle of His cell-Purkinje myocyte adhesion involved in cell communication {GO:0086073}; cornification {GO:0070268}; desmosome organization {GO:0002934}; epidermis development {GO:0008544}; intermediate filament organization {GO:0045109}; keratinization {GO:0031424}; keratinocyte differentiation {GO:0030216}; neutrophil degranulation {GO:0043312}; peptide cross-linking {GO:0018149}; protein localization to adherens junction {GO:0071896}; regulation of heart rate by cardiac conduction {GO:0086091}; regulation of ventricular cardiac muscle cell action potential {GO:0098911}; ventricular compact myocardium morphogenesis {GO:0003223}; wound healing {GO:0042060}</t>
  </si>
  <si>
    <t>basolateral plasma membrane {GO:0016323}; cornified envelope {GO:0001533}; desmosome {GO:0030057}; extracellular exosome {GO:0070062}; fascia adherens {GO:0005916}; ficolin-1-rich granule membrane {GO:0101003}; intercalated disc {GO:0014704}; intermediate filament {GO:0005882}; nucleus {GO:0005634}; plasma membrane {GO:0005886}</t>
  </si>
  <si>
    <t>cell adhesion molecule binding {GO:0050839}; cell adhesive protein binding involved in bundle of His cell-Purkinje myocyte communication {GO:0086083}; protein binding, bridging {GO:0030674}; protein kinase C binding {GO:0005080}; RNA binding {GO:0003723}; scaffold protein binding {GO:0097110}; structural constituent of cytoskeleton {GO:0005200}; structural molecule activity {GO:0005198}</t>
  </si>
  <si>
    <t>Apoptotic cleavage of cell adhesion proteins {R-HSA-351906}; Neutrophil degranulation {R-HSA-6798695}; Keratinization {R-HSA-6805567}; Formation of the cornified envelope {R-HSA-6809371}</t>
  </si>
  <si>
    <t>Sex hormone-binding globulin (SHBG)</t>
  </si>
  <si>
    <t>Sex steroid-binding protein (SBP); Testis-specific androgen-binding protein (ABP); Testosterone-estradiol-binding globulin (TeBG); Testosterone-estrogen-binding globulin</t>
  </si>
  <si>
    <t>SHBG_HUMAN</t>
  </si>
  <si>
    <t>P04278</t>
  </si>
  <si>
    <t>B0FWH4; E9PGW1; F5H5Z8; I3L1N7; P14689; Q16616; Q3MIL0; Q6ISD2</t>
  </si>
  <si>
    <t>3D-structure; Alternative splicing; Disulfide bond; Glycoprotein; Lipid-binding; Polymorphism; Repeat; Secreted; Signal; Steroid-binding</t>
  </si>
  <si>
    <t>androgen binding {GO:0005497}; steroid binding {GO:0005496}</t>
  </si>
  <si>
    <t>Coagulation factor XIa light chain</t>
  </si>
  <si>
    <t>Plasma thromboplastin antecedent (PTA)</t>
  </si>
  <si>
    <t>FA11_HUMAN</t>
  </si>
  <si>
    <t>P03951</t>
  </si>
  <si>
    <t>D3DP64; Q4W5C2; Q9Y495</t>
  </si>
  <si>
    <t>3D-structure; Alternative splicing; Blood coagulation; Disease mutation; Disulfide bond; Glycoprotein; Hemostasis; Heparin-binding; Hydrolase; Polymorphism; Protease; Repeat; Secreted; Serine protease; Signal</t>
  </si>
  <si>
    <t>Heparin-binding; Hydrolase; Protease; Serine protease</t>
  </si>
  <si>
    <t>blood coagulation {GO:0007596}; blood coagulation, intrinsic pathway {GO:0007597}; plasminogen activation {GO:0031639}; positive regulation of fibrinolysis {GO:0051919}</t>
  </si>
  <si>
    <t>extracellular exosome {GO:0070062}; extracellular region {GO:0005576}; extracellular space {GO:0005615}; membrane {GO:0016020}; plasma membrane {GO:0005886}</t>
  </si>
  <si>
    <t>heparin binding {GO:0008201}; identical protein binding {GO:0042802}; serine-type aminopeptidase activity {GO:0070009}; serine-type endopeptidase activity {GO:0004252}</t>
  </si>
  <si>
    <t>Intrinsic Pathway of Fibrin Clot Formation {R-HSA-140837}</t>
  </si>
  <si>
    <t>Selenoprotein P (SeP)</t>
  </si>
  <si>
    <t>SEPP1_HUMAN</t>
  </si>
  <si>
    <t>P49908</t>
  </si>
  <si>
    <t>Q6PD59; Q6PI43; Q6PI87; Q6PJF9</t>
  </si>
  <si>
    <t>Glycoprotein; Phosphoprotein; Polymorphism; Secreted; Selenium; Selenocysteine; Signal</t>
  </si>
  <si>
    <t>Polymorphism; Selenocysteine</t>
  </si>
  <si>
    <t>Selenium</t>
  </si>
  <si>
    <t>brain development {GO:0007420}; locomotory behavior {GO:0007626}; platelet degranulation {GO:0002576}; post-embryonic development {GO:0009791}; regulation of growth {GO:0040008}; response to oxidative stress {GO:0006979}; selenium compound metabolic process {GO:0001887}; sexual reproduction {GO:0019953}</t>
  </si>
  <si>
    <t>selenium binding {GO:0008430}</t>
  </si>
  <si>
    <t>Complement factor H-related protein 1 (FHR-1)</t>
  </si>
  <si>
    <t>H factor-like protein 1 (H-factor-like 1); H36</t>
  </si>
  <si>
    <t>FHR1_HUMAN</t>
  </si>
  <si>
    <t>Q03591</t>
  </si>
  <si>
    <t>A8K465; Q3B774; Q9UJ17</t>
  </si>
  <si>
    <t>CFHL; CFHL1; CFHL1P; CFHR1P; FHR1; HFL1; HFL2</t>
  </si>
  <si>
    <t>3D-structure; Disulfide bond; Glycoprotein; Hemolytic uremic syndrome; Polymorphism; Repeat; Secreted; Signal; Sushi</t>
  </si>
  <si>
    <t>Hemolytic uremic syndrome</t>
  </si>
  <si>
    <t>complement activation {GO:0006956}; negative regulation of protein binding {GO:0032091}; positive regulation of cytolysis {GO:0045919}; regulation of complement activation {GO:0030449}</t>
  </si>
  <si>
    <t>blood microparticle {GO:0072562}; extracellular region {GO:0005576}; extracellular space {GO:0005615}; protein-containing complex {GO:0032991}</t>
  </si>
  <si>
    <t>Vitamin K-dependent protein S</t>
  </si>
  <si>
    <t>PROS_HUMAN</t>
  </si>
  <si>
    <t>P07225</t>
  </si>
  <si>
    <t>A8KAC9; D3DN28; Q15518; Q7Z715; Q9UCZ8</t>
  </si>
  <si>
    <t>PROS</t>
  </si>
  <si>
    <t>3D-structure; Blood coagulation; Calcium; Cleavage on pair of basic residues; Disease mutation; Disulfide bond; EGF-like domain; Fibrinolysis; Gamma-carboxyglutamic acid; Glycoprotein; Hemostasis; Hydroxylation; Polymorphism; Repeat; Secreted; Signal; Thrombophilia; Zymogen</t>
  </si>
  <si>
    <t>blood coagulation {GO:0007596}; ER to Golgi vesicle-mediated transport {GO:0006888}; fibrinolysis {GO:0042730}; leukocyte migration {GO:0050900}; platelet degranulation {GO:0002576}; regulation of complement activation {GO:0030449}</t>
  </si>
  <si>
    <t>blood microparticle {GO:0072562}; endoplasmic reticulum membrane {GO:0005789}; extracellular exosome {GO:0070062}; extracellular region {GO:0005576}; extracellular space {GO:0005615}; Golgi lumen {GO:0005796}; Golgi membrane {GO:0000139}; plasma membrane {GO:0005886}; platelet alpha granule lumen {GO:0031093}</t>
  </si>
  <si>
    <t>calcium ion binding {GO:0005509}; endopeptidase inhibitor activity {GO:0004866}</t>
  </si>
  <si>
    <t>Platelet degranulation {R-HSA-114608}; Common Pathway of Fibrin Clot Formation {R-HSA-140875}; Gamma-carboxylation of protein precursors {R-HSA-159740}; Transport of gamma-carboxylated protein precursors from the endoplasmic reticulum to the Golgi apparatus {R-HSA-159763}; Removal of aminoterminal propeptides from gamma-carboxylated proteins {R-HSA-159782}; Cell surface interactions at the vascular wall {R-HSA-202733}; Regulation of Complement cascade {R-HSA-977606}</t>
  </si>
  <si>
    <t>IgGFc-binding protein</t>
  </si>
  <si>
    <t>Fcgamma-binding protein antigen (FcgammaBP)</t>
  </si>
  <si>
    <t>FCGBP_HUMAN</t>
  </si>
  <si>
    <t>Q9Y6R7</t>
  </si>
  <si>
    <t>O95784</t>
  </si>
  <si>
    <t>Disulfide bond; Glycoprotein; Polymorphism; Repeat; Secreted; Signal</t>
  </si>
  <si>
    <t>extracellular exosome {GO:0070062}</t>
  </si>
  <si>
    <t>Complement C1r subcomponent-like protein (C1r-LP; C1r-like protein)</t>
  </si>
  <si>
    <t>C1r-like serine protease analog protein (CLSPa)</t>
  </si>
  <si>
    <t>C1RL_HUMAN</t>
  </si>
  <si>
    <t>Q9NZP8</t>
  </si>
  <si>
    <t>Q53GX9</t>
  </si>
  <si>
    <t>C1RL1; C1RLP; CLSPA</t>
  </si>
  <si>
    <t>Complement pathway; Disulfide bond; Glycoprotein; Hydrolase; Immunity; Innate immunity; Polymorphism; Protease; Secreted; Serine protease; Signal</t>
  </si>
  <si>
    <t>complement activation, classical pathway {GO:0006958}; innate immune response {GO:0045087}</t>
  </si>
  <si>
    <t>Coagulation factor IXa heavy chain</t>
  </si>
  <si>
    <t>Christmas factor; Plasma thromboplastin component (PTC)</t>
  </si>
  <si>
    <t>FA9_HUMAN</t>
  </si>
  <si>
    <t>P00740</t>
  </si>
  <si>
    <t>A8K9N4; F2RM36; Q5FBE1; Q5JYJ8</t>
  </si>
  <si>
    <t>3D-structure; Alternative splicing; Blood coagulation; Calcium; Cleavage on pair of basic residues; Disease mutation; Disulfide bond; EGF-like domain; Gamma-carboxyglutamic acid; Glycoprotein; Hemophilia; Hemostasis; Hydrolase; Hydroxylation; Magnesium; Metal-binding; Pharmaceutical; Phosphoprotein; Polymorphism; Protease; Repeat; Secreted; Serine protease; Signal; Sulfation; Thrombophilia; Zymogen</t>
  </si>
  <si>
    <t>Disease mutation; Hemophilia; Thrombophilia</t>
  </si>
  <si>
    <t>Calcium; Magnesium; Metal-binding</t>
  </si>
  <si>
    <t>Cleavage on pair of basic residues; Disulfide bond; Gamma-carboxyglutamic acid; Glycoprotein; Hydroxylation; Phosphoprotein; Sulfation; Zymogen</t>
  </si>
  <si>
    <t>blood coagulation {GO:0007596}; blood coagulation, intrinsic pathway {GO:0007597}; ER to Golgi vesicle-mediated transport {GO:0006888}; proteolysis {GO:0006508}; zymogen activation {GO:0031638}</t>
  </si>
  <si>
    <t>endoplasmic reticulum lumen {GO:0005788}; extracellular exosome {GO:0070062}; extracellular region {GO:0005576}; extracellular space {GO:0005615}; Golgi lumen {GO:0005796}; plasma membrane {GO:0005886}</t>
  </si>
  <si>
    <t>calcium ion binding {GO:0005509}; endopeptidase activity {GO:0004175}; serine-type endopeptidase activity {GO:0004252}</t>
  </si>
  <si>
    <t>Extrinsic Pathway of Fibrin Clot Formation {R-HSA-140834}; Intrinsic Pathway of Fibrin Clot Formation {R-HSA-140837}; Gamma-carboxylation of protein precursors {R-HSA-159740}; Transport of gamma-carboxylated protein precursors from the endoplasmic reticulum to the Golgi apparatus {R-HSA-159763}; Removal of aminoterminal propeptides from gamma-carboxylated proteins {R-HSA-159782}</t>
  </si>
  <si>
    <t>DCD-1</t>
  </si>
  <si>
    <t>Preproteolysin</t>
  </si>
  <si>
    <t>DCD_HUMAN</t>
  </si>
  <si>
    <t>P81605</t>
  </si>
  <si>
    <t>A5JHP2; A5JHP3; P58461; Q53YJ2</t>
  </si>
  <si>
    <t>AIDD; DSEP</t>
  </si>
  <si>
    <t>3D-structure; Acetylation; Alternative splicing; Antibiotic; Antimicrobial; Fungicide; Hydrolase; Manganese; Protease; Secreted; Signal</t>
  </si>
  <si>
    <t>Manganese</t>
  </si>
  <si>
    <t>Antibiotic; Antimicrobial; Fungicide; Hydrolase; Protease</t>
  </si>
  <si>
    <t>Acetylation</t>
  </si>
  <si>
    <t>antimicrobial humoral immune response mediated by antimicrobial peptide {GO:0061844}; antimicrobial humoral response {GO:0019730}; defense response to bacterium {GO:0042742}; defense response to fungus {GO:0050832}; defense response to Gram-negative bacterium {GO:0050829}; defense response to Gram-positive bacterium {GO:0050830}; killing of cells of other organism {GO:0031640}</t>
  </si>
  <si>
    <t>peptidase activity {GO:0008233}; RNA binding {GO:0003723}</t>
  </si>
  <si>
    <t>Vitamin K-dependent protein Z</t>
  </si>
  <si>
    <t>PROZ_HUMAN</t>
  </si>
  <si>
    <t>P22891</t>
  </si>
  <si>
    <t>A6NMB4; Q15213; Q5JVF5; Q5JVF6</t>
  </si>
  <si>
    <t>3D-structure; Alternative splicing; Blood coagulation; Calcium; Cleavage on pair of basic residues; Disulfide bond; EGF-like domain; Gamma-carboxyglutamic acid; Glycoprotein; Hemostasis; Hydroxylation; Polymorphism; Repeat; Secreted; Serine protease homolog; Signal</t>
  </si>
  <si>
    <t>Serine protease homolog</t>
  </si>
  <si>
    <t>Cleavage on pair of basic residues; Disulfide bond; Gamma-carboxyglutamic acid; Glycoprotein; Hydroxylation</t>
  </si>
  <si>
    <t>blood coagulation {GO:0007596}; ER to Golgi vesicle-mediated transport {GO:0006888}; negative regulation of blood coagulation {GO:0030195}</t>
  </si>
  <si>
    <t>endoplasmic reticulum lumen {GO:0005788}; extracellular exosome {GO:0070062}; extracellular space {GO:0005615}; Golgi lumen {GO:0005796}</t>
  </si>
  <si>
    <t>calcium ion binding {GO:0005509}; serine-type endopeptidase activity {GO:0004252}</t>
  </si>
  <si>
    <t>Gamma-carboxylation of protein precursors {R-HSA-159740}; Transport of gamma-carboxylated protein precursors from the endoplasmic reticulum to the Golgi apparatus {R-HSA-159763}; Removal of aminoterminal propeptides from gamma-carboxylated proteins {R-HSA-159782}</t>
  </si>
  <si>
    <t>Complement C1q subcomponent subunit C</t>
  </si>
  <si>
    <t>C1QC_HUMAN</t>
  </si>
  <si>
    <t>P02747</t>
  </si>
  <si>
    <t>Q7Z502; Q96DL2; Q96H05</t>
  </si>
  <si>
    <t>C1QG</t>
  </si>
  <si>
    <t>3D-structure; Collagen; Complement pathway; Disease mutation; Disulfide bond; Glycoprotein; Hydroxylation; Immunity; Innate immunity; Repeat; Secreted; Signal</t>
  </si>
  <si>
    <t>complement activation {GO:0006956}; complement activation, classical pathway {GO:0006958}; immune response {GO:0006955}; innate immune response {GO:0045087}; negative regulation of granulocyte differentiation {GO:0030853}; negative regulation of macrophage differentiation {GO:0045650}; regulation of complement activation {GO:0030449}</t>
  </si>
  <si>
    <t>blood microparticle {GO:0072562}; collagen trimer {GO:0005581}; collagen-containing extracellular matrix {GO:0062023}; extracellular region {GO:0005576}; extracellular space {GO:0005615}</t>
  </si>
  <si>
    <t>Peptidase inhibitor 16 (PI-16)</t>
  </si>
  <si>
    <t>Cysteine-rich secretory protein 9 (CRISP-9); PSP94-binding protein; CD_antigen=CD364</t>
  </si>
  <si>
    <t>PI16_HUMAN</t>
  </si>
  <si>
    <t>Q6UXB8</t>
  </si>
  <si>
    <t>Q6ZVG9; Q8IYL8; Q8NBK0; Q8TCB8</t>
  </si>
  <si>
    <t>CRISP9; PSPBP</t>
  </si>
  <si>
    <t>Alternative splicing; Glycoprotein; Polymorphism; Protease inhibitor; Secreted; Signal</t>
  </si>
  <si>
    <t>Protease inhibitor</t>
  </si>
  <si>
    <t>peptidase inhibitor activity {GO:0030414}</t>
  </si>
  <si>
    <t>Glutathione peroxidase 3 (GPx-3; GSHPx-3)</t>
  </si>
  <si>
    <t>Extracellular glutathione peroxidase; Plasma glutathione peroxidase (GPx-P; GSHPx-P)</t>
  </si>
  <si>
    <t>GPX3_HUMAN</t>
  </si>
  <si>
    <t>P22352</t>
  </si>
  <si>
    <t>O43787; Q86W78; Q9NZ74; Q9UEL1</t>
  </si>
  <si>
    <t>GPXP</t>
  </si>
  <si>
    <t>3D-structure; Oxidoreductase; Peroxidase; Polymorphism; Secreted; Selenocysteine; Signal</t>
  </si>
  <si>
    <t>Oxidoreductase; Peroxidase</t>
  </si>
  <si>
    <t>cellular response to oxidative stress {GO:0034599}; hydrogen peroxide catabolic process {GO:0042744}; protein homotetramerization {GO:0051289}; response to lipid hydroperoxide {GO:0006982}</t>
  </si>
  <si>
    <t>glutathione peroxidase activity {GO:0004602}; selenium binding {GO:0008430}; transcription factor binding {GO:0008134}</t>
  </si>
  <si>
    <t>Detoxification of Reactive Oxygen Species {R-HSA-3299685}</t>
  </si>
  <si>
    <t>Insulin-like growth factor-binding protein 3 (IBP-3; IGF-binding protein 3; IGFBP-3)</t>
  </si>
  <si>
    <t>IBP3_HUMAN</t>
  </si>
  <si>
    <t>P17936</t>
  </si>
  <si>
    <t>A4D2F5; D3DVM0; Q2V509; Q6P1M6; Q9UCL4</t>
  </si>
  <si>
    <t>IBP3</t>
  </si>
  <si>
    <t>Alternative splicing; Apoptosis; Disulfide bond; Glycoprotein; Growth factor binding; Phosphoprotein; Polymorphism; Secreted; Signal</t>
  </si>
  <si>
    <t>Apoptosis</t>
  </si>
  <si>
    <t>Growth factor binding</t>
  </si>
  <si>
    <t>apoptotic process {GO:0006915}; cellular protein metabolic process {GO:0044267}; negative regulation of cell proliferation {GO:0008285}; negative regulation of protein phosphorylation {GO:0001933}; negative regulation of signal transduction {GO:0009968}; negative regulation of smooth muscle cell migration {GO:0014912}; negative regulation of smooth muscle cell proliferation {GO:0048662}; osteoblast differentiation {GO:0001649}; positive regulation of apoptotic process {GO:0043065}; positive regulation of insulin-like growth factor receptor signaling pathway {GO:0043568}; positive regulation of MAPK cascade {GO:0043410}; positive regulation of myoblast differentiation {GO:0045663}; post-translational protein modification {GO:0043687}; protein phosphorylation {GO:0006468}; regulation of apoptotic process {GO:0042981}; regulation of cell growth {GO:0001558}; regulation of glucose metabolic process {GO:0010906}; regulation of insulin-like growth factor receptor signaling pathway {GO:0043567}; type B pancreatic cell proliferation {GO:0044342}</t>
  </si>
  <si>
    <t>endoplasmic reticulum lumen {GO:0005788}; extracellular region {GO:0005576}; extracellular space {GO:0005615}; insulin-like growth factor binding protein complex {GO:0016942}; insulin-like growth factor ternary complex {GO:0042567}; nucleus {GO:0005634}</t>
  </si>
  <si>
    <t>fibronectin binding {GO:0001968}; insulin-like growth factor binding {GO:0005520}; insulin-like growth factor I binding {GO:0031994}; insulin-like growth factor II binding {GO:0031995}; metal ion binding {GO:0046872}; protein tyrosine phosphatase activator activity {GO:0008160}</t>
  </si>
  <si>
    <t>Regulation of Insulin-like Growth Factor (IGF) transport and uptake by Insulin-like Growth Factor Binding Proteins (IGFBPs) {R-HSA-381426}; TP53 Regulates Transcription of Death Receptors and Ligands {R-HSA-6803211}; Post-translational protein phosphorylation {R-HSA-8957275}</t>
  </si>
  <si>
    <t>sp|P60709|ACTB_HUMAN</t>
  </si>
  <si>
    <t>Actin, cytoplasmic 1, N-terminally processed</t>
  </si>
  <si>
    <t>Beta-actin</t>
  </si>
  <si>
    <t>ACTB_HUMAN</t>
  </si>
  <si>
    <t>P60709</t>
  </si>
  <si>
    <t>P02570; P70514; P99021; Q11211; Q64316; Q75MN2; Q96B34; Q96HG5</t>
  </si>
  <si>
    <t>3D-structure; Acetylation; ATP-binding; Cytoplasm; Cytoskeleton; Deafness; Disease mutation; Dystonia; Isopeptide bond; Mental retardation; Methylation; Nucleotide-binding; Nucleus; Oxidation; Polymorphism; Ubl conjugation</t>
  </si>
  <si>
    <t>Cytoplasm; Cytoskeleton; Nucleus</t>
  </si>
  <si>
    <t>Deafness; Disease mutation; Dystonia; Mental retardation</t>
  </si>
  <si>
    <t>ATP-binding; Nucleotide-binding</t>
  </si>
  <si>
    <t>Acetylation; Isopeptide bond; Methylation; Oxidation; Ubl conjugation</t>
  </si>
  <si>
    <t>ATP-dependent chromatin remodeling {GO:0043044}; cell junction assembly {GO:0034329}; cell motility {GO:0048870}; cellular response to cytochalasin B {GO:0072749}; ephrin receptor signaling pathway {GO:0048013}; Fc-gamma receptor signaling pathway involved in phagocytosis {GO:0038096}; membrane organization {GO:0061024}; negative regulation of protein binding {GO:0032091}; platelet aggregation {GO:0070527}; positive regulation of gene expression, epigenetic {GO:0045815}; positive regulation of norepinephrine uptake {GO:0051623}; postsynaptic actin cytoskeleton organization {GO:0098974}; protein deubiquitination {GO:0016579}; regulation of cyclin-dependent protein serine/threonine kinase activity {GO:0000079}; regulation of norepinephrine uptake {GO:0051621}; regulation of protein localization to plasma membrane {GO:1903076}; regulation of transmembrane transporter activity {GO:0022898}; retina homeostasis {GO:0001895}; substantia nigra development {GO:0021762}; synaptic vesicle endocytosis {GO:0048488}</t>
  </si>
  <si>
    <t>actin cytoskeleton {GO:0015629}; blood microparticle {GO:0072562}; calyx of Held {GO:0044305}; cortical cytoskeleton {GO:0030863}; cytoplasm {GO:0005737}; cytoplasmic ribonucleoprotein granule {GO:0036464}; cytoskeleton {GO:0005856}; cytosol {GO:0005829}; dense body {GO:0097433}; extracellular exosome {GO:0070062}; extracellular space {GO:0005615}; focal adhesion {GO:0005925}; glutamatergic synapse {GO:0098978}; membrane {GO:0016020}; myelin sheath {GO:0043209}; NuA4 histone acetyltransferase complex {GO:0035267}; nuclear chromatin {GO:0000790}; nucleoplasm {GO:0005654}; nucleus {GO:0005634}; plasma membrane {GO:0005886}; postsynaptic actin cytoskeleton {GO:0098871}; presynapse {GO:0098793}; protein-containing complex {GO:0032991}; ribonucleoprotein complex {GO:1990904}; Schaffer collateral - CA1 synapse {GO:0098685}; vesicle {GO:0031982}</t>
  </si>
  <si>
    <t>ATP binding {GO:0005524}; identical protein binding {GO:0042802}; kinesin binding {GO:0019894}; nitric-oxide synthase binding {GO:0050998}; protein kinase binding {GO:0019901}; structural constituent of cytoskeleton {GO:0005200}; structural constituent of postsynaptic actin cytoskeleton {GO:0098973}; Tat protein binding {GO:0030957}</t>
  </si>
  <si>
    <t>Translocation of SLC2A4 (GLUT4) to the plasma membrane {R-HSA-1445148}; Gap junction degradation {R-HSA-190873}; Formation of annular gap junctions {R-HSA-196025}; Regulation of actin dynamics for phagocytic cup formation {R-HSA-2029482}; HATs acetylate histones {R-HSA-3214847}; Prefoldin mediated transfer of substrate to CCT/TriC {R-HSA-389957}; Folding of actin by CCT/TriC {R-HSA-390450}; EPHB-mediated forward signaling {R-HSA-3928662}; EPH-ephrin mediated repulsion of cells {R-HSA-3928665}; Adherens junctions interactions {R-HSA-418990}; Recycling pathway of L1 {R-HSA-437239}; VEGFA-VEGFR2 Pathway {R-HSA-4420097}; Interaction between L1 and Ankyrins {R-HSA-445095}; Cell-extracellular matrix interactions {R-HSA-446353}; B-WICH complex positively regulates rRNA expression {R-HSA-5250924}; RHO GTPases activate IQGAPs {R-HSA-5626467}; RHO GTPases Activate WASPs and WAVEs {R-HSA-5663213}; RHO GTPases Activate Formins {R-HSA-5663220}; MAP2K and MAPK activation {R-HSA-5674135}; UCH proteinases {R-HSA-5689603}; DNA Damage Recognition in GG-NER {R-HSA-5696394};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{R-HSA-6802955}; Clathrin-mediated endocytosis {R-HSA-8856828}; Factors involved in megakaryocyte development and platelet production {R-HSA-983231}</t>
  </si>
  <si>
    <t>Fibrinogen beta chain</t>
  </si>
  <si>
    <t>FIBB_HUMAN</t>
  </si>
  <si>
    <t>P02675</t>
  </si>
  <si>
    <t>A0JLR9; B2R7G3; Q32Q65; Q3KPF2</t>
  </si>
  <si>
    <t>3D-structure; Adaptive immunity; Blood coagulation; Coiled coil; Disease mutation; Disulfide bond; Glycoprotein; Hemostasis; Immunity; Innate immunity; Polymorphism; Pyrrolidone carboxylic acid; Secreted; Signal</t>
  </si>
  <si>
    <t>adaptive immune response {GO:0002250}; blood coagulation {GO:0007596}; blood coagulation, fibrin clot formation {GO:0072378}; cell-matrix adhesion {GO:0007160}; cellular protein-containing complex assembly {GO:0034622}; cellular response to interleukin-1 {GO:0071347}; cellular response to leptin stimulus {GO:0044320}; extracellular matrix organization {GO:0030198}; fibrinolysis {GO:0042730}; induction of bacterial agglutination {GO:0043152}; innate immune response {GO:0045087}; negative regulation of endothelial cell apoptotic process {GO:2000352}; negative regulation of extrinsic apoptotic signaling pathway via death domain receptors {GO:1902042}; plasminogen activation {GO:0031639}; platelet aggregation {GO:0070527}; platelet degranulation {GO:0002576}; positive regulation of ERK1 and ERK2 cascade {GO:0070374}; positive regulation of exocytosis {GO:0045921}; positive regulation of heterotypic cell-cell adhesion {GO:0034116}; positive regulation of peptide hormone secretion {GO:0090277}; positive regulation of protein secretion {GO:0050714}; positive regulation of substrate adhesion-dependent cell spreading {GO:1900026}; positive regulation of vasoconstriction {GO:0045907}; protein polymerization {GO:0051258}; response to calcium ion {GO:0051592}; toll-like receptor signaling pathway {GO:0002224}</t>
  </si>
  <si>
    <t>blood microparticle {GO:0072562}; cell cortex {GO:0005938}; cell surface {GO:0009986}; collagen-containing extracellular matrix {GO:0062023}; endoplasmic reticulum {GO:0005783}; external side of plasma membrane {GO:0009897}; extracellular exosome {GO:0070062}; extracellular region {GO:0005576}; extracellular space {GO:0005615}; extracellular vesicle {GO:1903561}; fibrinogen complex {GO:0005577}; plasma membrane {GO:0005886}; platelet alpha granule {GO:0031091}; platelet alpha granule lumen {GO:0031093}; synapse {GO:0045202}</t>
  </si>
  <si>
    <t>chaperone binding {GO:0051087}; extracellular matrix structural constituent {GO:0005201}; signaling receptor binding {GO:0005102}; structural molecule activity {GO:0005198}</t>
  </si>
  <si>
    <t>Platelet degranulation {R-HSA-114608}; Common Pathway of Fibrin Clot Formation {R-HSA-140875}; Integrin cell surface interactions {R-HSA-216083}; Integrin alphaIIb beta3 signaling {R-HSA-354192}; GRB2:SOS provides linkage to MAPK signaling for Integrins {R-HSA-354194}; p130Cas linkage to MAPK signaling for integrins {R-HSA-372708}; MAP2K and MAPK activation {R-HSA-5674135}; Regulation of TLR by endogenous ligand {R-HSA-5686938};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</t>
  </si>
  <si>
    <t>Beta-Ala-His dipeptidase</t>
  </si>
  <si>
    <t>CNDP dipeptidase 1; Carnosine dipeptidase 1; Glutamate carboxypeptidase-like protein 2; Serum carnosinase</t>
  </si>
  <si>
    <t>CNDP1_HUMAN</t>
  </si>
  <si>
    <t>Q96KN2</t>
  </si>
  <si>
    <t>Q14D40; Q17S05; Q2TBG0; Q6UWK2; Q9BT98</t>
  </si>
  <si>
    <t>CN1; CPGL2</t>
  </si>
  <si>
    <t>3D-structure; Carboxypeptidase; Glycoprotein; Hydrolase; Metal-binding; Metalloprotease; Phosphoprotein; Polymorphism; Protease; Secreted; Signal; Zinc</t>
  </si>
  <si>
    <t>proteolysis {GO:0006508}; regulation of cellular protein metabolic process {GO:0032268}</t>
  </si>
  <si>
    <t>cytosol {GO:0005829}; extracellular region {GO:0005576}</t>
  </si>
  <si>
    <t>carboxypeptidase activity {GO:0004180}; dipeptidase activity {GO:0016805}; metal ion binding {GO:0046872}; metallopeptidase activity {GO:0008237}</t>
  </si>
  <si>
    <t>Ficolin-2</t>
  </si>
  <si>
    <t>37 kDa elastin-binding protein; Collagen/fibrinogen domain-containing protein 2; EBP-37; Ficolin-B; Ficolin-beta; Hucolin; L-ficolin; Serum lectin p35</t>
  </si>
  <si>
    <t>FCN2_HUMAN</t>
  </si>
  <si>
    <t>Q15485</t>
  </si>
  <si>
    <t>A6NFG7; A8K478; Q6IS69; Q7M4P4; Q9UC57</t>
  </si>
  <si>
    <t>FCNL</t>
  </si>
  <si>
    <t>3D-structure; Alternative splicing; Calcium; Collagen; Complement activation lectin pathway; Disulfide bond; Glycoprotein; Hydroxylation; Immunity; Innate immunity; Lectin; Metal-binding; Polymorphism; Repeat; Secreted; Signal</t>
  </si>
  <si>
    <t>Complement activation lectin pathway; Immunity; Innate immunity</t>
  </si>
  <si>
    <t>complement activation {GO:0006956}; complement activation, lectin pathway {GO:0001867}; defense response to Gram-negative bacterium {GO:0050829}; defense response to Gram-positive bacterium {GO:0050830}; opsonization {GO:0008228}; recognition of apoptotic cell {GO:0043654}</t>
  </si>
  <si>
    <t>blood microparticle {GO:0072562}; collagen trimer {GO:0005581}; extracellular exosome {GO:0070062}; extracellular region {GO:0005576}</t>
  </si>
  <si>
    <t>antigen binding {GO:0003823}; calcium-dependent protein binding {GO:0048306}; mannan binding {GO:2001065}; metal ion binding {GO:0046872}; proteoglycan binding {GO:0043394}; serine-type endopeptidase activity {GO:0004252}</t>
  </si>
  <si>
    <t>Lectin pathway of complement activation {R-HSA-166662}; Initial triggering of complement {R-HSA-166663}; Ficolins bind to repetitive carbohydrate structures on the target cell surface {R-HSA-2855086}</t>
  </si>
  <si>
    <t>Apolipoprotein M (Apo-M; ApoM)</t>
  </si>
  <si>
    <t>Protein G3a</t>
  </si>
  <si>
    <t>APOM_HUMAN</t>
  </si>
  <si>
    <t>O95445</t>
  </si>
  <si>
    <t>B0UX98; Q5SRP4; Q9P046; Q9UMP6</t>
  </si>
  <si>
    <t>G3A; NG20</t>
  </si>
  <si>
    <t>3D-structure; Alternative splicing; Disulfide bond; Glycoprotein; HDL; Lipid transport; Secreted; Signal; Transport</t>
  </si>
  <si>
    <t>cholesterol efflux {GO:0033344}; cholesterol homeostasis {GO:0042632}; high-density lipoprotein particle assembly {GO:0034380}; high-density lipoprotein particle clearance {GO:0034384}; high-density lipoprotein particle remodeling {GO:0034375}; lipoprotein metabolic process {GO:0042157}; negative regulation of plasma lipoprotein oxidation {GO:0034445}; response to glucose {GO:0009749}; retinoid metabolic process {GO:0001523}; reverse cholesterol transport {GO:0043691}</t>
  </si>
  <si>
    <t>discoidal high-density lipoprotein particle {GO:0034365}; extracellular region {GO:0005576}; high-density lipoprotein particle {GO:0034364}; low-density lipoprotein particle {GO:0034362}; spherical high-density lipoprotein particle {GO:0034366}; very-low-density lipoprotein particle {GO:0034361}</t>
  </si>
  <si>
    <t>antioxidant activity {GO:0016209}; lipid transporter activity {GO:0005319}; phospholipid binding {GO:0005543}</t>
  </si>
  <si>
    <t>Retinoid metabolism and transport {R-HSA-975634}</t>
  </si>
  <si>
    <t>Junction plakoglobin</t>
  </si>
  <si>
    <t>Catenin gamma; Desmoplakin III; Desmoplakin-3</t>
  </si>
  <si>
    <t>PLAK_HUMAN</t>
  </si>
  <si>
    <t>P14923</t>
  </si>
  <si>
    <t>Q15093; Q15151; Q7L3S5; Q86W21; Q9BWC4; Q9HCX9</t>
  </si>
  <si>
    <t>CTNNG; DP3</t>
  </si>
  <si>
    <t>3D-structure; Acetylation; Cardiomyopathy; Cell adhesion; Cell junction; Cytoplasm; Cytoskeleton; Disease mutation; Glycoprotein; Membrane; Palmoplantar keratoderma; Phosphoprotein; Polymorphism; Repeat</t>
  </si>
  <si>
    <t>Cell junction; Cytoplasm; Cytoskeleton; Membrane</t>
  </si>
  <si>
    <t>Cardiomyopathy; Disease mutation; Palmoplantar keratoderma</t>
  </si>
  <si>
    <t>Repeat</t>
  </si>
  <si>
    <t>Acetylation; Glycoprotein; Phosphoprotein</t>
  </si>
  <si>
    <t>adherens junction organization {GO:0034332}; bundle of His cell-Purkinje myocyte adhesion involved in cell communication {GO:0086073}; cell migration {GO:0016477}; cell-cell adhesion {GO:0098609}; cellular response to indole-3-methanol {GO:0071681}; cornification {GO:0070268}; cytoskeletal anchoring at plasma membrane {GO:0007016}; desmosome assembly {GO:0002159}; detection of mechanical stimulus {GO:0050982}; endothelial cell-cell adhesion {GO:0071603}; keratinization {GO:0031424}; negative regulation of blood vessel endothelial cell migration {GO:0043537}; neutrophil degranulation {GO:0043312}; positive regulation of angiogenesis {GO:0045766}; positive regulation of canonical Wnt signaling pathway {GO:0090263}; positive regulation of cell-matrix adhesion {GO:0001954}; positive regulation of DNA-binding transcription factor activity {GO:0051091}; positive regulation of protein import into nucleus {GO:0042307}; protein heterooligomerization {GO:0051291}; protein localization to plasma membrane {GO:0072659}; regulation of cell proliferation {GO:0042127}; regulation of heart rate by cardiac conduction {GO:0086091}; regulation of ventricular cardiac muscle cell action potential {GO:0098911}</t>
  </si>
  <si>
    <t>actin cytoskeleton {GO:0015629}; apicolateral plasma membrane {GO:0016327}; catenin complex {GO:0016342}; cell-cell adherens junction {GO:0005913}; cell-cell junction {GO:0005911}; cornified envelope {GO:0001533}; cytoplasm {GO:0005737}; cytoplasmic side of plasma membrane {GO:0009898}; cytoskeleton {GO:0005856}; cytosol {GO:0005829}; desmosome {GO:0030057}; extracellular exosome {GO:0070062}; extracellular region {GO:0005576}; fascia adherens {GO:0005916}; ficolin-1-rich granule lumen {GO:1904813}; focal adhesion {GO:0005925}; gamma-catenin-TCF7L2 complex {GO:0071665}; intercalated disc {GO:0014704}; intermediate filament {GO:0005882}; lateral plasma membrane {GO:0016328}; nucleus {GO:0005634}; plasma membrane {GO:0005886}; protein-DNA complex {GO:0032993}; specific granule lumen {GO:0035580}; Z disc {GO:0030018}; zonula adherens {GO:0005915}</t>
  </si>
  <si>
    <t>alpha-catenin binding {GO:0045294}; cadherin binding {GO:0045296}; cell adhesion molecule binding {GO:0050839}; cell adhesive protein binding involved in bundle of His cell-Purkinje myocyte communication {GO:0086083}; protein homodimerization activity {GO:0042803}; protein kinase binding {GO:0019901}; protein phosphatase binding {GO:0019903}; structural constituent of cell wall {GO:0005199}; structural molecule activity {GO:0005198}; transcription coactivator activity {GO:0003713}</t>
  </si>
  <si>
    <t>Adherens junctions interactions {R-HSA-418990}; VEGFR2 mediated vascular permeability {R-HSA-5218920}; Neutrophil degranulation {R-HSA-6798695}; Keratinization {R-HSA-6805567}; Formation of the cornified envelope {R-HSA-6809371}</t>
  </si>
  <si>
    <t>Thrombospondin-1</t>
  </si>
  <si>
    <t>Glycoprotein G</t>
  </si>
  <si>
    <t>TSP1_HUMAN</t>
  </si>
  <si>
    <t>P07996</t>
  </si>
  <si>
    <t>A8K6H4; B4E3J7; B9EGH6; Q15667; Q59E99</t>
  </si>
  <si>
    <t>TSP; TSP1</t>
  </si>
  <si>
    <t>3D-structure; Alternative splicing; Calcium; Cell adhesion; Disulfide bond; EGF-like domain; Endoplasmic reticulum; Extracellular matrix; Glycoprotein; Heparin-binding; Polymorphism; Repeat; Sarcoplasmic reticulum; Secreted; Signal; Unfolded protein response</t>
  </si>
  <si>
    <t>Cell adhesion; Unfolded protein response</t>
  </si>
  <si>
    <t>Endoplasmic reticulum; Extracellular matrix; Sarcoplasmic reticulum; Secreted</t>
  </si>
  <si>
    <t>activation of MAPK activity {GO:0000187}; behavioral response to pain {GO:0048266}; cell adhesion {GO:0007155}; cell cycle arrest {GO:0007050}; cell migration {GO:0016477}; cellular response to growth factor stimulus {GO:0071363}; cellular response to heat {GO:0034605}; cellular response to tumor necrosis factor {GO:0071356}; chronic inflammatory response {GO:0002544}; engulfment of apoptotic cell {GO:0043652}; extracellular matrix organization {GO:0030198}; immune response {GO:0006955}; inflammatory response {GO:0006954}; negative regulation of angiogenesis {GO:0016525}; negative regulation of antigen processing and presentation of peptide or polysaccharide antigen via MHC class II {GO:0002581}; negative regulation of apoptotic process {GO:0043066}; negative regulation of blood vessel endothelial cell migration {GO:0043537}; negative regulation of blood vessel endothelial cell proliferation involved in sprouting angiogenesis {GO:1903588}; negative regulation of cell migration involved in sprouting angiogenesis {GO:0090051}; negative regulation of cell-matrix adhesion {GO:0001953}; negative regulation of cGMP-mediated signaling {GO:0010754}; negative regulation of cysteine-type endopeptidase activity involved in apoptotic process {GO:0043154}; negative regulation of dendritic cell antigen processing and presentation {GO:0002605}; negative regulation of endothelial cell chemotaxis {GO:2001027}; negative regulation of endothelial cell migration {GO:0010596}; negative regulation of endothelial cell proliferation {GO:0001937}; negative regulation of extrinsic apoptotic signaling pathway {GO:2001237}; negative regulation of fibrinolysis {GO:0051918}; negative regulation of fibroblast growth factor receptor signaling pathway {GO:0040037}; negative regulation of focal adhesion assembly {GO:0051895}; negative regulation of interleukin-12 production {GO:0032695}; negative regulation of nitric oxide mediated signal transduction {GO:0010751}; negative regulation of plasma membrane long-chain fatty acid transport {GO:0010748}; negative regulation of plasminogen activation {GO:0010757}; negative regulation of sprouting angiogenesis {GO:1903671}; peptide cross-linking {GO:0018149}; platelet degranulation {GO:0002576}; positive regulation of angiogenesis {GO:0045766}; positive regulation of blood coagulation {GO:0030194}; positive regulation of blood vessel endothelial cell migration {GO:0043536}; positive regulation of cell migration {GO:0030335}; positive regulation of cell proliferation {GO:0008284}; positive regulation of chemotaxis {GO:0050921}; positive regulation of endothelial cell apoptotic process {GO:2000353}; positive regulation of endothelial cell migration {GO:0010595}; positive regulation of extrinsic apoptotic signaling pathway via death domain receptors {GO:1902043}; positive regulation of fibroblast migration {GO:0010763}; positive regulation of macrophage activation {GO:0043032}; positive regulation of macrophage chemotaxis {GO:0010759}; positive regulation of phosphorylation {GO:0042327}; positive regulation of protein kinase B signaling {GO:0051897}; positive regulation of reactive oxygen species metabolic process {GO:2000379}; positive regulation of smooth muscle cell proliferation {GO:0048661}; positive regulation of transforming growth factor beta receptor signaling pathway {GO:0030511}; positive regulation of transforming growth factor beta1 production {GO:0032914}; positive regulation of translation {GO:0045727}; positive regulation of tumor necrosis factor biosynthetic process {GO:0042535}; regulation of megakaryocyte differentiation {GO:0045652}; response to calcium ion {GO:0051592}; response to drug {GO:0042493}; response to endoplasmic reticulum stress {GO:0034976}; response to glucose {GO:0009749}; response to hypoxia {GO:0001666}; response to magnesium ion {GO:0032026}; response to mechanical stimulus {GO:0009612}; response to progesterone {GO:0032570}; response to testosterone {GO:0033574}; response to unfolded protein {GO:0006986}; sprouting angiogenesis {GO:0002040}</t>
  </si>
  <si>
    <t>cell surface {GO:0009986}; collagen-containing extracellular matrix {GO:0062023}; endoplasmic reticulum {GO:0005783}; endoplasmic reticulum lumen {GO:0005788}; external side of plasma membrane {GO:0009897}; extracellular exosome {GO:0070062}; extracellular matrix {GO:0031012}; extracellular region {GO:0005576}; extracellular space {GO:0005615}; fibrinogen complex {GO:0005577}; platelet alpha granule {GO:0031091}; platelet alpha granule lumen {GO:0031093}; sarcoplasmic reticulum {GO:0016529}; secretory granule {GO:0030141}</t>
  </si>
  <si>
    <t>calcium ion binding {GO:0005509}; collagen V binding {GO:0070052}; extracellular matrix structural constituent {GO:0005201}; fibrinogen binding {GO:0070051}; fibroblast growth factor binding {GO:0017134}; fibronectin binding {GO:0001968}; heparin binding {GO:0008201}; identical protein binding {GO:0042802}; integrin binding {GO:0005178}; laminin binding {GO:0043236}; low-density lipoprotein particle binding {GO:0030169}; phosphatidylserine binding {GO:0001786}; proteoglycan binding {GO:0043394}; transforming growth factor beta binding {GO:0050431}</t>
  </si>
  <si>
    <t>Platelet degranulation {R-HSA-114608}; Signaling by PDGF {R-HSA-186797}; Integrin cell surface interactions {R-HSA-216083}; Syndecan interactions {R-HSA-3000170}; Defective B3GALTL causes Peters-plus syndrome (PpS) {R-HSA-5083635}; O-glycosylation of TSR domain-containing proteins {R-HSA-5173214}; RUNX1 regulates genes involved in megakaryocyte differentiation and platelet function {R-HSA-8936459}</t>
  </si>
  <si>
    <t>Vascular cell adhesion protein 1 (V-CAM 1; VCAM-1)</t>
  </si>
  <si>
    <t>INCAM-100; CD_antigen=CD106</t>
  </si>
  <si>
    <t>VCAM1_HUMAN</t>
  </si>
  <si>
    <t>P19320</t>
  </si>
  <si>
    <t>A8K6R7; B4DKS4; E9PDD1; Q6NUP8</t>
  </si>
  <si>
    <t>3D-structure; Alternative splicing; Cell adhesion; Disulfide bond; Glycoprotein; Immunoglobulin domain; Membrane; Polymorphism; Repeat; Signal; Transmembrane; Transmembrane helix</t>
  </si>
  <si>
    <t>Membrane</t>
  </si>
  <si>
    <t>Immunoglobulin domain; Repeat; Signal; Transmembrane; Transmembrane helix</t>
  </si>
  <si>
    <t>acute inflammatory response {GO:0002526}; aging {GO:0007568}; amine metabolic process {GO:0009308}; B cell differentiation {GO:0030183}; calcium-mediated signaling using intracellular calcium source {GO:0035584}; cardiac neuron differentiation {GO:0060945}; cell adhesion {GO:0007155}; cell chemotaxis {GO:0060326}; cell-matrix adhesion {GO:0007160}; cellular response to tumor necrosis factor {GO:0071356}; cellular response to vascular endothelial growth factor stimulus {GO:0035924}; chronic inflammatory response {GO:0002544}; cytokine-mediated signaling pathway {GO:0019221}; extracellular matrix organization {GO:0030198}; heterophilic cell-cell adhesion via plasma membrane cell adhesion molecules {GO:0007157}; innervation {GO:0060384}; interferon-gamma-mediated signaling pathway {GO:0060333}; leukocyte cell-cell adhesion {GO:0007159}; leukocyte tethering or rolling {GO:0050901}; membrane to membrane docking {GO:0022614}; positive regulation of T cell proliferation {GO:0042102}; regulation of immune response {GO:0050776}; response to ethanol {GO:0045471}; response to hypoxia {GO:0001666}; response to ionizing radiation {GO:0010212}; response to lipopolysaccharide {GO:0032496}; response to nicotine {GO:0035094}; response to nutrient {GO:0007584}; response to zinc ion {GO:0010043}</t>
  </si>
  <si>
    <t>alpha9-beta1 integrin-vascular cell adhesion molecule-1 complex {GO:0071065}; apical part of cell {GO:0045177}; cell surface {GO:0009986}; early endosome {GO:0005769}; endoplasmic reticulum {GO:0005783}; external side of plasma membrane {GO:0009897}; extracellular exosome {GO:0070062}; extracellular space {GO:0005615}; filopodium {GO:0030175}; Golgi apparatus {GO:0005794}; integral component of membrane {GO:0016021}; microvillus {GO:0005902}; plasma membrane {GO:0005886}; podosome {GO:0002102}; sarcolemma {GO:0042383}</t>
  </si>
  <si>
    <t>cell adhesion molecule binding {GO:0050839}; integrin binding {GO:0005178}; primary amine oxidase activity {GO:0008131}</t>
  </si>
  <si>
    <t>Immunoregulatory interactions between a Lymphoid and a non-Lymphoid cell {R-HSA-198933}; Integrin cell surface interactions {R-HSA-216083}; Interleukin-4 and Interleukin-13 signaling {R-HSA-6785807}; Interferon gamma signaling {R-HSA-877300}</t>
  </si>
  <si>
    <t>Mannan-binding lectin serine protease 1 light chain</t>
  </si>
  <si>
    <t>Complement factor MASP-3; Complement-activating component of Ra-reactive factor; Mannose-binding lectin-associated serine protease 1 (MASP-1); Mannose-binding protein-associated serine protease; Ra-reactive factor serine protease p100 (RaRF); Serine protease 5</t>
  </si>
  <si>
    <t>MASP1_HUMAN</t>
  </si>
  <si>
    <t>P48740</t>
  </si>
  <si>
    <t>A8K542; A8K6M1; B4E2L7; O95570; Q68D21; Q8IUV8; Q96RS4; Q9UF09</t>
  </si>
  <si>
    <t>CRARF; CRARF1; PRSS5</t>
  </si>
  <si>
    <t>3D-structure; Alternative splicing; Autocatalytic cleavage; Calcium; Complement activation lectin pathway; Disease mutation; Disulfide bond; EGF-like domain; Glycoprotein; Hydrolase; Hydroxylation; Immunity; Innate immunity; Metal-binding; Polymorphism; Protease; Repeat; Secreted; Serine protease; Signal; Sushi</t>
  </si>
  <si>
    <t>Autocatalytic cleavage; Disulfide bond; Glycoprotein; Hydroxylation</t>
  </si>
  <si>
    <t>complement activation {GO:0006956}; complement activation, lectin pathway {GO:0001867}; negative regulation of complement activation {GO:0045916}; receptor-mediated endocytosis {GO:0006898}</t>
  </si>
  <si>
    <t>cytosol {GO:0005829}; extracellular region {GO:0005576}; extracellular space {GO:0005615}; nucleoplasm {GO:0005654}</t>
  </si>
  <si>
    <t>calcium ion binding {GO:0005509}; calcium-dependent protein binding {GO:0048306}; peptidase activity {GO:0008233}; protein homodimerization activity {GO:0042803}; serine-type endopeptidase activity {GO:0004252}</t>
  </si>
  <si>
    <t>Lectin pathway of complement activation {R-HSA-166662}; Initial triggering of complement {R-HSA-166663}; Ficolins bind to repetitive carbohydrate structures on the target cell surface {R-HSA-2855086}; Scavenging by Class A Receptors {R-HSA-3000480}</t>
  </si>
  <si>
    <t>Cadherin-5</t>
  </si>
  <si>
    <t>7B4 antigen; Vascular endothelial cadherin (VE-cadherin); CD_antigen=CD144</t>
  </si>
  <si>
    <t>CADH5_HUMAN</t>
  </si>
  <si>
    <t>P33151</t>
  </si>
  <si>
    <t>Q4VAI5; Q4VAI6</t>
  </si>
  <si>
    <t>Alternative splicing; Calcium; Cell adhesion; Cell junction; Cell membrane; Cleavage on pair of basic residues; Glycoprotein; Membrane; Metal-binding; Phosphoprotein; Polymorphism; Repeat; Signal; Transmembrane; Transmembrane helix</t>
  </si>
  <si>
    <t>Cell junction; Cell membrane; Membrane</t>
  </si>
  <si>
    <t>Repeat; Signal; Transmembrane; Transmembrane helix</t>
  </si>
  <si>
    <t>Cleavage on pair of basic residues; Glycoprotein; Phosphoprotein</t>
  </si>
  <si>
    <t>adherens junction organization {GO:0034332}; blood vessel maturation {GO:0001955}; cell-cell junction assembly {GO:0007043}; homophilic cell adhesion via plasma membrane adhesion molecules {GO:0007156}; negative regulation of cell proliferation {GO:0008285}; negative regulation of inflammatory response {GO:0050728}; positive regulation of angiogenesis {GO:0045766}; positive regulation of establishment of endothelial barrier {GO:1903142}; regulation of establishment of cell polarity {GO:2000114}; transforming growth factor beta receptor signaling pathway {GO:0007179}</t>
  </si>
  <si>
    <t>bicellular tight junction {GO:0005923}; cell junction {GO:0030054}; cell surface {GO:0009986}; cell-cell adherens junction {GO:0005913}; cell-cell junction {GO:0005911}; external side of plasma membrane {GO:0009897}; integral component of membrane {GO:0016021}; membrane {GO:0016020}; plasma membrane {GO:0005886}</t>
  </si>
  <si>
    <t>beta-catenin binding {GO:0008013}; calcium ion binding {GO:0005509}; ion channel binding {GO:0044325}; protein phosphatase binding {GO:0019903}; signaling receptor binding {GO:0005102}</t>
  </si>
  <si>
    <t>Adherens junctions interactions {R-HSA-418990}; VEGFR2 mediated vascular permeability {R-HSA-5218920}</t>
  </si>
  <si>
    <t>Ficolin-3</t>
  </si>
  <si>
    <t>Collagen/fibrinogen domain-containing lectin 3 p35; Collagen/fibrinogen domain-containing protein 3; Hakata antigen</t>
  </si>
  <si>
    <t>FCN3_HUMAN</t>
  </si>
  <si>
    <t>O75636</t>
  </si>
  <si>
    <t>Q6IBJ5; Q8WW86</t>
  </si>
  <si>
    <t>FCNH; HAKA1</t>
  </si>
  <si>
    <t>3D-structure; Alternative splicing; Calcium; Collagen; Complement activation lectin pathway; Disulfide bond; Glycoprotein; Hydroxylation; Immunity; Innate immunity; Lectin; Metal-binding; Repeat; Secreted; Signal</t>
  </si>
  <si>
    <t>complement activation {GO:0006956}; complement activation, lectin pathway {GO:0001867}; defense response to virus {GO:0051607}; negative regulation of RNA biosynthetic process {GO:1902679}; negative regulation of viral entry into host cell {GO:0046597}; recognition of apoptotic cell {GO:0043654}</t>
  </si>
  <si>
    <t>blood microparticle {GO:0072562}; collagen trimer {GO:0005581}; extracellular region {GO:0005576}</t>
  </si>
  <si>
    <t>antigen binding {GO:0003823}; carbohydrate binding {GO:0030246}; metal ion binding {GO:0046872}; serine-type endopeptidase activity {GO:0004252}</t>
  </si>
  <si>
    <t>Phosphatidylinositol-glycan-specific phospholipase D (PI-G PLD)</t>
  </si>
  <si>
    <t>Glycoprotein phospholipase D; Glycosyl-phosphatidylinositol-specific phospholipase D (GPI-PLD; GPI-specific phospholipase D)</t>
  </si>
  <si>
    <t>PHLD_HUMAN</t>
  </si>
  <si>
    <t>P80108</t>
  </si>
  <si>
    <t>Q15127; Q15128; Q2M2F2; Q5T3Y0; Q7Z6T8; Q8TCV0; Q8WW82; Q96ID6; Q9H167; Q9H4M1; Q9UJC9</t>
  </si>
  <si>
    <t>PIGPLD1</t>
  </si>
  <si>
    <t>Alternative splicing; Glycoprotein; Hydrolase; Polymorphism; Repeat; Secreted; Signal</t>
  </si>
  <si>
    <t>C-terminal protein lipidation {GO:0006501}; cell migration involved in sprouting angiogenesis {GO:0002042}; cellular response to calcium ion {GO:0071277}; cellular response to cholesterol {GO:0071397}; cellular response to drug {GO:0035690}; cellular response to insulin stimulus {GO:0032869}; cellular response to pH {GO:0071467}; cellular response to triglyceride {GO:0071401}; chondrocyte differentiation {GO:0002062}; complement receptor mediated signaling pathway {GO:0002430}; GPI anchor release {GO:0006507}; hematopoietic stem cell migration {GO:0035701}; hematopoietic stem cell migration to bone marrow {GO:0097241}; insulin receptor signaling pathway {GO:0008286}; negative regulation of cell proliferation {GO:0008285}; negative regulation of triglyceride catabolic process {GO:0010897}; ossification {GO:0001503}; phosphatidylcholine metabolic process {GO:0046470}; positive regulation of alkaline phosphatase activity {GO:0010694}; positive regulation of apoptotic process {GO:0043065}; positive regulation of cytolysis {GO:0045919}; positive regulation of endothelial cell migration {GO:0010595}; positive regulation of glucose metabolic process {GO:0010907}; positive regulation of high-density lipoprotein particle clearance {GO:0010983}; positive regulation of insulin secretion involved in cellular response to glucose stimulus {GO:0035774}; positive regulation of membrane protein ectodomain proteolysis {GO:0051044}; positive regulation of secretion {GO:0051047}; positive regulation of triglyceride biosynthetic process {GO:0010867}; regulation of cellular response to insulin stimulus {GO:1900076}; response to glucose {GO:0009749}; transepithelial transport {GO:0070633}</t>
  </si>
  <si>
    <t>cytoplasm {GO:0005737}; extracellular exosome {GO:0070062}; extracellular matrix {GO:0031012}; extracellular region {GO:0005576}; extracellular space {GO:0005615}; intracellular {GO:0005622}; intracellular membrane-bounded organelle {GO:0043231}; lysosomal membrane {GO:0005765}</t>
  </si>
  <si>
    <t>glycosylphosphatidylinositol phospholipase D activity {GO:0004621}; phospholipase D activity {GO:0004630}; sodium channel regulator activity {GO:0017080}</t>
  </si>
  <si>
    <t>Post-translational modification: synthesis of GPI-anchored proteins {R-HSA-163125}</t>
  </si>
  <si>
    <t>Alpha-mannosidase 2</t>
  </si>
  <si>
    <t>Golgi alpha-mannosidase II (AMan II; Man II); Mannosidase alpha class 2A member 1; Mannosyl-oligosaccharide 1,3-1,6-alpha-mannosidase</t>
  </si>
  <si>
    <t>MA2A1_HUMAN</t>
  </si>
  <si>
    <t>Q16706</t>
  </si>
  <si>
    <t>Q16767</t>
  </si>
  <si>
    <t>MANA2</t>
  </si>
  <si>
    <t>Disulfide bond; Glycoprotein; Glycosidase; Golgi apparatus; Hydrolase; Membrane; Metal-binding; Phosphoprotein; Polymorphism; Signal-anchor; Transmembrane; Transmembrane helix; Zinc</t>
  </si>
  <si>
    <t>Golgi apparatus; Membrane</t>
  </si>
  <si>
    <t>Signal-anchor; Transmembrane; Transmembrane helix</t>
  </si>
  <si>
    <t>Glycosidase; Hydrolase</t>
  </si>
  <si>
    <t>in utero embryonic development {GO:0001701}; liver development {GO:0001889}; lung alveolus development {GO:0048286}; mannose metabolic process {GO:0006013}; mitochondrion organization {GO:0007005}; N-glycan processing {GO:0006491}; positive regulation of neurogenesis {GO:0050769}; protein deglycosylation {GO:0006517}; protein glycosylation {GO:0006486}; respiratory gaseous exchange {GO:0007585}; retina morphogenesis in camera-type eye {GO:0060042}; vacuole organization {GO:0007033}</t>
  </si>
  <si>
    <t>cis-Golgi network {GO:0005801}; extracellular exosome {GO:0070062}; Golgi medial cisterna {GO:0005797}; Golgi membrane {GO:0000139}; integral component of membrane {GO:0016021}; membrane {GO:0016020}</t>
  </si>
  <si>
    <t>alpha-mannosidase activity {GO:0004559}; carbohydrate binding {GO:0030246}; hydrolase activity, hydrolyzing N-glycosyl compounds {GO:0016799}; mannosyl-oligosaccharide 1,3-1,6-alpha-mannosidase activity {GO:0004572}; metal ion binding {GO:0046872}</t>
  </si>
  <si>
    <t>Protein modification; protein glycosylation.</t>
  </si>
  <si>
    <t>Intra-Golgi traffic {R-HSA-6811438}; Reactions specific to the complex N-glycan synthesis pathway {R-HSA-975578}</t>
  </si>
  <si>
    <t>Mannose-binding protein C (MBP-C)</t>
  </si>
  <si>
    <t>Collectin-1; MBP1; Mannan-binding protein; Mannose-binding lectin</t>
  </si>
  <si>
    <t>MBL2_HUMAN</t>
  </si>
  <si>
    <t>P11226</t>
  </si>
  <si>
    <t>Q4VB12; Q4VB13; Q4VB14; Q5SQS3; Q86SI4; Q96KE4; Q96TF7; Q96TF8; Q96TF9</t>
  </si>
  <si>
    <t>COLEC1; MBL</t>
  </si>
  <si>
    <t>3D-structure; Calcium; Coiled coil; Collagen; Complement activation lectin pathway; Complement pathway; Disulfide bond; Hydroxylation; Immunity; Innate immunity; Lectin; Mannose-binding; Polymorphism; Repeat; Secreted; Signal</t>
  </si>
  <si>
    <t>Complement activation lectin pathway; Complement pathway; Immunity; Innate immunity</t>
  </si>
  <si>
    <t>Coiled coil; Collagen; Repeat; Signal</t>
  </si>
  <si>
    <t>Calcium; Lectin; Mannose-binding</t>
  </si>
  <si>
    <t>Disulfide bond; Hydroxylation</t>
  </si>
  <si>
    <t>acute-phase response {GO:0006953}; complement activation {GO:0006956}; complement activation, classical pathway {GO:0006958}; complement activation, lectin pathway {GO:0001867}; defense response to bacterium {GO:0042742}; defense response to Gram-positive bacterium {GO:0050830}; innate immune response {GO:0045087}; killing by host of symbiont cells {GO:0051873}; negative regulation of growth of symbiont in host {GO:0044130}; negative regulation of viral process {GO:0048525}; opsonization {GO:0008228}; positive regulation of phagocytosis {GO:0050766}; response to oxidative stress {GO:0006979}</t>
  </si>
  <si>
    <t>cell surface {GO:0009986}; collagen trimer {GO:0005581}; extracellular region {GO:0005576}; extracellular space {GO:0005615}</t>
  </si>
  <si>
    <t>calcium ion binding {GO:0005509}; calcium-dependent protein binding {GO:0048306}; mannose binding {GO:0005537}; serine-type endopeptidase activity {GO:0004252}; signaling receptor binding {GO:0005102}</t>
  </si>
  <si>
    <t>Lectin pathway of complement activation {R-HSA-166662}; Initial triggering of complement {R-HSA-166663}</t>
  </si>
  <si>
    <t>Biotinidase (Biotinase)</t>
  </si>
  <si>
    <t>BTD_HUMAN</t>
  </si>
  <si>
    <t>P43251</t>
  </si>
  <si>
    <t>A6NHF2; B2R865; B4DFX1; B4DLJ9; B7Z7C9; F8W1Q3; Q96EM9</t>
  </si>
  <si>
    <t>Alternative splicing; Disease mutation; Glycoprotein; Hydrolase; Polymorphism; Secreted; Signal</t>
  </si>
  <si>
    <t>biotin metabolic process {GO:0006768}; central nervous system development {GO:0007417}</t>
  </si>
  <si>
    <t>extracellular exosome {GO:0070062}; extracellular region {GO:0005576}; extracellular space {GO:0005615}; mitochondrial matrix {GO:0005759}</t>
  </si>
  <si>
    <t>biotinidase activity {GO:0047708}; hydrolase activity, acting on carbon-nitrogen (but not peptide) bonds {GO:0016810}</t>
  </si>
  <si>
    <t>Biotin transport and metabolism {R-HSA-196780}; Defective BTD causes biotidinase deficiency {R-HSA-3371598}</t>
  </si>
  <si>
    <t>Coagulation factor XIIa light chain</t>
  </si>
  <si>
    <t>Hageman factor (HAF); Beta-factor XIIa part 2</t>
  </si>
  <si>
    <t>FA12_HUMAN</t>
  </si>
  <si>
    <t>P00748</t>
  </si>
  <si>
    <t>P78339</t>
  </si>
  <si>
    <t>3D-structure; Blood coagulation; Disease mutation; Disulfide bond; EGF-like domain; Fibrinolysis; Glycoprotein; Hemostasis; Hydrolase; Kringle; Polymorphism; Protease; Repeat; Secreted; Serine protease; Signal; Zymogen</t>
  </si>
  <si>
    <t>blood coagulation, intrinsic pathway {GO:0007597}; Factor XII activation {GO:0002542}; fibrinolysis {GO:0042730}; innate immune response {GO:0045087}; plasma kallikrein-kinin cascade {GO:0002353}; positive regulation of blood coagulation {GO:0030194}; positive regulation of fibrinolysis {GO:0051919}; positive regulation of plasminogen activation {GO:0010756}; protein autoprocessing {GO:0016540}; protein processing {GO:0016485}; response to misfolded protein {GO:0051788}; zymogen activation {GO:0031638}</t>
  </si>
  <si>
    <t>calcium ion binding {GO:0005509}; misfolded protein binding {GO:0051787}; serine-type endopeptidase activity {GO:0004252}</t>
  </si>
  <si>
    <t>Complement factor H-related protein 5 (FHR-5)</t>
  </si>
  <si>
    <t>FHR5_HUMAN</t>
  </si>
  <si>
    <t>Q9BXR6</t>
  </si>
  <si>
    <t>Q2NKK2</t>
  </si>
  <si>
    <t>CFHL5; FHR5</t>
  </si>
  <si>
    <t>Disease mutation; Disulfide bond; Glycoprotein; Hemolytic uremic syndrome; Polymorphism; Repeat; Secreted; Signal; Sushi</t>
  </si>
  <si>
    <t>complement activation, alternative pathway {GO:0006957}; negative regulation of protein binding {GO:0032091}; positive regulation of cytolysis {GO:0045919}; regulation of complement activation {GO:0030449}</t>
  </si>
  <si>
    <t>Galectin-3-binding protein</t>
  </si>
  <si>
    <t>Basement membrane autoantigen p105; Lectin galactoside-binding soluble 3-binding protein; Mac-2-binding protein (MAC2BP; Mac-2 BP); Tumor-associated antigen 90K</t>
  </si>
  <si>
    <t>LG3BP_HUMAN</t>
  </si>
  <si>
    <t>Q08380</t>
  </si>
  <si>
    <t>Q7M4S0; Q9UCH8; Q9UCH9; Q9UCI0</t>
  </si>
  <si>
    <t>M2BP</t>
  </si>
  <si>
    <t>3D-structure; Cell adhesion; Disulfide bond; Extracellular matrix; Glycoprotein; Secreted; Signal</t>
  </si>
  <si>
    <t>cell adhesion {GO:0007155}; cellular defense response {GO:0006968}; platelet degranulation {GO:0002576}; signal transduction {GO:0007165}</t>
  </si>
  <si>
    <t>blood microparticle {GO:0072562}; collagen-containing extracellular matrix {GO:0062023}; extracellular exosome {GO:0070062}; extracellular region {GO:0005576}; extracellular space {GO:0005615}; membrane {GO:0016020}; platelet dense granule lumen {GO:0031089}</t>
  </si>
  <si>
    <t>scavenger receptor activity {GO:0005044}</t>
  </si>
  <si>
    <t>Complement C1q subcomponent subunit A</t>
  </si>
  <si>
    <t>C1QA_HUMAN</t>
  </si>
  <si>
    <t>P02745</t>
  </si>
  <si>
    <t>B2R4X2; Q5T963</t>
  </si>
  <si>
    <t>3D-structure; Collagen; Complement pathway; Disulfide bond; Glycoprotein; Hydroxylation; Immunity; Innate immunity; Polymorphism; Repeat; Secreted; Signal</t>
  </si>
  <si>
    <t>cell-cell signaling {GO:0007267}; complement activation {GO:0006956}; complement activation, classical pathway {GO:0006958}; innate immune response {GO:0045087}; regulation of complement activation {GO:0030449}; response to iron ion {GO:0010039}</t>
  </si>
  <si>
    <t>collagen trimer {GO:0005581}; collagen-containing extracellular matrix {GO:0062023}; complement component C1 complex {GO:0005602}; extracellular region {GO:0005576}</t>
  </si>
  <si>
    <t>Carboxypeptidase N catalytic chain (CPN)</t>
  </si>
  <si>
    <t>Anaphylatoxin inactivator; Arginine carboxypeptidase; Carboxypeptidase N polypeptide 1; Carboxypeptidase N small subunit; Kininase-1; Lysine carboxypeptidase; Plasma carboxypeptidase B; Serum carboxypeptidase N (SCPN)</t>
  </si>
  <si>
    <t>CBPN_HUMAN</t>
  </si>
  <si>
    <t>P15169</t>
  </si>
  <si>
    <t>B1AP59</t>
  </si>
  <si>
    <t>3D-structure; Carboxypeptidase; Disease mutation; Disulfide bond; Glycoprotein; Hydrolase; Metal-binding; Metalloprotease; Protease; Secreted; Signal; Zinc</t>
  </si>
  <si>
    <t>bradykinin catabolic process {GO:0010815}; insulin processing {GO:0030070}; regulation of complement activation {GO:0030449}; response to glucocorticoid {GO:0051384}</t>
  </si>
  <si>
    <t>extracellular region {GO:0005576}; extracellular space {GO:0005615}; Golgi apparatus {GO:0005794}; neuronal cell body {GO:0043025}; secretory granule {GO:0030141}; synaptic membrane {GO:0097060}</t>
  </si>
  <si>
    <t>metallocarboxypeptidase activity {GO:0004181}; serine-type carboxypeptidase activity {GO:0004185}; zinc ion binding {GO:0008270}</t>
  </si>
  <si>
    <t>Soluble CD163</t>
  </si>
  <si>
    <t>Hemoglobin scavenger receptor; CD_antigen=CD163 (sCD163)</t>
  </si>
  <si>
    <t>C163A_HUMAN</t>
  </si>
  <si>
    <t>Q86VB7</t>
  </si>
  <si>
    <t>C9JIG2; Q07898; Q07899; Q07900; Q07901; Q2VLH7</t>
  </si>
  <si>
    <t>M130</t>
  </si>
  <si>
    <t>Acute phase; Alternative splicing; Cell membrane; Disulfide bond; Glycoprotein; Inflammatory response; Membrane; Phosphoprotein; Polymorphism; Repeat; Secreted; Signal; Transmembrane; Transmembrane helix</t>
  </si>
  <si>
    <t>Acute phase; Inflammatory response</t>
  </si>
  <si>
    <t>acute-phase response {GO:0006953}; receptor-mediated endocytosis {GO:0006898}</t>
  </si>
  <si>
    <t>endocytic vesicle membrane {GO:0030666}; external side of plasma membrane {GO:0009897}; extracellular region {GO:0005576}; integral component of plasma membrane {GO:0005887}; plasma membrane {GO:0005886}</t>
  </si>
  <si>
    <t>Desmoglein-1</t>
  </si>
  <si>
    <t>Cadherin family member 4; Desmosomal glycoprotein 1 (DG1; DGI); Pemphigus foliaceus antigen</t>
  </si>
  <si>
    <t>DSG1_HUMAN</t>
  </si>
  <si>
    <t>Q02413</t>
  </si>
  <si>
    <t>B7Z845</t>
  </si>
  <si>
    <t>CDHF4</t>
  </si>
  <si>
    <t>Alternative splicing; Calcium; Cell adhesion; Cell junction; Cell membrane; Cleavage on pair of basic residues; Glycoprotein; Hypotrichosis; Membrane; Metal-binding; Palmoplantar keratoderma; Phosphoprotein; Polymorphism; Repeat; Signal; Transmembrane; Transmembrane helix</t>
  </si>
  <si>
    <t>Hypotrichosis; Palmoplantar keratoderma</t>
  </si>
  <si>
    <t>calcium-dependent cell-cell adhesion via plasma membrane cell adhesion molecules {GO:0016339}; cell-cell adhesion {GO:0098609}; cell-cell junction assembly {GO:0007043}; cornification {GO:0070268}; homophilic cell adhesion via plasma membrane adhesion molecules {GO:0007156}; keratinization {GO:0031424}; maternal process involved in female pregnancy {GO:0060135}; neutrophil degranulation {GO:0043312}; protein stabilization {GO:0050821}; response to progesterone {GO:0032570}</t>
  </si>
  <si>
    <t>apical plasma membrane {GO:0016324}; cornified envelope {GO:0001533}; cytoplasmic side of plasma membrane {GO:0009898}; cytosol {GO:0005829}; desmosome {GO:0030057}; ficolin-1-rich granule membrane {GO:0101003}; integral component of membrane {GO:0016021}; lateral plasma membrane {GO:0016328}; plasma membrane {GO:0005886}</t>
  </si>
  <si>
    <t>calcium ion binding {GO:0005509}; gamma-catenin binding {GO:0045295}; toxic substance binding {GO:0015643}</t>
  </si>
  <si>
    <t>Complement factor H-related protein 3 (FHR-3)</t>
  </si>
  <si>
    <t>DOWN16; H factor-like protein 3</t>
  </si>
  <si>
    <t>FHR3_HUMAN</t>
  </si>
  <si>
    <t>Q02985</t>
  </si>
  <si>
    <t>B4DPR0; Q9UJ16</t>
  </si>
  <si>
    <t>CFHL3; FHR3</t>
  </si>
  <si>
    <t>Alternative splicing; Disulfide bond; Glycoprotein; Hemolytic uremic syndrome; Polymorphism; Repeat; Secreted; Signal; Sushi</t>
  </si>
  <si>
    <t>blood microparticle {GO:0072562}; extracellular exosome {GO:0070062}; extracellular space {GO:0005615}</t>
  </si>
  <si>
    <t>Activation peptide</t>
  </si>
  <si>
    <t>Anticoagulant protein C; Autoprothrombin IIA; Blood coagulation factor XIV</t>
  </si>
  <si>
    <t>PROC_HUMAN</t>
  </si>
  <si>
    <t>P04070</t>
  </si>
  <si>
    <t>B4DPQ7; Q15189; Q15190; Q16001; Q53S74; Q9UC55</t>
  </si>
  <si>
    <t>3D-structure; Alternative splicing; Blood coagulation; Calcium; Cleavage on pair of basic residues; Disease mutation; Disulfide bond; EGF-like domain; Endoplasmic reticulum; Gamma-carboxyglutamic acid; Glycoprotein; Golgi apparatus; Hemostasis; Hydrolase; Hydroxylation; Phosphoprotein; Polymorphism; Protease; Repeat; Secreted; Serine protease; Signal; Thrombophilia; Zymogen</t>
  </si>
  <si>
    <t>Endoplasmic reticulum; Golgi apparatus; Secreted</t>
  </si>
  <si>
    <t>Cleavage on pair of basic residues; Disulfide bond; Gamma-carboxyglutamic acid; Glycoprotein; Hydroxylation; Phosphoprotein; Zymogen</t>
  </si>
  <si>
    <t>blood coagulation {GO:0007596}; cellular protein metabolic process {GO:0044267}; ER to Golgi vesicle-mediated transport {GO:0006888}; liver development {GO:0001889}; negative regulation of apoptotic process {GO:0043066}; negative regulation of blood coagulation {GO:0030195}; negative regulation of coagulation {GO:0050819}; negative regulation of inflammatory response {GO:0050728}; positive regulation of establishment of endothelial barrier {GO:1903142}; post-translational protein modification {GO:0043687}; proteolysis {GO:0006508}; regulation of circulating fibrinogen levels {GO:0044537}</t>
  </si>
  <si>
    <t>endoplasmic reticulum {GO:0005783}; endoplasmic reticulum lumen {GO:0005788}; extracellular region {GO:0005576}; extracellular space {GO:0005615}; Golgi apparatus {GO:0005794}; Golgi lumen {GO:0005796}</t>
  </si>
  <si>
    <t>Intrinsic Pathway of Fibrin Clot Formation {R-HSA-140837}; Common Pathway of Fibrin Clot Formation {R-HSA-140875}; Gamma-carboxylation of protein precursors {R-HSA-159740}; Transport of gamma-carboxylated protein precursors from the endoplasmic reticulum to the Golgi apparatus {R-HSA-159763}; Removal of aminoterminal propeptides from gamma-carboxylated proteins {R-HSA-159782}; Cell surface interactions at the vascular wall {R-HSA-202733}; Regulation of Insulin-like Growth Factor (IGF) transport and uptake by Insulin-like Growth Factor Binding Proteins (IGFBPs) {R-HSA-381426}; Post-translational protein phosphorylation {R-HSA-8957275}</t>
  </si>
  <si>
    <t>Hepatocyte growth factor activator long chain (HGF activator; HGFA)</t>
  </si>
  <si>
    <t>HGFA_HUMAN</t>
  </si>
  <si>
    <t>Q04756</t>
  </si>
  <si>
    <t>Q14726; Q2M1W7; Q53X47</t>
  </si>
  <si>
    <t>3D-structure; Disulfide bond; EGF-like domain; Glycoprotein; Hydrolase; Kringle; Polymorphism; Protease; Repeat; Secreted; Serine protease; Signal; Zymogen</t>
  </si>
  <si>
    <t>proteolysis {GO:0006508}</t>
  </si>
  <si>
    <t>cytosol {GO:0005829}; extracellular region {GO:0005576}; extracellular space {GO:0005615}</t>
  </si>
  <si>
    <t>serine-type endopeptidase activity {GO:0004252}; serine-type peptidase activity {GO:0008236}</t>
  </si>
  <si>
    <t>MET Receptor Activation {R-HSA-6806942}</t>
  </si>
  <si>
    <t>Coagulation factor XIII A chain (Coagulation factor XIIIa)</t>
  </si>
  <si>
    <t>Protein-glutamine gamma-glutamyltransferase A chain; Transglutaminase A chain</t>
  </si>
  <si>
    <t>F13A_HUMAN</t>
  </si>
  <si>
    <t>P00488</t>
  </si>
  <si>
    <t>Q59HA7; Q8N6X2; Q96P24; Q9BX29</t>
  </si>
  <si>
    <t>F13A</t>
  </si>
  <si>
    <t>3D-structure; Acetylation; Acyltransferase; Blood coagulation; Calcium; Cytoplasm; Disease mutation; Glycoprotein; Hemostasis; Metal-binding; Polymorphism; Secreted; Transferase; Zymogen</t>
  </si>
  <si>
    <t>Cytoplasm; Secreted</t>
  </si>
  <si>
    <t>Acyltransferase; Transferase</t>
  </si>
  <si>
    <t>Acetylation; Glycoprotein; Zymogen</t>
  </si>
  <si>
    <t>blood coagulation {GO:0007596}; blood coagulation, fibrin clot formation {GO:0072378}; cytokine-mediated signaling pathway {GO:0019221}; peptide cross-linking {GO:0018149}; platelet degranulation {GO:0002576}</t>
  </si>
  <si>
    <t>blood microparticle {GO:0072562}; collagen-containing extracellular matrix {GO:0062023}; extracellular region {GO:0005576}; platelet alpha granule lumen {GO:0031093}</t>
  </si>
  <si>
    <t>metal ion binding {GO:0046872}; protein-glutamine gamma-glutamyltransferase activity {GO:0003810}</t>
  </si>
  <si>
    <t>Platelet degranulation {R-HSA-114608}; Common Pathway of Fibrin Clot Formation {R-HSA-140875}; Interleukin-4 and Interleukin-13 signaling {R-HSA-6785807}</t>
  </si>
  <si>
    <t>Endoplasmin</t>
  </si>
  <si>
    <t>94 kDa glucose-regulated protein (GRP-94); Heat shock protein 90 kDa beta member 1; Tumor rejection antigen 1; gp96 homolog</t>
  </si>
  <si>
    <t>ENPL_HUMAN</t>
  </si>
  <si>
    <t>P14625</t>
  </si>
  <si>
    <t>Q96A97</t>
  </si>
  <si>
    <t>GRP94; TRA1</t>
  </si>
  <si>
    <t>3D-structure; Acetylation; ATP-binding; Calcium; Chaperone; Disulfide bond; Endoplasmic reticulum; Glycoprotein; Nucleotide-binding; Phosphoprotein; Signal</t>
  </si>
  <si>
    <t>Endoplasmic reticulum</t>
  </si>
  <si>
    <t>ATP-binding; Calcium; Nucleotide-binding</t>
  </si>
  <si>
    <t>Acetylation; Disulfide bond; Glycoprotein; Phosphoprotein</t>
  </si>
  <si>
    <t>actin rod assembly {GO:0031247}; ATF6-mediated unfolded protein response {GO:0036500}; cellular protein metabolic process {GO:0044267}; cellular response to ATP {GO:0071318}; cytokine-mediated signaling pathway {GO:0019221}; negative regulation of apoptotic process {GO:0043066}; post-translational protein modification {GO:0043687}; protein folding in endoplasmic reticulum {GO:0034975}; protein transport {GO:0015031}; receptor-mediated endocytosis {GO:0006898}; regulation of phosphoprotein phosphatase activity {GO:0043666}; response to endoplasmic reticulum stress {GO:0034976}; response to hypoxia {GO:0001666}; retrograde protein transport, ER to cytosol {GO:0030970}; sequestering of calcium ion {GO:0051208}; toll-like receptor signaling pathway {GO:0002224}; ubiquitin-dependent ERAD pathway {GO:0030433}</t>
  </si>
  <si>
    <t>cytosol {GO:0005829}; endocytic vesicle lumen {GO:0071682}; endoplasmic reticulum {GO:0005783}; endoplasmic reticulum chaperone complex {GO:0034663}; endoplasmic reticulum lumen {GO:0005788}; endoplasmic reticulum membrane {GO:0005789}; extracellular exosome {GO:0070062}; extracellular matrix {GO:0031012}; extracellular region {GO:0005576}; focal adhesion {GO:0005925}; melanosome {GO:0042470}; membrane {GO:0016020}; midbody {GO:0030496}; nucleus {GO:0005634}; perinuclear region of cytoplasm {GO:0048471}; plasma membrane {GO:0005886}; protein-containing complex {GO:0032991}</t>
  </si>
  <si>
    <t>ATP binding {GO:0005524}; calcium ion binding {GO:0005509}; low-density lipoprotein particle receptor binding {GO:0050750}; protein phosphatase binding {GO:0019903}; RNA binding {GO:0003723}; unfolded protein binding {GO:0051082}</t>
  </si>
  <si>
    <t>Trafficking and processing of endosomal TLR {R-HSA-1679131}; Scavenging by Class A Receptors {R-HSA-3000480}; ATF6 (ATF6-alpha) activates chaperone genes {R-HSA-381183}; Regulation of Insulin-like Growth Factor (IGF) transport and uptake by Insulin-like Growth Factor Binding Proteins (IGFBPs) {R-HSA-381426}; Interleukin-4 and Interleukin-13 signaling {R-HSA-6785807}; Post-translational protein phosphorylation {R-HSA-8957275}</t>
  </si>
  <si>
    <t>Cartilage acidic protein 1</t>
  </si>
  <si>
    <t>68 kDa chondrocyte-expressed protein (CEP-68); ASPIC</t>
  </si>
  <si>
    <t>CRAC1_HUMAN</t>
  </si>
  <si>
    <t>Q9NQ79</t>
  </si>
  <si>
    <t>B1ALN4; Q5T4F8; Q8N4H6; Q8TE52; Q9NQ78; Q9NQ80; Q9NW46</t>
  </si>
  <si>
    <t>ASPIC1; CEP68</t>
  </si>
  <si>
    <t>Alternative splicing; Disulfide bond; EGF-like domain; Extracellular matrix; Glycoprotein; Polymorphism; Repeat; Secreted; Signal</t>
  </si>
  <si>
    <t>axonal fasciculation {GO:0007413}; negative regulation of receptor binding {GO:1900121}; olfactory bulb development {GO:0021772}</t>
  </si>
  <si>
    <t>extracellular exosome {GO:0070062}; growth cone {GO:0030426}</t>
  </si>
  <si>
    <t>calcium ion binding {GO:0005509}</t>
  </si>
  <si>
    <t>Pantetheinase</t>
  </si>
  <si>
    <t>Pantetheine hydrolase; Tiff66; Vascular non-inflammatory molecule 1 (Vanin-1)</t>
  </si>
  <si>
    <t>VNN1_HUMAN</t>
  </si>
  <si>
    <t>O95497</t>
  </si>
  <si>
    <t>A8K310; Q4JFW6; Q4VAS7; Q4VAS8; Q4VAS9; Q9UF16; Q9UJF4</t>
  </si>
  <si>
    <t>3D-structure; Cell membrane; Glycoprotein; GPI-anchor; Hydrolase; Lipoprotein; Membrane; Polymorphism; Signal</t>
  </si>
  <si>
    <t>GPI-anchor; Glycoprotein; Lipoprotein</t>
  </si>
  <si>
    <t>acute inflammatory response {GO:0002526}; cell-cell adhesion {GO:0098609}; chronic inflammatory response {GO:0002544}; inflammatory response {GO:0006954}; innate immune response {GO:0045087}; negative regulation of oxidative stress-induced intrinsic apoptotic signaling pathway {GO:1902176}; neutrophil degranulation {GO:0043312}; pantothenate metabolic process {GO:0015939}; positive regulation of T cell differentiation in thymus {GO:0033089}; response to oxidative stress {GO:0006979}</t>
  </si>
  <si>
    <t>anchored component of membrane {GO:0031225}; azurophil granule membrane {GO:0035577}; extracellular region {GO:0005576}; integral component of membrane {GO:0016021}; plasma membrane {GO:0005886}</t>
  </si>
  <si>
    <t>pantetheine hydrolase activity {GO:0017159}</t>
  </si>
  <si>
    <t>Post-translational modification: synthesis of GPI-anchored proteins {R-HSA-163125}; Vitamin B5 (pantothenate) metabolism {R-HSA-199220}; Neutrophil degranulation {R-HSA-6798695}</t>
  </si>
  <si>
    <t>Contactin-1</t>
  </si>
  <si>
    <t>Glycoprotein gp135; Neural cell surface protein F3</t>
  </si>
  <si>
    <t>CNTN1_HUMAN</t>
  </si>
  <si>
    <t>Q12860</t>
  </si>
  <si>
    <t>A8K0H9; A8K0Y3; Q12861; Q14030; Q7M4P0; Q8N466</t>
  </si>
  <si>
    <t>3D-structure; Alternative splicing; Cell adhesion; Cell membrane; Disulfide bond; Glycoprotein; GPI-anchor; Immunoglobulin domain; Lipoprotein; Membrane; Notch signaling pathway; Polymorphism; Repeat; Signal</t>
  </si>
  <si>
    <t>Cell adhesion; Notch signaling pathway</t>
  </si>
  <si>
    <t>Disulfide bond; GPI-anchor; Glycoprotein; Lipoprotein</t>
  </si>
  <si>
    <t>cell adhesion {GO:0007155}; cerebellum development {GO:0021549}; neuron projection development {GO:0031175}; Notch signaling pathway {GO:0007219}; positive regulation of gene expression {GO:0010628}; positive regulation of neuron projection development {GO:0010976}; positive regulation of peptidyl-tyrosine phosphorylation {GO:0050731}; positive regulation of sodium ion transport {GO:0010765}</t>
  </si>
  <si>
    <t>anchored component of postsynaptic membrane {GO:0099025}; anchored component of presynaptic membrane {GO:0099026}; extracellular exosome {GO:0070062}; membrane {GO:0016020}; membrane raft {GO:0045121}; myelin sheath {GO:0043209}</t>
  </si>
  <si>
    <t>carbohydrate binding {GO:0030246}</t>
  </si>
  <si>
    <t>Activated NOTCH1 Transmits Signal to the Nucleus {R-HSA-2122948}; NOTCH2 Activation and Transmission of Signal to the Nucleus {R-HSA-2979096}; L1CAM interactions {R-HSA-373760}; Neurofascin interactions {R-HSA-447043}</t>
  </si>
  <si>
    <t>Phospholipid transfer protein</t>
  </si>
  <si>
    <t>Lipid transfer protein II</t>
  </si>
  <si>
    <t>PLTP_HUMAN</t>
  </si>
  <si>
    <t>P55058</t>
  </si>
  <si>
    <t>A8K006; B4DDD5; B4DRB4; E1P5N8; E7EV16; Q8WTT1; Q9BR07; Q9BSH8</t>
  </si>
  <si>
    <t>Alternative splicing; Disulfide bond; Glycoprotein; Lipid transport; Polymorphism; Secreted; Signal; Transport</t>
  </si>
  <si>
    <t>ceramide transport {GO:0035627}; flagellated sperm motility {GO:0030317}; high-density lipoprotein particle remodeling {GO:0034375}; lipid metabolic process {GO:0006629}; lipid transport {GO:0006869}; phospholipid transport {GO:0015914}; positive regulation of cholesterol efflux {GO:0010875}; vitamin E biosynthetic process {GO:0010189}</t>
  </si>
  <si>
    <t>extracellular region {GO:0005576}; extracellular space {GO:0005615}; high-density lipoprotein particle {GO:0034364}</t>
  </si>
  <si>
    <t>ceramide binding {GO:0097001}; ceramide transporter activity {GO:0035620}; diacylglycerol binding {GO:0019992}; lipid transporter activity {GO:0005319}; phosphatidic acid binding {GO:0070300}; phosphatidic acid transporter activity {GO:1990050}; phosphatidylcholine binding {GO:0031210}; phosphatidylcholine transporter activity {GO:0008525}; phosphatidylethanolamine binding {GO:0008429}; phosphatidylethanolamine transporter activity {GO:1904121}; phosphatidylglycerol binding {GO:1901611}; phospholipid transporter activity {GO:0005548}</t>
  </si>
  <si>
    <t>HDL remodeling {R-HSA-8964058}</t>
  </si>
  <si>
    <t>Collagen alpha-3(VI) chain</t>
  </si>
  <si>
    <t>CO6A3_HUMAN</t>
  </si>
  <si>
    <t>P12111</t>
  </si>
  <si>
    <t>A8MT30; B4E3U5; B7ZMJ7; E9PFQ6; E9PGQ9; Q16501; Q53QF4; Q53QF6</t>
  </si>
  <si>
    <t>3D-structure; Alternative splicing; Cell adhesion; Collagen; Congenital muscular dystrophy; Disease mutation; Disulfide bond; Dystonia; Extracellular matrix; Glycoprotein; Hydroxylation; Phosphoprotein; Polymorphism; Protease inhibitor; Repeat; Secreted; Serine protease inhibitor; Signal</t>
  </si>
  <si>
    <t>Congenital muscular dystrophy; Disease mutation; Dystonia</t>
  </si>
  <si>
    <t>cell adhesion {GO:0007155}; extracellular matrix organization {GO:0030198}; muscle organ development {GO:0007517}</t>
  </si>
  <si>
    <t>collagen type VI trimer {GO:0005589}; collagen-containing extracellular matrix {GO:0062023}; endoplasmic reticulum lumen {GO:0005788}; extracellular exosome {GO:0070062}; extracellular matrix {GO:0031012}; extracellular region {GO:0005576}; extracellular space {GO:0005615}; extracellular vesicle {GO:1903561}; sarcolemma {GO:0042383}</t>
  </si>
  <si>
    <t>extracellular matrix structural constituent conferring tensile strength {GO:0030020}; serine-type endopeptidase inhibitor activity {GO:0004867}</t>
  </si>
  <si>
    <t>Collagen degradation {R-HSA-1442490}; Collagen biosynthesis and modifying enzymes {R-HSA-1650814}; Signaling by PDGF {R-HSA-186797}; Assembly of collagen fibrils and other multimeric structures {R-HSA-2022090}; Integrin cell surface interactions {R-HSA-216083}; ECM proteoglycans {R-HSA-3000178}; NCAM1 interactions {R-HSA-419037}; Collagen chain trimerization {R-HSA-8948216}</t>
  </si>
  <si>
    <t>Sulfhydryl oxidase 1 (hQSOX)</t>
  </si>
  <si>
    <t>Quiescin Q6</t>
  </si>
  <si>
    <t>QSOX1_HUMAN</t>
  </si>
  <si>
    <t>O00391</t>
  </si>
  <si>
    <t>Q59G29; Q5T2X0; Q8TDL6; Q8WVP4</t>
  </si>
  <si>
    <t>QSCN6</t>
  </si>
  <si>
    <t>3D-structure; Alternative splicing; Disulfide bond; FAD; Flavoprotein; Glycoprotein; Golgi apparatus; Membrane; Oxidoreductase; Phosphoprotein; Polymorphism; Secreted; Signal; Transmembrane; Transmembrane helix</t>
  </si>
  <si>
    <t>Golgi apparatus; Membrane; Secreted</t>
  </si>
  <si>
    <t>Signal; Transmembrane; Transmembrane helix</t>
  </si>
  <si>
    <t>FAD; Flavoprotein</t>
  </si>
  <si>
    <t>cell redox homeostasis {GO:0045454}; cellular protein metabolic process {GO:0044267}; negative regulation of macroautophagy {GO:0016242}; neutrophil degranulation {GO:0043312}; platelet degranulation {GO:0002576}; post-translational protein modification {GO:0043687}</t>
  </si>
  <si>
    <t>endoplasmic reticulum lumen {GO:0005788}; extracellular exosome {GO:0070062}; extracellular region {GO:0005576}; extracellular space {GO:0005615}; Golgi apparatus {GO:0005794}; integral component of Golgi membrane {GO:0030173}; intercellular bridge {GO:0045171}; intracellular membrane-bounded organelle {GO:0043231}; platelet alpha granule lumen {GO:0031093}; specific granule lumen {GO:0035580}; tertiary granule lumen {GO:1904724}</t>
  </si>
  <si>
    <t>flavin-linked sulfhydryl oxidase activity {GO:0016971}; protein disulfide isomerase activity {GO:0003756}</t>
  </si>
  <si>
    <t>Lymphatic vessel endothelial hyaluronic acid receptor 1 (LYVE-1)</t>
  </si>
  <si>
    <t>Cell surface retention sequence-binding protein 1 (CRSBP-1); Extracellular link domain-containing protein 1; Hyaluronic acid receptor</t>
  </si>
  <si>
    <t>LYVE1_HUMAN</t>
  </si>
  <si>
    <t>Q9Y5Y7</t>
  </si>
  <si>
    <t>Q8TC18; Q9UNF4</t>
  </si>
  <si>
    <t>CRSBP1; HAR; XLKD1</t>
  </si>
  <si>
    <t>Disulfide bond; Glycoprotein; Membrane; Polymorphism; Receptor; Signal; Transmembrane; Transmembrane helix; Transport</t>
  </si>
  <si>
    <t>anatomical structure morphogenesis {GO:0009653}; cell-matrix adhesion {GO:0007160}; hyaluronan catabolic process {GO:0030214}; response to wounding {GO:0009611}</t>
  </si>
  <si>
    <t>extracellular exosome {GO:0070062}; integral component of plasma membrane {GO:0005887}; membrane {GO:0016020}; plasma membrane {GO:0005886}</t>
  </si>
  <si>
    <t>hyaluronic acid binding {GO:0005540}; signaling receptor activity {GO:0038023}; transmembrane signaling receptor activity {GO:0004888}</t>
  </si>
  <si>
    <t>Hyaluronan uptake and degradation {R-HSA-2160916}</t>
  </si>
  <si>
    <t>Protein HEG homolog 1</t>
  </si>
  <si>
    <t>HEG1_HUMAN</t>
  </si>
  <si>
    <t>Q9ULI3</t>
  </si>
  <si>
    <t>Q6NX66; Q8NC40; Q9BSV0</t>
  </si>
  <si>
    <t>KIAA1237</t>
  </si>
  <si>
    <t>3D-structure; Alternative splicing; Calcium; Cell junction; Cell membrane; Developmental protein; Disulfide bond; EGF-like domain; Glycoprotein; Membrane; Phosphoprotein; Polymorphism; Repeat; Secreted; Signal; Transmembrane; Transmembrane helix</t>
  </si>
  <si>
    <t>Cell junction; Cell membrane; Membrane; Secreted</t>
  </si>
  <si>
    <t>EGF-like domain; Repeat; Signal; Transmembrane; Transmembrane helix</t>
  </si>
  <si>
    <t>Developmental protein</t>
  </si>
  <si>
    <t>cardiac atrium morphogenesis {GO:0003209}; cardiac muscle tissue growth {GO:0055017}; cell-cell junction assembly {GO:0007043}; endothelial cell morphogenesis {GO:0001886}; in utero embryonic development {GO:0001701}; lung development {GO:0030324}; lymph circulation {GO:0003017}; lymph vessel development {GO:0001945}; multicellular organism growth {GO:0035264}; pericardium development {GO:0060039}; positive regulation of fibroblast growth factor production {GO:0090271}; post-embryonic development {GO:0009791}; regulation of body fluid levels {GO:0050878}; vasculogenesis {GO:0001570}; venous blood vessel morphogenesis {GO:0048845}; ventricular septum development {GO:0003281}; ventricular trabecula myocardium morphogenesis {GO:0003222}</t>
  </si>
  <si>
    <t>cell-cell junction {GO:0005911}; external side of plasma membrane {GO:0009897}; extracellular region {GO:0005576}; integral component of membrane {GO:0016021}</t>
  </si>
  <si>
    <t>Monocyte differentiation antigen CD14, membrane-bound form</t>
  </si>
  <si>
    <t>Myeloid cell-specific leucine-rich glycoprotein; CD_antigen=CD14</t>
  </si>
  <si>
    <t>CD14_HUMAN</t>
  </si>
  <si>
    <t>P08571</t>
  </si>
  <si>
    <t>Q53XT5; Q96FR6; Q96L99; Q9UNS3</t>
  </si>
  <si>
    <t>3D-structure; Cell membrane; Disulfide bond; Glycoprotein; Golgi apparatus; GPI-anchor; Immunity; Inflammatory response; Innate immunity; Leucine-rich repeat; Lipoprotein; Membrane; Polymorphism; Repeat; Secreted; Signal</t>
  </si>
  <si>
    <t>Immunity; Inflammatory response; Innate immunity</t>
  </si>
  <si>
    <t>Cell membrane; Golgi apparatus; Membrane; Secreted</t>
  </si>
  <si>
    <t>apoptotic process {GO:0006915}; apoptotic signaling pathway {GO:0097190}; cell surface receptor signaling pathway {GO:0007166}; cellular response to diacyl bacterial lipopeptide {GO:0071726}; cellular response to lipopolysaccharide {GO:0071222}; cellular response to lipoteichoic acid {GO:0071223}; cellular response to molecule of bacterial origin {GO:0071219}; cellular response to triacyl bacterial lipopeptide {GO:0071727}; I-kappaB kinase/NF-kappaB signaling {GO:0007249}; inflammatory response {GO:0006954}; innate immune response {GO:0045087}; lipopolysaccharide-mediated signaling pathway {GO:0031663}; MyD88-dependent toll-like receptor signaling pathway {GO:0002755}; MyD88-independent toll-like receptor signaling pathway {GO:0002756}; necroptotic process {GO:0070266}; negative regulation of MyD88-independent toll-like receptor signaling pathway {GO:0034128}; neutrophil degranulation {GO:0043312}; phagocytosis {GO:0006909}; positive regulation of endocytosis {GO:0045807}; positive regulation of interferon-gamma production {GO:0032729}; positive regulation of interleukin-8 secretion {GO:2000484}; positive regulation of NIK/NF-kappaB signaling {GO:1901224}; positive regulation of tumor necrosis factor production {GO:0032760}; positive regulation of type I interferon production {GO:0032481}; receptor-mediated endocytosis {GO:0006898}; response to electrical stimulus {GO:0051602}; response to ethanol {GO:0045471}; response to heat {GO:0009408}; response to magnesium ion {GO:0032026}; response to tumor necrosis factor {GO:0034612}; toll-like receptor 4 signaling pathway {GO:0034142}; toll-like receptor signaling pathway {GO:0002224}; toll-like receptor TLR1:TLR2 signaling pathway {GO:0038123}; toll-like receptor TLR6:TLR2 signaling pathway {GO:0038124}; TRIF-dependent toll-like receptor signaling pathway {GO:0035666}</t>
  </si>
  <si>
    <t>anchored component of external side of plasma membrane {GO:0031362}; endosome membrane {GO:0010008}; extracellular exosome {GO:0070062}; extracellular region {GO:0005576}; extracellular space {GO:0005615}; Golgi apparatus {GO:0005794}; lipopolysaccharide receptor complex {GO:0046696}; membrane raft {GO:0045121}; plasma membrane {GO:0005886}; secretory granule membrane {GO:0030667}</t>
  </si>
  <si>
    <t>lipopeptide binding {GO:0071723}; lipopolysaccharide binding {GO:0001530}; lipoteichoic acid binding {GO:0070891}; opsonin receptor activity {GO:0001847}; peptidoglycan receptor activity {GO:0016019}</t>
  </si>
  <si>
    <t>ER-Phagosome pathway {R-HSA-1236974}; via Death Receptors in the presence of ligand {R-HSA-140534}; Toll Like Receptor 4 (TLR4) Cascade {R-HSA-166016}; Transfer of LPS from LBP carrier to CD14 {R-HSA-166020}; MyD88:Mal cascade initiated on plasma membrane {R-HSA-166058}; MyD88-independent TLR4 cascade {R-HSA-166166}; Toll Like Receptor TLR1:TLR2 Cascade {R-HSA-168179}; Toll Like Receptor TLR6:TLR2 Cascade {R-HSA-168188}; TRIF-mediated programmed cell death {R-HSA-2562578}; MyD88 deficiency (TLR2/4) {R-HSA-5602498}; IRAK4 deficiency (TLR2/4) {R-HSA-5603041}; Regulation of TLR by endogenous ligand {R-HSA-5686938}; Neutrophil degranulation {R-HSA-6798695}; TICAM1,TRAF6-dependent induction of TAK1 complex {R-HSA-9014325}; Activation of IRF3/IRF7 mediated by TBK1/IKK epsilon {R-HSA-936964}; IKK complex recruitment mediated by RIP1 {R-HSA-937041}; TRAF6-mediated induction of TAK1 complex within TLR4 complex {R-HSA-937072}; IRAK2 mediated activation of TAK1 complex upon TLR7/8 or 9 stimulation {R-HSA-975163}</t>
  </si>
  <si>
    <t>Protein Z-dependent protease inhibitor (PZ-dependent protease inhibitor; PZI)</t>
  </si>
  <si>
    <t>Serpin A10</t>
  </si>
  <si>
    <t>ZPI_HUMAN</t>
  </si>
  <si>
    <t>Q9UK55</t>
  </si>
  <si>
    <t>A5Z2A5; Q6UWX9; Q86U20</t>
  </si>
  <si>
    <t>ZPI</t>
  </si>
  <si>
    <t>3D-structure; Blood coagulation; Glycoprotein; Hemostasis; Heparin-binding; Phosphoprotein; Polymorphism; Protease inhibitor; Secreted; Serine protease inhibitor; Signal</t>
  </si>
  <si>
    <t>blood coagulation {GO:0007596}; cellular protein metabolic process {GO:0044267}; post-translational protein modification {GO:0043687}</t>
  </si>
  <si>
    <t>endoplasmic reticulum lumen {GO:0005788}; extracellular exosome {GO:0070062}; extracellular space {GO:0005615}</t>
  </si>
  <si>
    <t>heparin binding {GO:0008201}; serine-type endopeptidase inhibitor activity {GO:0004867}</t>
  </si>
  <si>
    <t>Fructose-bisphosphate aldolase A</t>
  </si>
  <si>
    <t>Lung cancer antigen NY-LU-1; Muscle-type aldolase</t>
  </si>
  <si>
    <t>ALDOA_HUMAN</t>
  </si>
  <si>
    <t>P04075</t>
  </si>
  <si>
    <t>B4DXI7; Q6FH76; Q6FI10; Q96B15; Q9BWD9; Q9UCN2</t>
  </si>
  <si>
    <t>ALDA</t>
  </si>
  <si>
    <t>3D-structure; Acetylation; Alternative splicing; Cytoplasm; Disease mutation; Glycogen storage disease; Glycolysis; Hereditary hemolytic anemia; Isopeptide bond; Lyase; Phosphoprotein; Polymorphism; Schiff base; Ubl conjugation</t>
  </si>
  <si>
    <t>Glycolysis</t>
  </si>
  <si>
    <t>Cytoplasm</t>
  </si>
  <si>
    <t>Disease mutation; Glycogen storage disease; Hereditary hemolytic anemia</t>
  </si>
  <si>
    <t>Schiff base</t>
  </si>
  <si>
    <t>Lyase</t>
  </si>
  <si>
    <t>Acetylation; Isopeptide bond; Phosphoprotein; Ubl conjugation</t>
  </si>
  <si>
    <t>actin filament organization {GO:0007015}; ATP biosynthetic process {GO:0006754}; binding of sperm to zona pellucida {GO:0007339}; canonical glycolysis {GO:0061621}; fructose 1,6-bisphosphate metabolic process {GO:0030388}; fructose metabolic process {GO:0006000}; gluconeogenesis {GO:0006094}; glycolytic process {GO:0006096}; muscle cell cellular homeostasis {GO:0046716}; neutrophil degranulation {GO:0043312}; platelet degranulation {GO:0002576}; protein homotetramerization {GO:0051289}; regulation of cell shape {GO:0008360}; striated muscle contraction {GO:0006941}</t>
  </si>
  <si>
    <t>actin cytoskeleton {GO:0015629}; cytosol {GO:0005829}; extracellular exosome {GO:0070062}; extracellular region {GO:0005576}; extracellular space {GO:0005615}; ficolin-1-rich granule lumen {GO:1904813}; I band {GO:0031674}; M band {GO:0031430}; membrane {GO:0016020}; nucleus {GO:0005634}; platelet alpha granule lumen {GO:0031093}; secretory granule lumen {GO:0034774}; sperm head {GO:0061827}; tertiary granule lumen {GO:1904724}</t>
  </si>
  <si>
    <t>actin binding {GO:0003779}; cadherin binding {GO:0045296}; cytoskeletal protein binding {GO:0008092}; fructose binding {GO:0070061}; fructose-bisphosphate aldolase activity {GO:0004332}; identical protein binding {GO:0042802}; RNA binding {GO:0003723}; tubulin binding {GO:0015631}</t>
  </si>
  <si>
    <t>Carbohydrate degradation; glycolysis; D-glyceraldehyde 3- phosphate and glycerone phosphate from D-glucose: step 4/4.</t>
  </si>
  <si>
    <t>Platelet degranulation {R-HSA-114608}; Neutrophil degranulation {R-HSA-6798695}; Glycolysis {R-HSA-70171}; Gluconeogenesis {R-HSA-70263}</t>
  </si>
  <si>
    <t>Properdin</t>
  </si>
  <si>
    <t>Complement factor P</t>
  </si>
  <si>
    <t>PROP_HUMAN</t>
  </si>
  <si>
    <t>P27918</t>
  </si>
  <si>
    <t>O15134; O15135; O15136; O75826</t>
  </si>
  <si>
    <t>PFC</t>
  </si>
  <si>
    <t>3D-structure; Complement alternate pathway; Disease mutation; Disulfide bond; Glycoprotein; Immunity; Innate immunity; Polymorphism; Repeat; Secreted; Signal</t>
  </si>
  <si>
    <t>complement activation {GO:0006956}; complement activation, alternative pathway {GO:0006957}; defense response to bacterium {GO:0042742}; immune response {GO:0006955}; neutrophil degranulation {GO:0043312}; regulation of complement activation {GO:0030449}</t>
  </si>
  <si>
    <t>endoplasmic reticulum lumen {GO:0005788}; extracellular region {GO:0005576}; extracellular space {GO:0005615}; specific granule lumen {GO:0035580}; tertiary granule lumen {GO:1904724}</t>
  </si>
  <si>
    <t>Alternative complement activation {R-HSA-173736}; Activation of C3 and C5 {R-HSA-174577}; Defective B3GALTL causes Peters-plus syndrome (PpS) {R-HSA-5083635}; O-glycosylation of TSR domain-containing proteins {R-HSA-5173214}; Neutrophil degranulation {R-HSA-6798695}; Regulation of Complement cascade {R-HSA-977606}</t>
  </si>
  <si>
    <t>Endoplasmic reticulum chaperone BiP</t>
  </si>
  <si>
    <t>78 kDa glucose-regulated protein (GRP-78); Binding-immunoglobulin protein (BiP); Heat shock protein 70 family protein 5 (HSP70 family protein 5); Heat shock protein family A member 5; Immunoglobulin heavy chain-binding protein</t>
  </si>
  <si>
    <t>BIP_HUMAN</t>
  </si>
  <si>
    <t>P11021</t>
  </si>
  <si>
    <t>B0QZ61; Q2EF78; Q9NPF1; Q9UK02</t>
  </si>
  <si>
    <t>3D-structure; Acetylation; ATP-binding; Chaperone; Cytoplasm; Endoplasmic reticulum; Hydrolase; Isopeptide bond; Methylation; Nitration; Nucleotide-binding; Phosphoprotein; Polymorphism; Signal; Ubl conjugation</t>
  </si>
  <si>
    <t>Cytoplasm; Endoplasmic reticulum</t>
  </si>
  <si>
    <t>Chaperone; Hydrolase</t>
  </si>
  <si>
    <t>Acetylation; Isopeptide bond; Methylation; Nitration; Phosphoprotein; Ubl conjugation</t>
  </si>
  <si>
    <t>ATF6-mediated unfolded protein response {GO:0036500}; cellular response to antibiotic {GO:0071236}; cellular response to calcium ion {GO:0071277}; cellular response to cAMP {GO:0071320}; cellular response to drug {GO:0035690}; cellular response to gamma radiation {GO:0071480}; cellular response to glucose starvation {GO:0042149}; cellular response to interleukin-4 {GO:0071353}; cellular response to manganese ion {GO:0071287}; cellular response to nerve growth factor stimulus {GO:1990090}; cerebellar Purkinje cell layer development {GO:0021680}; cerebellum structural organization {GO:0021589}; endoplasmic reticulum unfolded protein response {GO:0030968}; ER overload response {GO:0006983}; IRE1-mediated unfolded protein response {GO:0036498}; maintenance of protein localization in endoplasmic reticulum {GO:0035437}; negative regulation of apoptotic process {GO:0043066}; negative regulation of IRE1-mediated unfolded protein response {GO:1903895}; negative regulation of protein homodimerization activity {GO:0090074}; negative regulation of transforming growth factor beta receptor signaling pathway {GO:0030512}; neuron apoptotic process {GO:0051402}; neuron differentiation {GO:0030182}; PERK-mediated unfolded protein response {GO:0036499}; positive regulation of cell migration {GO:0030335}; positive regulation of neuron projection development {GO:0010976}; positive regulation of protein ubiquitination {GO:0031398}; positive regulation of transcription from RNA polymerase II promoter in response to endoplasmic reticulum stress {GO:1990440}; protein folding in endoplasmic reticulum {GO:0034975}; regulation of ATF6-mediated unfolded protein response {GO:1903891}; regulation of IRE1-mediated unfolded protein response {GO:1903894}; regulation of PERK-mediated unfolded protein response {GO:1903897}; regulation of protein folding in endoplasmic reticulum {GO:0060904}; response to cocaine {GO:0042220}; response to methamphetamine hydrochloride {GO:1904313}; stress response to metal ion {GO:0097501}; substantia nigra development {GO:0021762}; toxin transport {GO:1901998}; ubiquitin-dependent ERAD pathway {GO:0030433}</t>
  </si>
  <si>
    <t>cell surface {GO:0009986}; endoplasmic reticulum {GO:0005783}; endoplasmic reticulum chaperone complex {GO:0034663}; endoplasmic reticulum lumen {GO:0005788}; endoplasmic reticulum membrane {GO:0005789}; endoplasmic reticulum-Golgi intermediate compartment {GO:0005793}; extracellular exosome {GO:0070062}; focal adhesion {GO:0005925}; integral component of endoplasmic reticulum membrane {GO:0030176}; melanosome {GO:0042470}; membrane {GO:0016020}; midbody {GO:0030496}; mitochondrion {GO:0005739}; myelin sheath {GO:0043209}; nucleus {GO:0005634}; plasma membrane {GO:0005886}; protein-containing complex {GO:0032991}; smooth endoplasmic reticulum {GO:0005790}</t>
  </si>
  <si>
    <t>ATP binding {GO:0005524}; ATPase activity {GO:0016887}; cadherin binding {GO:0045296}; calcium ion binding {GO:0005509}; chaperone binding {GO:0051087}; enzyme binding {GO:0019899}; misfolded protein binding {GO:0051787}; protein domain specific binding {GO:0019904}; ribosome binding {GO:0043022}; ubiquitin protein ligase binding {GO:0031625}; unfolded protein binding {GO:0051082}</t>
  </si>
  <si>
    <t>Platelet degranulation {R-HSA-114608}; Regulation of HSF1-mediated heat shock response {R-HSA-3371453}; ATF6 (ATF6-alpha) activates chaperones {R-HSA-381033}; PERK regulates gene expression {R-HSA-381042}; IRE1alpha activates chaperones {R-HSA-381070}; ATF6 (ATF6-alpha) activates chaperone genes {R-HSA-381183}; Antigen Presentation: Folding, assembly and peptide loading of class I MHC {R-HSA-983170}</t>
  </si>
  <si>
    <t>LG3 peptide</t>
  </si>
  <si>
    <t>Perlecan (PLC)</t>
  </si>
  <si>
    <t>PGBM_HUMAN</t>
  </si>
  <si>
    <t>P98160</t>
  </si>
  <si>
    <t>Q16287; Q5SZI3; Q9H3V5</t>
  </si>
  <si>
    <t>3D-structure; Angiogenesis; Basement membrane; Calcium; Disease mutation; Disulfide bond; EGF-like domain; Extracellular matrix; Glycoprotein; Heparan sulfate; Immunoglobulin domain; Laminin EGF-like domain; Metal-binding; Polymorphism; Proteoglycan; Repeat; Secreted; Signal</t>
  </si>
  <si>
    <t>Angiogenesis</t>
  </si>
  <si>
    <t>Basement membrane; Extracellular matrix; Secreted</t>
  </si>
  <si>
    <t>EGF-like domain; Immunoglobulin domain; Laminin EGF-like domain; Repeat; Signal</t>
  </si>
  <si>
    <t>Disulfide bond; Glycoprotein; Heparan sulfate; Proteoglycan</t>
  </si>
  <si>
    <t>angiogenesis {GO:0001525}; brain development {GO:0007420}; cardiovascular system development {GO:0072358}; cell differentiation {GO:0030154}; cellular protein metabolic process {GO:0044267}; extracellular matrix organization {GO:0030198}; glycosaminoglycan biosynthetic process {GO:0006024}; glycosaminoglycan catabolic process {GO:0006027}; inflammatory response {GO:0006954}; lipid metabolic process {GO:0006629}; negative regulation of amyloid fibril formation {GO:1905907}; negative regulation of angiogenesis {GO:0016525}; negative regulation of cell death {GO:0060548}; receptor-mediated endocytosis {GO:0006898}; retinoid metabolic process {GO:0001523}</t>
  </si>
  <si>
    <t>basement membrane {GO:0005604}; collagen-containing extracellular matrix {GO:0062023}; extracellular exosome {GO:0070062}; extracellular matrix {GO:0031012}; extracellular region {GO:0005576}; extracellular space {GO:0005615}; focal adhesion {GO:0005925}; Golgi lumen {GO:0005796}; lysosomal lumen {GO:0043202}; plasma membrane {GO:0005886}; plasma membrane protein complex {GO:0098797}</t>
  </si>
  <si>
    <t>calcium ion binding {GO:0005509}; extracellular matrix structural constituent conferring compression resistance {GO:0030021}; integrin binding {GO:0005178}; low-density lipoprotein particle receptor binding {GO:0050750}; protein C-terminus binding {GO:0008022}</t>
  </si>
  <si>
    <t>Degradation of the extracellular matrix {R-HSA-1474228}; A tetrasaccharide linker sequence is required for GAG synthesis {R-HSA-1971475}; HS-GAG biosynthesis {R-HSA-2022928}; HS-GAG degradation {R-HSA-2024096}; Integrin cell surface interactions {R-HSA-216083}; Laminin interactions {R-HSA-3000157}; Non-integrin membrane-ECM interactions {R-HSA-3000171}; ECM proteoglycans {R-HSA-3000178}; Defective B4GALT7 causes EDS, progeroid type {R-HSA-3560783}; Defective B3GAT3 causes JDSSDHD {R-HSA-3560801}; Defective EXT2 causes exostoses 2 {R-HSA-3656237}; Defective EXT1 causes exostoses 1, TRPS2 and CHDS {R-HSA-3656253}; Defective B3GALT6 causes EDSP2 and SEMDJL1 {R-HSA-4420332}; Retinoid metabolism and transport {R-HSA-975634}; Amyloid fiber formation {R-HSA-977225}</t>
  </si>
  <si>
    <t>Fibulin-1 (FIBL-1)</t>
  </si>
  <si>
    <t>FBLN1_HUMAN</t>
  </si>
  <si>
    <t>P23142</t>
  </si>
  <si>
    <t>B0QY42; B1AHL4; P23143; P23144; P37888; Q5TIC4; Q8TBH8; Q9HBQ5; Q9UC21; Q9UGR4; Q9UH41</t>
  </si>
  <si>
    <t>Alternative splicing; Calcium; Chromosomal rearrangement; Disulfide bond; EGF-like domain; Extracellular matrix; Glycoprotein; Host-virus interaction; Polymorphism; Repeat; Secreted; Signal</t>
  </si>
  <si>
    <t>Alternative splicing; Chromosomal rearrangement; Polymorphism</t>
  </si>
  <si>
    <t>blood coagulation, fibrin clot formation {GO:0072378}; embryo implantation {GO:0007566}; extracellular matrix organization {GO:0030198}; negative regulation of cell adhesion {GO:0007162}; negative regulation of cell motility {GO:2000146}; negative regulation of ERK1 and ERK2 cascade {GO:0070373}; negative regulation of protein phosphorylation {GO:0001933}; negative regulation of stem cell proliferation {GO:2000647}; negative regulation of substrate adhesion-dependent cell spreading {GO:1900025}; negative regulation of transformation of host cell by virus {GO:1904188}; negative regulation of transforming growth factor-beta secretion {GO:2001202}; positive regulation of fibroblast proliferation {GO:0048146}; positive regulation of gene expression {GO:0010628}; positive regulation of substrate-dependent cell migration, cell attachment to substrate {GO:1904237}; viral process {GO:0016032}</t>
  </si>
  <si>
    <t>basement membrane {GO:0005604}; collagen-containing extracellular matrix {GO:0062023}; elastic fiber {GO:0071953}; extracellular exosome {GO:0070062}; extracellular matrix {GO:0031012}; extracellular region {GO:0005576}; extracellular space {GO:0005615}</t>
  </si>
  <si>
    <t>calcium ion binding {GO:0005509}; extracellular matrix structural constituent {GO:0005201}; fibrinogen binding {GO:0070051}; fibronectin binding {GO:0001968}; identical protein binding {GO:0042802}; integrin binding {GO:0005178}; peptidase activator activity {GO:0016504}; protein C-terminus binding {GO:0008022}; protein-containing complex binding {GO:0044877}</t>
  </si>
  <si>
    <t>Molecules associated with elastic fibres {R-HSA-2129379}</t>
  </si>
  <si>
    <t>sp|P0DJI8|SAA1_HUMAN</t>
  </si>
  <si>
    <t>Serum amyloid protein A(4-101)</t>
  </si>
  <si>
    <t>Amyloid fibril protein AA</t>
  </si>
  <si>
    <t>SAA1_HUMAN</t>
  </si>
  <si>
    <t>P0DJI8</t>
  </si>
  <si>
    <t>P02735; P02736; P02737; Q16730; Q16834; Q16835; Q16879; Q3KRB3; Q6FG67; Q96QN0; Q9UCK9; Q9UCL0</t>
  </si>
  <si>
    <t>3D-structure; Acute phase; Amyloid; Amyloidosis; HDL; Heparin-binding; Methylation; Polymorphism; Secreted; Signal</t>
  </si>
  <si>
    <t>Amyloidosis</t>
  </si>
  <si>
    <t>Methylation</t>
  </si>
  <si>
    <t>activation of MAPK activity {GO:0000187}; acute-phase response {GO:0006953}; cellular protein metabolic process {GO:0044267}; cytokine-mediated signaling pathway {GO:0019221}; G-protein coupled receptor signaling pathway {GO:0007186}; innate immune response {GO:0045087}; lymphocyte chemotaxis {GO:0048247}; macrophage chemotaxis {GO:0048246}; negative regulation of inflammatory response {GO:0050728}; neutrophil chemotaxis {GO:0030593}; platelet activation {GO:0030168}; positive regulation of cell adhesion {GO:0045785}; positive regulation of cytokine secretion {GO:0050715}; positive regulation of cytosolic calcium ion concentration {GO:0007204}; positive regulation of interleukin-1 secretion {GO:0050716}; receptor-mediated endocytosis {GO:0006898}; regulation of protein secretion {GO:0050708}</t>
  </si>
  <si>
    <t>cytoplasmic microtubule {GO:0005881}; endocytic vesicle lumen {GO:0071682}; extracellular exosome {GO:0070062}; extracellular region {GO:0005576}; extracellular space {GO:0005615}; high-density lipoprotein particle {GO:0034364}</t>
  </si>
  <si>
    <t>chemoattractant activity {GO:0042056}; G-protein coupled receptor binding {GO:0001664}; heparin binding {GO:0008201}</t>
  </si>
  <si>
    <t>Scavenging by Class B Receptors {R-HSA-3000471}; G alpha (q) signalling events {R-HSA-416476}; G alpha (i) signalling events {R-HSA-418594}; Formyl peptide receptors bind formyl peptides and many other ligands {R-HSA-444473}; TAK1 activates NFkB by phosphorylation and activation of IKKs complex {R-HSA-445989}; Interleukin-4 and Interleukin-13 signaling {R-HSA-6785807}; Advanced glycosylation endproduct receptor signaling {R-HSA-879415}; TRAF6 mediated NF-kB activation {R-HSA-933542}; Amyloid fiber formation {R-HSA-977225}</t>
  </si>
  <si>
    <t>Prenylcysteine oxidase 1</t>
  </si>
  <si>
    <t>Prenylcysteine lyase</t>
  </si>
  <si>
    <t>PCYOX_HUMAN</t>
  </si>
  <si>
    <t>Q9UHG3</t>
  </si>
  <si>
    <t>B2RB14; B7Z9P8; O94982; Q8N4N5; Q96QM8</t>
  </si>
  <si>
    <t>KIAA0908; PCL1</t>
  </si>
  <si>
    <t>Alternative splicing; FAD; Flavoprotein; Glycoprotein; Lysosome; Oxidoreductase; Polymorphism; Signal</t>
  </si>
  <si>
    <t>Lysosome</t>
  </si>
  <si>
    <t>prenylated protein catabolic process {GO:0030327}; prenylcysteine catabolic process {GO:0030328}; prenylcysteine metabolic process {GO:0030329}</t>
  </si>
  <si>
    <t>extracellular exosome {GO:0070062}; lysosome {GO:0005764}; plasma membrane {GO:0005886}; vacuolar membrane {GO:0005774}; very-low-density lipoprotein particle {GO:0034361}</t>
  </si>
  <si>
    <t>chloride-transporting ATPase activity {GO:0008555}; prenylcysteine oxidase activity {GO:0001735}</t>
  </si>
  <si>
    <t>Neural cell adhesion molecule 1 (N-CAM-1; NCAM-1)</t>
  </si>
  <si>
    <t>CD_antigen=CD56</t>
  </si>
  <si>
    <t>NCAM1_HUMAN</t>
  </si>
  <si>
    <t>P13591</t>
  </si>
  <si>
    <t>A8K8T8; P13592; P13593; Q05C58; Q15829; Q16180; Q16209; Q59FL7; Q86X47; Q96CJ3</t>
  </si>
  <si>
    <t>NCAM</t>
  </si>
  <si>
    <t>3D-structure; Alternative splicing; Cell adhesion; Cell membrane; Disulfide bond; Glycoprotein; GPI-anchor; Host cell receptor for virus entry; Host-virus interaction; Immunoglobulin domain; Lipoprotein; Membrane; Phosphoprotein; Polymorphism; Receptor; Repeat; Secreted; Signal; Transmembrane; Transmembrane helix</t>
  </si>
  <si>
    <t>Cell adhesion; Host-virus interaction</t>
  </si>
  <si>
    <t>Host cell receptor for virus entry; Receptor</t>
  </si>
  <si>
    <t>Disulfide bond; GPI-anchor; Glycoprotein; Lipoprotein; Phosphoprotein</t>
  </si>
  <si>
    <t>axon guidance {GO:0007411}; cell adhesion {GO:0007155}; commissural neuron axon guidance {GO:0071679}; interferon-gamma-mediated signaling pathway {GO:0060333}; MAPK cascade {GO:0000165}; regulation of semaphorin-plexin signaling pathway {GO:2001260}</t>
  </si>
  <si>
    <t>anchored component of membrane {GO:0031225}; cell surface {GO:0009986}; collagen-containing extracellular matrix {GO:0062023}; cytosol {GO:0005829}; external side of plasma membrane {GO:0009897}; Golgi membrane {GO:0000139}; integral component of membrane {GO:0016021}; membrane {GO:0016020}; plasma membrane {GO:0005886}</t>
  </si>
  <si>
    <t>identical protein binding {GO:0042802}; Ras guanyl-nucleotide exchange factor activity {GO:0005088}; virus receptor activity {GO:0001618}</t>
  </si>
  <si>
    <t>ECM proteoglycans {R-HSA-3000178}; NCAM signaling for neurite out-growth {R-HSA-375165}; NCAM1 interactions {R-HSA-419037}; Signal transduction by L1 {R-HSA-445144}; RAF/MAP kinase cascade {R-HSA-5673001}; Interferon gamma signaling {R-HSA-877300}</t>
  </si>
  <si>
    <t>Proapolipoprotein C-II</t>
  </si>
  <si>
    <t>Apolipoprotein C2 (ProapoC-II)</t>
  </si>
  <si>
    <t>APOC2_HUMAN</t>
  </si>
  <si>
    <t>P02655</t>
  </si>
  <si>
    <t>C0JYY4; Q9BS39; Q9UDE3; Q9UNK3</t>
  </si>
  <si>
    <t>APC2</t>
  </si>
  <si>
    <t>3D-structure; Chylomicron; Disease mutation; Glycoprotein; HDL; Hyperlipidemia; LDL; Lipid degradation; Lipid metabolism; Lipid transport; Polymorphism; Secreted; Sialic acid; Signal; Transport; VLDL</t>
  </si>
  <si>
    <t>Lipid degradation; Lipid metabolism; Lipid transport; Transport</t>
  </si>
  <si>
    <t>Chylomicron; HDL; LDL; Secreted; VLDL</t>
  </si>
  <si>
    <t>Disease mutation; Hyperlipidemia</t>
  </si>
  <si>
    <t>cholesterol efflux {GO:0033344}; cholesterol homeostasis {GO:0042632}; chylomicron assembly {GO:0034378}; chylomicron remnant clearance {GO:0034382}; chylomicron remodeling {GO:0034371}; high-density lipoprotein particle clearance {GO:0034384}; high-density lipoprotein particle remodeling {GO:0034375}; lipid catabolic process {GO:0016042}; lipoprotein transport {GO:0042953}; negative regulation of cholesterol transport {GO:0032375}; negative regulation of lipid metabolic process {GO:0045833}; negative regulation of receptor-mediated endocytosis {GO:0048261}; negative regulation of very-low-density lipoprotein particle clearance {GO:0010916}; phospholipid efflux {GO:0033700}; positive regulation of fatty acid biosynthetic process {GO:0045723}; positive regulation of lipoprotein lipase activity {GO:0051006}; positive regulation of phospholipase activity {GO:0010518}; positive regulation of phospholipid catabolic process {GO:0060697}; positive regulation of triglyceride catabolic process {GO:0010898}; positive regulation of very-low-density lipoprotein particle remodeling {GO:0010902}; response to drug {GO:0042493}; retinoid metabolic process {GO:0001523}; reverse cholesterol transport {GO:0043691}; triglyceride homeostasis {GO:0070328}; triglyceride-rich lipoprotein particle remodeling {GO:0034370}; very-low-density lipoprotein particle remodeling {GO:0034372}</t>
  </si>
  <si>
    <t>chylomicron {GO:0042627}; early endosome {GO:0005769}; extracellular region {GO:0005576}; extracellular space {GO:0005615}; intermediate-density lipoprotein particle {GO:0034363}; low-density lipoprotein particle {GO:0034362}; spherical high-density lipoprotein particle {GO:0034366}; very-low-density lipoprotein particle {GO:0034361}</t>
  </si>
  <si>
    <t>lipase inhibitor activity {GO:0055102}; lipid binding {GO:0008289}; lipoprotein lipase activator activity {GO:0060230}; phospholipase activator activity {GO:0016004}; phospholipase binding {GO:0043274}; protein homodimerization activity {GO:0042803}</t>
  </si>
  <si>
    <t>Chylomicron assembly {R-HSA-8963888}; Assembly of active LPL and LIPC lipase complexes {R-HSA-8963889}; Chylomicron remodeling {R-HSA-8963901}; HDL remodeling {R-HSA-8964058}; Retinoid metabolism and transport {R-HSA-975634}</t>
  </si>
  <si>
    <t>Arginase-1</t>
  </si>
  <si>
    <t>Liver-type arginase; Type I arginase</t>
  </si>
  <si>
    <t>ARGI1_HUMAN</t>
  </si>
  <si>
    <t>P05089</t>
  </si>
  <si>
    <t>A6NEA0; Q5JWT5; Q5JWT6; Q8TE72; Q9BS50</t>
  </si>
  <si>
    <t>3D-structure; Adaptive immunity; Alternative splicing; Arginine metabolism; Cytoplasm; Disease mutation; Hydrolase; Immunity; Innate immunity; Manganese; Metal-binding; Phosphoprotein; Polymorphism; Urea cycle</t>
  </si>
  <si>
    <t>Adaptive immunity; Arginine metabolism; Immunity; Innate immunity; Urea cycle</t>
  </si>
  <si>
    <t>Manganese; Metal-binding</t>
  </si>
  <si>
    <t>adaptive immune response {GO:0002250}; aging {GO:0007568}; arginine catabolic process {GO:0006527}; arginine catabolic process to ornithine {GO:0019547}; cellular response to dexamethasone stimulus {GO:0071549}; cellular response to glucagon stimulus {GO:0071377}; cellular response to hydrogen peroxide {GO:0070301}; cellular response to interleukin-4 {GO:0071353}; cellular response to lipopolysaccharide {GO:0071222}; cellular response to transforming growth factor beta stimulus {GO:0071560}; collagen biosynthetic process {GO:0032964}; defense response to protozoan {GO:0042832}; innate immune response {GO:0045087}; liver development {GO:0001889}; lung development {GO:0030324}; mammary gland involution {GO:0060056}; maternal process involved in female pregnancy {GO:0060135}; negative regulation of activated T cell proliferation {GO:0046007}; negative regulation of interferon-gamma-mediated signaling pathway {GO:0060336}; negative regulation of T cell proliferation {GO:0042130}; negative regulation of T-helper 2 cell cytokine production {GO:2000552}; neutrophil degranulation {GO:0043312}; positive regulation of endothelial cell proliferation {GO:0001938}; positive regulation of neutrophil mediated killing of fungus {GO:0070965}; protein homotrimerization {GO:0070207}; regulation of L-arginine import {GO:0010963}; response to amine {GO:0014075}; response to amino acid {GO:0043200}; response to axon injury {GO:0048678}; response to cadmium ion {GO:0046686}; response to herbicide {GO:0009635}; response to manganese ion {GO:0010042}; response to methylmercury {GO:0051597}; response to selenium ion {GO:0010269}; response to vitamin A {GO:0033189}; response to vitamin E {GO:0033197}; response to zinc ion {GO:0010043}; urea cycle {GO:0000050}</t>
  </si>
  <si>
    <t>azurophil granule lumen {GO:0035578}; cytoplasm {GO:0005737}; cytosol {GO:0005829}; extracellular region {GO:0005576}; extracellular space {GO:0005615}; mitochondrial outer membrane {GO:0005741}; neuron projection {GO:0043005}; neuronal cell body {GO:0043025}; nucleus {GO:0005634}; specific granule lumen {GO:0035580}</t>
  </si>
  <si>
    <t>arginase activity {GO:0004053}; manganese ion binding {GO:0030145}</t>
  </si>
  <si>
    <t>Nitrogen metabolism; urea cycle; L-ornithine and urea from L-arginine: step 1/1..</t>
  </si>
  <si>
    <t>Neutrophil degranulation {R-HSA-6798695}; Urea cycle {R-HSA-70635}</t>
  </si>
  <si>
    <t>Carbonic anhydrase 1</t>
  </si>
  <si>
    <t>Carbonate dehydratase I; Carbonic anhydrase B (CAB); Carbonic anhydrase I (CA-I)</t>
  </si>
  <si>
    <t>CAH1_HUMAN</t>
  </si>
  <si>
    <t>P00915</t>
  </si>
  <si>
    <t>3D-structure; Acetylation; Cytoplasm; Lyase; Metal-binding; Polymorphism; Zinc</t>
  </si>
  <si>
    <t>bicarbonate transport {GO:0015701}; interleukin-12-mediated signaling pathway {GO:0035722}; one-carbon metabolic process {GO:0006730}</t>
  </si>
  <si>
    <t>cytosol {GO:0005829}; extracellular exosome {GO:0070062}</t>
  </si>
  <si>
    <t>arylesterase activity {GO:0004064}; carbonate dehydratase activity {GO:0004089}; hydro-lyase activity {GO:0016836}; zinc ion binding {GO:0008270}</t>
  </si>
  <si>
    <t>Erythrocytes take up carbon dioxide and release oxygen {R-HSA-1237044}; Erythrocytes take up oxygen and release carbon dioxide {R-HSA-1247673}; Reversible hydration of carbon dioxide {R-HSA-1475029}; Gene and protein expression by JAK-STAT signaling after Interleukin-12 stimulation {R-HSA-8950505}</t>
  </si>
  <si>
    <t>Soluble dopamine beta-hydroxylase</t>
  </si>
  <si>
    <t>Dopamine beta-monooxygenase</t>
  </si>
  <si>
    <t>DOPO_HUMAN</t>
  </si>
  <si>
    <t>P09172</t>
  </si>
  <si>
    <t>Q5T381; Q96AG2</t>
  </si>
  <si>
    <t>3D-structure; Catecholamine biosynthesis; Copper; Cytoplasmic vesicle; Disease mutation; Disulfide bond; Glycoprotein; Membrane; Metal-binding; Monooxygenase; Oxidoreductase; Polymorphism; Secreted; Signal-anchor; Transmembrane; Transmembrane helix; Vitamin C</t>
  </si>
  <si>
    <t>Catecholamine biosynthesis</t>
  </si>
  <si>
    <t>Cytoplasmic vesicle; Membrane; Secreted</t>
  </si>
  <si>
    <t>Copper; Metal-binding; Vitamin C</t>
  </si>
  <si>
    <t>Monooxygenase; Oxidoreductase</t>
  </si>
  <si>
    <t>behavioral response to ethanol {GO:0048149}; blood vessel remodeling {GO:0001974}; catecholamine biosynthetic process {GO:0042423}; chemical synaptic transmission {GO:0007268}; cytokine production {GO:0001816}; dopamine catabolic process {GO:0042420}; fear response {GO:0042596}; glucose homeostasis {GO:0042593}; homoiothermy {GO:0042309}; leukocyte mediated immunity {GO:0002443}; leukocyte migration {GO:0050900}; locomotory behavior {GO:0007626}; maternal behavior {GO:0042711}; memory {GO:0007613}; norepinephrine biosynthetic process {GO:0042421}; octopamine biosynthetic process {GO:0006589}; positive regulation of cold-induced thermogenesis {GO:0120162}; positive regulation of vasoconstriction {GO:0045907}; regulation of cell proliferation {GO:0042127}; regulation of extrinsic apoptotic signaling pathway {GO:2001236}; response to amphetamine {GO:0001975}; response to pain {GO:0048265}; visual learning {GO:0008542}</t>
  </si>
  <si>
    <t>chromaffin granule lumen {GO:0034466}; chromaffin granule membrane {GO:0042584}; cytoplasm {GO:0005737}; endoplasmic reticulum {GO:0005783}; extracellular region {GO:0005576}; extracellular space {GO:0005615}; integral component of membrane {GO:0016021}; intracellular membrane-bounded organelle {GO:0043231}; membrane {GO:0016020}; microtubule organizing center {GO:0005815}; secretory granule lumen {GO:0034774}; secretory granule membrane {GO:0030667}; transport vesicle membrane {GO:0030658}</t>
  </si>
  <si>
    <t>catalytic activity {GO:0003824}; copper ion binding {GO:0005507}; dopamine beta-monooxygenase activity {GO:0004500}; L-ascorbic acid binding {GO:0031418}</t>
  </si>
  <si>
    <t xml:space="preserve">Catecholamine biosynthesis; (R)-noradrenaline biosynthesis; (R)-noradrenaline from dopamine: step 1/1. </t>
  </si>
  <si>
    <t>Catecholamine biosynthesis {R-HSA-209905}</t>
  </si>
  <si>
    <t>Cartilage oligomeric matrix protein (COMP)</t>
  </si>
  <si>
    <t>Thrombospondin-5 (TSP5)</t>
  </si>
  <si>
    <t>COMP_HUMAN</t>
  </si>
  <si>
    <t>P49747</t>
  </si>
  <si>
    <t>B4DKJ3; O14592; Q16388; Q16389; Q2NL86; Q8N4T2</t>
  </si>
  <si>
    <t>3D-structure; Alternative splicing; Apoptosis; Calcium; Cell adhesion; Disease mutation; Disulfide bond; Dwarfism; EGF-like domain; Extracellular matrix; Glycoprotein; Heparin-binding; Polymorphism; Repeat; Secreted; Signal</t>
  </si>
  <si>
    <t>Apoptosis; Cell adhesion</t>
  </si>
  <si>
    <t>animal organ morphogenesis {GO:0009887}; apoptotic process {GO:0006915}; cell adhesion {GO:0007155}; extracellular matrix organization {GO:0030198}; growth plate cartilage development {GO:0003417}; limb development {GO:0060173}; negative regulation of apoptotic process {GO:0043066}; skeletal system development {GO:0001501}</t>
  </si>
  <si>
    <t>extracellular exosome {GO:0070062}; extracellular matrix {GO:0031012}; extracellular region {GO:0005576}; extracellular space {GO:0005615}</t>
  </si>
  <si>
    <t>calcium ion binding {GO:0005509}; collagen binding {GO:0005518}; extracellular matrix structural constituent {GO:0005201}; heparan sulfate proteoglycan binding {GO:0043395}; heparin binding {GO:0008201}; protease binding {GO:0002020}</t>
  </si>
  <si>
    <t>Integrin cell surface interactions {R-HSA-216083}; ECM proteoglycans {R-HSA-3000178}</t>
  </si>
  <si>
    <t>Plastin-2</t>
  </si>
  <si>
    <t>L-plastin; LC64P; Lymphocyte cytosolic protein 1 (LCP-1)</t>
  </si>
  <si>
    <t>PLSL_HUMAN</t>
  </si>
  <si>
    <t>P13796</t>
  </si>
  <si>
    <t>B2R613; B4DUA0; Q5TBN4</t>
  </si>
  <si>
    <t>PLS2</t>
  </si>
  <si>
    <t>3D-structure; Acetylation; Actin-binding; Alternative splicing; Calcium; Cell junction; Cell membrane; Cell projection; Chromosomal rearrangement; Cytoplasm; Cytoskeleton; Disease mutation; Membrane; Metal-binding; Phosphoprotein; Polymorphism; Repeat</t>
  </si>
  <si>
    <t>Cell junction; Cell membrane; Cell projection; Cytoplasm; Cytoskeleton; Membrane</t>
  </si>
  <si>
    <t>Acetylation; Phosphoprotein</t>
  </si>
  <si>
    <t>actin crosslink formation {GO:0051764}; actin filament bundle assembly {GO:0051017}; actin filament network formation {GO:0051639}; animal organ regeneration {GO:0031100}; cell migration {GO:0016477}; extracellular matrix disassembly {GO:0022617}; interleukin-12-mediated signaling pathway {GO:0035722}; positive regulation of podosome assembly {GO:0071803}; protein kinase A signaling {GO:0010737}; regulation of intracellular protein transport {GO:0033157}; T cell activation involved in immune response {GO:0002286}</t>
  </si>
  <si>
    <t>actin cytoskeleton {GO:0015629}; actin filament {GO:0005884}; actin filament bundle {GO:0032432}; cell junction {GO:0030054}; cytoplasm {GO:0005737}; cytosol {GO:0005829}; extracellular exosome {GO:0070062}; extracellular space {GO:0005615}; filopodium {GO:0030175}; focal adhesion {GO:0005925}; phagocytic cup {GO:0001891}; plasma membrane {GO:0005886}; podosome {GO:0002102}; ruffle {GO:0001726}; ruffle membrane {GO:0032587}</t>
  </si>
  <si>
    <t>actin binding {GO:0003779}; actin filament binding {GO:0051015}; calcium ion binding {GO:0005509}; GTPase binding {GO:0051020}; identical protein binding {GO:0042802}; integrin binding {GO:0005178}</t>
  </si>
  <si>
    <t>Gene and protein expression by JAK-STAT signaling after Interleukin-12 stimulation {R-HSA-8950505}</t>
  </si>
  <si>
    <t>Vinculin</t>
  </si>
  <si>
    <t>Metavinculin (MV)</t>
  </si>
  <si>
    <t>VINC_HUMAN</t>
  </si>
  <si>
    <t>P18206</t>
  </si>
  <si>
    <t>Q16450; Q5SWX2; Q7Z3B8; Q8IXU7</t>
  </si>
  <si>
    <t>3D-structure; Acetylation; Actin-binding; Alternative splicing; Cardiomyopathy; Cell adhesion; Cell junction; Cell membrane; Cytoplasm; Cytoskeleton; Disease mutation; Lipoprotein; Membrane; Palmitate; Phosphoprotein; Polymorphism; Repeat</t>
  </si>
  <si>
    <t>Cardiomyopathy; Disease mutation</t>
  </si>
  <si>
    <t>Acetylation; Lipoprotein; Palmitate; Phosphoprotein</t>
  </si>
  <si>
    <t>adherens junction assembly {GO:0034333}; apical junction assembly {GO:0043297}; axon extension {GO:0048675}; cell adhesion {GO:0007155}; cell-matrix adhesion {GO:0007160}; epithelial cell-cell adhesion {GO:0090136}; lamellipodium assembly {GO:0030032}; morphogenesis of an epithelium {GO:0002009}; muscle contraction {GO:0006936}; negative regulation of cell migration {GO:0030336}; neutrophil degranulation {GO:0043312}; platelet aggregation {GO:0070527}; platelet degranulation {GO:0002576}; protein localization to cell surface {GO:0034394}</t>
  </si>
  <si>
    <t>adherens junction {GO:0005912}; brush border {GO:0005903}; cell {GO:0005623}; cell-cell adherens junction {GO:0005913}; cell-cell junction {GO:0005911}; cell-substrate junction {GO:0030055}; costamere {GO:0043034}; cytoskeleton {GO:0005856}; cytosol {GO:0005829}; extracellular exosome {GO:0070062}; extracellular region {GO:0005576}; extracellular vesicle {GO:1903561}; fascia adherens {GO:0005916}; ficolin-1-rich granule lumen {GO:1904813}; focal adhesion {GO:0005925}; inner dense plaque of desmosome {GO:0090637}; membrane raft {GO:0045121}; outer dense plaque of desmosome {GO:0090636}; plasma membrane {GO:0005886}; podosome {GO:0002102}; protein-containing complex {GO:0032991}; sarcolemma {GO:0042383}; secretory granule lumen {GO:0034774}; specific granule lumen {GO:0035580}; terminal web {GO:1990357}; zonula adherens {GO:0005915}</t>
  </si>
  <si>
    <t>actin binding {GO:0003779}; alpha-catenin binding {GO:0045294}; beta-catenin binding {GO:0008013}; cadherin binding {GO:0045296}; dystroglycan binding {GO:0002162}; structural molecule activity {GO:0005198}; ubiquitin protein ligase binding {GO:0031625}</t>
  </si>
  <si>
    <t>Platelet degranulation {R-HSA-114608}; Smooth Muscle Contraction {R-HSA-445355}; MAP2K and MAPK activation {R-HSA-5674135}; Neutrophil degranulation {R-HSA-6798695};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</t>
  </si>
  <si>
    <t>Mannosyl-oligosaccharide 1,2-alpha-mannosidase IA</t>
  </si>
  <si>
    <t>Man(9)-alpha-mannosidase (Man9-mannosidase); Mannosidase alpha class 1A member 1; Processing alpha-1,2-mannosidase IA (Alpha-1,2-mannosidase IA)</t>
  </si>
  <si>
    <t>MA1A1_HUMAN</t>
  </si>
  <si>
    <t>P33908</t>
  </si>
  <si>
    <t>E7EU32; Q6P052; Q9NU44; Q9UJI3</t>
  </si>
  <si>
    <t>Alternative splicing; Calcium; Disulfide bond; Glycoprotein; Glycosidase; Golgi apparatus; Hydrolase; Membrane; Polymorphism; Signal-anchor; Transmembrane; Transmembrane helix</t>
  </si>
  <si>
    <t>Golgi apparatus mannose trimming {GO:1904381}; N-glycan processing {GO:0006491}; protein glycosylation {GO:0006486}</t>
  </si>
  <si>
    <t>cytosol {GO:0005829}; endoplasmic reticulum {GO:0005783}; endoplasmic reticulum-Golgi intermediate compartment {GO:0005793}; extracellular exosome {GO:0070062}; Golgi apparatus {GO:0005794}; Golgi membrane {GO:0000139}; integral component of membrane {GO:0016021}; membrane {GO:0016020}</t>
  </si>
  <si>
    <t>calcium ion binding {GO:0005509}; mannosidase activity {GO:0015923}; mannosyl-oligosaccharide 1,2-alpha-mannosidase activity {GO:0004571}</t>
  </si>
  <si>
    <t>Intra-Golgi traffic {R-HSA-6811438}; Progressive trimming of alpha-1,2-linked mannose residues from Man9/8/7GlcNAc2 to produce Man5GlcNAc2 {R-HSA-964827}</t>
  </si>
  <si>
    <t>Angiogenin</t>
  </si>
  <si>
    <t>Ribonuclease 5 (RNase 5)</t>
  </si>
  <si>
    <t>ANGI_HUMAN</t>
  </si>
  <si>
    <t>P03950</t>
  </si>
  <si>
    <t>Q05CV1; Q53X86; Q6P5T2; Q8WXE7</t>
  </si>
  <si>
    <t>RNASE5</t>
  </si>
  <si>
    <t>3D-structure; Amyotrophic lateral sclerosis; Angiogenesis; Cytoplasmic vesicle; Developmental protein; Differentiation; Disease mutation; Disulfide bond; DNA-binding; Endonuclease; Hydrolase; Neurodegeneration; Nuclease; Nucleus; Polymorphism; Protein synthesis inhibitor; Pyrrolidone carboxylic acid; Secreted; Signal; Stress response</t>
  </si>
  <si>
    <t>Angiogenesis; Differentiation; Stress response</t>
  </si>
  <si>
    <t>Cytoplasmic vesicle; Nucleus; Secreted</t>
  </si>
  <si>
    <t>Amyotrophic lateral sclerosis; Disease mutation; Neurodegeneration</t>
  </si>
  <si>
    <t>DNA-binding; Developmental protein; Endonuclease; Hydrolase; Nuclease; Protein synthesis inhibitor</t>
  </si>
  <si>
    <t>actin filament polymerization {GO:0030041}; activation of phospholipase A2 activity {GO:0032431}; activation of phospholipase C activity {GO:0007202}; activation of protein kinase B activity {GO:0032148}; adherens junction organization {GO:0034332}; angiogenesis {GO:0001525}; antibacterial humoral response {GO:0019731}; antifungal humoral response {GO:0019732}; antimicrobial humoral immune response mediated by antimicrobial peptide {GO:0061844}; cell communication {GO:0007154}; cell migration {GO:0016477}; defense response to Gram-positive bacterium {GO:0050830}; diacylglycerol biosynthetic process {GO:0006651}; homeostatic process {GO:0042592}; innate immune response {GO:0045087}; negative regulation of smooth muscle cell proliferation {GO:0048662}; negative regulation of translation {GO:0017148}; oocyte maturation {GO:0001556}; ovarian follicle development {GO:0001541}; placenta development {GO:0001890}; positive regulation of endothelial cell proliferation {GO:0001938}; positive regulation of phosphorylation {GO:0042327}; positive regulation of protein secretion {GO:0050714}; response to hormone {GO:0009725}; response to hypoxia {GO:0001666}; response to yeast {GO:0001878}; rRNA transcription {GO:0009303}</t>
  </si>
  <si>
    <t>angiogenin-PRI complex {GO:0032311}; basement membrane {GO:0005604}; cytoplasmic vesicle {GO:0031410}; extracellular region {GO:0005576}; extracellular space {GO:0005615}; growth cone {GO:0030426}; neuronal cell body {GO:0043025}; nucleolus {GO:0005730}; nucleus {GO:0005634}</t>
  </si>
  <si>
    <t>actin binding {GO:0003779}; copper ion binding {GO:0005507}; DNA binding {GO:0003677}; endonuclease activity {GO:0004519}; heparin binding {GO:0008201}; peptide binding {GO:0042277}; protein homodimerization activity {GO:0042803}; ribonuclease activity {GO:0004540}; rRNA binding {GO:0019843}; signaling receptor binding {GO:0005102}</t>
  </si>
  <si>
    <t>Adherens junctions interactions {R-HSA-418990}</t>
  </si>
  <si>
    <t>Processed neural cell adhesion molecule L1-like protein</t>
  </si>
  <si>
    <t>Close homolog of L1</t>
  </si>
  <si>
    <t>NCHL1_HUMAN</t>
  </si>
  <si>
    <t>O00533</t>
  </si>
  <si>
    <t>B7ZL03; Q2M3G2; Q59FY0</t>
  </si>
  <si>
    <t>CALL</t>
  </si>
  <si>
    <t>Alternative splicing; Cell adhesion; Cell membrane; Developmental protein; Differentiation; Disulfide bond; Extracellular matrix; Glycoprotein; Immunoglobulin domain; Membrane; Neurogenesis; Phosphoprotein; Polymorphism; Repeat; Secreted; Signal; Transmembrane; Transmembrane helix</t>
  </si>
  <si>
    <t>Cell adhesion; Differentiation; Neurogenesis</t>
  </si>
  <si>
    <t>Cell membrane; Extracellular matrix; Membrane; Secreted</t>
  </si>
  <si>
    <t>adult locomotory behavior {GO:0008344}; axon guidance {GO:0007411}; cell adhesion {GO:0007155}; cognition {GO:0050890}; exploration behavior {GO:0035640}; negative regulation of neuron apoptotic process {GO:0043524}; neuron migration {GO:0001764}; signal transduction {GO:0007165}</t>
  </si>
  <si>
    <t>apical part of cell {GO:0045177}; dendrite {GO:0030425}; extracellular exosome {GO:0070062}; integral component of membrane {GO:0016021}; plasma membrane {GO:0005886}</t>
  </si>
  <si>
    <t>protease binding {GO:0002020}</t>
  </si>
  <si>
    <t>CHL1 interactions {R-HSA-447041}</t>
  </si>
  <si>
    <t>Transforming growth factor-beta-induced protein ig-h3 (Beta ig-h3)</t>
  </si>
  <si>
    <t>Kerato-epithelin; RGD-containing collagen-associated protein (RGD-CAP)</t>
  </si>
  <si>
    <t>BGH3_HUMAN</t>
  </si>
  <si>
    <t>Q15582</t>
  </si>
  <si>
    <t>D3DQB1; O14471; O14472; O14476; O43216; O43217; O43218; O43219; Q53XM1</t>
  </si>
  <si>
    <t>BIGH3</t>
  </si>
  <si>
    <t>3D-structure; Amyloid; Amyloidosis; Cell adhesion; Corneal dystrophy; Disease mutation; Disulfide bond; Extracellular matrix; Gamma-carboxyglutamic acid; Phosphoprotein; Polymorphism; Repeat; Secreted; Sensory transduction; Signal; Vision</t>
  </si>
  <si>
    <t>Cell adhesion; Sensory transduction; Vision</t>
  </si>
  <si>
    <t>Amyloid; Extracellular matrix; Secreted</t>
  </si>
  <si>
    <t>Disulfide bond; Gamma-carboxyglutamic acid; Phosphoprotein</t>
  </si>
  <si>
    <t>angiogenesis {GO:0001525}; cell adhesion {GO:0007155}; cell proliferation {GO:0008283}; cellular protein metabolic process {GO:0044267}; chondrocyte differentiation {GO:0002062}; extracellular matrix organization {GO:0030198}; negative regulation of cell adhesion {GO:0007162}; response to stimulus {GO:0050896}; visual perception {GO:0007601}</t>
  </si>
  <si>
    <t>basement membrane {GO:0005604}; collagen-containing extracellular matrix {GO:0062023}; extracellular exosome {GO:0070062}; extracellular region {GO:0005576}; extracellular space {GO:0005615}; plasma membrane {GO:0005886}; trans-Golgi network {GO:0005802}</t>
  </si>
  <si>
    <t>collagen binding {GO:0005518}; extracellular matrix binding {GO:0050840}; extracellular matrix structural constituent {GO:0005201}; integrin binding {GO:0005178}</t>
  </si>
  <si>
    <t>Replication protein A 30 kDa subunit (RP-A p30)</t>
  </si>
  <si>
    <t>Replication factor A protein 4 (RF-A protein 4)</t>
  </si>
  <si>
    <t>RFA4_HUMAN</t>
  </si>
  <si>
    <t>Q13156</t>
  </si>
  <si>
    <t>Q3SY03</t>
  </si>
  <si>
    <t>DNA damage; DNA repair; DNA-binding; Nucleus; Polymorphism</t>
  </si>
  <si>
    <t>DNA damage; DNA repair</t>
  </si>
  <si>
    <t>Nucleus</t>
  </si>
  <si>
    <t>DNA-binding</t>
  </si>
  <si>
    <t>DNA damage checkpoint {GO:0000077}; DNA recombination {GO:0006310}; DNA replication initiation {GO:0006270}; G1/S transition of mitotic cell cycle {GO:0000082}; nucleotide-excision repair {GO:0006289}</t>
  </si>
  <si>
    <t>DNA replication factor A complex {GO:0005662}; nucleoplasm {GO:0005654}; nucleus {GO:0005634}</t>
  </si>
  <si>
    <t>single-stranded DNA binding {GO:0003697}</t>
  </si>
  <si>
    <t>Activation of the pre-replicative complex {R-HSA-68962}</t>
  </si>
  <si>
    <t>Tenascin-X (TN-X)</t>
  </si>
  <si>
    <t>Hexabrachion-like protein</t>
  </si>
  <si>
    <t>TENX_HUMAN</t>
  </si>
  <si>
    <t>P22105</t>
  </si>
  <si>
    <t>P78530; P78531; Q08424; Q08AM0; Q08AM1; Q59GU7; Q5SQD3; Q5ST74; Q7L8Q4; Q8N4R1; Q9NPK9; Q9UC10; Q9UC11; Q9UC12; Q9UC13; Q9UMG7</t>
  </si>
  <si>
    <t>3D-structure; Alternative splicing; Cell adhesion; Coiled coil; Disease mutation; Disulfide bond; EGF-like domain; Ehlers-Danlos syndrome; Extracellular matrix; Glycoprotein; Polymorphism; Repeat; Secreted; Signal</t>
  </si>
  <si>
    <t>Coiled coil; EGF-like domain; Repeat; Signal</t>
  </si>
  <si>
    <t>actin cytoskeleton organization {GO:0030036}; cell adhesion {GO:0007155}; collagen fibril organization {GO:0030199}; collagen metabolic process {GO:0032963}; elastic fiber assembly {GO:0048251}</t>
  </si>
  <si>
    <t>collagen-containing extracellular matrix {GO:0062023}; extracellular exosome {GO:0070062}; extracellular matrix {GO:0031012}; extracellular region {GO:0005576}; extracellular space {GO:0005615}; intracellular {GO:0005622}</t>
  </si>
  <si>
    <t>extracellular matrix structural constituent {GO:0005201}; heparin binding {GO:0008201}; integrin binding {GO:0005178}</t>
  </si>
  <si>
    <t>ECM proteoglycans {R-HSA-3000178}</t>
  </si>
  <si>
    <t>Filaggrin</t>
  </si>
  <si>
    <t>FILA_HUMAN</t>
  </si>
  <si>
    <t>P20930</t>
  </si>
  <si>
    <t>Q01720; Q5T583; Q9UC71</t>
  </si>
  <si>
    <t>3D-structure; Calcium; Citrullination; Coiled coil; Developmental protein; Ichthyosis; Metal-binding; Phosphoprotein; Polymorphism; Repeat</t>
  </si>
  <si>
    <t>Ichthyosis</t>
  </si>
  <si>
    <t>Coiled coil; Repeat</t>
  </si>
  <si>
    <t>Citrullination; Phosphoprotein</t>
  </si>
  <si>
    <t>cornification {GO:0070268}; establishment of skin barrier {GO:0061436}; keratinocyte differentiation {GO:0030216}; multicellular organism development {GO:0007275}; peptide cross-linking {GO:0018149}</t>
  </si>
  <si>
    <t>cornified envelope {GO:0001533}; cytosol {GO:0005829}; intermediate filament {GO:0005882}; intracellular membrane-bounded organelle {GO:0043231}; keratohyalin granule {GO:0036457}; nucleus {GO:0005634}</t>
  </si>
  <si>
    <t>calcium ion binding {GO:0005509}; structural constituent of epidermis {GO:0030280}; structural molecule activity {GO:0005198}; transition metal ion binding {GO:0046914}</t>
  </si>
  <si>
    <t>Formation of the cornified envelope {R-HSA-6809371}</t>
  </si>
  <si>
    <t>Mannan-binding lectin serine protease 2 B chain</t>
  </si>
  <si>
    <t>MBL-associated serine protease 2; Mannose-binding protein-associated serine protease 2 (MASP-2)</t>
  </si>
  <si>
    <t>MASP2_HUMAN</t>
  </si>
  <si>
    <t>O00187</t>
  </si>
  <si>
    <t>A8K458; A8MWJ2; O75754; Q5TEQ5; Q5TER0; Q96QG4; Q9BZH0; Q9H498; Q9H499; Q9UBP3; Q9UC48; Q9ULC7; Q9UMV3; Q9Y270</t>
  </si>
  <si>
    <t>3D-structure; Alternative splicing; Autocatalytic cleavage; Calcium; Complement pathway; Disease mutation; Disulfide bond; EGF-like domain; Hydrolase; Hydroxylation; Immunity; Innate immunity; Metal-binding; Polymorphism; Protease; Repeat; Secreted; Serine protease; Signal; Sushi</t>
  </si>
  <si>
    <t>Autocatalytic cleavage; Disulfide bond; Hydroxylation</t>
  </si>
  <si>
    <t>complement activation {GO:0006956}; complement activation, classical pathway {GO:0006958}; complement activation, lectin pathway {GO:0001867}</t>
  </si>
  <si>
    <t>calcium ion binding {GO:0005509}; calcium-dependent protein binding {GO:0048306}; complement component C4b binding {GO:0001855}; peptidase activity {GO:0008233}; serine-type endopeptidase activity {GO:0004252}</t>
  </si>
  <si>
    <t>Extracellular matrix protein 1</t>
  </si>
  <si>
    <t>Secretory component p85</t>
  </si>
  <si>
    <t>ECM1_HUMAN</t>
  </si>
  <si>
    <t>Q16610</t>
  </si>
  <si>
    <t>A8K8S0; B4DW49; B4DY60; O43266; Q5T5G4; Q5T5G5; Q5T5G6; Q8IZ60</t>
  </si>
  <si>
    <t>Alternative splicing; Angiogenesis; Biomineralization; Disease mutation; Extracellular matrix; Glycoprotein; Mineral balance; Osteogenesis; Polymorphism; Repeat; Secreted; Signal</t>
  </si>
  <si>
    <t>Angiogenesis; Biomineralization; Mineral balance; Osteogenesis</t>
  </si>
  <si>
    <t>angiogenesis {GO:0001525}; biomineral tissue development {GO:0031214}; inflammatory response {GO:0006954}; negative regulation of bone mineralization {GO:0030502}; negative regulation of cytokine-mediated signaling pathway {GO:0001960}; negative regulation of peptidase activity {GO:0010466}; ossification {GO:0001503}; platelet degranulation {GO:0002576}; positive regulation of angiogenesis {GO:0045766}; positive regulation of endothelial cell proliferation {GO:0001938}; positive regulation of I-kappaB kinase/NF-kappaB signaling {GO:0043123}; regulation of T cell migration {GO:2000404}; regulation of transcription by RNA polymerase II {GO:0006357}; regulation of type 2 immune response {GO:0002828}; signal transduction {GO:0007165}</t>
  </si>
  <si>
    <t>collagen-containing extracellular matrix {GO:0062023}; extracellular exosome {GO:0070062}; extracellular matrix {GO:0031012}; extracellular region {GO:0005576}; platelet dense granule lumen {GO:0031089}</t>
  </si>
  <si>
    <t>enzyme binding {GO:0019899}; extracellular matrix structural constituent {GO:0005201}; interleukin-2 receptor binding {GO:0005134}; laminin binding {GO:0043236}; protease binding {GO:0002020}; protein C-terminus binding {GO:0008022}</t>
  </si>
  <si>
    <t>Hepatocyte growth factor-like protein beta chain</t>
  </si>
  <si>
    <t>Macrophage stimulatory protein; Macrophage-stimulating protein (MSP)</t>
  </si>
  <si>
    <t>HGFL_HUMAN</t>
  </si>
  <si>
    <t>P26927</t>
  </si>
  <si>
    <t>A6NLA3; A8MSX3; Q13350; Q14870; Q6GTN4</t>
  </si>
  <si>
    <t>D3F15S2; DNF15S2; HGFL</t>
  </si>
  <si>
    <t>3D-structure; Disulfide bond; Glycoprotein; Kringle; Polymorphism; Repeat; Secreted; Serine protease homolog; Signal</t>
  </si>
  <si>
    <t>hepatocyte growth factor receptor signaling pathway {GO:0048012}; negative regulation of gluconeogenesis {GO:0045721}; regulation of cAMP-dependent protein kinase activity {GO:2000479}</t>
  </si>
  <si>
    <t>receptor tyrosine kinase binding {GO:0030971}; serine-type endopeptidase activity {GO:0004252}</t>
  </si>
  <si>
    <t>Signaling by MST1 {R-HSA-8852405}</t>
  </si>
  <si>
    <t>Cholesteryl ester transfer protein</t>
  </si>
  <si>
    <t>Lipid transfer protein I</t>
  </si>
  <si>
    <t>CETP_HUMAN</t>
  </si>
  <si>
    <t>P11597</t>
  </si>
  <si>
    <t>Q13987; Q13988; Q53YZ1</t>
  </si>
  <si>
    <t>3D-structure; Alternative splicing; Atherosclerosis; Cholesterol metabolism; Disease mutation; Disulfide bond; Glycoprotein; Lipid metabolism; Lipid transport; Polymorphism; Secreted; Signal; Steroid metabolism; Sterol metabolism; Transport</t>
  </si>
  <si>
    <t>cholesterol homeostasis {GO:0042632}; cholesterol metabolic process {GO:0008203}; cholesterol transport {GO:0030301}; high-density lipoprotein particle remodeling {GO:0034375}; lipid homeostasis {GO:0055088}; lipid transport {GO:0006869}; low-density lipoprotein particle remodeling {GO:0034374}; negative regulation of macrophage derived foam cell differentiation {GO:0010745}; phosphatidylcholine metabolic process {GO:0046470}; phospholipid homeostasis {GO:0055091}; phospholipid transport {GO:0015914}; regulation of cholesterol efflux {GO:0010874}; reverse cholesterol transport {GO:0043691}; triglyceride homeostasis {GO:0070328}; triglyceride metabolic process {GO:0006641}; triglyceride transport {GO:0034197}; very-low-density lipoprotein particle remodeling {GO:0034372}</t>
  </si>
  <si>
    <t>extracellular exosome {GO:0070062}; extracellular region {GO:0005576}; extracellular space {GO:0005615}; high-density lipoprotein particle {GO:0034364}; vesicle {GO:0031982}</t>
  </si>
  <si>
    <t>cholesterol binding {GO:0015485}; cholesterol transporter activity {GO:0017127}; lipid binding {GO:0008289}; lipid transporter activity {GO:0005319}; phosphatidylcholine binding {GO:0031210}; phospholipid transporter activity {GO:0005548}; triglyceride binding {GO:0017129}</t>
  </si>
  <si>
    <t>LDL remodeling {R-HSA-8964041}; HDL remodeling {R-HSA-8964058}</t>
  </si>
  <si>
    <t>Apolipoprotein C-III (Apo-CIII; ApoC-III)</t>
  </si>
  <si>
    <t>Apolipoprotein C3</t>
  </si>
  <si>
    <t>APOC3_HUMAN</t>
  </si>
  <si>
    <t>P02656</t>
  </si>
  <si>
    <t>Q08E83; Q6Q786</t>
  </si>
  <si>
    <t>3D-structure; Chylomicron; Disease mutation; Glycoprotein; Lipid degradation; Lipid metabolism; Lipid transport; Polymorphism; Secreted; Sialic acid; Signal; Transport; VLDL</t>
  </si>
  <si>
    <t>Chylomicron; Secreted; VLDL</t>
  </si>
  <si>
    <t>cholesterol efflux {GO:0033344}; cholesterol homeostasis {GO:0042632}; chylomicron assembly {GO:0034378}; chylomicron remnant clearance {GO:0034382}; chylomicron remodeling {GO:0034371}; G-protein coupled receptor signaling pathway {GO:0007186}; high-density lipoprotein particle remodeling {GO:0034375}; lipoprotein metabolic process {GO:0042157}; negative regulation of cholesterol import {GO:0060621}; negative regulation of fatty acid biosynthetic process {GO:0045717}; negative regulation of high-density lipoprotein particle clearance {GO:0010987}; negative regulation of lipid catabolic process {GO:0050995}; negative regulation of lipid metabolic process {GO:0045833}; negative regulation of lipoprotein lipase activity {GO:0051005}; negative regulation of low-density lipoprotein particle clearance {GO:0010989}; negative regulation of receptor-mediated endocytosis {GO:0048261}; negative regulation of triglyceride catabolic process {GO:0010897}; negative regulation of very-low-density lipoprotein particle clearance {GO:0010916}; negative regulation of very-low-density lipoprotein particle remodeling {GO:0010903}; phospholipid efflux {GO:0033700}; regulation of Cdc42 protein signal transduction {GO:0032489}; retinoid metabolic process {GO:0001523}; reverse cholesterol transport {GO:0043691}; triglyceride catabolic process {GO:0019433}; triglyceride homeostasis {GO:0070328}; triglyceride metabolic process {GO:0006641}; very-low-density lipoprotein particle assembly {GO:0034379}</t>
  </si>
  <si>
    <t>chylomicron {GO:0042627}; collagen-containing extracellular matrix {GO:0062023}; early endosome {GO:0005769}; extracellular exosome {GO:0070062}; extracellular region {GO:0005576}; extracellular space {GO:0005615}; intermediate-density lipoprotein particle {GO:0034363}; spherical high-density lipoprotein particle {GO:0034366}; very-low-density lipoprotein particle {GO:0034361}</t>
  </si>
  <si>
    <t>cholesterol binding {GO:0015485}; enzyme regulator activity {GO:0030234}; high-density lipoprotein particle receptor binding {GO:0070653}; lipase inhibitor activity {GO:0055102}; phospholipid binding {GO:0005543}</t>
  </si>
  <si>
    <t>Chylomicron assembly {R-HSA-8963888}; Chylomicron remodeling {R-HSA-8963901}; HDL remodeling {R-HSA-8964058}; Retinoid metabolism and transport {R-HSA-975634}</t>
  </si>
  <si>
    <t>Glyceraldehyde-3-phosphate dehydrogenase (GAPDH)</t>
  </si>
  <si>
    <t>Peptidyl-cysteine S-nitrosylase GAPDH</t>
  </si>
  <si>
    <t>G3P_HUMAN</t>
  </si>
  <si>
    <t>P04406</t>
  </si>
  <si>
    <t>E7EUT4; P00354; Q53X65</t>
  </si>
  <si>
    <t>GAPD</t>
  </si>
  <si>
    <t>3D-structure; Acetylation; ADP-ribosylation; Alternative splicing; Apoptosis; Cytoplasm; Cytoskeleton; Glycolysis; Isopeptide bond; Membrane; Methylation; NAD; Nucleus; Oxidation; Oxidoreductase; Phosphoprotein; Polymorphism; S-nitrosylation; Transferase; Translation regulation; Ubl conjugation</t>
  </si>
  <si>
    <t>Apoptosis; Glycolysis; Translation regulation</t>
  </si>
  <si>
    <t>Cytoplasm; Cytoskeleton; Membrane; Nucleus</t>
  </si>
  <si>
    <t>NAD</t>
  </si>
  <si>
    <t>Oxidoreductase; Transferase</t>
  </si>
  <si>
    <t>ADP-ribosylation; Acetylation; Isopeptide bond; Methylation; Oxidation; Phosphoprotein; S-nitrosylation; Ubl conjugation</t>
  </si>
  <si>
    <t>antimicrobial humoral immune response mediated by antimicrobial peptide {GO:0061844}; canonical glycolysis {GO:0061621}; cellular response to interferon-gamma {GO:0071346}; defense response to fungus {GO:0050832}; gluconeogenesis {GO:0006094}; killing by host of symbiont cells {GO:0051873}; killing of cells of other organism {GO:0031640}; microtubule cytoskeleton organization {GO:0000226}; negative regulation of endopeptidase activity {GO:0010951}; negative regulation of translation {GO:0017148}; neuron apoptotic process {GO:0051402}; peptidyl-cysteine S-trans-nitrosylation {GO:0035606}; positive regulation by organism of apoptotic process in other organism involved in symbiotic interaction {GO:0052501}; positive regulation of cytokine secretion {GO:0050715}; protein stabilization {GO:0050821}; regulation of macroautophagy {GO:0016241}</t>
  </si>
  <si>
    <t>cytoplasm {GO:0005737}; cytosol {GO:0005829}; extracellular exosome {GO:0070062}; GAIT complex {GO:0097452}; intracellular membrane-bounded organelle {GO:0043231}; lipid droplet {GO:0005811}; membrane {GO:0016020}; microtubule cytoskeleton {GO:0015630}; nuclear membrane {GO:0031965}; nucleus {GO:0005634}; perinuclear region of cytoplasm {GO:0048471}; plasma membrane {GO:0005886}; ribonucleoprotein complex {GO:1990904}; vesicle {GO:0031982}</t>
  </si>
  <si>
    <t>aspartic-type endopeptidase inhibitor activity {GO:0019828}; disordered domain specific binding {GO:0097718}; glyceraldehyde-3-phosphate dehydrogenase (NAD+) (phosphorylating) activity {GO:0004365}; identical protein binding {GO:0042802}; microtubule binding {GO:0008017}; NAD binding {GO:0051287}; NADP binding {GO:0050661}; peptidyl-cysteine S-nitrosylase activity {GO:0035605}</t>
  </si>
  <si>
    <t>Carbohydrate degradation; glycolysis; pyruvate from D- glyceraldehyde 3-phosphate: step 1/5.</t>
  </si>
  <si>
    <t>Glycolysis {R-HSA-70171}; Gluconeogenesis {R-HSA-70263}</t>
  </si>
  <si>
    <t>Aminopeptidase N (AP-N; hAPN)</t>
  </si>
  <si>
    <t>Alanyl aminopeptidase; Aminopeptidase M (AP-M); Microsomal aminopeptidase; Myeloid plasma membrane glycoprotein CD13; gp150; CD_antigen=CD13</t>
  </si>
  <si>
    <t>AMPN_HUMAN</t>
  </si>
  <si>
    <t>P15144</t>
  </si>
  <si>
    <t>Q16728; Q6GT90; Q8IUK3; Q8IVH3; Q9UCE0</t>
  </si>
  <si>
    <t>APN; CD13; PEPN</t>
  </si>
  <si>
    <t>3D-structure; Aminopeptidase; Angiogenesis; Cell membrane; Developmental protein; Differentiation; Disulfide bond; Glycoprotein; Host cell receptor for virus entry; Host-virus interaction; Hydrolase; Membrane; Metal-binding; Metalloprotease; Polymorphism; Protease; Receptor; Signal-anchor; Sulfation; Transmembrane; Transmembrane helix; Zinc</t>
  </si>
  <si>
    <t>Angiogenesis; Differentiation; Host-virus interaction</t>
  </si>
  <si>
    <t>Aminopeptidase; Developmental protein; Host cell receptor for virus entry; Hydrolase; Metalloprotease; Protease; Receptor</t>
  </si>
  <si>
    <t>Disulfide bond; Glycoprotein; Sulfation</t>
  </si>
  <si>
    <t>angiogenesis {GO:0001525}; cell differentiation {GO:0030154}; cell-cell signaling {GO:0007267}; neutrophil degranulation {GO:0043312}; peptide catabolic process {GO:0043171}; regulation of blood pressure {GO:0008217}; signal transduction {GO:0007165}</t>
  </si>
  <si>
    <t>endoplasmic reticulum-Golgi intermediate compartment {GO:0005793}; external side of plasma membrane {GO:0009897}; extracellular exosome {GO:0070062}; extracellular space {GO:0005615}; integral component of membrane {GO:0016021}; lysosomal membrane {GO:0005765}; plasma membrane {GO:0005886}; secretory granule membrane {GO:0030667}</t>
  </si>
  <si>
    <t>aminopeptidase activity {GO:0004177}; metalloaminopeptidase activity {GO:0070006}; metallopeptidase activity {GO:0008237}; peptide binding {GO:0042277}; signaling receptor activity {GO:0038023}; virus receptor activity {GO:0001618}; zinc ion binding {GO:0008270}</t>
  </si>
  <si>
    <t>Metabolism of Angiotensinogen to Angiotensins {R-HSA-2022377}; Neutrophil degranulation {R-HSA-6798695}</t>
  </si>
  <si>
    <t>Adiponectin</t>
  </si>
  <si>
    <t>30 kDa adipocyte complement-related protein; Adipocyte complement-related 30 kDa protein (ACRP30); Adipocyte, C1q and collagen domain-containing protein; Adipose most abundant gene transcript 1 protein (apM-1); Gelatin-binding protein</t>
  </si>
  <si>
    <t>ADIPO_HUMAN</t>
  </si>
  <si>
    <t>Q15848</t>
  </si>
  <si>
    <t>Q58EX9</t>
  </si>
  <si>
    <t>ACDC; ACRP30; APM1; GBP28</t>
  </si>
  <si>
    <t>3D-structure; Collagen; Diabetes mellitus; Disease mutation; Disulfide bond; Glycoprotein; Hormone; Hydroxylation; Obesity; Pharmaceutical; Polymorphism; Repeat; Secreted; Signal</t>
  </si>
  <si>
    <t>Diabetes mellitus; Disease mutation; Obesity</t>
  </si>
  <si>
    <t>Hormone</t>
  </si>
  <si>
    <t>brown fat cell differentiation {GO:0050873}; cellular response to cAMP {GO:0071320}; cellular response to drug {GO:0035690}; cellular response to epinephrine stimulus {GO:0071872}; cellular response to insulin stimulus {GO:0032869}; circadian rhythm {GO:0007623}; detection of oxidative stress {GO:0070994}; fatty acid beta-oxidation {GO:0006635}; fatty acid oxidation {GO:0019395}; generation of precursor metabolites and energy {GO:0006091}; glucose homeostasis {GO:0042593}; glucose metabolic process {GO:0006006}; low-density lipoprotein particle clearance {GO:0034383}; negative regulation of blood pressure {GO:0045776}; negative regulation of cell migration {GO:0030336}; negative regulation of cold-induced thermogenesis {GO:0120163}; negative regulation of DNA biosynthetic process {GO:2000279}; negative regulation of ERK1 and ERK2 cascade {GO:0070373}; negative regulation of fat cell differentiation {GO:0045599}; negative regulation of gluconeogenesis {GO:0045721}; negative regulation of granulocyte differentiation {GO:0030853}; negative regulation of heterotypic cell-cell adhesion {GO:0034115}; negative regulation of hormone secretion {GO:0046888}; negative regulation of I-kappaB kinase/NF-kappaB signaling {GO:0043124}; negative regulation of inflammatory response {GO:0050728}; negative regulation of intracellular protein transport {GO:0090317}; negative regulation of low-density lipoprotein particle receptor biosynthetic process {GO:0045715}; negative regulation of macrophage derived foam cell differentiation {GO:0010745}; negative regulation of macrophage differentiation {GO:0045650}; negative regulation of MAP kinase activity {GO:0043407}; negative regulation of metanephric mesenchymal cell migration {GO:2000590}; negative regulation of phagocytosis {GO:0050765}; negative regulation of platelet-derived growth factor receptor signaling pathway {GO:0010642}; negative regulation of platelet-derived growth factor receptor-alpha signaling pathway {GO:2000584}; negative regulation of protein autophosphorylation {GO:0031953}; negative regulation of receptor binding {GO:1900121}; negative regulation of synaptic transmission {GO:0050805}; negative regulation of transcription, DNA-templated {GO:0045892}; negative regulation of tumor necrosis factor production {GO:0032720}; negative regulation of tumor necrosis factor-mediated signaling pathway {GO:0010804}; negative regulation of vascular associated smooth muscle cell migration {GO:1904753}; negative regulation of vascular smooth muscle cell proliferation {GO:1904706}; positive regulation of cAMP-dependent protein kinase activity {GO:2000481}; positive regulation of cellular protein metabolic process {GO:0032270}; positive regulation of cholesterol efflux {GO:0010875}; positive regulation of cold-induced thermogenesis {GO:0120162}; positive regulation of fatty acid metabolic process {GO:0045923}; positive regulation of glucose import {GO:0046326}; positive regulation of glycogen (starch) synthase activity {GO:2000467}; positive regulation of I-kappaB kinase/NF-kappaB signaling {GO:0043123}; positive regulation of interleukin-8 production {GO:0032757}; positive regulation of metanephric glomerular visceral epithelial cell development {GO:2000478}; positive regulation of monocyte chemotactic protein-1 production {GO:0071639}; positive regulation of myeloid cell apoptotic process {GO:0033034}; positive regulation of peptidyl-tyrosine phosphorylation {GO:0050731}; positive regulation of protein kinase A signaling {GO:0010739}; positive regulation of protein phosphorylation {GO:0001934}; positive regulation of renal albumin absorption {GO:2000534}; positive regulation of signal transduction {GO:0009967}; protein heterotrimerization {GO:0070208}; protein homooligomerization {GO:0051260}; protein localization to plasma membrane {GO:0072659}; regulation of fatty acid biosynthetic process {GO:0042304}; regulation of glucose metabolic process {GO:0010906}; response to activity {GO:0014823}; response to bacterium {GO:0009617}; response to ethanol {GO:0045471}; response to glucocorticoid {GO:0051384}; response to glucose {GO:0009749}; response to hypoxia {GO:0001666}; response to linoleic acid {GO:0070543}; response to nutrient {GO:0007584}; response to sucrose {GO:0009744}; response to tumor necrosis factor {GO:0034612}</t>
  </si>
  <si>
    <t>cell surface {GO:0009986}; collagen trimer {GO:0005581}; collagen-containing extracellular matrix {GO:0062023}; endoplasmic reticulum {GO:0005783}; extracellular region {GO:0005576}; extracellular space {GO:0005615}</t>
  </si>
  <si>
    <t>cytokine activity {GO:0005125}; extracellular matrix structural constituent {GO:0005201}; hormone activity {GO:0005179}; identical protein binding {GO:0042802}; protein homodimerization activity {GO:0042803}; sialic acid binding {GO:0033691}; signaling receptor binding {GO:0005102}</t>
  </si>
  <si>
    <t>AMPK inhibits chREBP transcriptional activation activity {R-HSA-163680}; Transcriptional regulation of white adipocyte differentiation {R-HSA-381340}</t>
  </si>
  <si>
    <t>Fibrinogen gamma chain</t>
  </si>
  <si>
    <t>FIBG_HUMAN</t>
  </si>
  <si>
    <t>P02679</t>
  </si>
  <si>
    <t>A8K057; P04469; P04470; Q53Y18; Q96A14; Q96KJ3; Q9UC62; Q9UC63; Q9UCF3</t>
  </si>
  <si>
    <t>3D-structure; Alternative splicing; Blood coagulation; Calcium; Coiled coil; Disease mutation; Disulfide bond; Glycoprotein; Hemostasis; Isopeptide bond; Metal-binding; Phosphoprotein; Polymorphism; Secreted; Signal; Sulfation</t>
  </si>
  <si>
    <t>Disulfide bond; Glycoprotein; Isopeptide bond; Phosphoprotein; Sulfation</t>
  </si>
  <si>
    <t>blood coagulation {GO:0007596}; blood coagulation, fibrin clot formation {GO:0072378}; cell-matrix adhesion {GO:0007160}; cellular protein metabolic process {GO:0044267}; cellular protein-containing complex assembly {GO:0034622}; cellular response to interleukin-1 {GO:0071347}; cellular response to interleukin-6 {GO:0071354}; extracellular matrix organization {GO:0030198}; fibrinolysis {GO:0042730}; negative regulation of endothelial cell apoptotic process {GO:2000352}; negative regulation of extrinsic apoptotic signaling pathway via death domain receptors {GO:1902042}; negative regulation of platelet aggregation {GO:0090331}; plasminogen activation {GO:0031639}; platelet aggregation {GO:0070527}; platelet degranulation {GO:0002576}; platelet maturation {GO:0036345}; positive regulation of ERK1 and ERK2 cascade {GO:0070374}; positive regulation of exocytosis {GO:0045921}; positive regulation of heterotypic cell-cell adhesion {GO:0034116}; positive regulation of peptide hormone secretion {GO:0090277}; positive regulation of protein secretion {GO:0050714}; positive regulation of substrate adhesion-dependent cell spreading {GO:1900026}; positive regulation of vasoconstriction {GO:0045907}; post-translational protein modification {GO:0043687}; protein polymerization {GO:0051258}; protein secretion {GO:0009306}; response to calcium ion {GO:0051592}; toll-like receptor signaling pathway {GO:0002224}</t>
  </si>
  <si>
    <t>blood microparticle {GO:0072562}; cell surface {GO:0009986}; collagen-containing extracellular matrix {GO:0062023}; endoplasmic reticulum lumen {GO:0005788}; external side of plasma membrane {GO:0009897}; extracellular exosome {GO:0070062}; extracellular region {GO:0005576}; extracellular space {GO:0005615}; fibrinogen complex {GO:0005577}; plasma membrane {GO:0005886}; platelet alpha granule {GO:0031091}; platelet alpha granule lumen {GO:0031093}</t>
  </si>
  <si>
    <t>cell adhesion molecule binding {GO:0050839}; extracellular matrix structural constituent {GO:0005201}; metal ion binding {GO:0046872}; protein homodimerization activity {GO:0042803}; signaling receptor binding {GO:0005102}; structural molecule activity {GO:0005198}</t>
  </si>
  <si>
    <t>Platelet degranulation {R-HSA-114608}; Common Pathway of Fibrin Clot Formation {R-HSA-140875}; Integrin cell surface interactions {R-HSA-216083}; Integrin alphaIIb beta3 signaling {R-HSA-354192}; GRB2:SOS provides linkage to MAPK signaling for Integrins {R-HSA-354194}; p130Cas linkage to MAPK signaling for integrins {R-HSA-372708}; Regulation of Insulin-like Growth Factor (IGF) transport and uptake by Insulin-like Growth Factor Binding Proteins (IGFBPs) {R-HSA-381426}; MAP2K and MAPK activation {R-HSA-5674135}; Regulation of TLR by endogenous ligand {R-HSA-5686938};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{R-HSA-6802955}; Post-translational protein phosphorylation {R-HSA-8957275}</t>
  </si>
  <si>
    <t>Caspase-14 subunit p8, intermediate form (CASP-14)</t>
  </si>
  <si>
    <t>CASPE_HUMAN</t>
  </si>
  <si>
    <t>P31944</t>
  </si>
  <si>
    <t>O95823; Q3SYC9</t>
  </si>
  <si>
    <t>Cytoplasm; Differentiation; Hydrolase; Ichthyosis; Nucleus; Protease; Thiol protease; Zymogen</t>
  </si>
  <si>
    <t>Differentiation</t>
  </si>
  <si>
    <t>Cytoplasm; Nucleus</t>
  </si>
  <si>
    <t>Hydrolase; Protease; Thiol protease</t>
  </si>
  <si>
    <t>Zymogen</t>
  </si>
  <si>
    <t>cornification {GO:0070268}; epidermis development {GO:0008544}; execution phase of apoptosis {GO:0097194}; keratinization {GO:0031424}</t>
  </si>
  <si>
    <t>cytoplasm {GO:0005737}; cytosol {GO:0005829}; keratin filament {GO:0045095}; mitochondrion {GO:0005739}; nucleus {GO:0005634}</t>
  </si>
  <si>
    <t>cysteine-type endopeptidase activity {GO:0004197}; cysteine-type endopeptidase activity involved in execution phase of apoptosis {GO:0097200}; endopeptidase activity {GO:0004175}</t>
  </si>
  <si>
    <t>Xaa-Pro dipeptidase (X-Pro dipeptidase)</t>
  </si>
  <si>
    <t>Imidodipeptidase; Peptidase D; Proline dipeptidase (Prolidase)</t>
  </si>
  <si>
    <t>PEPD_HUMAN</t>
  </si>
  <si>
    <t>P12955</t>
  </si>
  <si>
    <t>A8K3Z1; A8K416; A8K696; A8MX47; B4DDB7; B4DGJ1; E9PCE8; Q8TBN9; Q9BT75</t>
  </si>
  <si>
    <t>PRD</t>
  </si>
  <si>
    <t>3D-structure; Acetylation; Alternative splicing; Collagen degradation; Dipeptidase; Disease mutation; Hydrolase; Manganese; Metal-binding; Metalloprotease; Phosphoprotein; Polymorphism; Protease</t>
  </si>
  <si>
    <t>Collagen degradation</t>
  </si>
  <si>
    <t>Dipeptidase; Hydrolase; Metalloprotease; Protease</t>
  </si>
  <si>
    <t>cellular amino acid metabolic process {GO:0006520}; collagen catabolic process {GO:0030574}; proteolysis {GO:0006508}</t>
  </si>
  <si>
    <t>extracellular exosome {GO:0070062}; nucleoplasm {GO:0005654}; nucleus {GO:0005634}</t>
  </si>
  <si>
    <t>aminopeptidase activity {GO:0004177}; manganese ion binding {GO:0030145}; metallocarboxypeptidase activity {GO:0004181}; proline dipeptidase activity {GO:0102009}</t>
  </si>
  <si>
    <t>Truncated apolipoprotein C-I</t>
  </si>
  <si>
    <t>Apolipoprotein C1</t>
  </si>
  <si>
    <t>APOC1_HUMAN</t>
  </si>
  <si>
    <t>P02654</t>
  </si>
  <si>
    <t>B2R526; Q6IB97</t>
  </si>
  <si>
    <t>3D-structure; Lipid transport; Polymorphism; Secreted; Signal; Transport; VLDL</t>
  </si>
  <si>
    <t>Secreted; VLDL</t>
  </si>
  <si>
    <t>cholesterol efflux {GO:0033344}; cholesterol metabolic process {GO:0008203}; chylomicron remnant clearance {GO:0034382}; high-density lipoprotein particle remodeling {GO:0034375}; lipid metabolic process {GO:0006629}; lipoprotein metabolic process {GO:0042157}; negative regulation of cholesterol transport {GO:0032375}; negative regulation of fatty acid biosynthetic process {GO:0045717}; negative regulation of lipid catabolic process {GO:0050995}; negative regulation of lipid metabolic process {GO:0045833}; negative regulation of lipoprotein lipase activity {GO:0051005}; negative regulation of phosphatidylcholine catabolic process {GO:0010900}; negative regulation of receptor-mediated endocytosis {GO:0048261}; negative regulation of very-low-density lipoprotein particle clearance {GO:0010916}; phospholipid efflux {GO:0033700}; plasma lipoprotein particle remodeling {GO:0034369}; positive regulation of cholesterol esterification {GO:0010873}; regulation of cholesterol transport {GO:0032374}; triglyceride metabolic process {GO:0006641}; very-low-density lipoprotein particle assembly {GO:0034379}; very-low-density lipoprotein particle clearance {GO:0034447}</t>
  </si>
  <si>
    <t>chylomicron {GO:0042627}; endoplasmic reticulum {GO:0005783}; extracellular region {GO:0005576}; high-density lipoprotein particle {GO:0034364}; very-low-density lipoprotein particle {GO:0034361}</t>
  </si>
  <si>
    <t>fatty acid binding {GO:0005504}; lipase inhibitor activity {GO:0055102}; phosphatidylcholine binding {GO:0031210}; phosphatidylcholine-sterol O-acyltransferase activator activity {GO:0060228}; phospholipase inhibitor activity {GO:0004859}</t>
  </si>
  <si>
    <t>VLDL assembly {R-HSA-8866423}; VLDL clearance {R-HSA-8964046}</t>
  </si>
  <si>
    <t>E3 ubiquitin-protein ligase HECTD3</t>
  </si>
  <si>
    <t>HECT domain-containing protein 3; HECT-type E3 ubiquitin transferase HECTD3</t>
  </si>
  <si>
    <t>HECD3_HUMAN</t>
  </si>
  <si>
    <t>Q5T447</t>
  </si>
  <si>
    <t>B3KPV7; B3KRH4; Q5T448; Q9H783</t>
  </si>
  <si>
    <t>Acetylation; Alternative splicing; Cytoplasm; Phosphoprotein; Transferase; Ubl conjugation pathway</t>
  </si>
  <si>
    <t>Ubl conjugation pathway</t>
  </si>
  <si>
    <t>Transferase</t>
  </si>
  <si>
    <t>proteasome-mediated ubiquitin-dependent protein catabolic process {GO:0043161}</t>
  </si>
  <si>
    <t>cytoplasm {GO:0005737}; perinuclear region of cytoplasm {GO:0048471}</t>
  </si>
  <si>
    <t>syntaxin binding {GO:0019905}; ubiquitin protein ligase activity {GO:0061630}; ubiquitin-protein transferase activity {GO:0004842}</t>
  </si>
  <si>
    <t>Protein modification; protein ubiquitination.</t>
  </si>
  <si>
    <t>Antigen processing: Ubiquitination &amp; Proteasome degradation {R-HSA-983168}</t>
  </si>
  <si>
    <t>Membrane primary amine oxidase</t>
  </si>
  <si>
    <t>Copper amine oxidase; HPAO; Semicarbazide-sensitive amine oxidase (SSAO); Vascular adhesion protein 1 (VAP-1)</t>
  </si>
  <si>
    <t>AOC3_HUMAN</t>
  </si>
  <si>
    <t>Q16853</t>
  </si>
  <si>
    <t>B2RCI5; K7ESB3; L0L8N9; Q45F94</t>
  </si>
  <si>
    <t>VAP1</t>
  </si>
  <si>
    <t>3D-structure; Alternative splicing; Calcium; Cell adhesion; Cell membrane; Copper; Disulfide bond; Glycoprotein; Membrane; Metal-binding; Oxidoreductase; Polymorphism; Signal-anchor; TPQ; Transmembrane; Transmembrane helix</t>
  </si>
  <si>
    <t>Disulfide bond; Glycoprotein; TPQ</t>
  </si>
  <si>
    <t>amine metabolic process {GO:0009308}; cell adhesion {GO:0007155}; inflammatory response {GO:0006954}; negative regulation of primary amine oxidase activity {GO:1902283}; response to antibiotic {GO:0046677}; xenobiotic metabolic process {GO:0006805}</t>
  </si>
  <si>
    <t>cell surface {GO:0009986}; cytoplasm {GO:0005737}; early endosome {GO:0005769}; endoplasmic reticulum {GO:0005783}; Golgi apparatus {GO:0005794}; integral component of membrane {GO:0016021}; microvillus {GO:0005902}; plasma membrane {GO:0005886}</t>
  </si>
  <si>
    <t>aliphatic-amine oxidase activity {GO:0052595}; aminoacetone:oxygen oxidoreductase(deaminating) activity {GO:0052594}; calcium ion binding {GO:0005509}; copper ion binding {GO:0005507}; phenethylamine:oxygen oxidoreductase (deaminating) activity {GO:0052596}; primary amine oxidase activity {GO:0008131}; protein heterodimerization activity {GO:0046982}; protein homodimerization activity {GO:0042803}; quinone binding {GO:0048038}; tryptamine:oxygen oxidoreductase (deaminating) activity {GO:0052593}</t>
  </si>
  <si>
    <t>Phase I - Functionalization of compounds {R-HSA-211945}</t>
  </si>
  <si>
    <t>Periostin (PN)</t>
  </si>
  <si>
    <t>Osteoblast-specific factor 2 (OSF-2)</t>
  </si>
  <si>
    <t>POSTN_HUMAN</t>
  </si>
  <si>
    <t>Q15063</t>
  </si>
  <si>
    <t>B1ALD8; C0IMJ1; C0IMJ2; C0IMJ4; D2KRH7; F5H628; Q15064; Q29XZ0; Q3KPJ5; Q5VSY5; Q8IZF9</t>
  </si>
  <si>
    <t>OSF2</t>
  </si>
  <si>
    <t>3D-structure; Alternative splicing; Cell adhesion; Disulfide bond; Extracellular matrix; Gamma-carboxyglutamic acid; Glycoprotein; Golgi apparatus; Heparin-binding; Polymorphism; Repeat; Secreted; Signal</t>
  </si>
  <si>
    <t>Extracellular matrix; Golgi apparatus; Secreted</t>
  </si>
  <si>
    <t>Disulfide bond; Gamma-carboxyglutamic acid; Glycoprotein</t>
  </si>
  <si>
    <t>bone regeneration {GO:1990523}; cell adhesion {GO:0007155}; cellular response to fibroblast growth factor stimulus {GO:0044344}; cellular response to transforming growth factor beta stimulus {GO:0071560}; cellular response to tumor necrosis factor {GO:0071356}; cellular response to vitamin K {GO:0071307}; extracellular matrix organization {GO:0030198}; negative regulation of cell-matrix adhesion {GO:0001953}; negative regulation of substrate adhesion-dependent cell spreading {GO:1900025}; neuron projection extension {GO:1990138}; positive regulation of chemokine (C-C motif) ligand 2 secretion {GO:1904209}; positive regulation of smooth muscle cell migration {GO:0014911}; regulation of Notch signaling pathway {GO:0008593}; regulation of systemic arterial blood pressure {GO:0003073}; response to estradiol {GO:0032355}; response to hypoxia {GO:0001666}; response to mechanical stimulus {GO:0009612}; response to muscle activity {GO:0014850}; skeletal system development {GO:0001501}</t>
  </si>
  <si>
    <t>collagen-containing extracellular matrix {GO:0062023}; extracellular matrix {GO:0031012}; extracellular space {GO:0005615}; neuromuscular junction {GO:0031594}; trans-Golgi network {GO:0005802}</t>
  </si>
  <si>
    <t>extracellular matrix structural constituent {GO:0005201}; heparin binding {GO:0008201}; metal ion binding {GO:0046872}</t>
  </si>
  <si>
    <t>Platelet glycoprotein V (GPV)</t>
  </si>
  <si>
    <t>Glycoprotein 5; CD_antigen=CD42d</t>
  </si>
  <si>
    <t>GPV_HUMAN</t>
  </si>
  <si>
    <t>P40197</t>
  </si>
  <si>
    <t>D1MER9</t>
  </si>
  <si>
    <t>Blood coagulation; Cell adhesion; Glycoprotein; Hemostasis; Leucine-rich repeat; Membrane; Repeat; Signal; Transmembrane; Transmembrane helix</t>
  </si>
  <si>
    <t>Leucine-rich repeat; Repeat; Signal; Transmembrane; Transmembrane helix</t>
  </si>
  <si>
    <t>axonogenesis {GO:0007409}; blood coagulation {GO:0007596}; blood coagulation, intrinsic pathway {GO:0007597}; cell adhesion {GO:0007155}; platelet activation {GO:0030168}</t>
  </si>
  <si>
    <t>extracellular exosome {GO:0070062}; extracellular space {GO:0005615}; integral component of plasma membrane {GO:0005887}; plasma membrane {GO:0005886}</t>
  </si>
  <si>
    <t>Intrinsic Pathway of Fibrin Clot Formation {R-HSA-140837}; GP1b-IX-V activation signalling {R-HSA-430116}; Platelet Adhesion to exposed collagen {R-HSA-75892}; Platelet Aggregation (Plug Formation) {R-HSA-76009}</t>
  </si>
  <si>
    <t>Prostaglandin-H2 D-isomerase</t>
  </si>
  <si>
    <t>Beta-trace protein; Cerebrin-28; Glutathione-independent PGD synthase; Lipocalin-type prostaglandin-D synthase; Prostaglandin-D2 synthase (PGD2 synthase; PGDS; PGDS2)</t>
  </si>
  <si>
    <t>PTGDS_HUMAN</t>
  </si>
  <si>
    <t>P41222</t>
  </si>
  <si>
    <t>B2R727; Q5SQ10; Q7M4P3; Q9UC22; Q9UCC9; Q9UCD9</t>
  </si>
  <si>
    <t>PDS</t>
  </si>
  <si>
    <t>3D-structure; Cytoplasm; Disulfide bond; Endoplasmic reticulum; Fatty acid biosynthesis; Fatty acid metabolism; Glycoprotein; Golgi apparatus; Isomerase; Lipid biosynthesis; Lipid metabolism; Membrane; Nucleus; Polymorphism; Prostaglandin biosynthesis; Prostaglandin metabolism; Secreted; Signal; Transport</t>
  </si>
  <si>
    <t>Fatty acid biosynthesis; Fatty acid metabolism; Lipid biosynthesis; Lipid metabolism; Prostaglandin biosynthesis; Prostaglandin metabolism; Transport</t>
  </si>
  <si>
    <t>Cytoplasm; Endoplasmic reticulum; Golgi apparatus; Membrane; Nucleus; Secreted</t>
  </si>
  <si>
    <t>Isomerase</t>
  </si>
  <si>
    <t>cyclooxygenase pathway {GO:0019371}; prostaglandin biosynthetic process {GO:0001516}; regulation of circadian sleep/wake cycle, sleep {GO:0045187}</t>
  </si>
  <si>
    <t>endoplasmic reticulum membrane {GO:0005789}; extracellular exosome {GO:0070062}; extracellular region {GO:0005576}; extracellular space {GO:0005615}; Golgi apparatus {GO:0005794}; nuclear membrane {GO:0031965}; perinuclear region of cytoplasm {GO:0048471}; rough endoplasmic reticulum {GO:0005791}</t>
  </si>
  <si>
    <t>fatty acid binding {GO:0005504}; prostaglandin-D synthase activity {GO:0004667}; retinoid binding {GO:0005501}</t>
  </si>
  <si>
    <t>Synthesis of Prostaglandins (PG) and Thromboxanes (TX) {R-HSA-2162123}</t>
  </si>
  <si>
    <t>Vasorin</t>
  </si>
  <si>
    <t>Protein slit-like 2</t>
  </si>
  <si>
    <t>VASN_HUMAN</t>
  </si>
  <si>
    <t>Q6EMK4</t>
  </si>
  <si>
    <t>Q6UXL4; Q6UXL5; Q96CX1</t>
  </si>
  <si>
    <t>SLITL2</t>
  </si>
  <si>
    <t>Disulfide bond; EGF-like domain; Glycoprotein; Leucine-rich repeat; Membrane; Polymorphism; Repeat; Secreted; Signal; Transmembrane; Transmembrane helix</t>
  </si>
  <si>
    <t>EGF-like domain; Leucine-rich repeat; Repeat; Signal; Transmembrane; Transmembrane helix</t>
  </si>
  <si>
    <t>cellular response to hypoxia {GO:0071456}; cellular response to redox state {GO:0071461}; negative regulation of epithelial to mesenchymal transition {GO:0010719}; negative regulation of transforming growth factor beta receptor signaling pathway {GO:0030512}</t>
  </si>
  <si>
    <t>cell surface {GO:0009986}; extracellular exosome {GO:0070062}; extracellular space {GO:0005615}; integral component of membrane {GO:0016021}; lysosomal membrane {GO:0005765}; mitochondrion {GO:0005739}; plasma membrane {GO:0005886}</t>
  </si>
  <si>
    <t>cadherin binding {GO:0045296}; transforming growth factor beta binding {GO:0050431}</t>
  </si>
  <si>
    <t>Fatty acid-binding protein 5</t>
  </si>
  <si>
    <t>Epidermal-type fatty acid-binding protein (E-FABP); Fatty acid-binding protein, epidermal; Psoriasis-associated fatty acid-binding protein homolog (PA-FABP)</t>
  </si>
  <si>
    <t>FABP5_HUMAN</t>
  </si>
  <si>
    <t>Q01469</t>
  </si>
  <si>
    <t>B2R4K0</t>
  </si>
  <si>
    <t>3D-structure; Acetylation; Cell junction; Cell membrane; Cytoplasm; Disulfide bond; Lipid-binding; Membrane; Nucleus; Phosphoprotein; Postsynaptic cell membrane; Secreted; Synapse; Transport</t>
  </si>
  <si>
    <t>Cell junction; Cell membrane; Cytoplasm; Membrane; Nucleus; Postsynaptic cell membrane; Secreted; Synapse</t>
  </si>
  <si>
    <t>epidermis development {GO:0008544}; glucose homeostasis {GO:0042593}; glucose metabolic process {GO:0006006}; lipid metabolic process {GO:0006629}; negative regulation of glucose transmembrane transport {GO:0010829}; neutrophil degranulation {GO:0043312}; phosphatidylcholine biosynthetic process {GO:0006656}; positive regulation of cold-induced thermogenesis {GO:0120162}; positive regulation of peroxisome proliferator activated receptor signaling pathway {GO:0035360}; regulation of prostaglandin biosynthetic process {GO:0031392}; regulation of retrograde trans-synaptic signaling by endocanabinoid {GO:0099178}; regulation of sensory perception of pain {GO:0051930}; triglyceride catabolic process {GO:0019433}</t>
  </si>
  <si>
    <t>azurophil granule lumen {GO:0035578}; cell junction {GO:0030054}; cytoplasm {GO:0005737}; cytosol {GO:0005829}; extracellular exosome {GO:0070062}; extracellular region {GO:0005576}; nucleoplasm {GO:0005654}; nucleus {GO:0005634}; plasma membrane {GO:0005886}; postsynaptic density {GO:0014069}; postsynaptic membrane {GO:0045211}; secretory granule membrane {GO:0030667}; synapse {GO:0045202}</t>
  </si>
  <si>
    <t>fatty acid binding {GO:0005504}; identical protein binding {GO:0042802}; lipid binding {GO:0008289}; retinoic acid binding {GO:0001972}</t>
  </si>
  <si>
    <t>Triglyceride catabolism {R-HSA-163560}; Signaling by Retinoic Acid {R-HSA-5362517}; Neutrophil degranulation {R-HSA-6798695}</t>
  </si>
  <si>
    <t>Filamin-A (FLN-A)</t>
  </si>
  <si>
    <t>Actin-binding protein 280 (ABP-280); Alpha-filamin; Endothelial actin-binding protein; Filamin-1; Non-muscle filamin</t>
  </si>
  <si>
    <t>FLNA_HUMAN</t>
  </si>
  <si>
    <t>P21333</t>
  </si>
  <si>
    <t>E9KL45; Q5HY53; Q5HY55; Q8NF52</t>
  </si>
  <si>
    <t>FLN; FLN1</t>
  </si>
  <si>
    <t>3D-structure; Acetylation; Actin-binding; Alternative splicing; Cilium biogenesis/degradation; Cytoplasm; Cytoskeleton; Deafness; Disease mutation; Isopeptide bond; Phosphoprotein; Polymorphism; Repeat; Ubl conjugation</t>
  </si>
  <si>
    <t>Cytoplasm; Cytoskeleton</t>
  </si>
  <si>
    <t>Deafness; Disease mutation</t>
  </si>
  <si>
    <t>actin crosslink formation {GO:0051764}; actin cytoskeleton reorganization {GO:0031532}; adenylate cyclase-inhibiting dopamine receptor signaling pathway {GO:0007195}; cell junction assembly {GO:0034329}; cerebral cortex development {GO:0021987}; cilium assembly {GO:0060271}; cytoplasmic sequestering of protein {GO:0051220}; establishment of protein localization {GO:0045184}; establishment of Sertoli cell barrier {GO:0097368}; formation of radial glial scaffolds {GO:0021943}; mitotic spindle assembly {GO:0090307}; mRNA transcription by RNA polymerase II {GO:0042789}; negative regulation of apoptotic process {GO:0043066}; negative regulation of DNA-binding transcription factor activity {GO:0043433}; negative regulation of protein catabolic process {GO:0042177}; negative regulation of transcription by RNA polymerase I {GO:0016479}; platelet activation {GO:0030168}; platelet aggregation {GO:0070527}; platelet degranulation {GO:0002576}; positive regulation of actin filament bundle assembly {GO:0032233}; positive regulation of I-kappaB kinase/NF-kappaB signaling {GO:0043123}; positive regulation of integrin-mediated signaling pathway {GO:2001046}; positive regulation of neural precursor cell proliferation {GO:2000179}; positive regulation of neuron migration {GO:2001224}; positive regulation of potassium ion transmembrane transport {GO:1901381}; positive regulation of protein import into nucleus {GO:0042307}; positive regulation of substrate adhesion-dependent cell spreading {GO:1900026}; protein localization to bicellular tight junction {GO:1902396}; protein localization to cell surface {GO:0034394}; protein localization to plasma membrane {GO:0072659}; protein stabilization {GO:0050821}; receptor clustering {GO:0043113}; regulation of cell migration {GO:0030334}; regulation of membrane repolarization during atrial cardiac muscle cell action potential {GO:1905000}; regulation of membrane repolarization during cardiac muscle cell action potential {GO:1905031}; semaphorin-plexin signaling pathway {GO:0071526}; wound healing, spreading of cells {GO:0044319}</t>
  </si>
  <si>
    <t>actin cytoskeleton {GO:0015629}; actin filament {GO:0005884}; apical dendrite {GO:0097440}; cell-cell junction {GO:0005911}; cortical cytoskeleton {GO:0030863}; cytoplasm {GO:0005737}; cytosol {GO:0005829}; dendritic shaft {GO:0043198}; extracellular exosome {GO:0070062}; extracellular region {GO:0005576}; focal adhesion {GO:0005925}; glutamatergic synapse {GO:0098978}; membrane {GO:0016020}; Myb complex {GO:0031523}; neuronal cell body {GO:0043025}; nucleolus {GO:0005730}; nucleus {GO:0005634}; perinuclear region of cytoplasm {GO:0048471}; plasma membrane {GO:0005886}; postsynapse {GO:0098794}; Z disc {GO:0030018}</t>
  </si>
  <si>
    <t>actin filament binding {GO:0051015}; cadherin binding {GO:0045296}; Fc-gamma receptor I complex binding {GO:0034988}; G-protein coupled receptor binding {GO:0001664}; GTPase binding {GO:0051020}; ion channel binding {GO:0044325}; kinase binding {GO:0019900}; mu-type opioid receptor binding {GO:0031852}; potassium channel regulator activity {GO:0015459}; protein homodimerization activity {GO:0042803}; Rac GTPase binding {GO:0048365}; Ral GTPase binding {GO:0017160}; Rho GTPase binding {GO:0017048}; RNA binding {GO:0003723}; SMAD binding {GO:0046332}; small GTPase binding {GO:0031267}; transcription factor binding {GO:0008134}</t>
  </si>
  <si>
    <t>Platelet degranulation {R-HSA-114608}; GP1b-IX-V activation signalling {R-HSA-430116}; Cell-extracellular matrix interactions {R-HSA-446353}; RHO GTPases activate PAKs {R-HSA-5627123}</t>
  </si>
  <si>
    <t>Serpin B12</t>
  </si>
  <si>
    <t>SPB12_HUMAN</t>
  </si>
  <si>
    <t>Q96P63</t>
  </si>
  <si>
    <t>Q3SYB4</t>
  </si>
  <si>
    <t>Alternative splicing; Cytoplasm; Polymorphism; Protease inhibitor; Serine protease inhibitor</t>
  </si>
  <si>
    <t>hematopoietic progenitor cell differentiation {GO:0002244}; negative regulation of protein catabolic process {GO:0042177}; neutrophil degranulation {GO:0043312}</t>
  </si>
  <si>
    <t>cytoplasm {GO:0005737}; extracellular space {GO:0005615}; ficolin-1-rich granule membrane {GO:0101003}; plasma membrane {GO:0005886}</t>
  </si>
  <si>
    <t>enzyme binding {GO:0019899}; serine-type endopeptidase inhibitor activity {GO:0004867}</t>
  </si>
  <si>
    <t>Talin-1</t>
  </si>
  <si>
    <t>TLN1_HUMAN</t>
  </si>
  <si>
    <t>Q9Y490</t>
  </si>
  <si>
    <t>A6NMY0; Q86YD0; Q9NZQ2; Q9UHH8; Q9UPX3</t>
  </si>
  <si>
    <t>KIAA1027; TLN</t>
  </si>
  <si>
    <t>3D-structure; Acetylation; Cell junction; Cell membrane; Cell projection; Cytoplasm; Cytoskeleton; Host-virus interaction; Membrane; Phosphoprotein; Polymorphism</t>
  </si>
  <si>
    <t>cell-cell junction assembly {GO:0007043}; cell-substrate junction assembly {GO:0007044}; cortical actin cytoskeleton organization {GO:0030866}; cytoskeletal anchoring at plasma membrane {GO:0007016}; integrin activation {GO:0033622}; integrin-mediated signaling pathway {GO:0007229}; IRE1-mediated unfolded protein response {GO:0036498}; muscle contraction {GO:0006936}; platelet aggregation {GO:0070527}; platelet degranulation {GO:0002576}; viral process {GO:0016032}</t>
  </si>
  <si>
    <t>cell surface {GO:0009986}; cytoskeleton {GO:0005856}; cytosol {GO:0005829}; extracellular exosome {GO:0070062}; extracellular region {GO:0005576}; focal adhesion {GO:0005925}; ruffle {GO:0001726}; ruffle membrane {GO:0032587}</t>
  </si>
  <si>
    <t>actin filament binding {GO:0051015}; cadherin binding {GO:0045296}; integrin binding {GO:0005178}; LIM domain binding {GO:0030274}; phosphatidylinositol binding {GO:0035091}; phosphatidylserine binding {GO:0001786}; structural constituent of cytoskeleton {GO:0005200}; vinculin binding {GO:0017166}</t>
  </si>
  <si>
    <t>Platelet degranulation {R-HSA-114608}; Integrin alphaIIb beta3 signaling {R-HSA-354192}; GRB2:SOS provides linkage to MAPK signaling for Integrins {R-HSA-354194}; p130Cas linkage to MAPK signaling for integrins {R-HSA-372708}; XBP1(S) activates chaperone genes {R-HSA-381038}; SEMA3A-Plexin repulsion signaling by inhibiting Integrin adhesion {R-HSA-399955}; Smooth Muscle Contraction {R-HSA-445355}; MAP2K and MAPK activation {R-HSA-5674135};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</t>
  </si>
  <si>
    <t>Platelet factor 4 variant(6-74)</t>
  </si>
  <si>
    <t>C-X-C motif chemokine 4 variant; CXCL4L1; PF4alt; PF4var1</t>
  </si>
  <si>
    <t>PF4V_HUMAN</t>
  </si>
  <si>
    <t>P10720</t>
  </si>
  <si>
    <t>A1L4S0</t>
  </si>
  <si>
    <t>CXCL4V1; SCYB4V1</t>
  </si>
  <si>
    <t>3D-structure; Cytokine; Disulfide bond; Glycoprotein; Heparin-binding; Proteoglycan; Secreted; Signal</t>
  </si>
  <si>
    <t>Cytokine; Heparin-binding</t>
  </si>
  <si>
    <t>chemokine-mediated signaling pathway {GO:0070098}; G-protein coupled receptor signaling pathway {GO:0007186}; immune response {GO:0006955}; inflammatory response {GO:0006954}; leukocyte chemotaxis {GO:0030595}; platelet activation {GO:0030168}; positive regulation of neutrophil chemotaxis {GO:0090023}; regulation of cell proliferation {GO:0042127}; response to lipopolysaccharide {GO:0032496}</t>
  </si>
  <si>
    <t>extracellular space {GO:0005615}</t>
  </si>
  <si>
    <t>chemokine activity {GO:0008009}; CXCR chemokine receptor binding {GO:0045236}; heparin binding {GO:0008201}</t>
  </si>
  <si>
    <t>Common Pathway of Fibrin Clot Formation {R-HSA-140875}; Cell surface interactions at the vascular wall {R-HSA-202733}</t>
  </si>
  <si>
    <t>Target of Nesh-SH3 (Tarsh)</t>
  </si>
  <si>
    <t>ABI gene family member 3-binding protein; Nesh-binding protein (NeshBP)</t>
  </si>
  <si>
    <t>TARSH_HUMAN</t>
  </si>
  <si>
    <t>Q7Z7G0</t>
  </si>
  <si>
    <t>B3KSL4; Q6ZW20; Q6ZW22; Q9C082; Q9UFI6</t>
  </si>
  <si>
    <t>NESHBP; TARSH</t>
  </si>
  <si>
    <t>Alternative splicing; Disease mutation; Glycoprotein; Repeat; Secreted; Signal</t>
  </si>
  <si>
    <t>extracellular matrix organization {GO:0030198}; positive regulation of cell-substrate adhesion {GO:0010811}</t>
  </si>
  <si>
    <t>collagen-containing extracellular matrix {GO:0062023}; extracellular region {GO:0005576}; extracellular space {GO:0005615}; interstitial matrix {GO:0005614}</t>
  </si>
  <si>
    <t>collagen binding {GO:0005518}; extracellular matrix structural constituent {GO:0005201}; heparin binding {GO:0008201}</t>
  </si>
  <si>
    <t>Phosphatidylcholine-sterol acyltransferase</t>
  </si>
  <si>
    <t>Lecithin-cholesterol acyltransferase; Phospholipid-cholesterol acyltransferase</t>
  </si>
  <si>
    <t>LCAT_HUMAN</t>
  </si>
  <si>
    <t>P04180</t>
  </si>
  <si>
    <t>Q53XQ3</t>
  </si>
  <si>
    <t>3D-structure; Acyltransferase; Cholesterol metabolism; Corneal dystrophy; Disease mutation; Disulfide bond; Glycoprotein; Lipid metabolism; Polymorphism; Secreted; Signal; Steroid metabolism; Sterol metabolism; Transferase</t>
  </si>
  <si>
    <t>Cholesterol metabolism; Lipid metabolism; Steroid metabolism; Sterol metabolism</t>
  </si>
  <si>
    <t>Corneal dystrophy; Disease mutation</t>
  </si>
  <si>
    <t>cholesterol esterification {GO:0034435}; cholesterol homeostasis {GO:0042632}; cholesterol metabolic process {GO:0008203}; cholesterol transport {GO:0030301}; high-density lipoprotein particle remodeling {GO:0034375}; lipoprotein biosynthetic process {GO:0042158}; phosphatidylcholine biosynthetic process {GO:0006656}; phosphatidylcholine metabolic process {GO:0046470}; phospholipid metabolic process {GO:0006644}; regulation of high-density lipoprotein particle assembly {GO:0090107}; reverse cholesterol transport {GO:0043691}; very-low-density lipoprotein particle remodeling {GO:0034372}</t>
  </si>
  <si>
    <t>apolipoprotein A-I binding {GO:0034186}; phosphatidylcholine-sterol O-acyltransferase activity {GO:0004607}</t>
  </si>
  <si>
    <t>Neutrophil-activating peptide 2(1-63)</t>
  </si>
  <si>
    <t>C-X-C motif chemokine 7; Leukocyte-derived growth factor (LDGF); Macrophage-derived growth factor (MDGF); Small-inducible cytokine B7 (CTAP-III); LA-PF4; Low-affinity platelet factor IV (CTAP-III(1-81); Beta-TG; NAP-2(74); NAP-2(73); NAP-2; NAP-2(1-66); NAP-2(1-63))</t>
  </si>
  <si>
    <t>CXCL7_HUMAN</t>
  </si>
  <si>
    <t>P02775</t>
  </si>
  <si>
    <t>B2R5F3; Q6IBJ8</t>
  </si>
  <si>
    <t>CTAP3; CXCL7; SCYB7; TGB1; THBGB1</t>
  </si>
  <si>
    <t>3D-structure; Antibiotic; Antimicrobial; Chemotaxis; Cleavage on pair of basic residues; Cytokine; Disulfide bond; Growth factor; Mitogen; Secreted; Signal</t>
  </si>
  <si>
    <t>Chemotaxis</t>
  </si>
  <si>
    <t>Antibiotic; Antimicrobial; Cytokine; Growth factor; Mitogen</t>
  </si>
  <si>
    <t>Cleavage on pair of basic residues; Disulfide bond</t>
  </si>
  <si>
    <t>antimicrobial humoral immune response mediated by antimicrobial peptide {GO:0061844}; chemokine-mediated signaling pathway {GO:0070098}; defense response to bacterium {GO:0042742}; G-protein coupled receptor signaling pathway {GO:0007186}; glucose transmembrane transport {GO:1904659}; immune response {GO:0006955}; inflammatory response {GO:0006954}; killing of cells of other organism {GO:0031640}; neutrophil degranulation {GO:0043312}; platelet degranulation {GO:0002576}; positive regulation of cell division {GO:0051781}; positive regulation of neutrophil chemotaxis {GO:0090023}; regulation of cell proliferation {GO:0042127}; response to lipopolysaccharide {GO:0032496}</t>
  </si>
  <si>
    <t>extracellular region {GO:0005576}; extracellular space {GO:0005615}; platelet alpha granule {GO:0031091}; platelet alpha granule lumen {GO:0031093}; tertiary granule lumen {GO:1904724}</t>
  </si>
  <si>
    <t>chemokine activity {GO:0008009}; CXCR chemokine receptor binding {GO:0045236}; glucose transmembrane transporter activity {GO:0005355}; growth factor activity {GO:0008083}</t>
  </si>
  <si>
    <t>Platelet degranulation {R-HSA-114608}; Chemokine receptors bind chemokines {R-HSA-380108}; G alpha (i) signalling events {R-HSA-418594}; Neutrophil degranulation {R-HSA-6798695}</t>
  </si>
  <si>
    <t>Protein S100-A8</t>
  </si>
  <si>
    <t>Calgranulin-A; Calprotectin L1L subunit; Cystic fibrosis antigen (CFAG); Leukocyte L1 complex light chain; Migration inhibitory factor-related protein 8 (MRP-8; p8); S100 calcium-binding protein A8; Urinary stone protein band A</t>
  </si>
  <si>
    <t>S10A8_HUMAN</t>
  </si>
  <si>
    <t>P05109</t>
  </si>
  <si>
    <t>A8K5L3; D3DV37; Q5SY70; Q9UC84; Q9UC92; Q9UCJ0; Q9UCM6</t>
  </si>
  <si>
    <t>CAGA; CFAG; MRP8</t>
  </si>
  <si>
    <t>3D-structure; Antimicrobial; Apoptosis; Autophagy; Calcium; Cell membrane; Chemotaxis; Cytoplasm; Cytoskeleton; Immunity; Inflammatory response; Innate immunity; Membrane; Metal-binding; Repeat; S-nitrosylation; Secreted; Zinc</t>
  </si>
  <si>
    <t>Apoptosis; Autophagy; Chemotaxis; Immunity; Inflammatory response; Innate immunity</t>
  </si>
  <si>
    <t>Cell membrane; Cytoplasm; Cytoskeleton; Membrane; Secreted</t>
  </si>
  <si>
    <t>Calcium; Metal-binding; Zinc</t>
  </si>
  <si>
    <t>Antimicrobial</t>
  </si>
  <si>
    <t>S-nitrosylation</t>
  </si>
  <si>
    <t>activation of cysteine-type endopeptidase activity involved in apoptotic process {GO:0006919}; acute inflammatory response {GO:0002526}; antimicrobial humoral response {GO:0019730}; apoptotic process {GO:0006915}; astrocyte development {GO:0014002}; autophagy {GO:0006914}; chemokine production {GO:0032602}; chronic inflammatory response {GO:0002544}; cytokine production {GO:0001816}; defense response to bacterium {GO:0042742}; defense response to fungus {GO:0050832}; inflammatory response {GO:0006954}; innate immune response {GO:0045087}; leukocyte migration involved in inflammatory response {GO:0002523}; neutrophil aggregation {GO:0070488}; neutrophil chemotaxis {GO:0030593}; neutrophil degranulation {GO:0043312}; peptidyl-cysteine S-nitrosylation {GO:0018119}; positive regulation of cell growth {GO:0030307}; positive regulation of inflammatory response {GO:0050729}; positive regulation of intrinsic apoptotic signaling pathway {GO:2001244}; positive regulation of NF-kappaB transcription factor activity {GO:0051092}; positive regulation of peptide secretion {GO:0002793}; regulation of cytoskeleton organization {GO:0051493}; response to ethanol {GO:0045471}; response to lipopolysaccharide {GO:0032496}; response to zinc ion {GO:0010043}; sequestering of zinc ion {GO:0032119}; toll-like receptor signaling pathway {GO:0002224}; wound healing {GO:0042060}</t>
  </si>
  <si>
    <t>collagen-containing extracellular matrix {GO:0062023}; cytoskeleton {GO:0005856}; cytosol {GO:0005829}; extracellular exosome {GO:0070062}; extracellular region {GO:0005576}; extracellular space {GO:0005615}; intermediate filament cytoskeleton {GO:0045111}; nucleus {GO:0005634}; plasma membrane {GO:0005886}; secretory granule lumen {GO:0034774}</t>
  </si>
  <si>
    <t>arachidonic acid binding {GO:0050544}; calcium ion binding {GO:0005509}; microtubule binding {GO:0008017}; RAGE receptor binding {GO:0050786}; Toll-like receptor 4 binding {GO:0035662}; zinc ion binding {GO:0008270}</t>
  </si>
  <si>
    <t>Regulation of TLR by endogenous ligand {R-HSA-5686938}; Neutrophil degranulation {R-HSA-6798695}; Metal sequestration by antimicrobial proteins {R-HSA-6799990}</t>
  </si>
  <si>
    <t>EGF-containing fibulin-like extracellular matrix protein 1</t>
  </si>
  <si>
    <t>Extracellular protein S1-5; Fibrillin-like protein; Fibulin-3 (FIBL-3)</t>
  </si>
  <si>
    <t>FBLN3_HUMAN</t>
  </si>
  <si>
    <t>Q12805</t>
  </si>
  <si>
    <t>A8K3I4; B4DW75; D6W5D2; Q541U7</t>
  </si>
  <si>
    <t>FBLN3; FBNL</t>
  </si>
  <si>
    <t>Alternative splicing; Calcium; Disease mutation; Disulfide bond; EGF-like domain; Extracellular matrix; Glycoprotein; Growth factor; Polymorphism; Repeat; Secreted; Signal</t>
  </si>
  <si>
    <t>Growth factor</t>
  </si>
  <si>
    <t>camera-type eye development {GO:0043010}; embryonic eye morphogenesis {GO:0048048}; epidermal growth factor receptor signaling pathway {GO:0007173}; negative regulation of chondrocyte differentiation {GO:0032331}; peptidyl-tyrosine phosphorylation {GO:0018108}; post-embryonic eye morphogenesis {GO:0048050}; regulation of transcription, DNA-templated {GO:0006355}; visual perception {GO:0007601}</t>
  </si>
  <si>
    <t>collagen-containing extracellular matrix {GO:0062023}; extracellular exosome {GO:0070062}; extracellular matrix {GO:0031012}; extracellular region {GO:0005576}; extracellular space {GO:0005615}</t>
  </si>
  <si>
    <t>calcium ion binding {GO:0005509}; epidermal growth factor receptor binding {GO:0005154}; epidermal growth factor-activated receptor activity {GO:0005006}; extracellular matrix structural constituent {GO:0005201}; growth factor activity {GO:0008083}</t>
  </si>
  <si>
    <t>Peroxiredoxin-2</t>
  </si>
  <si>
    <t>Natural killer cell-enhancing factor B (NKEF-B); PRP; Thiol-specific antioxidant protein (TSA); Thioredoxin peroxidase 1; Thioredoxin-dependent peroxide reductase 1</t>
  </si>
  <si>
    <t>PRDX2_HUMAN</t>
  </si>
  <si>
    <t>P32119</t>
  </si>
  <si>
    <t>A8K0C0; P31945; P32118; P35701; Q6FHG4; Q92763; Q9UC23</t>
  </si>
  <si>
    <t>NKEFB; TDPX1</t>
  </si>
  <si>
    <t>3D-structure; Acetylation; Alternative splicing; Antioxidant; Cytoplasm; Disulfide bond; Oxidoreductase; Peroxidase; Phosphoprotein; Polymorphism; Redox-active center</t>
  </si>
  <si>
    <t>Redox-active center</t>
  </si>
  <si>
    <t>Antioxidant; Oxidoreductase; Peroxidase</t>
  </si>
  <si>
    <t>cell redox homeostasis {GO:0045454}; cellular response to oxidative stress {GO:0034599}; hydrogen peroxide catabolic process {GO:0042744}; negative regulation of apoptotic process {GO:0043066}; regulation of apoptotic process {GO:0042981}; removal of superoxide radicals {GO:0019430}; response to oxidative stress {GO:0006979}</t>
  </si>
  <si>
    <t>cytoplasm {GO:0005737}; cytosol {GO:0005829}; extracellular exosome {GO:0070062}</t>
  </si>
  <si>
    <t>antioxidant activity {GO:0016209}; thioredoxin peroxidase activity {GO:0008379}</t>
  </si>
  <si>
    <t>Detoxification of Reactive Oxygen Species {R-HSA-3299685}; TP53 Regulates Metabolic Genes {R-HSA-5628897}; Deregulated CDK5 triggers multiple neurodegenerative pathways in Alzheimer's disease models {R-HSA-8862803}</t>
  </si>
  <si>
    <t>SPARC-like protein 1</t>
  </si>
  <si>
    <t>High endothelial venule protein (Hevin); MAST 9</t>
  </si>
  <si>
    <t>SPRL1_HUMAN</t>
  </si>
  <si>
    <t>Q14515</t>
  </si>
  <si>
    <t>B4E2Z0; E7ESU2; Q14800</t>
  </si>
  <si>
    <t>Alternative splicing; Calcium; Disulfide bond; Extracellular matrix; Glycoprotein; Metal-binding; Phosphoprotein; Polymorphism; Secreted; Signal</t>
  </si>
  <si>
    <t>anatomical structure development {GO:0048856}; cellular protein metabolic process {GO:0044267}; post-translational protein modification {GO:0043687}; signal transduction {GO:0007165}; synaptic membrane adhesion {GO:0099560}</t>
  </si>
  <si>
    <t>collagen-containing extracellular matrix {GO:0062023}; endoplasmic reticulum lumen {GO:0005788}; extracellular region {GO:0005576}; extracellular space {GO:0005615}; glutamatergic synapse {GO:0098978}</t>
  </si>
  <si>
    <t>calcium ion binding {GO:0005509}; collagen binding {GO:0005518}; extracellular matrix binding {GO:0050840}</t>
  </si>
  <si>
    <t>Desmocollin-2</t>
  </si>
  <si>
    <t>Cadherin family member 2; Desmocollin-3; Desmosomal glycoprotein II; Desmosomal glycoprotein III</t>
  </si>
  <si>
    <t>DSC2_HUMAN</t>
  </si>
  <si>
    <t>Q02487</t>
  </si>
  <si>
    <t>3D-structure; Alternative splicing; Calcium; Cardiomyopathy; Cell adhesion; Cell junction; Cell membrane; Cleavage on pair of basic residues; Disease mutation; Glycoprotein; Membrane; Metal-binding; Phosphoprotein; Polymorphism; Repeat; Signal; Transmembrane; Transmembrane helix</t>
  </si>
  <si>
    <t>bundle of His cell-Purkinje myocyte adhesion involved in cell communication {GO:0086073}; cardiac muscle cell-cardiac muscle cell adhesion {GO:0086042}; cell adhesion {GO:0007155}; cellular response to starvation {GO:0009267}; cornification {GO:0070268}; homophilic cell adhesion via plasma membrane adhesion molecules {GO:0007156}; keratinization {GO:0031424}; regulation of heart rate by cardiac conduction {GO:0086091}; regulation of ventricular cardiac muscle cell action potential {GO:0098911}</t>
  </si>
  <si>
    <t>cell-cell adherens junction {GO:0005913}; cornified envelope {GO:0001533}; cytoplasmic vesicle {GO:0031410}; desmosome {GO:0030057}; extracellular exosome {GO:0070062}; integral component of membrane {GO:0016021}; intercalated disc {GO:0014704}; plasma membrane {GO:0005886}</t>
  </si>
  <si>
    <t>calcium ion binding {GO:0005509}; cell adhesive protein binding involved in bundle of His cell-Purkinje myocyte communication {GO:0086083}</t>
  </si>
  <si>
    <t>Keratinization {R-HSA-6805567}; Formation of the cornified envelope {R-HSA-6809371}</t>
  </si>
  <si>
    <t>Desmocollin-1</t>
  </si>
  <si>
    <t>Cadherin family member 1; Desmosomal glycoprotein 2/3 (DG2/DG3)</t>
  </si>
  <si>
    <t>DSC1_HUMAN</t>
  </si>
  <si>
    <t>Q08554</t>
  </si>
  <si>
    <t>Q9HB01</t>
  </si>
  <si>
    <t>CDHF1</t>
  </si>
  <si>
    <t>3D-structure; Alternative splicing; Calcium; Cell adhesion; Cell junction; Cell membrane; Cleavage on pair of basic residues; Glycoprotein; Membrane; Metal-binding; Phosphoprotein; Polymorphism; Repeat; Signal; Transmembrane; Transmembrane helix</t>
  </si>
  <si>
    <t>cornification {GO:0070268}; homophilic cell adhesion via plasma membrane adhesion molecules {GO:0007156}; keratinization {GO:0031424}; neutrophil degranulation {GO:0043312}</t>
  </si>
  <si>
    <t>cornified envelope {GO:0001533}; desmosome {GO:0030057}; extracellular exosome {GO:0070062}; ficolin-1-rich granule membrane {GO:0101003}; gap junction {GO:0005921}; integral component of membrane {GO:0016021}; membrane {GO:0016020}; plasma membrane {GO:0005886}</t>
  </si>
  <si>
    <t>Neutrophil degranulation {R-HSA-6798695}; Keratinization {R-HSA-6805567}; Formation of the cornified envelope {R-HSA-6809371}</t>
  </si>
  <si>
    <t>Gamma-glutamyl hydrolase</t>
  </si>
  <si>
    <t>Conjugase; GH; Gamma-Glu-X carboxypeptidase</t>
  </si>
  <si>
    <t>GGH_HUMAN</t>
  </si>
  <si>
    <t>Q92820</t>
  </si>
  <si>
    <t>3D-structure; Glycoprotein; Hydrolase; Lysosome; Polymorphism; Secreted; Signal</t>
  </si>
  <si>
    <t>Lysosome; Secreted</t>
  </si>
  <si>
    <t>neutrophil degranulation {GO:0043312}; response to ethanol {GO:0045471}; response to insulin {GO:0032868}; response to zinc ion {GO:0010043}; tetrahydrofolylpolyglutamate metabolic process {GO:0046900}</t>
  </si>
  <si>
    <t>azurophil granule lumen {GO:0035578}; cytosol {GO:0005829}; extracellular exosome {GO:0070062}; extracellular region {GO:0005576}; extracellular space {GO:0005615}; melanosome {GO:0042470}; nucleus {GO:0005634}; specific granule lumen {GO:0035580}; tertiary granule lumen {GO:1904724}; vacuole {GO:0005773}</t>
  </si>
  <si>
    <t>exopeptidase activity {GO:0008238}; gamma-glutamyl-peptidase activity {GO:0034722}; omega peptidase activity {GO:0008242}</t>
  </si>
  <si>
    <t>Alpha-enolase</t>
  </si>
  <si>
    <t>2-phospho-D-glycerate hydro-lyase; C-myc promoter-binding protein; Enolase 1; MBP-1; MPB-1; Non-neural enolase (NNE); Phosphopyruvate hydratase; Plasminogen-binding protein</t>
  </si>
  <si>
    <t>ENOA_HUMAN</t>
  </si>
  <si>
    <t>P06733</t>
  </si>
  <si>
    <t>B2RD59; P22712; Q16704; Q4TUS4; Q53FT9; Q53HR3; Q658M5; Q6GMP2; Q71V37; Q7Z3V6; Q8WU71; Q96GV1; Q9BT62; Q9UCH6; Q9UM55</t>
  </si>
  <si>
    <t>ENO1L1; MBPB1; MPB1</t>
  </si>
  <si>
    <t>3D-structure; Acetylation; Alternative initiation; Cell membrane; Cytoplasm; DNA-binding; Glycolysis; Isopeptide bond; Lyase; Magnesium; Membrane; Metal-binding; Nucleus; Phosphoprotein; Plasminogen activation; Polymorphism; Repressor; Transcription; Transcription regulation; Ubl conjugation</t>
  </si>
  <si>
    <t>Glycolysis; Plasminogen activation; Transcription; Transcription regulation</t>
  </si>
  <si>
    <t>Cell membrane; Cytoplasm; Membrane; Nucleus</t>
  </si>
  <si>
    <t>Magnesium; Metal-binding</t>
  </si>
  <si>
    <t>DNA-binding; Lyase; Repressor</t>
  </si>
  <si>
    <t>canonical glycolysis {GO:0061621}; gluconeogenesis {GO:0006094}; negative regulation of cell growth {GO:0030308}; negative regulation of hypoxia-induced intrinsic apoptotic signaling pathway {GO:1903298}; negative regulation of transcription by RNA polymerase II {GO:0000122}; negative regulation of transcription, DNA-templated {GO:0045892}; positive regulation of ATP biosynthetic process {GO:2001171}; positive regulation of muscle contraction {GO:0045933}; positive regulation of plasminogen activation {GO:0010756}; response to virus {GO:0009615}; transcription, DNA-templated {GO:0006351}</t>
  </si>
  <si>
    <t>cell cortex region {GO:0099738}; cell surface {GO:0009986}; cytoplasm {GO:0005737}; cytosol {GO:0005829}; extracellular exosome {GO:0070062}; extracellular space {GO:0005615}; M band {GO:0031430}; membrane {GO:0016020}; nucleus {GO:0005634}; phosphopyruvate hydratase complex {GO:0000015}; plasma membrane {GO:0005886}</t>
  </si>
  <si>
    <t>cadherin binding {GO:0045296}; GTPase binding {GO:0051020}; magnesium ion binding {GO:0000287}; phosphopyruvate hydratase activity {GO:0004634}; protein homodimerization activity {GO:0042803}; RNA binding {GO:0003723}; RNA polymerase II regulatory region sequence-specific DNA binding {GO:0000977}; transcriptional repressor activity, RNA polymerase II proximal promoter sequence-specific DNA binding {GO:0001078}; transcriptional repressor activity, RNA polymerase II transcription regulatory region sequence-specific DNA binding {GO:0001227}</t>
  </si>
  <si>
    <t>Carbohydrate degradation; glycolysis; pyruvate from D- glyceraldehyde 3-phosphate: step 4/5.</t>
  </si>
  <si>
    <t>Galectin-7 (Gal-7)</t>
  </si>
  <si>
    <t>HKL-14; PI7; p53-induced gene 1 protein</t>
  </si>
  <si>
    <t>LEG7_HUMAN</t>
  </si>
  <si>
    <t>P47929</t>
  </si>
  <si>
    <t>Q6IB87</t>
  </si>
  <si>
    <t>PIG1</t>
  </si>
  <si>
    <t>3D-structure; Apoptosis; Cytoplasm; Lectin; Nucleus; Secreted</t>
  </si>
  <si>
    <t>Cytoplasm; Nucleus; Secreted</t>
  </si>
  <si>
    <t>apoptotic process {GO:0006915}; heterophilic cell-cell adhesion via plasma membrane cell adhesion molecules {GO:0007157}</t>
  </si>
  <si>
    <t>cytoplasm {GO:0005737}; extracellular exosome {GO:0070062}; extracellular space {GO:0005615}; nucleus {GO:0005634}</t>
  </si>
  <si>
    <t>Dipeptidyl peptidase 4 soluble form</t>
  </si>
  <si>
    <t>ADABP; Adenosine deaminase complexing protein 2 (ADCP-2); Dipeptidyl peptidase IV (DPP IV); T-cell activation antigen CD26; TP103; CD_antigen=CD26; Dipeptidyl peptidase IV membrane form; Dipeptidyl peptidase IV soluble form</t>
  </si>
  <si>
    <t>DPP4_HUMAN</t>
  </si>
  <si>
    <t>P27487</t>
  </si>
  <si>
    <t>Q53TN1</t>
  </si>
  <si>
    <t>ADCP2; CD26</t>
  </si>
  <si>
    <t>3D-structure; Aminopeptidase; Cell adhesion; Cell junction; Cell membrane; Cell projection; Disulfide bond; Glycoprotein; Hydrolase; Membrane; Protease; Receptor; Secreted; Serine protease; Signal-anchor; Transmembrane; Transmembrane helix</t>
  </si>
  <si>
    <t>Cell junction; Cell membrane; Cell projection; Membrane; Secreted</t>
  </si>
  <si>
    <t>Aminopeptidase; Hydrolase; Protease; Receptor; Serine protease</t>
  </si>
  <si>
    <t>behavioral fear response {GO:0001662}; cell adhesion {GO:0007155}; endothelial cell migration {GO:0043542}; locomotory exploration behavior {GO:0035641}; negative regulation of extracellular matrix disassembly {GO:0010716}; positive regulation of cell proliferation {GO:0008284}; proteolysis {GO:0006508}; psychomotor behavior {GO:0036343}; regulation of cell-cell adhesion mediated by integrin {GO:0033632}; regulation of insulin secretion {GO:0050796}; response to hypoxia {GO:0001666}; T cell activation {GO:0042110}; T cell costimulation {GO:0031295}</t>
  </si>
  <si>
    <t>apical plasma membrane {GO:0016324}; cell surface {GO:0009986}; endocytic vesicle {GO:0030139}; extracellular exosome {GO:0070062}; extracellular region {GO:0005576}; focal adhesion {GO:0005925}; integral component of membrane {GO:0016021}; intercellular canaliculus {GO:0046581}; invadopodium membrane {GO:0071438}; lamellipodium {GO:0030027}; lamellipodium membrane {GO:0031258}; lysosomal membrane {GO:0005765}; membrane {GO:0016020}; membrane raft {GO:0045121}; plasma membrane {GO:0005886}</t>
  </si>
  <si>
    <t>dipeptidyl-peptidase activity {GO:0008239}; identical protein binding {GO:0042802}; protease binding {GO:0002020}; protein homodimerization activity {GO:0042803}; serine-type endopeptidase activity {GO:0004252}; serine-type peptidase activity {GO:0008236}; signaling receptor binding {GO:0005102}; virus receptor activity {GO:0001618}</t>
  </si>
  <si>
    <t>Synthesis, secretion, and inactivation of Glucagon-like Peptide-1 (GLP-1) {R-HSA-381771}; Synthesis, secretion, and inactivation of Glucose-dependent Insulinotropic Polypeptide (GIP) {R-HSA-400511}</t>
  </si>
  <si>
    <t>Insulin-like growth factor-binding protein 7 (IBP-7; IGF-binding protein 7; IGFBP-7)</t>
  </si>
  <si>
    <t>IGFBP-rP1; MAC25 protein; PGI2-stimulating factor; Prostacyclin-stimulating factor; Tumor-derived adhesion factor (TAF)</t>
  </si>
  <si>
    <t>IBP7_HUMAN</t>
  </si>
  <si>
    <t>Q16270</t>
  </si>
  <si>
    <t>B4E1N2; B7Z9W7; Q07822; Q53YE6; Q9UCA8</t>
  </si>
  <si>
    <t>MAC25; PSF</t>
  </si>
  <si>
    <t>Alternative splicing; Cell adhesion; Disulfide bond; Glycoprotein; Growth factor binding; Immunoglobulin domain; Phosphoprotein; Polymorphism; RNA editing; Secreted; Signal</t>
  </si>
  <si>
    <t>Alternative splicing; Polymorphism; RNA editing</t>
  </si>
  <si>
    <t>Immunoglobulin domain; Signal</t>
  </si>
  <si>
    <t>cell adhesion {GO:0007155}; cellular protein metabolic process {GO:0044267}; cellular response to hormone stimulus {GO:0032870}; embryo implantation {GO:0007566}; negative regulation of cell proliferation {GO:0008285}; post-translational protein modification {GO:0043687}; regulation of cell growth {GO:0001558}; regulation of steroid biosynthetic process {GO:0050810}; response to cortisol {GO:0051414}; response to heat {GO:0009408}; response to retinoic acid {GO:0032526}</t>
  </si>
  <si>
    <t>collagen-containing extracellular matrix {GO:0062023}; endoplasmic reticulum lumen {GO:0005788}; extracellular exosome {GO:0070062}; extracellular region {GO:0005576}; extracellular space {GO:0005615}</t>
  </si>
  <si>
    <t>extracellular matrix structural constituent {GO:0005201}; insulin-like growth factor binding {GO:0005520}</t>
  </si>
  <si>
    <t>Senescence-Associated Secretory Phenotype (SASP) {R-HSA-2559582}; Regulation of Insulin-like Growth Factor (IGF) transport and uptake by Insulin-like Growth Factor Binding Proteins (IGFBPs) {R-HSA-381426}; Post-translational protein phosphorylation {R-HSA-8957275}</t>
  </si>
  <si>
    <t>Di-N-acetylchitobiase</t>
  </si>
  <si>
    <t>DIAC_HUMAN</t>
  </si>
  <si>
    <t>Q01459</t>
  </si>
  <si>
    <t>Q5VX50</t>
  </si>
  <si>
    <t>CTB</t>
  </si>
  <si>
    <t>Glycoprotein; Glycosidase; Hydrolase; Lysosome; Polymorphism; Signal</t>
  </si>
  <si>
    <t>chitin catabolic process {GO:0006032}; oligosaccharide catabolic process {GO:0009313}</t>
  </si>
  <si>
    <t>extracellular space {GO:0005615}; lysosome {GO:0005764}</t>
  </si>
  <si>
    <t>chitin binding {GO:0008061}; chitinase activity {GO:0004568}</t>
  </si>
  <si>
    <t>Lipopolysaccharide-binding protein (LBP)</t>
  </si>
  <si>
    <t>LBP_HUMAN</t>
  </si>
  <si>
    <t>P18428</t>
  </si>
  <si>
    <t>B2R938; O43438; Q92672; Q9H403; Q9UD66</t>
  </si>
  <si>
    <t>Antibiotic; Antimicrobial; Disulfide bond; Glycoprotein; Immunity; Innate immunity; Lipid transport; Membrane; Polymorphism; Secreted; Signal; Transport</t>
  </si>
  <si>
    <t>Immunity; Innate immunity; Lipid transport; Transport</t>
  </si>
  <si>
    <t>Antibiotic; Antimicrobial</t>
  </si>
  <si>
    <t>acute-phase response {GO:0006953}; cellular defense response {GO:0006968}; cellular response to lipopolysaccharide {GO:0071222}; cellular response to lipoteichoic acid {GO:0071223}; cytokine-mediated signaling pathway {GO:0019221}; defense response to Gram-negative bacterium {GO:0050829}; defense response to Gram-positive bacterium {GO:0050830}; detection of molecule of bacterial origin {GO:0032490}; innate immune response {GO:0045087}; leukocyte chemotaxis involved in inflammatory response {GO:0002232}; lipopolysaccharide transport {GO:0015920}; lipopolysaccharide-mediated signaling pathway {GO:0031663}; macromolecule localization {GO:0033036}; macrophage activation involved in immune response {GO:0002281}; negative regulation of growth of symbiont in host {GO:0044130}; negative regulation of tumor necrosis factor production {GO:0032720}; opsonization {GO:0008228}; positive regulation of chemokine production {GO:0032722}; positive regulation of cytolysis {GO:0045919}; positive regulation of interleukin-6 production {GO:0032755}; positive regulation of interleukin-8 production {GO:0032757}; positive regulation of macrophage activation {GO:0043032}; positive regulation of neutrophil chemotaxis {GO:0090023}; positive regulation of respiratory burst involved in inflammatory response {GO:0060265}; positive regulation of toll-like receptor 4 signaling pathway {GO:0034145}; positive regulation of tumor necrosis factor biosynthetic process {GO:0042535}; positive regulation of tumor necrosis factor production {GO:0032760}; response to lipopolysaccharide {GO:0032496}; toll-like receptor 4 signaling pathway {GO:0034142}; toll-like receptor signaling pathway {GO:0002224}</t>
  </si>
  <si>
    <t>cell surface {GO:0009986}; extracellular exosome {GO:0070062}; extracellular region {GO:0005576}; extracellular space {GO:0005615}; membrane {GO:0016020}</t>
  </si>
  <si>
    <t>lipopeptide binding {GO:0071723}; lipopolysaccharide binding {GO:0001530}; lipoteichoic acid binding {GO:0070891}; signaling receptor binding {GO:0005102}</t>
  </si>
  <si>
    <t>Toll Like Receptor 4 (TLR4) Cascade {R-HSA-166016}; Transfer of LPS from LBP carrier to CD14 {R-HSA-166020}; Regulation of TLR by endogenous ligand {R-HSA-5686938}; Interleukin-4 and Interleukin-13 signaling {R-HSA-6785807}</t>
  </si>
  <si>
    <t>Cystatin-C</t>
  </si>
  <si>
    <t>Cystatin-3; Gamma-trace; Neuroendocrine basic polypeptide; Post-gamma-globulin</t>
  </si>
  <si>
    <t>CYTC_HUMAN</t>
  </si>
  <si>
    <t>P01034</t>
  </si>
  <si>
    <t>B2R5J9; D3DW42; Q6FGW9</t>
  </si>
  <si>
    <t>3D-structure; Age-related macular degeneration; Amyloid; Amyloidosis; Disease mutation; Disulfide bond; Glycoprotein; Phosphoprotein; Polymorphism; Protease inhibitor; Secreted; Signal; Thiol protease inhibitor</t>
  </si>
  <si>
    <t>Age-related macular degeneration; Amyloidosis; Disease mutation</t>
  </si>
  <si>
    <t>Protease inhibitor; Thiol protease inhibitor</t>
  </si>
  <si>
    <t>apoptotic process {GO:0006915}; brain development {GO:0007420}; cellular protein metabolic process {GO:0044267}; cellular response to hydrogen peroxide {GO:0070301}; circadian sleep/wake cycle, REM sleep {GO:0042747}; defense response {GO:0006952}; embryo implantation {GO:0007566}; eye development {GO:0001654}; negative regulation of blood vessel remodeling {GO:0060313}; negative regulation of cell death {GO:0060548}; negative regulation of collagen catabolic process {GO:0010711}; negative regulation of cysteine-type endopeptidase activity {GO:2000117}; negative regulation of elastin catabolic process {GO:0060311}; negative regulation of extracellular matrix disassembly {GO:0010716}; negative regulation of peptidase activity {GO:0010466}; negative regulation of proteolysis {GO:0045861}; neutrophil degranulation {GO:0043312}; positive regulation of cell proliferation {GO:0008284}; positive regulation of DNA replication {GO:0045740}; post-translational protein modification {GO:0043687}; regulation of programmed cell death {GO:0043067}; regulation of tissue remodeling {GO:0034103}; response to axon injury {GO:0048678}; response to carbohydrate {GO:0009743}; response to estradiol {GO:0032355}; response to hypoxia {GO:0001666}; response to nutrient levels {GO:0031667}; salivary gland development {GO:0007431}; Sertoli cell development {GO:0060009}; supramolecular fiber organization {GO:0097435}</t>
  </si>
  <si>
    <t>axon {GO:0030424}; basement membrane {GO:0005604}; contractile fiber {GO:0043292}; endoplasmic reticulum lumen {GO:0005788}; extracellular exosome {GO:0070062}; extracellular region {GO:0005576}; extracellular space {GO:0005615}; ficolin-1-rich granule lumen {GO:1904813}; lysosome {GO:0005764}; multivesicular body {GO:0005771}; neuronal cell body {GO:0043025}; nuclear membrane {GO:0031965}; perinuclear region of cytoplasm {GO:0048471}; tertiary granule lumen {GO:1904724}</t>
  </si>
  <si>
    <t>amyloid-beta binding {GO:0001540}; cysteine-type endopeptidase inhibitor activity {GO:0004869}; endopeptidase inhibitor activity {GO:0004866}; identical protein binding {GO:0042802}; protease binding {GO:0002020}</t>
  </si>
  <si>
    <t>Regulation of Insulin-like Growth Factor (IGF) transport and uptake by Insulin-like Growth Factor Binding Proteins (IGFBPs) {R-HSA-381426}; Neutrophil degranulation {R-HSA-6798695}; Post-translational protein phosphorylation {R-HSA-8957275}; Amyloid fiber formation {R-HSA-977225}</t>
  </si>
  <si>
    <t>Annexin A2</t>
  </si>
  <si>
    <t>Annexin II; Annexin-2; Calpactin I heavy chain; Calpactin-1 heavy chain; Chromobindin-8; Lipocortin II; Placental anticoagulant protein IV (PAP-IV); Protein I; p36</t>
  </si>
  <si>
    <t>ANXA2_HUMAN</t>
  </si>
  <si>
    <t>P07355</t>
  </si>
  <si>
    <t>Q567R4; Q6N0B3; Q8TBV2; Q96DD5; Q9UDH8</t>
  </si>
  <si>
    <t>ANX2; ANX2L4; CAL1H; LPC2D</t>
  </si>
  <si>
    <t>3D-structure; Acetylation; Alternative splicing; Annexin; Basement membrane; Calcium; Calcium/phospholipid-binding; Extracellular matrix; Isopeptide bond; Phosphoprotein; Polymorphism; Repeat; RNA-binding; Secreted; Ubl conjugation</t>
  </si>
  <si>
    <t>Annexin; Repeat</t>
  </si>
  <si>
    <t>Calcium; Calcium/phospholipid-binding</t>
  </si>
  <si>
    <t>RNA-binding</t>
  </si>
  <si>
    <t>angiogenesis {GO:0001525}; body fluid secretion {GO:0007589}; catabolism by host of symbiont protein {GO:0052362}; collagen fibril organization {GO:0030199}; fibrinolysis {GO:0042730}; interleukin-12-mediated signaling pathway {GO:0035722}; membrane raft assembly {GO:0001765}; negative regulation by host of symbiont molecular function {GO:0052405}; negative regulation of development of symbiont involved in interaction with host {GO:0044147}; negative regulation of low-density lipoprotein particle receptor catabolic process {GO:0032804}; neutrophil degranulation {GO:0043312}; osteoclast development {GO:0036035}; positive regulation of fibroblast proliferation {GO:0048146}; positive regulation of low-density lipoprotein particle clearance {GO:1905581}; positive regulation of low-density lipoprotein particle receptor binding {GO:1905597}; positive regulation of low-density lipoprotein receptor activity {GO:1905599}; positive regulation of protein phosphorylation {GO:0001934}; positive regulation of receptor recycling {GO:0001921}; positive regulation of receptor-mediated endocytosis involved in cholesterol transport {GO:1905602}; positive regulation of vacuole organization {GO:0044090}; positive regulation of vesicle fusion {GO:0031340}; protein heterotetramerization {GO:0051290}; protein localization to plasma membrane {GO:0072659}; response to thyroid hormone {GO:0097066}; vesicle budding from membrane {GO:0006900}</t>
  </si>
  <si>
    <t>azurophil granule lumen {GO:0035578}; basement membrane {GO:0005604}; basolateral plasma membrane {GO:0016323}; cell cortex {GO:0005938}; cell surface {GO:0009986}; cell-cell adherens junction {GO:0005913}; collagen-containing extracellular matrix {GO:0062023}; cytoplasm {GO:0005737}; cytosol {GO:0005829}; early endosome {GO:0005769}; endosome {GO:0005768}; extracellular exosome {GO:0070062}; extracellular region {GO:0005576}; extracellular space {GO:0005615}; extrinsic component of plasma membrane {GO:0019897}; late endosome membrane {GO:0031902}; lipid droplet {GO:0005811}; lysosomal membrane {GO:0005765}; macropinosome {GO:0044354}; melanosome {GO:0042470}; membrane {GO:0016020}; membrane raft {GO:0045121}; midbody {GO:0030496}; myelin sheath adaxonal region {GO:0035749}; nucleus {GO:0005634}; PCSK9-AnxA2 complex {GO:1990667}; perinuclear region of cytoplasm {GO:0048471}; plasma membrane {GO:0005886}; ruffle {GO:0001726}; sarcolemma {GO:0042383}; Schmidt-Lanterman incisure {GO:0043220}; vesicle {GO:0031982}</t>
  </si>
  <si>
    <t>bone sialoprotein binding {GO:0044730}; cadherin binding involved in cell-cell adhesion {GO:0098641}; calcium ion binding {GO:0005509}; calcium-dependent phospholipid binding {GO:0005544}; calcium-dependent protein binding {GO:0048306}; cytoskeletal protein binding {GO:0008092}; identical protein binding {GO:0042802}; molecular function regulator {GO:0098772}; phosphatidylinositol-4,5-bisphosphate binding {GO:0005546}; phospholipase A2 inhibitor activity {GO:0019834}; protease binding {GO:0002020}; Rab GTPase binding {GO:0017137}; RNA binding {GO:0003723}; S100 protein binding {GO:0044548}</t>
  </si>
  <si>
    <t>Smooth Muscle Contraction {R-HSA-445355}; Neutrophil degranulation {R-HSA-6798695}; Dissolution of Fibrin Clot {R-HSA-75205}; Gene and protein expression by JAK-STAT signaling after Interleukin-12 stimulation {R-HSA-8950505}</t>
  </si>
  <si>
    <t>Platelet-activating factor acetylhydrolase (PAF acetylhydrolase)</t>
  </si>
  <si>
    <t>1-alkyl-2-acetylglycerophosphocholine esterase; 2-acetyl-1-alkylglycerophosphocholine esterase; Group-VIIA phospholipase A2 (gVIIA-PLA2); LDL-associated phospholipase A2 (LDL-PLA(2)); PAF 2-acylhydrolase</t>
  </si>
  <si>
    <t>PAFA_HUMAN</t>
  </si>
  <si>
    <t>Q13093</t>
  </si>
  <si>
    <t>A5HTT5; Q15692; Q5VTT1; Q8IVA2</t>
  </si>
  <si>
    <t>PAFAH</t>
  </si>
  <si>
    <t>3D-structure; Asthma; Disease mutation; Glycoprotein; Hydrolase; Lipid degradation; Lipid metabolism; Polymorphism; Secreted; Signal</t>
  </si>
  <si>
    <t>Lipid degradation; Lipid metabolism</t>
  </si>
  <si>
    <t>Asthma; Disease mutation</t>
  </si>
  <si>
    <t>lipid catabolic process {GO:0016042}; lipid oxidation {GO:0034440}; low-density lipoprotein particle remodeling {GO:0034374}; plasma lipoprotein particle oxidation {GO:0034441}; platelet activating factor metabolic process {GO:0046469}; positive regulation of inflammatory response {GO:0050729}; positive regulation of monocyte chemotaxis {GO:0090026}</t>
  </si>
  <si>
    <t>cytoplasm {GO:0005737}; extracellular region {GO:0005576}; low-density lipoprotein particle {GO:0034362}</t>
  </si>
  <si>
    <t>1-alkyl-2-acetylglycerophosphocholine esterase activity {GO:0003847}; calcium-independent phospholipase A2 activity {GO:0047499}; hydrolase activity, acting on ester bonds {GO:0016788}; phospholipid binding {GO:0005543}</t>
  </si>
  <si>
    <t>Synthesis, secretion, and deacylation of Ghrelin {R-HSA-422085}</t>
  </si>
  <si>
    <t>Cell surface glycoprotein MUC18</t>
  </si>
  <si>
    <t>Cell surface glycoprotein P1H12; Melanoma cell adhesion molecule; Melanoma-associated antigen A32; Melanoma-associated antigen MUC18; S-endo 1 endothelial-associated antigen; CD_antigen=CD146</t>
  </si>
  <si>
    <t>MUC18_HUMAN</t>
  </si>
  <si>
    <t>P43121</t>
  </si>
  <si>
    <t>O95812; Q59E86; Q6PHR3; Q6ZTR2</t>
  </si>
  <si>
    <t>MUC18</t>
  </si>
  <si>
    <t>Alternative splicing; Cell adhesion; Disulfide bond; Glycoprotein; Immunoglobulin domain; Membrane; Phosphoprotein; Polymorphism; Repeat; Signal; Transmembrane; Transmembrane helix</t>
  </si>
  <si>
    <t>anatomical structure morphogenesis {GO:0009653}; angiogenesis {GO:0001525}; cell adhesion {GO:0007155}; glomerular filtration {GO:0003094}; positive regulation of cell migration {GO:0030335}; vascular wound healing {GO:0061042}</t>
  </si>
  <si>
    <t>external side of plasma membrane {GO:0009897}; extracellular region {GO:0005576}; extracellular space {GO:0005615}; focal adhesion {GO:0005925}; integral component of membrane {GO:0016021}; nucleus {GO:0005634}; plasma membrane {GO:0005886}</t>
  </si>
  <si>
    <t>Mast/stem cell growth factor receptor Kit (SCFR)</t>
  </si>
  <si>
    <t>Piebald trait protein (PBT); Proto-oncogene c-Kit; Tyrosine-protein kinase Kit; p145 c-kit; v-kit Hardy-Zuckerman 4 feline sarcoma viral oncogene homolog; CD_antigen=CD117</t>
  </si>
  <si>
    <t>KIT_HUMAN</t>
  </si>
  <si>
    <t>P10721</t>
  </si>
  <si>
    <t>B5A956; D5LXN2; D5M931; F5H8F8; Q6IQ28; Q99662; Q9UM99</t>
  </si>
  <si>
    <t>SCFR</t>
  </si>
  <si>
    <t>3D-structure; Alternative splicing; ATP-binding; Cell membrane; Cytoplasm; Disease mutation; Disulfide bond; Glycoprotein; Immunoglobulin domain; Kinase; Magnesium; Membrane; Metal-binding; Nucleotide-binding; Phosphoprotein; Polymorphism; Proto-oncogene; Receptor; Repeat; Signal; Transferase; Transmembrane; Transmembrane helix; Tyrosine-protein kinase; Ubl conjugation</t>
  </si>
  <si>
    <t>Cell membrane; Cytoplasm; Membrane</t>
  </si>
  <si>
    <t>Disease mutation; Proto-oncogene</t>
  </si>
  <si>
    <t>ATP-binding; Magnesium; Metal-binding; Nucleotide-binding</t>
  </si>
  <si>
    <t>Kinase; Receptor; Transferase; Tyrosine-protein kinase</t>
  </si>
  <si>
    <t>actin cytoskeleton reorganization {GO:0031532}; activation of MAPK activity {GO:0000187}; cell chemotaxis {GO:0060326}; cellular response to thyroid hormone stimulus {GO:0097067}; cytokine-mediated signaling pathway {GO:0019221}; dendritic cell cytokine production {GO:0002371}; detection of mechanical stimulus involved in sensory perception of sound {GO:0050910}; digestive tract development {GO:0048565}; ectopic germ cell programmed cell death {GO:0035234}; embryonic hemopoiesis {GO:0035162}; epithelial cell proliferation {GO:0050673}; erythrocyte differentiation {GO:0030218}; erythropoietin-mediated signaling pathway {GO:0038162}; Fc receptor signaling pathway {GO:0038093}; germ cell migration {GO:0008354}; glycosphingolipid metabolic process {GO:0006687}; hematopoietic stem cell migration {GO:0035701}; hemopoiesis {GO:0030097}; immature B cell differentiation {GO:0002327}; inflammatory response {GO:0006954}; Kit signaling pathway {GO:0038109}; lamellipodium assembly {GO:0030032}; lymphoid progenitor cell differentiation {GO:0002320}; male gonad development {GO:0008584}; MAPK cascade {GO:0000165}; mast cell chemotaxis {GO:0002551}; mast cell cytokine production {GO:0032762}; mast cell degranulation {GO:0043303}; mast cell differentiation {GO:0060374}; mast cell proliferation {GO:0070662}; megakaryocyte development {GO:0035855}; melanocyte adhesion {GO:0097326}; melanocyte differentiation {GO:0030318}; melanocyte migration {GO:0097324}; myeloid progenitor cell differentiation {GO:0002318}; negative regulation of programmed cell death {GO:0043069}; ovarian follicle development {GO:0001541}; peptidyl-tyrosine phosphorylation {GO:0018108}; pigmentation {GO:0043473}; positive regulation of cell migration {GO:0030335}; positive regulation of cell proliferation {GO:0008284}; positive regulation of colon smooth muscle contraction {GO:1904343}; positive regulation of DNA-binding transcription factor activity {GO:0051091}; positive regulation of gene expression {GO:0010628}; positive regulation of JAK-STAT cascade {GO:0046427}; positive regulation of long-term neuronal synaptic plasticity {GO:0048170}; positive regulation of MAPK cascade {GO:0043410}; positive regulation of Notch signaling pathway {GO:0045747}; positive regulation of phosphatidylinositol 3-kinase activity {GO:0043552}; positive regulation of phosphatidylinositol 3-kinase signaling {GO:0014068}; positive regulation of phospholipase C activity {GO:0010863}; positive regulation of protein kinase B signaling {GO:0051897}; positive regulation of pseudopodium assembly {GO:0031274}; positive regulation of pyloric antrum smooth muscle contraction {GO:0120072}; positive regulation of small intestine smooth muscle contraction {GO:1904349}; positive regulation of tyrosine phosphorylation of STAT protein {GO:0042531}; positive regulation of vascular smooth muscle cell differentiation {GO:1905065}; protein autophosphorylation {GO:0046777}; regulation of bile acid metabolic process {GO:1904251}; regulation of cell proliferation {GO:0042127}; regulation of cell shape {GO:0008360}; regulation of developmental pigmentation {GO:0048070}; regulation of transcription by RNA polymerase II {GO:0006357}; response to cadmium ion {GO:0046686}; signal transduction {GO:0007165}; somatic stem cell division {GO:0048103}; somatic stem cell population maintenance {GO:0035019}; spermatid development {GO:0007286}; spermatogenesis {GO:0007283}; stem cell differentiation {GO:0048863}; stem cell population maintenance {GO:0019827}; T cell differentiation {GO:0030217}; tongue development {GO:0043586}; visual learning {GO:0008542}</t>
  </si>
  <si>
    <t>acrosomal vesicle {GO:0001669}; cell-cell junction {GO:0005911}; cytoplasmic side of plasma membrane {GO:0009898}; external side of plasma membrane {GO:0009897}; extracellular space {GO:0005615}; integral component of membrane {GO:0016021}; mast cell granule {GO:0042629}; plasma membrane {GO:0005886}</t>
  </si>
  <si>
    <t>ATP binding {GO:0005524}; cytokine binding {GO:0019955}; metal ion binding {GO:0046872}; phosphatidylinositol-4,5-bisphosphate 3-kinase activity {GO:0046934}; protease binding {GO:0002020}; protein homodimerization activity {GO:0042803}; protein tyrosine kinase activity {GO:0004713}; Ras guanyl-nucleotide exchange factor activity {GO:0005088}; stem cell factor receptor activity {GO:0005020}; transmembrane receptor protein tyrosine kinase activity {GO:0004714}</t>
  </si>
  <si>
    <t>PIP3 activates AKT signaling {R-HSA-1257604}; Signaling by SCF-KIT {R-HSA-1433557}; Regulation of KIT signaling {R-HSA-1433559}; Constitutive Signaling by Aberrant PI3K in Cancer {R-HSA-2219530}; RAF/MAP kinase cascade {R-HSA-5673001}; PI5P, PP2A and IER3 Regulate PI3K/AKT Signaling {R-HSA-6811558}; TFAP2 (AP-2) family regulates transcription of growth factors and their receptors {R-HSA-8866910}</t>
  </si>
  <si>
    <t>Protein disulfide-isomerase (PDI)</t>
  </si>
  <si>
    <t>Cellular thyroid hormone-binding protein; Prolyl 4-hydroxylase subunit beta; p55</t>
  </si>
  <si>
    <t>PDIA1_HUMAN</t>
  </si>
  <si>
    <t>P07237</t>
  </si>
  <si>
    <t>B2RDQ2; P30037; P32079; Q15205; Q6LDE5</t>
  </si>
  <si>
    <t>ERBA2L; PDI; PDIA1; PO4DB</t>
  </si>
  <si>
    <t>3D-structure; Acetylation; Cell membrane; Chaperone; Craniosynostosis; Disease mutation; Disulfide bond; Endoplasmic reticulum; Isomerase; Membrane; Osteogenesis imperfecta; Phosphoprotein; Redox-active center; Repeat; Signal</t>
  </si>
  <si>
    <t>Cell membrane; Endoplasmic reticulum; Membrane</t>
  </si>
  <si>
    <t>Craniosynostosis; Disease mutation; Osteogenesis imperfecta</t>
  </si>
  <si>
    <t>Redox-active center; Repeat; Signal</t>
  </si>
  <si>
    <t>Chaperone; Isomerase</t>
  </si>
  <si>
    <t>cell redox homeostasis {GO:0045454}; cellular protein metabolic process {GO:0044267}; cellular response to hypoxia {GO:0071456}; chylomicron assembly {GO:0034378}; interleukin-12-mediated signaling pathway {GO:0035722}; interleukin-23-mediated signaling pathway {GO:0038155}; peptidyl-proline hydroxylation to 4-hydroxy-L-proline {GO:0018401}; positive regulation of viral entry into host cell {GO:0046598}; post-translational protein modification {GO:0043687}; protein folding {GO:0006457}; regulation of oxidative stress-induced intrinsic apoptotic signaling pathway {GO:1902175}; response to endoplasmic reticulum stress {GO:0034976}; very-low-density lipoprotein particle assembly {GO:0034379}</t>
  </si>
  <si>
    <t>endoplasmic reticulum {GO:0005783}; endoplasmic reticulum chaperone complex {GO:0034663}; endoplasmic reticulum lumen {GO:0005788}; endoplasmic reticulum-Golgi intermediate compartment {GO:0005793}; external side of plasma membrane {GO:0009897}; extracellular exosome {GO:0070062}; extracellular region {GO:0005576}; focal adhesion {GO:0005925}; melanosome {GO:0042470}; procollagen-proline 4-dioxygenase complex {GO:0016222}</t>
  </si>
  <si>
    <t>enzyme binding {GO:0019899}; integrin binding {GO:0005178}; peptide disulfide oxidoreductase activity {GO:0015037}; procollagen-proline 4-dioxygenase activity {GO:0004656}; protein disulfide isomerase activity {GO:0003756}; protein heterodimerization activity {GO:0046982}; RNA binding {GO:0003723}</t>
  </si>
  <si>
    <t>Collagen biosynthesis and modifying enzymes {R-HSA-1650814}; Detoxification of Reactive Oxygen Species {R-HSA-3299685}; Regulation of Insulin-like Growth Factor (IGF) transport and uptake by Insulin-like Growth Factor Binding Proteins (IGFBPs) {R-HSA-381426}; Hedgehog ligand biogenesis {R-HSA-5358346}; VLDL assembly {R-HSA-8866423}; Post-translational protein phosphorylation {R-HSA-8957275}; Chylomicron assembly {R-HSA-8963888}; Interleukin-12 signaling {R-HSA-9020591}; Interleukin-23 signaling {R-HSA-9020933}</t>
  </si>
  <si>
    <t>Nidogen-1 (NID-1)</t>
  </si>
  <si>
    <t>Entactin</t>
  </si>
  <si>
    <t>NID1_HUMAN</t>
  </si>
  <si>
    <t>P14543</t>
  </si>
  <si>
    <t>Q14942; Q59FL2; Q5TAF2; Q5TAF3; Q86XD7</t>
  </si>
  <si>
    <t>NID</t>
  </si>
  <si>
    <t>3D-structure; Alternative splicing; Basement membrane; Calcium; Cell adhesion; Disulfide bond; EGF-like domain; Extracellular matrix; Glycoprotein; Polymorphism; Repeat; Secreted; Signal; Sulfation</t>
  </si>
  <si>
    <t>basement membrane organization {GO:0071711}; cell-matrix adhesion {GO:0007160}; extracellular matrix organization {GO:0030198}; glomerular basement membrane development {GO:0032836}; positive regulation of cell-substrate adhesion {GO:0010811}</t>
  </si>
  <si>
    <t>basement membrane {GO:0005604}; cell periphery {GO:0071944}; collagen-containing extracellular matrix {GO:0062023}; extracellular exosome {GO:0070062}; extracellular matrix {GO:0031012}; extracellular region {GO:0005576}</t>
  </si>
  <si>
    <t>calcium ion binding {GO:0005509}; collagen binding {GO:0005518}; extracellular matrix structural constituent {GO:0005201}; laminin binding {GO:0043236}; laminin-1 binding {GO:0043237}; proteoglycan binding {GO:0043394}</t>
  </si>
  <si>
    <t>Degradation of the extracellular matrix {R-HSA-1474228}; Laminin interactions {R-HSA-3000157}</t>
  </si>
  <si>
    <t>Transferrin receptor protein 1, serum form</t>
  </si>
  <si>
    <t>T9; p90; CD_antigen=CD71 (sTfR)</t>
  </si>
  <si>
    <t>TFR1_HUMAN</t>
  </si>
  <si>
    <t>P02786</t>
  </si>
  <si>
    <t>D3DXB0; Q1HE24; Q59G55; Q9UCN0; Q9UCU5; Q9UDF9; Q9UK21</t>
  </si>
  <si>
    <t>3D-structure; Cell membrane; Disease mutation; Disulfide bond; Endocytosis; Glycoprotein; Host cell receptor for virus entry; Host-virus interaction; Lipoprotein; Membrane; Palmitate; Phosphoprotein; Polymorphism; Receptor; Secreted; Signal-anchor; Transmembrane; Transmembrane helix</t>
  </si>
  <si>
    <t>Endocytosis; Host-virus interaction</t>
  </si>
  <si>
    <t>Disulfide bond; Glycoprotein; Lipoprotein; Palmitate; Phosphoprotein</t>
  </si>
  <si>
    <t>cellular iron ion homeostasis {GO:0006879}; cellular response to drug {GO:0035690}; cellular response to leukemia inhibitory factor {GO:1990830}; iron ion import {GO:0097286}; membrane organization {GO:0061024}; osteoclast differentiation {GO:0030316}; positive regulation of B cell proliferation {GO:0030890}; positive regulation of bone resorption {GO:0045780}; positive regulation of isotype switching {GO:0045830}; positive regulation of T cell proliferation {GO:0042102}; receptor internalization {GO:0031623}; transferrin transport {GO:0033572}</t>
  </si>
  <si>
    <t>basolateral plasma membrane {GO:0016323}; blood microparticle {GO:0072562}; cell surface {GO:0009986}; clathrin-coated pit {GO:0005905}; clathrin-coated vesicle membrane {GO:0030665}; cytoplasmic vesicle {GO:0031410}; early endosome {GO:0005769}; endosome {GO:0005768}; endosome membrane {GO:0010008}; external side of plasma membrane {GO:0009897}; extracellular exosome {GO:0070062}; extracellular region {GO:0005576}; extracellular space {GO:0005615}; extracellular vesicle {GO:1903561}; HFE-transferrin receptor complex {GO:1990712}; integral component of plasma membrane {GO:0005887}; melanosome {GO:0042470}; membrane {GO:0016020}; perinuclear region of cytoplasm {GO:0048471}; plasma membrane {GO:0005886}; recycling endosome {GO:0055037}</t>
  </si>
  <si>
    <t>double-stranded RNA binding {GO:0003725}; identical protein binding {GO:0042802}; protein homodimerization activity {GO:0042803}; RNA binding {GO:0003723}; transferrin receptor activity {GO:0004998}; transferrin transmembrane transporter activity {GO:0033570}; virus receptor activity {GO:0001618}</t>
  </si>
  <si>
    <t>Golgi Associated Vesicle Biogenesis {R-HSA-432722}; Cargo recognition for clathrin-mediated endocytosis {R-HSA-8856825}; Clathrin-mediated endocytosis {R-HSA-8856828}; Transferrin endocytosis and recycling {R-HSA-917977}</t>
  </si>
  <si>
    <t>Peptidyl-prolyl cis-trans isomerase A, N-terminally processed</t>
  </si>
  <si>
    <t>Cyclophilin A; Cyclosporin A-binding protein; Rotamase A</t>
  </si>
  <si>
    <t>PPIA_HUMAN</t>
  </si>
  <si>
    <t>P62937</t>
  </si>
  <si>
    <t>A8K220; P05092; Q3KQW3; Q567Q0; Q6IBU5; Q96IX3; Q9BRU4; Q9BTY9; Q9UC61</t>
  </si>
  <si>
    <t>CYPA</t>
  </si>
  <si>
    <t>3D-structure; Acetylation; Alternative splicing; Cytoplasm; Glycoprotein; Host-virus interaction; Isomerase; Isopeptide bond; Phosphoprotein; Rotamase; Secreted; Ubl conjugation</t>
  </si>
  <si>
    <t>Isomerase; Rotamase</t>
  </si>
  <si>
    <t>Acetylation; Glycoprotein; Isopeptide bond; Phosphoprotein; Ubl conjugation</t>
  </si>
  <si>
    <t>entry into host cell {GO:0030260}; establishment of integrated proviral latency {GO:0075713}; fusion of virus membrane with host plasma membrane {GO:0019064}; interleukin-12-mediated signaling pathway {GO:0035722}; leukocyte migration {GO:0050900}; lipid droplet organization {GO:0034389}; neutrophil degranulation {GO:0043312}; positive regulation of protein secretion {GO:0050714}; positive regulation of viral genome replication {GO:0045070}; protein folding {GO:0006457}; protein peptidyl-prolyl isomerization {GO:0000413}; regulation of viral genome replication {GO:0045069}; RNA-dependent DNA biosynthetic process {GO:0006278}; uncoating of virus {GO:0019061}; viral life cycle {GO:0019058}; viral release from host cell {GO:0019076}; virion assembly {GO:0019068}</t>
  </si>
  <si>
    <t>cytosol {GO:0005829}; extracellular exosome {GO:0070062}; extracellular region {GO:0005576}; extracellular space {GO:0005615}; ficolin-1-rich granule lumen {GO:1904813}; focal adhesion {GO:0005925}; membrane {GO:0016020}; nucleus {GO:0005634}; protein-containing complex {GO:0032991}; secretory granule lumen {GO:0034774}; vesicle {GO:0031982}</t>
  </si>
  <si>
    <t>cyclosporin A binding {GO:0016018}; peptidyl-prolyl cis-trans isomerase activity {GO:0003755}; RNA binding {GO:0003723}; unfolded protein binding {GO:0051082}; virion binding {GO:0046790}</t>
  </si>
  <si>
    <t>Platelet degranulation {R-HSA-114608}; Uncoating of the HIV Virion {R-HSA-162585}; Budding and maturation of HIV virion {R-HSA-162588}; Integration of provirus {R-HSA-162592}; Early Phase of HIV Life Cycle {R-HSA-162594}; Minus-strand DNA synthesis {R-HSA-164516}; Plus-strand DNA synthesis {R-HSA-164525}; Binding and entry of HIV virion {R-HSA-173107}; Assembly Of The HIV Virion {R-HSA-175474}; APOBEC3G mediated resistance to HIV-1 infection {R-HSA-180689}; Calcineurin activates NFAT {R-HSA-2025928}; Basigin interactions {R-HSA-210991}; Neutrophil degranulation {R-HSA-6798695}; Gene and protein expression by JAK-STAT signaling after Interleukin-12 stimulation {R-HSA-8950505}</t>
  </si>
  <si>
    <t>Cathepsin D heavy chain</t>
  </si>
  <si>
    <t>CATD_HUMAN</t>
  </si>
  <si>
    <t>P07339</t>
  </si>
  <si>
    <t>Q6IB57</t>
  </si>
  <si>
    <t>CPSD</t>
  </si>
  <si>
    <t>3D-structure; Alzheimer disease; Aspartyl protease; Disease mutation; Disulfide bond; Glycoprotein; Hydrolase; Lysosome; Neurodegeneration; Neuronal ceroid lipofuscinosis; Polymorphism; Protease; Secreted; Signal; Zymogen</t>
  </si>
  <si>
    <t>Alzheimer disease; Disease mutation; Neurodegeneration; Neuronal ceroid lipofuscinosis</t>
  </si>
  <si>
    <t>Aspartyl protease; Hydrolase; Protease</t>
  </si>
  <si>
    <t>antigen processing and presentation of exogenous peptide antigen via MHC class II {GO:0019886}; autophagy {GO:0006914}; collagen catabolic process {GO:0030574}; neutrophil degranulation {GO:0043312}; protein catabolic process {GO:0030163}; proteolysis {GO:0006508}</t>
  </si>
  <si>
    <t>collagen-containing extracellular matrix {GO:0062023}; extracellular exosome {GO:0070062}; extracellular region {GO:0005576}; extracellular space {GO:0005615}; ficolin-1-rich granule lumen {GO:1904813}; lysosomal lumen {GO:0043202}; lysosome {GO:0005764}; melanosome {GO:0042470}; membrane raft {GO:0045121}; specific granule lumen {GO:0035580}; tertiary granule lumen {GO:1904724}</t>
  </si>
  <si>
    <t>aspartic-type endopeptidase activity {GO:0004190}; cysteine-type endopeptidase activity {GO:0004197}; serine-type endopeptidase activity {GO:0004252}</t>
  </si>
  <si>
    <t>Collagen degradation {R-HSA-1442490}; Metabolism of Angiotensinogen to Angiotensins {R-HSA-2022377}; MHC class II antigen presentation {R-HSA-2132295}; Neutrophil degranulation {R-HSA-6798695}; Estrogen-dependent gene expression {R-HSA-9018519}</t>
  </si>
  <si>
    <t>Cathepsin S</t>
  </si>
  <si>
    <t>CATS_HUMAN</t>
  </si>
  <si>
    <t>P25774</t>
  </si>
  <si>
    <t>B4DWC9; D3DV05; Q5T5I0; Q6FHS5; Q9BUG3</t>
  </si>
  <si>
    <t>3D-structure; Alternative splicing; Disulfide bond; Glycoprotein; Hydrolase; Lysosome; Polymorphism; Protease; Signal; Thiol protease; Zymogen</t>
  </si>
  <si>
    <t>adaptive immune response {GO:0002250}; antigen processing and presentation {GO:0019882}; antigen processing and presentation of exogenous peptide antigen via MHC class II {GO:0019886}; antigen processing and presentation of peptide antigen {GO:0048002}; basement membrane disassembly {GO:0034769}; cellular response to thyroid hormone stimulus {GO:0097067}; collagen catabolic process {GO:0030574}; extracellular matrix disassembly {GO:0022617}; immune response {GO:0006955}; neutrophil degranulation {GO:0043312}; positive regulation of cation channel activity {GO:2001259}; protein processing {GO:0016485}; proteolysis {GO:0006508}; proteolysis involved in cellular protein catabolic process {GO:0051603}; response to acidic pH {GO:0010447}; toll-like receptor signaling pathway {GO:0002224}</t>
  </si>
  <si>
    <t>endolysosome lumen {GO:0036021}; extracellular region {GO:0005576}; extracellular space {GO:0005615}; ficolin-1-rich granule lumen {GO:1904813}; intracellular membrane-bounded organelle {GO:0043231}; lysosomal lumen {GO:0043202}; lysosome {GO:0005764}; tertiary granule lumen {GO:1904724}</t>
  </si>
  <si>
    <t>collagen binding {GO:0005518}; cysteine-type endopeptidase activity {GO:0004197}; fibronectin binding {GO:0001968}; laminin binding {GO:0043236}; proteoglycan binding {GO:0043394}; serine-type endopeptidase activity {GO:0004252}</t>
  </si>
  <si>
    <t>Endosomal/Vacuolar pathway {R-HSA-1236977}; Degradation of the extracellular matrix {R-HSA-1474228}; Trafficking and processing of endosomal TLR {R-HSA-1679131}; Assembly of collagen fibrils and other multimeric structures {R-HSA-2022090}; MHC class II antigen presentation {R-HSA-2132295}; Neutrophil degranulation {R-HSA-6798695}</t>
  </si>
  <si>
    <t>Suprabasin</t>
  </si>
  <si>
    <t>SBSN_HUMAN</t>
  </si>
  <si>
    <t>Q6UWP8</t>
  </si>
  <si>
    <t>A8K5J0; E9PBV3</t>
  </si>
  <si>
    <t>Alternative splicing; Polymorphism; Secreted; Signal</t>
  </si>
  <si>
    <t>Calreticulin</t>
  </si>
  <si>
    <t>CRP55; Calregulin; Endoplasmic reticulum resident protein 60 (ERp60); HACBP; grp60</t>
  </si>
  <si>
    <t>CALR_HUMAN</t>
  </si>
  <si>
    <t>P27797</t>
  </si>
  <si>
    <t>Q6IAT4; Q9UDG2</t>
  </si>
  <si>
    <t>CRTC</t>
  </si>
  <si>
    <t>3D-structure; Acetylation; Calcium; Chaperone; Cytoplasm; Disulfide bond; Endoplasmic reticulum; Extracellular matrix; Glycoprotein; Lectin; Metal-binding; Repeat; Sarcoplasmic reticulum; Secreted; Signal; Zinc</t>
  </si>
  <si>
    <t>Cytoplasm; Endoplasmic reticulum; Extracellular matrix; Sarcoplasmic reticulum; Secreted</t>
  </si>
  <si>
    <t>Calcium; Lectin; Metal-binding; Zinc</t>
  </si>
  <si>
    <t>Acetylation; Disulfide bond; Glycoprotein</t>
  </si>
  <si>
    <t>antigen processing and presentation of exogenous peptide antigen via MHC class I, TAP-dependent {GO:0002479}; antigen processing and presentation of peptide antigen via MHC class I {GO:0002474}; ATF6-mediated unfolded protein response {GO:0036500}; cardiac muscle cell differentiation {GO:0055007}; cellular calcium ion homeostasis {GO:0006874}; cellular response to lithium ion {GO:0071285}; cellular senescence {GO:0090398}; chaperone-mediated protein folding {GO:0061077}; cortical actin cytoskeleton organization {GO:0030866}; glucocorticoid receptor signaling pathway {GO:0042921}; negative regulation of cell cycle arrest {GO:0071157}; negative regulation of intracellular steroid hormone receptor signaling pathway {GO:0033144}; negative regulation of neuron differentiation {GO:0045665}; negative regulation of retinoic acid receptor signaling pathway {GO:0048387}; negative regulation of transcription by RNA polymerase II {GO:0000122}; negative regulation of transcription, DNA-templated {GO:0045892}; negative regulation of translation {GO:0017148}; negative regulation of trophoblast cell migration {GO:1901164}; peptide antigen assembly with MHC class I protein complex {GO:0002502}; positive regulation of cell cycle {GO:0045787}; positive regulation of cell proliferation {GO:0008284}; positive regulation of dendritic cell chemotaxis {GO:2000510}; positive regulation of endothelial cell migration {GO:0010595}; positive regulation of gene expression {GO:0010628}; positive regulation of NIK/NF-kappaB signaling {GO:1901224}; positive regulation of phagocytosis {GO:0050766}; positive regulation of substrate adhesion-dependent cell spreading {GO:1900026}; protein export from nucleus {GO:0006611}; protein folding {GO:0006457}; protein folding in endoplasmic reticulum {GO:0034975}; protein localization to nucleus {GO:0034504}; protein maturation by protein folding {GO:0022417}; protein stabilization {GO:0050821}; receptor-mediated endocytosis {GO:0006898}; regulation of apoptotic process {GO:0042981}; regulation of meiotic nuclear division {GO:0040020}; regulation of transcription, DNA-templated {GO:0006355}; response to drug {GO:0042493}; response to estradiol {GO:0032355}; response to testosterone {GO:0033574}; sequestering of calcium ion {GO:0051208}; spermatogenesis {GO:0007283}; vesicle fusion with endoplasmic reticulum-Golgi intermediate compartment (ERGIC) membrane {GO:1990668}</t>
  </si>
  <si>
    <t>acrosomal vesicle {GO:0001669}; cell surface {GO:0009986}; cytoplasm {GO:0005737}; cytosol {GO:0005829}; endocytic vesicle lumen {GO:0071682}; endoplasmic reticulum {GO:0005783}; endoplasmic reticulum lumen {GO:0005788}; endoplasmic reticulum quality control compartment {GO:0044322}; endoplasmic reticulum-Golgi intermediate compartment membrane {GO:0033116}; external side of plasma membrane {GO:0009897}; extracellular exosome {GO:0070062}; extracellular matrix {GO:0031012}; extracellular region {GO:0005576}; extracellular space {GO:0005615}; focal adhesion {GO:0005925}; Golgi apparatus {GO:0005794}; integral component of lumenal side of endoplasmic reticulum membrane {GO:0071556}; intracellular {GO:0005622}; membrane {GO:0016020}; MHC class I peptide loading complex {GO:0042824}; nuclear envelope {GO:0005635}; nucleus {GO:0005634}; perinuclear region of cytoplasm {GO:0048471}; phagocytic vesicle membrane {GO:0030670}; polysome {GO:0005844}; sarcoplasmic reticulum lumen {GO:0033018}; smooth endoplasmic reticulum {GO:0005790}</t>
  </si>
  <si>
    <t>androgen receptor binding {GO:0050681}; calcium ion binding {GO:0005509}; carbohydrate binding {GO:0030246}; chaperone binding {GO:0051087}; complement component C1q binding {GO:0001849}; DNA binding {GO:0003677}; hormone binding {GO:0042562}; integrin binding {GO:0005178}; iron ion binding {GO:0005506}; mRNA binding {GO:0003729}; peptide binding {GO:0042277}; protein binding involved in protein folding {GO:0044183}; RNA binding {GO:0003723}; ubiquitin protein ligase binding {GO:0031625}; unfolded protein binding {GO:0051082}; zinc ion binding {GO:0008270}</t>
  </si>
  <si>
    <t>ER-Phagosome pathway {R-HSA-1236974}; Assembly of Viral Components at the Budding Site {R-HSA-168316}; Scavenging by Class A Receptors {R-HSA-3000480}; Scavenging by Class F Receptors {R-HSA-3000484}; ATF6 (ATF6-alpha) activates chaperone genes {R-HSA-381183}; Calnexin/calreticulin cycle {R-HSA-901042}; Antigen Presentation: Folding, assembly and peptide loading of class I MHC {R-HSA-983170}</t>
  </si>
  <si>
    <t>Beta-2-microglobulin form pI 5.3</t>
  </si>
  <si>
    <t>B2MG_HUMAN</t>
  </si>
  <si>
    <t>P61769</t>
  </si>
  <si>
    <t>P01884; Q540F8; Q6IAT8; Q9UCK0; Q9UD48; Q9UDF4</t>
  </si>
  <si>
    <t>3D-structure; Amyloid; Amyloidosis; Disease mutation; Disulfide bond; Glycation; Glycoprotein; Immunity; Immunoglobulin domain; MHC I; Pyrrolidone carboxylic acid; Secreted; Signal</t>
  </si>
  <si>
    <t>Amyloid; MHC I; Secreted</t>
  </si>
  <si>
    <t>Disulfide bond; Glycation; Glycoprotein; Pyrrolidone carboxylic acid</t>
  </si>
  <si>
    <t>antibacterial humoral response {GO:0019731}; antigen processing and presentation of endogenous peptide antigen via MHC class I {GO:0019885}; antigen processing and presentation of exogenous peptide antigen via MHC class I, TAP-dependent {GO:0002479}; antigen processing and presentation of exogenous peptide antigen via MHC class I, TAP-independent {GO:0002480}; antigen processing and presentation of exogenous protein antigen via MHC class Ib, TAP-dependent {GO:0002481}; antigen processing and presentation of peptide antigen via MHC class I {GO:0002474}; antimicrobial humoral immune response mediated by antimicrobial peptide {GO:0061844}; cellular protein metabolic process {GO:0044267}; cellular response to iron ion {GO:0071281}; cellular response to iron(III) ion {GO:0071283}; cellular response to lipopolysaccharide {GO:0071222}; defense response to Gram-negative bacterium {GO:0050829}; defense response to Gram-positive bacterium {GO:0050830}; ferric iron import {GO:0033216}; innate immune response {GO:0045087}; interferon-gamma-mediated signaling pathway {GO:0060333}; iron ion homeostasis {GO:0055072}; negative regulation of neuron projection development {GO:0010977}; negative regulation of receptor binding {GO:1900121}; neutrophil degranulation {GO:0043312}; positive regulation of ferrous iron binding {GO:1904434}; positive regulation of protein binding {GO:0032092}; positive regulation of receptor binding {GO:1900122}; positive regulation of receptor-mediated endocytosis {GO:0048260}; positive regulation of T cell cytokine production {GO:0002726}; positive regulation of T cell mediated cytotoxicity {GO:0001916}; positive regulation of transferrin receptor binding {GO:1904437}; protein refolding {GO:0042026}; regulation of defense response to virus by virus {GO:0050690}; regulation of erythrocyte differentiation {GO:0045646}; regulation of immune response {GO:0050776}; regulation of iron ion import {GO:1900390}; regulation of membrane depolarization {GO:0003254}; response to cadmium ion {GO:0046686}; response to drug {GO:0042493}; response to molecule of bacterial origin {GO:0002237}; retina homeostasis {GO:0001895}; T cell differentiation in thymus {GO:0033077}</t>
  </si>
  <si>
    <t>cytosol {GO:0005829}; early endosome lumen {GO:0031905}; early endosome membrane {GO:0031901}; endoplasmic reticulum lumen {GO:0005788}; ER to Golgi transport vesicle membrane {GO:0012507}; external side of plasma membrane {GO:0009897}; extracellular exosome {GO:0070062}; extracellular region {GO:0005576}; extracellular space {GO:0005615}; focal adhesion {GO:0005925}; Golgi apparatus {GO:0005794}; Golgi membrane {GO:0000139}; HFE-transferrin receptor complex {GO:1990712}; membrane {GO:0016020}; MHC class I protein complex {GO:0042612}; phagocytic vesicle membrane {GO:0030670}; plasma membrane {GO:0005886}; recycling endosome membrane {GO:0055038}; specific granule lumen {GO:0035580}; tertiary granule lumen {GO:1904724}</t>
  </si>
  <si>
    <t>identical protein binding {GO:0042802}</t>
  </si>
  <si>
    <t>ER-Phagosome pathway {R-HSA-1236974}; Endosomal/Vacuolar pathway {R-HSA-1236977}; Nef mediated downregulation of MHC class I complex cell surface expression {R-HSA-164940}; Immunoregulatory interactions between a Lymphoid and a non-Lymphoid cell {R-HSA-198933}; DAP12 interactions {R-HSA-2172127}; DAP12 signaling {R-HSA-2424491}; Neutrophil degranulation {R-HSA-6798695}; Interferon gamma signaling {R-HSA-877300}; Amyloid fiber formation {R-HSA-977225}; Antigen Presentation: Folding, assembly and peptide loading of class I MHC {R-HSA-983170}</t>
  </si>
  <si>
    <t>Pyruvate kinase PKM</t>
  </si>
  <si>
    <t>Cytosolic thyroid hormone-binding protein (CTHBP); Opa-interacting protein 3 (OIP-3); Pyruvate kinase 2/3; Pyruvate kinase muscle isozyme; Thyroid hormone-binding protein 1 (THBP1); Tumor M2-PK; p58</t>
  </si>
  <si>
    <t>KPYM_HUMAN</t>
  </si>
  <si>
    <t>P14618</t>
  </si>
  <si>
    <t>A6NFK3; B2R5N8; B3KRY0; B4DFX8; B4DUU6; P14786; Q53GK4; Q96E76; Q9BWB5; Q9UCV6; Q9UPF2</t>
  </si>
  <si>
    <t>OIP3; PK2; PK3; PKM2</t>
  </si>
  <si>
    <t>3D-structure; Acetylation; Allosteric enzyme; Alternative splicing; ATP-binding; Cytoplasm; Glycolysis; Hydroxylation; Isopeptide bond; Kinase; Magnesium; Metal-binding; Methylation; Nucleotide-binding; Nucleus; Phosphoprotein; Polymorphism; Potassium; Pyruvate; Transferase; Ubl conjugation</t>
  </si>
  <si>
    <t>ATP-binding; Magnesium; Metal-binding; Nucleotide-binding; Potassium; Pyruvate</t>
  </si>
  <si>
    <t>Allosteric enzyme; Kinase; Transferase</t>
  </si>
  <si>
    <t>Acetylation; Hydroxylation; Isopeptide bond; Methylation; Phosphoprotein; Ubl conjugation</t>
  </si>
  <si>
    <t>animal organ regeneration {GO:0031100}; canonical glycolysis {GO:0061621}; cellular response to insulin stimulus {GO:0032869}; liver development {GO:0001889}; neutrophil degranulation {GO:0043312}; programmed cell death {GO:0012501}; protein homotetramerization {GO:0051289}; response to gravity {GO:0009629}; response to hypoxia {GO:0001666}; response to muscle inactivity {GO:0014870}; response to nutrient {GO:0007584}; skeletal muscle tissue regeneration {GO:0043403}</t>
  </si>
  <si>
    <t>cilium {GO:0005929}; cytoplasm {GO:0005737}; cytosol {GO:0005829}; extracellular exosome {GO:0070062}; extracellular matrix {GO:0031012}; extracellular region {GO:0005576}; extracellular vesicle {GO:1903561}; ficolin-1-rich granule lumen {GO:1904813}; mitochondrion {GO:0005739}; myelin sheath {GO:0043209}; nucleus {GO:0005634}; photoreceptor inner segment {GO:0001917}; pyruvate kinase complex {GO:1902912}; secretory granule lumen {GO:0034774}; vesicle {GO:0031982}</t>
  </si>
  <si>
    <t>ADP binding {GO:0043531}; ATP binding {GO:0005524}; cadherin binding {GO:0045296}; identical protein binding {GO:0042802}; kinase activity {GO:0016301}; magnesium ion binding {GO:0000287}; MHC class II protein complex binding {GO:0023026}; potassium ion binding {GO:0030955}; pyruvate kinase activity {GO:0004743}; RNA binding {GO:0003723}; thyroid hormone binding {GO:0070324}</t>
  </si>
  <si>
    <t>Carbohydrate degradation; glycolysis; pyruvate from D- glyceraldehyde 3-phosphate: step 5/5.</t>
  </si>
  <si>
    <t>Neutrophil degranulation {R-HSA-6798695}; Glycolysis {R-HSA-70171}</t>
  </si>
  <si>
    <t>Cation-independent mannose-6-phosphate receptor (CI Man-6-P receptor; CI-MPR; M6PR)</t>
  </si>
  <si>
    <t>300 kDa mannose 6-phosphate receptor (MPR 300); Insulin-like growth factor 2 receptor; Insulin-like growth factor II receptor (IGF-II receptor); M6P/IGF2 receptor (M6P/IGF2R); CD_antigen=CD222</t>
  </si>
  <si>
    <t>MPRI_HUMAN</t>
  </si>
  <si>
    <t>P11717</t>
  </si>
  <si>
    <t>Q7Z7G9; Q96PT5</t>
  </si>
  <si>
    <t>MPRI</t>
  </si>
  <si>
    <t>3D-structure; Acetylation; Disulfide bond; Glycoprotein; Lysosome; Membrane; Methylation; Phosphoprotein; Polymorphism; Receptor; Repeat; Signal; Transmembrane; Transmembrane helix; Transport</t>
  </si>
  <si>
    <t>Lysosome; Membrane</t>
  </si>
  <si>
    <t>Acetylation; Disulfide bond; Glycoprotein; Methylation; Phosphoprotein</t>
  </si>
  <si>
    <t>animal organ regeneration {GO:0031100}; G-protein coupled receptor signaling pathway {GO:0007186}; liver development {GO:0001889}; lysosomal transport {GO:0007041}; membrane organization {GO:0061024}; neutrophil degranulation {GO:0043312}; positive regulation of apoptotic process {GO:0043065}; post-embryonic development {GO:0009791}; receptor-mediated endocytosis {GO:0006898}; response to retinoic acid {GO:0032526}; signal transduction {GO:0007165}; spermatogenesis {GO:0007283}</t>
  </si>
  <si>
    <t>cell surface {GO:0009986}; clathrin coat {GO:0030118}; clathrin-coated vesicle membrane {GO:0030665}; early endosome {GO:0005769}; endocytic vesicle {GO:0030139}; endosome {GO:0005768}; extracellular exosome {GO:0070062}; focal adhesion {GO:0005925}; Golgi apparatus {GO:0005794}; integral component of plasma membrane {GO:0005887}; late endosome {GO:0005770}; lysosomal membrane {GO:0005765}; membrane {GO:0016020}; nuclear envelope lumen {GO:0005641}; perinuclear region of cytoplasm {GO:0048471}; plasma membrane {GO:0005886}; secretory granule membrane {GO:0030667}; trans-Golgi network {GO:0005802}; trans-Golgi network membrane {GO:0032588}; trans-Golgi network transport vesicle {GO:0030140}; transport vesicle {GO:0030133}</t>
  </si>
  <si>
    <t>enzyme binding {GO:0019899}; G-protein alpha-subunit binding {GO:0001965}; identical protein binding {GO:0042802}; insulin-like growth factor II binding {GO:0031995}; insulin-like growth factor-activated receptor activity {GO:0005010}; mannose binding {GO:0005537}; phosphoprotein binding {GO:0051219}; retinoic acid binding {GO:0001972}; signaling receptor activity {GO:0038023}</t>
  </si>
  <si>
    <t>Golgi Associated Vesicle Biogenesis {R-HSA-432722}; Neutrophil degranulation {R-HSA-6798695}; Retrograde transport at the Trans-Golgi-Network {R-HSA-6811440}; Cargo recognition for clathrin-mediated endocytosis {R-HSA-8856825}; Clathrin-mediated endocytosis {R-HSA-8856828}</t>
  </si>
  <si>
    <t>Lamin-A/C</t>
  </si>
  <si>
    <t>70 kDa lamin; Renal carcinoma antigen NY-REN-32</t>
  </si>
  <si>
    <t>LMNA_HUMAN</t>
  </si>
  <si>
    <t>P02545</t>
  </si>
  <si>
    <t>B4DI32; D3DVB0; D6RAQ3; E7EUI9; P02546; Q5I6Y4; Q5I6Y6; Q5TCJ2; Q5TCJ3; Q6UYC3; Q969I8; Q96JA2</t>
  </si>
  <si>
    <t>LMN1</t>
  </si>
  <si>
    <t>3D-structure; Acetylation; Alternative splicing; Cardiomyopathy; Charcot-Marie-Tooth disease; Coiled coil; Congenital muscular dystrophy; Disease mutation; Emery-Dreifuss muscular dystrophy; Intermediate filament; Isopeptide bond; Limb-girdle muscular dystrophy; Lipoprotein; Methylation; Neurodegeneration; Neuropathy; Nucleus; Phosphoprotein; Polymorphism; Prenylation; Ubl conjugation</t>
  </si>
  <si>
    <t>Intermediate filament; Nucleus</t>
  </si>
  <si>
    <t>Cardiomyopathy; Charcot-Marie-Tooth disease; Congenital muscular dystrophy; Disease mutation; Emery-Dreifuss muscular dystrophy; Limb-girdle muscular dystrophy; Neurodegeneration; Neuropathy</t>
  </si>
  <si>
    <t>Coiled coil</t>
  </si>
  <si>
    <t>Acetylation; Isopeptide bond; Lipoprotein; Methylation; Phosphoprotein; Prenylation; Ubl conjugation</t>
  </si>
  <si>
    <t>cellular protein localization {GO:0034613}; cellular response to hypoxia {GO:0071456}; establishment or maintenance of microtubule cytoskeleton polarity {GO:0030951}; IRE1-mediated unfolded protein response {GO:0036498}; mitotic nuclear envelope reassembly {GO:0007084}; muscle organ development {GO:0007517}; negative regulation of cardiac muscle hypertrophy in response to stress {GO:1903243}; negative regulation of cell proliferation {GO:0008285}; negative regulation of extrinsic apoptotic signaling pathway {GO:2001237}; negative regulation of mesenchymal cell proliferation {GO:0072201}; negative regulation of release of cytochrome c from mitochondria {GO:0090201}; nuclear envelope organization {GO:0006998}; positive regulation of cell aging {GO:0090343}; positive regulation of gene expression {GO:0010628}; protein import into nucleus {GO:0006606}; protein localization to nucleus {GO:0034504}; regulation of cell migration {GO:0030334}; regulation of protein localization to nucleus {GO:1900180}; regulation of telomere maintenance {GO:0032204}; ventricular cardiac muscle cell development {GO:0055015}</t>
  </si>
  <si>
    <t>cytosol {GO:0005829}; intermediate filament {GO:0005882}; lamin filament {GO:0005638}; nuclear envelope {GO:0005635}; nuclear lamina {GO:0005652}; nuclear membrane {GO:0031965}; nuclear speck {GO:0016607}; nucleoplasm {GO:0005654}; nucleus {GO:0005634}; perinuclear region of cytoplasm {GO:0048471}</t>
  </si>
  <si>
    <t>identical protein binding {GO:0042802}; structural molecule activity {GO:0005198}</t>
  </si>
  <si>
    <t>Meiotic synapsis {R-HSA-1221632}; Clearance of Nuclear Envelope Membranes from Chromatin {R-HSA-2993913}; Initiation of Nuclear Envelope Reformation {R-HSA-2995383}; Breakdown of the nuclear lamina {R-HSA-352238}; XBP1(S) activates chaperone genes {R-HSA-381038}; Depolymerisation of the Nuclear Lamina {R-HSA-4419969}; Signaling by BRAF and RAF fusions {R-HSA-6802952}; Deregulated CDK5 triggers multiple neurodegenerative pathways in Alzheimer's disease models {R-HSA-8862803}</t>
  </si>
  <si>
    <t>Serum paraoxonase/lactonase 3</t>
  </si>
  <si>
    <t>PON3_HUMAN</t>
  </si>
  <si>
    <t>Q15166</t>
  </si>
  <si>
    <t>A4D1H8; O75855; O76060; Q6IRU9; Q8IX97; Q9BZH9</t>
  </si>
  <si>
    <t>Calcium; Disulfide bond; Glycoprotein; Hydrolase; Metal-binding; Phosphoprotein; Polymorphism; Secreted; Signal</t>
  </si>
  <si>
    <t>aromatic compound catabolic process {GO:0019439}; carboxylic acid catabolic process {GO:0046395}; coumarin catabolic process {GO:0046226}; lipoxygenase pathway {GO:0019372}; negative regulation of superoxide anion generation {GO:0032929}; phenylacetate catabolic process {GO:0010124}; response to toxic substance {GO:0009636}</t>
  </si>
  <si>
    <t>extracellular exosome {GO:0070062}; extracellular region {GO:0005576}; extracellular space {GO:0005615}; intracellular membrane-bounded organelle {GO:0043231}</t>
  </si>
  <si>
    <t>3,4-dihydrocoumarin hydrolase activity {GO:0018733}; acyl-L-homoserine-lactone lactonohydrolase activity {GO:0102007}; aryldialkylphosphatase activity {GO:0004063}; arylesterase activity {GO:0004064}; metal ion binding {GO:0046872}; protein homodimerization activity {GO:0042803}</t>
  </si>
  <si>
    <t>CD5 antigen-like</t>
  </si>
  <si>
    <t>Apoptosis inhibitor expressed by macrophages (hAIM); CT-2; IgM-associated peptide; SP-alpha</t>
  </si>
  <si>
    <t>CD5L_HUMAN</t>
  </si>
  <si>
    <t>O43866</t>
  </si>
  <si>
    <t>A8K7M5; Q6UX63</t>
  </si>
  <si>
    <t>API6</t>
  </si>
  <si>
    <t>Apoptosis; Cytoplasm; Disulfide bond; Glycoprotein; Immunity; Inflammatory response; Polymorphism; Repeat; Secreted; Signal</t>
  </si>
  <si>
    <t>Apoptosis; Immunity; Inflammatory response</t>
  </si>
  <si>
    <t>apoptotic process {GO:0006915}; cellular defense response {GO:0006968}; immune system process {GO:0002376}; inflammatory response {GO:0006954}</t>
  </si>
  <si>
    <t>blood microparticle {GO:0072562}; cytoplasm {GO:0005737}; extracellular region {GO:0005576}; extracellular space {GO:0005615}; membrane {GO:0016020}</t>
  </si>
  <si>
    <t>Hornerin</t>
  </si>
  <si>
    <t>HORN_HUMAN</t>
  </si>
  <si>
    <t>Q86YZ3</t>
  </si>
  <si>
    <t>Q5DT20; Q5U1F4</t>
  </si>
  <si>
    <t>S100A18</t>
  </si>
  <si>
    <t>Calcium; Developmental protein; Keratinization; Metal-binding; Methylation; Phosphoprotein; Polymorphism; Repeat</t>
  </si>
  <si>
    <t>Keratinization</t>
  </si>
  <si>
    <t>cell envelope organization {GO:0043163}; establishment of skin barrier {GO:0061436}; keratinization {GO:0031424}; neutrophil degranulation {GO:0043312}</t>
  </si>
  <si>
    <t>azurophil granule lumen {GO:0035578}; cornified envelope {GO:0001533}; cytoplasm {GO:0005737}; extracellular exosome {GO:0070062}; extracellular region {GO:0005576}; keratohyalin granule {GO:0036457}; nucleus {GO:0005634}; perinuclear region of cytoplasm {GO:0048471}</t>
  </si>
  <si>
    <t>calcium ion binding {GO:0005509}; transition metal ion binding {GO:0046914}</t>
  </si>
  <si>
    <t>E-Cad/CTF3</t>
  </si>
  <si>
    <t>CAM 120/80; Epithelial cadherin (E-cadherin); Uvomorulin; CD_antigen=CD324</t>
  </si>
  <si>
    <t>CADH1_HUMAN</t>
  </si>
  <si>
    <t>P12830</t>
  </si>
  <si>
    <t>A8K1U7; Q13799; Q14216; Q15855; Q16194; Q4PJ14; Q9UII8</t>
  </si>
  <si>
    <t>CDHE; UVO</t>
  </si>
  <si>
    <t>3D-structure; Alternative splicing; Calcium; Cell adhesion; Cell junction; Cell membrane; Cleavage on pair of basic residues; Disease mutation; Disulfide bond; Ectodermal dysplasia; Endosome; Glycoprotein; Golgi apparatus; Membrane; Metal-binding; Phosphoprotein; Polymorphism; Repeat; Signal; Transmembrane; Transmembrane helix; Ubl conjugation</t>
  </si>
  <si>
    <t>Cell junction; Cell membrane; Endosome; Golgi apparatus; Membrane</t>
  </si>
  <si>
    <t>Disease mutation; Ectodermal dysplasia</t>
  </si>
  <si>
    <t>Cleavage on pair of basic residues; Disulfide bond; Glycoprotein; Phosphoprotein; Ubl conjugation</t>
  </si>
  <si>
    <t>adherens junction organization {GO:0034332}; cell-cell adhesion {GO:0098609}; cellular response to indole-3-methanol {GO:0071681}; cellular response to lithium ion {GO:0071285}; entry of bacterium into host cell {GO:0035635}; extracellular matrix organization {GO:0030198}; homophilic cell adhesion via plasma membrane adhesion molecules {GO:0007156}; negative regulation of cell migration {GO:0030336}; negative regulation of cell-cell adhesion {GO:0022408}; neuron projection development {GO:0031175}; pituitary gland development {GO:0021983}; positive regulation of protein import into nucleus {GO:0042307}; positive regulation of transcription, DNA-templated {GO:0045893}; protein localization to plasma membrane {GO:0072659}; regulation of protein catabolic process at postsynapse, modulating synaptic transmission {GO:0099576}; response to toxic substance {GO:0009636}; synapse assembly {GO:0007416}</t>
  </si>
  <si>
    <t>actin cytoskeleton {GO:0015629}; apical junction complex {GO:0043296}; catenin complex {GO:0016342}; cell junction {GO:0030054}; cell-cell adherens junction {GO:0005913}; cytoplasmic side of plasma membrane {GO:0009898}; endosome {GO:0005768}; extracellular exosome {GO:0070062}; extracellular region {GO:0005576}; flotillin complex {GO:0016600}; glutamatergic synapse {GO:0098978}; integral component of membrane {GO:0016021}; lamellipodium {GO:0030027}; lateral plasma membrane {GO:0016328}; perinuclear region of cytoplasm {GO:0048471}; plasma membrane {GO:0005886}; postsynapse {GO:0098794}; trans-Golgi network {GO:0005802}</t>
  </si>
  <si>
    <t>ankyrin binding {GO:0030506}; beta-catenin binding {GO:0008013}; cadherin binding {GO:0045296}; calcium ion binding {GO:0005509}; cell adhesion molecule binding {GO:0050839}; gamma-catenin binding {GO:0045295}; GTPase activating protein binding {GO:0032794}; identical protein binding {GO:0042802}</t>
  </si>
  <si>
    <t>Degradation of the extracellular matrix {R-HSA-1474228}; Immunoregulatory interactions between a Lymphoid and a non-Lymphoid cell {R-HSA-198933}; Integrin cell surface interactions {R-HSA-216083}; Apoptotic cleavage of cell adhesion proteins {R-HSA-351906}; Adherens junctions interactions {R-HSA-418990}; RHO GTPases activate IQGAPs {R-HSA-5626467}; InlA-mediated entry of Listeria monocytogenes into host cells {R-HSA-8876493}</t>
  </si>
  <si>
    <t>Myosin-9</t>
  </si>
  <si>
    <t>Cellular myosin heavy chain, type A; Myosin heavy chain 9; Myosin heavy chain, non-muscle IIa; Non-muscle myosin heavy chain A (NMMHC-A); Non-muscle myosin heavy chain IIa (NMMHC II-a; NMMHC-IIA)</t>
  </si>
  <si>
    <t>MYH9_HUMAN</t>
  </si>
  <si>
    <t>P35579</t>
  </si>
  <si>
    <t>A8K6E4; O60805; Q60FE2; Q86T83</t>
  </si>
  <si>
    <t>3D-structure; Acetylation; Actin-binding; Alport syndrome; Alternative splicing; ATP-binding; Calmodulin-binding; Cataract; Cell adhesion; Cell shape; Coiled coil; Cytoplasm; Cytoskeleton; Deafness; Disease mutation; Methylation; Motor protein; Myosin; Non-syndromic deafness; Nucleotide-binding; Phosphoprotein; Polymorphism; Ubl conjugation</t>
  </si>
  <si>
    <t>Cell adhesion; Cell shape</t>
  </si>
  <si>
    <t>Alport syndrome; Cataract; Deafness; Disease mutation; Non-syndromic deafness</t>
  </si>
  <si>
    <t>Actin-binding; Calmodulin-binding; Motor protein; Myosin</t>
  </si>
  <si>
    <t>Acetylation; Methylation; Phosphoprotein; Ubl conjugation</t>
  </si>
  <si>
    <t>actin cytoskeleton reorganization {GO:0031532}; actin filament-based movement {GO:0030048}; actomyosin structure organization {GO:0031032}; angiogenesis {GO:0001525}; blood vessel endothelial cell migration {GO:0043534}; cytokinetic process {GO:0032506}; establishment of meiotic spindle localization {GO:0051295}; establishment of T cell polarity {GO:0001768}; in utero embryonic development {GO:0001701}; integrin-mediated signaling pathway {GO:0007229}; leukocyte migration {GO:0050900}; meiotic spindle organization {GO:0000212}; membrane protein ectodomain proteolysis {GO:0006509}; monocyte differentiation {GO:0030224}; myoblast fusion {GO:0007520}; negative regulation of actin filament severing {GO:1903919}; phagocytosis, engulfment {GO:0006911}; platelet aggregation {GO:0070527}; platelet formation {GO:0030220}; positive regulation of protein processing in phagocytic vesicle {GO:1903923}; protein transport {GO:0015031}; regulation of cell shape {GO:0008360}; uropod organization {GO:0032796}</t>
  </si>
  <si>
    <t>actin cytoskeleton {GO:0015629}; actomyosin {GO:0042641}; actomyosin contractile ring {GO:0005826}; brush border {GO:0005903}; cell leading edge {GO:0031252}; cell-cell adherens junction {GO:0005913}; cleavage furrow {GO:0032154}; cytoplasm {GO:0005737}; cytosol {GO:0005829}; extracellular exosome {GO:0070062}; focal adhesion {GO:0005925}; immunological synapse {GO:0001772}; membrane {GO:0016020}; myosin II complex {GO:0016460}; myosin II filament {GO:0097513}; neuromuscular junction {GO:0031594}; nucleus {GO:0005634}; plasma membrane {GO:0005886}; protein-containing complex {GO:0032991}; ruffle {GO:0001726}; spindle {GO:0005819}; stress fiber {GO:0001725}; uropod {GO:0001931}</t>
  </si>
  <si>
    <t>actin binding {GO:0003779}; actin filament binding {GO:0051015}; actin-dependent ATPase activity {GO:0030898}; ADP binding {GO:0043531}; ATP binding {GO:0005524}; ATPase activity {GO:0016887}; cadherin binding {GO:0045296}; calmodulin binding {GO:0005516}; microfilament motor activity {GO:0000146}; motor activity {GO:0003774}; protein domain specific binding {GO:0019904}; protein homodimerization activity {GO:0042803}; protein membrane anchor {GO:0043495}; RNA binding {GO:0003723}</t>
  </si>
  <si>
    <t>Translocation of SLC2A4 (GLUT4) to the plasma membrane {R-HSA-1445148}; Regulation of actin dynamics for phagocytic cup formation {R-HSA-2029482}; EPHA-mediated growth cone collapse {R-HSA-3928663}; Sema4D induced cell migration and growth-cone collapse {R-HSA-416572}; RHO GTPases activate PKNs {R-HSA-5625740}; RHO GTPases activate CIT {R-HSA-5625900}; RHO GTPases Activate ROCKs {R-HSA-5627117}; RHO GTPases activate PAKs {R-HSA-5627123}</t>
  </si>
  <si>
    <t>Ectonucleotide pyrophosphatase/phosphodiesterase family member 2 (E-NPP 2)</t>
  </si>
  <si>
    <t>Autotaxin; Extracellular lysophospholipase D (LysoPLD)</t>
  </si>
  <si>
    <t>ENPP2_HUMAN</t>
  </si>
  <si>
    <t>Q13822</t>
  </si>
  <si>
    <t>A8UHA1; E9PHP7; Q13827; Q14555; Q15117; Q9UCQ8; Q9UCR0; Q9UCR1; Q9UCR2; Q9UCR3; Q9UCR4</t>
  </si>
  <si>
    <t>3D-structure; Alternative splicing; Calcium; Chemotaxis; Cleavage on pair of basic residues; Disulfide bond; Glycoprotein; Hydrolase; Lipid degradation; Lipid metabolism; Metal-binding; Obesity; Polymorphism; Repeat; Secreted; Signal; Zinc</t>
  </si>
  <si>
    <t>Chemotaxis; Lipid degradation; Lipid metabolism</t>
  </si>
  <si>
    <t>Obesity</t>
  </si>
  <si>
    <t>cell motility {GO:0048870}; chemotaxis {GO:0006935}; immune response {GO:0006955}; phosphatidylcholine catabolic process {GO:0034638}; phospholipid catabolic process {GO:0009395}; positive regulation of epithelial cell migration {GO:0010634}; positive regulation of lamellipodium morphogenesis {GO:2000394}; positive regulation of peptidyl-tyrosine phosphorylation {GO:0050731}; regulation of angiogenesis {GO:0045765}; regulation of cell migration {GO:0030334}</t>
  </si>
  <si>
    <t>extracellular space {GO:0005615}; plasma membrane {GO:0005886}</t>
  </si>
  <si>
    <t>alkylglycerophosphoethanolamine phosphodiesterase activity {GO:0047391}; calcium ion binding {GO:0005509}; hydrolase activity {GO:0016787}; lysophospholipase activity {GO:0004622}; nucleic acid binding {GO:0003676}; nucleotide diphosphatase activity {GO:0004551}; phosphodiesterase I activity {GO:0004528}; polysaccharide binding {GO:0030247}; scavenger receptor activity {GO:0005044}; transcription factor binding {GO:0008134}; zinc ion binding {GO:0008270}</t>
  </si>
  <si>
    <t>Vitamin B5 (pantothenate) metabolism {R-HSA-199220}</t>
  </si>
  <si>
    <t>Tissue alpha-L-fucosidase</t>
  </si>
  <si>
    <t>Alpha-L-fucosidase I; Alpha-L-fucoside fucohydrolase 1 (Alpha-L-fucosidase 1)</t>
  </si>
  <si>
    <t>FUCO_HUMAN</t>
  </si>
  <si>
    <t>P04066</t>
  </si>
  <si>
    <t>B2RBG3; Q14334; Q14335; Q3LID0; Q8NAC2</t>
  </si>
  <si>
    <t>Disease mutation; Glycoprotein; Glycosidase; Hydrolase; Lysosome; Phosphoprotein; Polymorphism; Signal</t>
  </si>
  <si>
    <t>fucose metabolic process {GO:0006004}; glycolipid catabolic process {GO:0019377}; glycosaminoglycan catabolic process {GO:0006027}; glycoside catabolic process {GO:0016139}; neutrophil degranulation {GO:0043312}</t>
  </si>
  <si>
    <t>azurophil granule lumen {GO:0035578}; cytoplasm {GO:0005737}; extracellular exosome {GO:0070062}; extracellular region {GO:0005576}; lysosomal lumen {GO:0043202}</t>
  </si>
  <si>
    <t>alpha-L-fucosidase activity {GO:0004560}</t>
  </si>
  <si>
    <t>Neutrophil degranulation {R-HSA-6798695}; Reactions specific to the complex N-glycan synthesis pathway {R-HSA-975578}</t>
  </si>
  <si>
    <t>Tyrosine-protein kinase receptor Tie-1</t>
  </si>
  <si>
    <t>TIE1_HUMAN</t>
  </si>
  <si>
    <t>P35590</t>
  </si>
  <si>
    <t>B5A949; B5A950</t>
  </si>
  <si>
    <t>TIE</t>
  </si>
  <si>
    <t>3D-structure; Alternative splicing; Angiogenesis; ATP-binding; Cell membrane; Disulfide bond; EGF-like domain; Glycoprotein; Immunoglobulin domain; Kinase; Membrane; Nucleotide-binding; Phosphoprotein; Polymorphism; Receptor; Repeat; Signal; Transferase; Transmembrane; Transmembrane helix; Tyrosine-protein kinase</t>
  </si>
  <si>
    <t>EGF-like domain; Immunoglobulin domain; Repeat; Signal; Transmembrane; Transmembrane helix</t>
  </si>
  <si>
    <t>angiogenesis {GO:0001525}; in utero embryonic development {GO:0001701}; mesoderm development {GO:0007498}; negative regulation of angiogenesis {GO:0016525}; negative regulation of cell migration {GO:0030336}; plasma membrane fusion {GO:0045026}; response to retinoic acid {GO:0032526}; signal transduction {GO:0007165}; vasculogenesis {GO:0001570}</t>
  </si>
  <si>
    <t>integral component of plasma membrane {GO:0005887}</t>
  </si>
  <si>
    <t>ATP binding {GO:0005524}; transmembrane receptor protein tyrosine kinase activity {GO:0004714}</t>
  </si>
  <si>
    <t>Cadherin-13</t>
  </si>
  <si>
    <t>Heart cadherin (H-cadherin); P105; Truncated cadherin (T-cad; T-cadherin)</t>
  </si>
  <si>
    <t>CAD13_HUMAN</t>
  </si>
  <si>
    <t>P55290</t>
  </si>
  <si>
    <t>A8W476; A8W477; B7Z590; C9JRI6; J3KN62; Q6GTW4; Q8TBX3</t>
  </si>
  <si>
    <t>CDHH</t>
  </si>
  <si>
    <t>3D-structure; Alternative splicing; Calcium; Cell adhesion; Cell membrane; Cleavage on pair of basic residues; Glycoprotein; GPI-anchor; Lipoprotein; Membrane; Metal-binding; Polymorphism; Repeat; Signal</t>
  </si>
  <si>
    <t>Cleavage on pair of basic residues; GPI-anchor; Glycoprotein; Lipoprotein</t>
  </si>
  <si>
    <t>adherens junction organization {GO:0034332}; calcium-dependent cell-cell adhesion via plasma membrane cell adhesion molecules {GO:0016339}; endothelial cell migration {GO:0043542}; homophilic cell adhesion via plasma membrane adhesion molecules {GO:0007156}; keratinocyte proliferation {GO:0043616}; lamellipodium assembly {GO:0030032}; localization within membrane {GO:0051668}; low-density lipoprotein particle mediated signaling {GO:0055096}; mitotic cell cycle {GO:0000278}; negative regulation of cell adhesion {GO:0007162}; negative regulation of cell proliferation {GO:0008285}; positive regulation of calcium-mediated signaling {GO:0050850}; positive regulation of cell migration {GO:0030335}; positive regulation of cell-matrix adhesion {GO:0001954}; positive regulation of endothelial cell proliferation {GO:0001938}; positive regulation of positive chemotaxis {GO:0050927}; positive regulation of smooth muscle cell proliferation {GO:0048661}; positive regulation of transcription by RNA polymerase II {GO:0045944}; Rac protein signal transduction {GO:0016601}; regulation of endocytosis {GO:0030100}; regulation of epidermal growth factor receptor signaling pathway {GO:0042058}; Rho protein signal transduction {GO:0007266}; sprouting angiogenesis {GO:0002040}</t>
  </si>
  <si>
    <t>anchored component of membrane {GO:0031225}; caveola {GO:0005901}; collagen-containing extracellular matrix {GO:0062023}; cytoplasm {GO:0005737}; external side of plasma membrane {GO:0009897}; extracellular exosome {GO:0070062}; extracellular region {GO:0005576}; extracellular space {GO:0005615}; focal adhesion {GO:0005925}; GABA-ergic synapse {GO:0098982}; neuron projection {GO:0043005}; perinuclear region of cytoplasm {GO:0048471}; plasma membrane {GO:0005886}</t>
  </si>
  <si>
    <t>adiponectin binding {GO:0055100}; cadherin binding {GO:0045296}; calcium ion binding {GO:0005509}; lipoprotein particle binding {GO:0071813}; low-density lipoprotein particle binding {GO:0030169}; protein homodimerization activity {GO:0042803}</t>
  </si>
  <si>
    <t>Hemoglobin subunit alpha</t>
  </si>
  <si>
    <t>Alpha-globin; Hemoglobin alpha chain</t>
  </si>
  <si>
    <t>HBA_HUMAN</t>
  </si>
  <si>
    <t>P69905</t>
  </si>
  <si>
    <t>P01922; Q1HDT5; Q3MIF5; Q53F97; Q96KF1; Q9NYR7; Q9UCM0</t>
  </si>
  <si>
    <t>3D-structure; Acetylation; Disease mutation; Glycation; Glycoprotein; Heme; Hereditary hemolytic anemia; Iron; Metal-binding; Oxygen transport; Phosphoprotein; Polymorphism; Transport</t>
  </si>
  <si>
    <t>Oxygen transport; Transport</t>
  </si>
  <si>
    <t>Disease mutation; Hereditary hemolytic anemia</t>
  </si>
  <si>
    <t>Acetylation; Glycation; Glycoprotein; Phosphoprotein</t>
  </si>
  <si>
    <t>bicarbonate transport {GO:0015701}; cellular oxidant detoxification {GO:0098869}; hydrogen peroxide catabolic process {GO:0042744}; oxygen transport {GO:0015671}; positive regulation of cell death {GO:0010942}; protein heterooligomerization {GO:0051291}; receptor-mediated endocytosis {GO:0006898}; response to hydrogen peroxide {GO:0042542}</t>
  </si>
  <si>
    <t>blood microparticle {GO:0072562}; cytosol {GO:0005829}; cytosolic small ribosomal subunit {GO:0022627}; endocytic vesicle lumen {GO:0071682}; extracellular exosome {GO:0070062}; extracellular region {GO:0005576}; extracellular space {GO:0005615}; haptoglobin-hemoglobin complex {GO:0031838}; hemoglobin complex {GO:0005833}; membrane {GO:0016020}</t>
  </si>
  <si>
    <t>heme binding {GO:0020037}; iron ion binding {GO:0005506}; oxygen binding {GO:0019825}; oxygen carrier activity {GO:0005344}</t>
  </si>
  <si>
    <t>Erythrocytes take up carbon dioxide and release oxygen {R-HSA-1237044}; Erythrocytes take up oxygen and release carbon dioxide {R-HSA-1247673}; Scavenging of heme from plasma {R-HSA-2168880}</t>
  </si>
  <si>
    <t>Transketolase (TK)</t>
  </si>
  <si>
    <t>TKT_HUMAN</t>
  </si>
  <si>
    <t>P29401</t>
  </si>
  <si>
    <t>A8K089; B4DE31; E7EPA7; Q8TBA3; Q96HH3</t>
  </si>
  <si>
    <t>3D-structure; Acetylation; Alternative splicing; Calcium; Disease mutation; Dwarfism; Isopeptide bond; Magnesium; Metal-binding; Phosphoprotein; Polymorphism; Thiamine pyrophosphate; Transferase; Ubl conjugation</t>
  </si>
  <si>
    <t>Calcium; Magnesium; Metal-binding; Thiamine pyrophosphate</t>
  </si>
  <si>
    <t>glyceraldehyde-3-phosphate biosynthetic process {GO:0046166}; pentose-phosphate shunt {GO:0006098}; pentose-phosphate shunt, non-oxidative branch {GO:0009052}; regulation of growth {GO:0040008}; xylulose biosynthetic process {GO:0005999}</t>
  </si>
  <si>
    <t>cytosol {GO:0005829}; extracellular exosome {GO:0070062}; myelin sheath {GO:0043209}; nuclear body {GO:0016604}; nuclear speck {GO:0016607}; nucleoplasm {GO:0005654}; peroxisome {GO:0005777}; vesicle {GO:0031982}</t>
  </si>
  <si>
    <t>cofactor binding {GO:0048037}; metal ion binding {GO:0046872}; protein homodimerization activity {GO:0042803}; transketolase activity {GO:0004802}</t>
  </si>
  <si>
    <t>Insulin effects increased synthesis of Xylulose-5-Phosphate {R-HSA-163754}; Pentose phosphate pathway {R-HSA-71336}</t>
  </si>
  <si>
    <t>Out at first protein homolog</t>
  </si>
  <si>
    <t>HCV NS5A-transactivated protein 13 target protein 2</t>
  </si>
  <si>
    <t>OAF_HUMAN</t>
  </si>
  <si>
    <t>Q86UD1</t>
  </si>
  <si>
    <t>NS5ATP13TP2</t>
  </si>
  <si>
    <t>Polymorphism; Signal</t>
  </si>
  <si>
    <t>Lysozyme C</t>
  </si>
  <si>
    <t>1,4-beta-N-acetylmuramidase C</t>
  </si>
  <si>
    <t>LYSC_HUMAN</t>
  </si>
  <si>
    <t>P61626</t>
  </si>
  <si>
    <t>P00695; Q13170; Q9UCF8</t>
  </si>
  <si>
    <t>LZM</t>
  </si>
  <si>
    <t>3D-structure; Amyloid; Amyloidosis; Antimicrobial; Bacteriolytic enzyme; Disease mutation; Disulfide bond; Glycosidase; Hydrolase; Polymorphism; Secreted; Signal</t>
  </si>
  <si>
    <t>Antimicrobial; Bacteriolytic enzyme; Glycosidase; Hydrolase</t>
  </si>
  <si>
    <t>Disulfide bond</t>
  </si>
  <si>
    <t>antimicrobial humoral response {GO:0019730}; cell wall macromolecule catabolic process {GO:0016998}; cellular protein metabolic process {GO:0044267}; cytolysis {GO:0019835}; defense response to bacterium {GO:0042742}; defense response to Gram-negative bacterium {GO:0050829}; defense response to Gram-positive bacterium {GO:0050830}; inflammatory response {GO:0006954}; killing of cells of other organism {GO:0031640}; neutrophil degranulation {GO:0043312}; retina homeostasis {GO:0001895}</t>
  </si>
  <si>
    <t>azurophil granule lumen {GO:0035578}; extracellular exosome {GO:0070062}; extracellular region {GO:0005576}; extracellular space {GO:0005615}; specific granule lumen {GO:0035580}; tertiary granule lumen {GO:1904724}</t>
  </si>
  <si>
    <t>identical protein binding {GO:0042802}; lysozyme activity {GO:0003796}</t>
  </si>
  <si>
    <t>Neutrophil degranulation {R-HSA-6798695}; Antimicrobial peptides {R-HSA-6803157}; Amyloid fiber formation {R-HSA-977225}</t>
  </si>
  <si>
    <t>Triosephosphate isomerase (TIM)</t>
  </si>
  <si>
    <t>Triose-phosphate isomerase</t>
  </si>
  <si>
    <t>TPIS_HUMAN</t>
  </si>
  <si>
    <t>P60174</t>
  </si>
  <si>
    <t>B7Z5D8; D3DUS9; P00938; Q6FHP9; Q6IS07; Q8WWD0; Q96AG5</t>
  </si>
  <si>
    <t>TPI</t>
  </si>
  <si>
    <t>3D-structure; Acetylation; Alternative promoter usage; Alternative splicing; Disease mutation; Gluconeogenesis; Glycolysis; Hereditary hemolytic anemia; Isomerase; Isopeptide bond; Methylation; Nitration; Phosphoprotein; Polymorphism; Ubl conjugation</t>
  </si>
  <si>
    <t>Gluconeogenesis; Glycolysis</t>
  </si>
  <si>
    <t>Alternative promoter usage; Alternative splicing; Polymorphism</t>
  </si>
  <si>
    <t>canonical glycolysis {GO:0061621}; gluconeogenesis {GO:0006094}; glyceraldehyde-3-phosphate biosynthetic process {GO:0046166}; glycerol catabolic process {GO:0019563}; glycolytic process {GO:0006096}; multicellular organism development {GO:0007275}</t>
  </si>
  <si>
    <t>cytosol {GO:0005829}; extracellular exosome {GO:0070062}; extracellular space {GO:0005615}; nucleus {GO:0005634}</t>
  </si>
  <si>
    <t>triose-phosphate isomerase activity {GO:0004807}; ubiquitin protein ligase binding {GO:0031625}</t>
  </si>
  <si>
    <t>Carbohydrate degradation; glycolysis; D-glyceraldehyde 3- phosphate from glycerone phosphate: step 1/1.</t>
  </si>
  <si>
    <t>Gamma-glutamylcyclotransferase</t>
  </si>
  <si>
    <t>Cytochrome c-releasing factor 21</t>
  </si>
  <si>
    <t>GGCT_HUMAN</t>
  </si>
  <si>
    <t>O75223</t>
  </si>
  <si>
    <t>B2RDN0; B8ZZN4; B8ZZR8; Q9BS37</t>
  </si>
  <si>
    <t>C7orf24; CRF21</t>
  </si>
  <si>
    <t>3D-structure; Alternative splicing; Lyase; Phosphoprotein</t>
  </si>
  <si>
    <t>glutathione biosynthetic process {GO:0006750}; release of cytochrome c from mitochondria {GO:0001836}</t>
  </si>
  <si>
    <t>gamma-glutamylcyclotransferase activity {GO:0003839}; protein homodimerization activity {GO:0042803}</t>
  </si>
  <si>
    <t>Glutathione synthesis and recycling {R-HSA-174403}</t>
  </si>
  <si>
    <t>Filaggrin-2 (FLG-2)</t>
  </si>
  <si>
    <t>Intermediate filament-associated and psoriasis-susceptibility protein (Ifapsoriasin)</t>
  </si>
  <si>
    <t>FILA2_HUMAN</t>
  </si>
  <si>
    <t>Q5D862</t>
  </si>
  <si>
    <t>Q9H4U1</t>
  </si>
  <si>
    <t>IFPS</t>
  </si>
  <si>
    <t>Calcium; Cytoplasm; Metal-binding; Phosphoprotein; Polymorphism; Repeat</t>
  </si>
  <si>
    <t>establishment of skin barrier {GO:0061436}; neutrophil degranulation {GO:0043312}</t>
  </si>
  <si>
    <t>cytoplasm {GO:0005737}; extracellular region {GO:0005576}; nucleus {GO:0005634}; tertiary granule lumen {GO:1904724}</t>
  </si>
  <si>
    <t>calcium ion binding {GO:0005509}; structural molecule activity {GO:0005198}; transition metal ion binding {GO:0046914}</t>
  </si>
  <si>
    <t>Neuropilin-1</t>
  </si>
  <si>
    <t>Vascular endothelial cell growth factor 165 receptor; CD_antigen=CD304</t>
  </si>
  <si>
    <t>NRP1_HUMAN</t>
  </si>
  <si>
    <t>O14786</t>
  </si>
  <si>
    <t>B0LPG9; O60461; Q5T7F1; Q5T7F2; Q5T7F3; Q86T59; Q96I90; Q96IH5</t>
  </si>
  <si>
    <t>NRP; VEGF165R</t>
  </si>
  <si>
    <t>3D-structure; Alternative splicing; Angiogenesis; Calcium; Cell membrane; Developmental protein; Differentiation; Disulfide bond; Glycoprotein; Heparan sulfate; Heparin-binding; Membrane; Metal-binding; Neurogenesis; Phosphoprotein; Polymorphism; Proteoglycan; Receptor; Repeat; Secreted; Signal; Transmembrane; Transmembrane helix</t>
  </si>
  <si>
    <t>Angiogenesis; Differentiation; Neurogenesis</t>
  </si>
  <si>
    <t>Developmental protein; Heparin-binding; Receptor</t>
  </si>
  <si>
    <t>Disulfide bond; Glycoprotein; Heparan sulfate; Phosphoprotein; Proteoglycan</t>
  </si>
  <si>
    <t>actin cytoskeleton reorganization {GO:0031532}; angiogenesis {GO:0001525}; angiogenesis involved in coronary vascular morphogenesis {GO:0060978}; animal organ morphogenesis {GO:0009887}; artery morphogenesis {GO:0048844}; axon extension involved in axon guidance {GO:0048846}; axon guidance {GO:0007411}; axonal fasciculation {GO:0007413}; axonogenesis involved in innervation {GO:0060385}; basal dendrite arborization {GO:0150020}; basal dendrite development {GO:0150018}; branching involved in blood vessel morphogenesis {GO:0001569}; branchiomotor neuron axon guidance {GO:0021785}; cell migration involved in sprouting angiogenesis {GO:0002042}; cell-cell signaling {GO:0007267}; cellular response to hepatocyte growth factor stimulus {GO:0035729}; cellular response to vascular endothelial growth factor stimulus {GO:0035924}; commissural neuron axon guidance {GO:0071679}; coronary artery morphogenesis {GO:0060982}; dichotomous subdivision of terminal units involved in salivary gland branching {GO:0060666}; dorsal root ganglion morphogenesis {GO:1904835}; endothelial cell chemotaxis {GO:0035767}; endothelial cell migration {GO:0043542}; endothelial tip cell fate specification {GO:0097102}; facial nerve structural organization {GO:0021612}; facioacoustic ganglion development {GO:1903375}; gonadotrophin-releasing hormone neuronal migration to the hypothalamus {GO:0021828}; hepatocyte growth factor receptor signaling pathway {GO:0048012}; integrin-mediated signaling pathway {GO:0007229}; motor neuron migration {GO:0097475}; negative regulation of axon extension involved in axon guidance {GO:0048843}; negative regulation of extrinsic apoptotic signaling pathway {GO:2001237}; negative regulation of neuron apoptotic process {GO:0043524}; nerve development {GO:0021675}; neural crest cell migration involved in autonomic nervous system development {GO:1901166}; neuron migration {GO:0001764}; neuropilin signaling pathway {GO:0038189}; otic placode development {GO:1905040}; outflow tract septum morphogenesis {GO:0003148}; platelet-derived growth factor receptor signaling pathway {GO:0048008}; positive chemotaxis {GO:0050918}; positive regulation of actin cytoskeleton reorganization {GO:2000251}; positive regulation of axon extension involved in axon guidance {GO:0048842}; positive regulation of cell migration involved in sprouting angiogenesis {GO:0090050}; positive regulation of cytokine activity {GO:0060301}; positive regulation of endothelial cell migration {GO:0010595}; positive regulation of endothelial cell proliferation {GO:0001938}; positive regulation of ERK1 and ERK2 cascade {GO:0070374}; positive regulation of filopodium assembly {GO:0051491}; positive regulation of focal adhesion assembly {GO:0051894}; positive regulation of peptidyl-tyrosine phosphorylation {GO:0050731}; positive regulation of phosphorylation {GO:0042327}; positive regulation of retinal ganglion cell axon guidance {GO:1902336}; positive regulation of smooth muscle cell migration {GO:0014911}; positive regulation of stress fiber assembly {GO:0051496}; positive regulation of substrate adhesion-dependent cell spreading {GO:1900026}; postsynapse organization {GO:0099173}; protein localization to early endosome {GO:1902946}; regulation of Cdc42 protein signal transduction {GO:0032489}; regulation of retinal ganglion cell axon guidance {GO:0090259}; regulation of vesicle-mediated transport {GO:0060627}; renal artery morphogenesis {GO:0061441}; response to wounding {GO:0009611}; retina vasculature morphogenesis in camera-type eye {GO:0061299}; retinal ganglion cell axon guidance {GO:0031290}; semaphorin-plexin signaling pathway {GO:0071526}; semaphorin-plexin signaling pathway involved in axon guidance {GO:1902287}; semaphorin-plexin signaling pathway involved in neuron projection guidance {GO:1902285}; sensory neuron axon guidance {GO:0097374}; signal transduction {GO:0007165}; sprouting angiogenesis {GO:0002040}; substrate adhesion-dependent cell spreading {GO:0034446}; substrate-dependent cell migration, cell extension {GO:0006930}; sympathetic ganglion development {GO:0061549}; sympathetic neuron projection extension {GO:0097490}; sympathetic neuron projection guidance {GO:0097491}; toxin transport {GO:1901998}; trigeminal ganglion development {GO:0061551}; trigeminal nerve structural organization {GO:0021637}; vascular endothelial growth factor receptor signaling pathway {GO:0048010}; VEGF-activated neuropilin signaling pathway {GO:0038190}; VEGF-activated neuropilin signaling pathway involved in axon guidance {GO:1902378}; ventral trunk neural crest cell migration {GO:0036486}; vestibulocochlear nerve structural organization {GO:0021649}</t>
  </si>
  <si>
    <t>axon {GO:0030424}; cell surface {GO:0009986}; cytoplasmic vesicle {GO:0031410}; cytosol {GO:0005829}; early endosome {GO:0005769}; extracellular space {GO:0005615}; focal adhesion {GO:0005925}; glutamatergic synapse {GO:0098978}; growth cone {GO:0030426}; integral component of postsynaptic membrane {GO:0099055}; neurofilament {GO:0005883}; neuron projection {GO:0043005}; neuronal cell body {GO:0043025}; plasma membrane {GO:0005886}; receptor complex {GO:0043235}; semaphorin receptor complex {GO:0002116}; sorting endosome {GO:0097443}</t>
  </si>
  <si>
    <t>coreceptor activity {GO:0015026}; cytokine binding {GO:0019955}; growth factor binding {GO:0019838}; GTPase activator activity {GO:0005096}; heparin binding {GO:0008201}; metal ion binding {GO:0046872}; protein kinase binding {GO:0019901}; semaphorin receptor activity {GO:0017154}; vascular endothelial growth factor binding {GO:0038085}; vascular endothelial growth factor-activated receptor activity {GO:0005021}</t>
  </si>
  <si>
    <t>Neurophilin interactions with VEGF and VEGFR {R-HSA-194306}; Signaling by ROBO receptors {R-HSA-376176}; Sema3A PAK dependent Axon repulsion {R-HSA-399954}; SEMA3A-Plexin repulsion signaling by inhibiting Integrin adhesion {R-HSA-399955}; CRMPs in Sema3A signaling {R-HSA-399956}; Signal transduction by L1 {R-HSA-445144}; CHL1 interactions {R-HSA-447041}</t>
  </si>
  <si>
    <t>Fructose-bisphosphate aldolase B</t>
  </si>
  <si>
    <t>Liver-type aldolase</t>
  </si>
  <si>
    <t>ALDOB_HUMAN</t>
  </si>
  <si>
    <t>P05062</t>
  </si>
  <si>
    <t>Q13741; Q13742; Q5T7D6</t>
  </si>
  <si>
    <t>ALDB</t>
  </si>
  <si>
    <t>3D-structure; Acetylation; Cytoplasm; Cytoskeleton; Disease mutation; Glycolysis; Lyase; Phosphoprotein; Polymorphism; Schiff base</t>
  </si>
  <si>
    <t>canonical glycolysis {GO:0061621}; fructose 1,6-bisphosphate metabolic process {GO:0030388}; fructose catabolic process to hydroxyacetone phosphate and glyceraldehyde-3-phosphate {GO:0061624}; fructose metabolic process {GO:0006000}; gluconeogenesis {GO:0006094}; glycolytic process {GO:0006096}; NADH oxidation {GO:0006116}; positive regulation of ATPase activity {GO:0032781}; vacuolar proton-transporting V-type ATPase complex assembly {GO:0070072}</t>
  </si>
  <si>
    <t>centriolar satellite {GO:0034451}; cytosol {GO:0005829}; extracellular exosome {GO:0070062}; microtubule organizing center {GO:0005815}</t>
  </si>
  <si>
    <t>ATPase binding {GO:0051117}; cytoskeletal protein binding {GO:0008092}; fructose binding {GO:0070061}; fructose-1-phosphate aldolase activity {GO:0061609}; fructose-bisphosphate aldolase activity {GO:0004332}; identical protein binding {GO:0042802}</t>
  </si>
  <si>
    <t>Hereditary fructose intolerance {R-HSA-5657560}; Glycolysis {R-HSA-70171}; Gluconeogenesis {R-HSA-70263}; Fructose catabolism {R-HSA-70350}</t>
  </si>
  <si>
    <t>PEX</t>
  </si>
  <si>
    <t>72 kDa gelatinase; Gelatinase A; Matrix metalloproteinase-2 (MMP-2); TBE-1</t>
  </si>
  <si>
    <t>MMP2_HUMAN</t>
  </si>
  <si>
    <t>P08253</t>
  </si>
  <si>
    <t>B2R6U1; B4DWH3; E9PE45; Q9UCJ8</t>
  </si>
  <si>
    <t>CLG4A</t>
  </si>
  <si>
    <t>3D-structure; Alternative splicing; Angiogenesis; Autocatalytic cleavage; Calcium; Collagen degradation; Cytoplasm; Disease mutation; Disulfide bond; Extracellular matrix; Glycoprotein; Hydrolase; Membrane; Metal-binding; Metalloprotease; Mitochondrion; Nucleus; Phosphoprotein; Polymorphism; Protease; Repeat; Secreted; Signal; Zinc; Zymogen</t>
  </si>
  <si>
    <t>Angiogenesis; Collagen degradation</t>
  </si>
  <si>
    <t>Cytoplasm; Extracellular matrix; Membrane; Mitochondrion; Nucleus; Secreted</t>
  </si>
  <si>
    <t>Hydrolase; Metalloprotease; Protease</t>
  </si>
  <si>
    <t>Autocatalytic cleavage; Disulfide bond; Glycoprotein; Phosphoprotein; Zymogen</t>
  </si>
  <si>
    <t>angiogenesis {GO:0001525}; blood vessel maturation {GO:0001955}; bone trabecula formation {GO:0060346}; cellular protein metabolic process {GO:0044267}; cellular response to amino acid stimulus {GO:0071230}; collagen catabolic process {GO:0030574}; cytokine-mediated signaling pathway {GO:0019221}; embryo implantation {GO:0007566}; endodermal cell differentiation {GO:0035987}; ephrin receptor signaling pathway {GO:0048013}; extracellular matrix disassembly {GO:0022617}; face morphogenesis {GO:0060325}; intramembranous ossification {GO:0001957}; positive regulation of innate immune response {GO:0045089}; positive regulation of vascular smooth muscle cell proliferation {GO:1904707}; proteolysis {GO:0006508}; response to hypoxia {GO:0001666}</t>
  </si>
  <si>
    <t>collagen-containing extracellular matrix {GO:0062023}; extracellular region {GO:0005576}; extracellular space {GO:0005615}; mitochondrion {GO:0005739}; nucleus {GO:0005634}; plasma membrane {GO:0005886}; sarcomere {GO:0030017}</t>
  </si>
  <si>
    <t>metalloendopeptidase activity {GO:0004222}; metallopeptidase activity {GO:0008237}; serine-type endopeptidase activity {GO:0004252}; zinc ion binding {GO:0008270}</t>
  </si>
  <si>
    <t>Collagen degradation {R-HSA-1442490}; Degradation of the extracellular matrix {R-HSA-1474228}; Activation of Matrix Metalloproteinases {R-HSA-1592389}; Regulation of Insulin-like Growth Factor (IGF) transport and uptake by Insulin-like Growth Factor Binding Proteins (IGFBPs) {R-HSA-381426}; EPH-ephrin mediated repulsion of cells {R-HSA-3928665}; Interleukin-4 and Interleukin-13 signaling {R-HSA-6785807}</t>
  </si>
  <si>
    <t>Trans-Golgi network integral membrane protein 2</t>
  </si>
  <si>
    <t>TGN38 homolog; TGN46; TGN48; Trans-Golgi network protein TGN51</t>
  </si>
  <si>
    <t>TGON2_HUMAN</t>
  </si>
  <si>
    <t>O43493</t>
  </si>
  <si>
    <t>B2R686; B8ZZ88; D6W5K3; F8W8W7; F8WBK2; J3KQ45; O15282; O43492; O43499; O43500; O43501; Q53G68; Q53GV2; Q6MZV1; Q6ZTM7; Q8N6T8; Q92760; Q96QL2</t>
  </si>
  <si>
    <t>TGN46; TGN51</t>
  </si>
  <si>
    <t>Alternative splicing; Cell membrane; Glycoprotein; Golgi apparatus; Membrane; Phosphoprotein; Polymorphism; Repeat; Signal; Transmembrane; Transmembrane helix</t>
  </si>
  <si>
    <t>Cell membrane; Golgi apparatus; Membrane</t>
  </si>
  <si>
    <t>cellular protein metabolic process {GO:0044267}; Golgi to endosome transport {GO:0006895}; membrane organization {GO:0061024}; post-translational protein modification {GO:0043687}</t>
  </si>
  <si>
    <t>clathrin-coated vesicle membrane {GO:0030665}; cytosol {GO:0005829}; endoplasmic reticulum lumen {GO:0005788}; endosome {GO:0005768}; Golgi apparatus {GO:0005794}; integral component of membrane {GO:0016021}; nucleoplasm {GO:0005654}; plasma membrane {GO:0005886}; trans-Golgi network {GO:0005802}; trans-Golgi network transport vesicle {GO:0030140}; transport vesicle {GO:0030133}</t>
  </si>
  <si>
    <t>Regulation of Insulin-like Growth Factor (IGF) transport and uptake by Insulin-like Growth Factor Binding Proteins (IGFBPs) {R-HSA-381426}; Golgi Associated Vesicle Biogenesis {R-HSA-432722}; Retrograde transport at the Trans-Golgi-Network {R-HSA-6811440}; Cargo recognition for clathrin-mediated endocytosis {R-HSA-8856825}; Clathrin-mediated endocytosis {R-HSA-8856828}; Post-translational protein phosphorylation {R-HSA-8957275}</t>
  </si>
  <si>
    <t>Moesin</t>
  </si>
  <si>
    <t>Membrane-organizing extension spike protein</t>
  </si>
  <si>
    <t>MOES_HUMAN</t>
  </si>
  <si>
    <t>P26038</t>
  </si>
  <si>
    <t>3D-structure; Acetylation; Cell membrane; Cell projection; Cytoplasm; Cytoskeleton; Disease mutation; Membrane; Phosphoprotein; S-nitrosylation</t>
  </si>
  <si>
    <t>Cell membrane; Cell projection; Cytoplasm; Cytoskeleton; Membrane</t>
  </si>
  <si>
    <t>Acetylation; Phosphoprotein; S-nitrosylation</t>
  </si>
  <si>
    <t>cellular response to testosterone stimulus {GO:0071394}; establishment of endothelial barrier {GO:0061028}; establishment of epithelial cell apical/basal polarity {GO:0045198}; gland morphogenesis {GO:0022612}; immunological synapse formation {GO:0001771}; interleukin-12-mediated signaling pathway {GO:0035722}; leukocyte cell-cell adhesion {GO:0007159}; leukocyte migration {GO:0050900}; membrane to membrane docking {GO:0022614}; positive regulation of cellular protein catabolic process {GO:1903364}; positive regulation of early endosome to late endosome transport {GO:2000643}; positive regulation of gene expression {GO:0010628}; positive regulation of podosome assembly {GO:0071803}; positive regulation of protein localization to early endosome {GO:1902966}; regulation of cell shape {GO:0008360}; regulation of cell size {GO:0008361}; regulation of lymphocyte migration {GO:2000401}; regulation of organelle assembly {GO:1902115}; T cell aggregation {GO:0070489}; T cell migration {GO:0072678}; T cell proliferation {GO:0042098}</t>
  </si>
  <si>
    <t>apical part of cell {GO:0045177}; apical plasma membrane {GO:0016324}; basolateral plasma membrane {GO:0016323}; blood microparticle {GO:0072562}; cell periphery {GO:0071944}; cell surface {GO:0009986}; cytoplasm {GO:0005737}; cytoskeleton {GO:0005856}; cytosol {GO:0005829}; extracellular exosome {GO:0070062}; extracellular space {GO:0005615}; filopodium {GO:0030175}; focal adhesion {GO:0005925}; invadopodium {GO:0071437}; microvillus {GO:0005902}; microvillus membrane {GO:0031528}; myelin sheath {GO:0043209}; nucleus {GO:0005634}; perinuclear region of cytoplasm {GO:0048471}; plasma membrane {GO:0005886}; pseudopodium {GO:0031143}; uropod {GO:0001931}; vesicle {GO:0031982}</t>
  </si>
  <si>
    <t>actin binding {GO:0003779}; cell adhesion molecule binding {GO:0050839}; double-stranded RNA binding {GO:0003725}; enzyme binding {GO:0019899}; protein kinase binding {GO:0019901}; signaling receptor binding {GO:0005102}; structural constituent of cytoskeleton {GO:0005200}</t>
  </si>
  <si>
    <t>Recycling pathway of L1 {R-HSA-437239}; Gene and protein expression by JAK-STAT signaling after Interleukin-12 stimulation {R-HSA-8950505}</t>
  </si>
  <si>
    <t>Follistatin-related protein 1</t>
  </si>
  <si>
    <t>Follistatin-like protein 1</t>
  </si>
  <si>
    <t>FSTL1_HUMAN</t>
  </si>
  <si>
    <t>Q12841</t>
  </si>
  <si>
    <t>A8K523; B4DTT5; D3DN90; Q549Z0</t>
  </si>
  <si>
    <t>FRP</t>
  </si>
  <si>
    <t>Alternative splicing; Disulfide bond; Glycoprotein; Heparin-binding; Phosphoprotein; Repeat; Secreted; Signal</t>
  </si>
  <si>
    <t>BMP signaling pathway {GO:0030509}; cellular protein metabolic process {GO:0044267}; post-translational protein modification {GO:0043687}; response to starvation {GO:0042594}</t>
  </si>
  <si>
    <t>calcium ion binding {GO:0005509}; heparin binding {GO:0008201}</t>
  </si>
  <si>
    <t>Signaling by BMP {R-HSA-201451}; Regulation of Insulin-like Growth Factor (IGF) transport and uptake by Insulin-like Growth Factor Binding Proteins (IGFBPs) {R-HSA-381426}; Post-translational protein phosphorylation {R-HSA-8957275}</t>
  </si>
  <si>
    <t>Neural cell adhesion molecule 2 (N-CAM-2; NCAM-2)</t>
  </si>
  <si>
    <t>NCAM2_HUMAN</t>
  </si>
  <si>
    <t>O15394</t>
  </si>
  <si>
    <t>A8MQ06; B7Z841; Q7Z7F2</t>
  </si>
  <si>
    <t>NCAM21</t>
  </si>
  <si>
    <t>3D-structure; Alternative splicing; Cell adhesion; Cell membrane; Disulfide bond; Glycoprotein; Immunoglobulin domain; Membrane; Phosphoprotein; Polymorphism; Repeat; Signal; Transmembrane; Transmembrane helix</t>
  </si>
  <si>
    <t>axonal fasciculation {GO:0007413}; neuron cell-cell adhesion {GO:0007158}; sensory perception of smell {GO:0007608}</t>
  </si>
  <si>
    <t>axon {GO:0030424}; integral component of membrane {GO:0016021}; nuclear body {GO:0016604}; plasma membrane {GO:0005886}</t>
  </si>
  <si>
    <t>Apolipoprotein C-IV (Apo-CIV; ApoC-IV)</t>
  </si>
  <si>
    <t>Apolipoprotein C4</t>
  </si>
  <si>
    <t>APOC4_HUMAN</t>
  </si>
  <si>
    <t>P55056</t>
  </si>
  <si>
    <t>B3KWY6; Q53YY8</t>
  </si>
  <si>
    <t>Glycoprotein; Lipid transport; Polymorphism; Secreted; Signal; Transport</t>
  </si>
  <si>
    <t>lipid metabolic process {GO:0006629}; positive regulation of sequestering of triglyceride {GO:0010890}; triglyceride homeostasis {GO:0070328}; very-low-density lipoprotein particle assembly {GO:0034379}; very-low-density lipoprotein particle clearance {GO:0034447}</t>
  </si>
  <si>
    <t>extracellular region {GO:0005576}; high-density lipoprotein particle {GO:0034364}; very-low-density lipoprotein particle {GO:0034361}</t>
  </si>
  <si>
    <t>lipid transporter activity {GO:0005319}</t>
  </si>
  <si>
    <t>Calmodulin-like protein 5</t>
  </si>
  <si>
    <t>Calmodulin-like skin protein</t>
  </si>
  <si>
    <t>CALL5_HUMAN</t>
  </si>
  <si>
    <t>Q9NZT1</t>
  </si>
  <si>
    <t>Q5SQI3; Q8IXU8</t>
  </si>
  <si>
    <t>CLSP</t>
  </si>
  <si>
    <t>3D-structure; Acetylation; Calcium; Metal-binding; Polymorphism; Repeat</t>
  </si>
  <si>
    <t>epidermis development {GO:0008544}; neutrophil degranulation {GO:0043312}; signal transduction {GO:0007165}</t>
  </si>
  <si>
    <t>extracellular region {GO:0005576}; ficolin-1-rich granule lumen {GO:1904813}</t>
  </si>
  <si>
    <t>Phosphoglycerate kinase 1</t>
  </si>
  <si>
    <t>Cell migration-inducing gene 10 protein; Primer recognition protein 2 (PRP 2)</t>
  </si>
  <si>
    <t>PGK1_HUMAN</t>
  </si>
  <si>
    <t>P00558</t>
  </si>
  <si>
    <t>A8K4W6; B7Z7A9; Q5J7W1; Q6IBT6; Q8NI87</t>
  </si>
  <si>
    <t>PGKA</t>
  </si>
  <si>
    <t>3D-structure; Acetylation; Alternative splicing; ATP-binding; Cytoplasm; Disease mutation; Glycolysis; Hereditary hemolytic anemia; Kinase; Nucleotide-binding; Phosphoprotein; Polymorphism; Transferase</t>
  </si>
  <si>
    <t>Kinase; Transferase</t>
  </si>
  <si>
    <t>canonical glycolysis {GO:0061621}; cellular response to hypoxia {GO:0071456}; epithelial cell differentiation {GO:0030855}; gluconeogenesis {GO:0006094}; glycolytic process {GO:0006096}; negative regulation of angiogenesis {GO:0016525}; phosphorylation {GO:0016310}; plasminogen activation {GO:0031639}</t>
  </si>
  <si>
    <t>cytosol {GO:0005829}; extracellular exosome {GO:0070062}; extracellular space {GO:0005615}; membrane {GO:0016020}; membrane raft {GO:0045121}</t>
  </si>
  <si>
    <t>ATP binding {GO:0005524}; phosphoglycerate kinase activity {GO:0004618}; protein-disulfide reductase activity {GO:0047134}</t>
  </si>
  <si>
    <t>Carbohydrate degradation; glycolysis; pyruvate from D- glyceraldehyde 3-phosphate: step 2/5.</t>
  </si>
  <si>
    <t>CTF1-alpha</t>
  </si>
  <si>
    <t>Alcadein-alpha (Alc-alpha); Alzheimer-related cadherin-like protein; Non-classical cadherin XB31alpha (SAlc-alpha); C-terminal fragment 1-alpha</t>
  </si>
  <si>
    <t>CSTN1_HUMAN</t>
  </si>
  <si>
    <t>O94985</t>
  </si>
  <si>
    <t>A8K183; Q5SR52; Q5UE58; Q71MN0; Q8N4K9</t>
  </si>
  <si>
    <t>CS1; KIAA0911</t>
  </si>
  <si>
    <t>Alternative splicing; Calcium; Cell adhesion; Cell junction; Cell membrane; Cell projection; Endoplasmic reticulum; Glycoprotein; Golgi apparatus; Membrane; Nucleus; Polymorphism; Postsynaptic cell membrane; Repeat; Signal; Synapse; Transmembrane; Transmembrane helix</t>
  </si>
  <si>
    <t>Cell junction; Cell membrane; Cell projection; Endoplasmic reticulum; Golgi apparatus; Membrane; Nucleus; Postsynaptic cell membrane; Synapse</t>
  </si>
  <si>
    <t>cell adhesion {GO:0007155}; homophilic cell adhesion via plasma membrane adhesion molecules {GO:0007156}; neurotransmitter receptor transport to postsynaptic membrane {GO:0098969}; positive regulation of synapse assembly {GO:0051965}; positive regulation of synaptic transmission {GO:0050806}; regulation of cell growth {GO:0001558}; regulation of synapse maturation {GO:0090128}; vesicle-mediated transport in synapse {GO:0099003}</t>
  </si>
  <si>
    <t>cell junction {GO:0030054}; cell surface {GO:0009986}; endoplasmic reticulum membrane {GO:0005789}; extracellular region {GO:0005576}; GABA-ergic synapse {GO:0098982}; glutamatergic synapse {GO:0098978}; Golgi membrane {GO:0000139}; integral component of postsynaptic density membrane {GO:0099061}; integral component of spine apparatus membrane {GO:0099065}; nucleus {GO:0005634}; postsynaptic endosome {GO:0098845}</t>
  </si>
  <si>
    <t>amyloid-beta binding {GO:0001540}; calcium ion binding {GO:0005509}; kinesin binding {GO:0019894}; X11-like protein binding {GO:0042988}</t>
  </si>
  <si>
    <t>sp|P68871|HBB_HUMAN</t>
  </si>
  <si>
    <t>Spinorphin</t>
  </si>
  <si>
    <t>Beta-globin; Hemoglobin beta chain</t>
  </si>
  <si>
    <t>HBB_HUMAN</t>
  </si>
  <si>
    <t>P68871</t>
  </si>
  <si>
    <t>A4GX73; B2ZUE0; P02023; Q13852; Q14481; Q14510; Q45KT0; Q549N7; Q6FI08; Q6R7N2; Q8IZI1; Q9BX96; Q9UCD6; Q9UCP8; Q9UCP9</t>
  </si>
  <si>
    <t>3D-structure; Acetylation; Congenital dyserythropoietic anemia; Disease mutation; Glycation; Glycoprotein; Heme; Hereditary hemolytic anemia; Hypotensive agent; Iron; Metal-binding; Oxygen transport; Phosphoprotein; Polymorphism; Pyruvate; S-nitrosylation; Transport; Vasoactive</t>
  </si>
  <si>
    <t>Congenital dyserythropoietic anemia; Disease mutation; Hereditary hemolytic anemia</t>
  </si>
  <si>
    <t>Heme; Iron; Metal-binding; Pyruvate</t>
  </si>
  <si>
    <t>Hypotensive agent; Vasoactive</t>
  </si>
  <si>
    <t>Acetylation; Glycation; Glycoprotein; Phosphoprotein; S-nitrosylation</t>
  </si>
  <si>
    <t>bicarbonate transport {GO:0015701}; blood coagulation {GO:0007596}; cellular oxidant detoxification {GO:0098869}; hydrogen peroxide catabolic process {GO:0042744}; neutrophil degranulation {GO:0043312}; nitric oxide transport {GO:0030185}; oxygen transport {GO:0015671}; platelet aggregation {GO:0070527}; positive regulation of cell death {GO:0010942}; positive regulation of nitric oxide biosynthetic process {GO:0045429}; protein heterooligomerization {GO:0051291}; receptor-mediated endocytosis {GO:0006898}; regulation of blood pressure {GO:0008217}; regulation of blood vessel size {GO:0050880}; renal absorption {GO:0070293}; response to hydrogen peroxide {GO:0042542}</t>
  </si>
  <si>
    <t>blood microparticle {GO:0072562}; cytosol {GO:0005829}; endocytic vesicle lumen {GO:0071682}; extracellular exosome {GO:0070062}; extracellular region {GO:0005576}; extracellular space {GO:0005615}; ficolin-1-rich granule lumen {GO:1904813}; haptoglobin-hemoglobin complex {GO:0031838}; hemoglobin complex {GO:0005833}; tertiary granule lumen {GO:1904724}</t>
  </si>
  <si>
    <t>heme binding {GO:0020037}; hemoglobin binding {GO:0030492}; metal ion binding {GO:0046872}; oxygen binding {GO:0019825}; oxygen carrier activity {GO:0005344}</t>
  </si>
  <si>
    <t>Erythrocytes take up carbon dioxide and release oxygen {R-HSA-1237044}; Erythrocytes take up oxygen and release carbon dioxide {R-HSA-1247673}; Scavenging of heme from plasma {R-HSA-2168880}; Neutrophil degranulation {R-HSA-6798695}; Factors involved in megakaryocyte development and platelet production {R-HSA-983231}</t>
  </si>
  <si>
    <t>C4b-binding protein alpha chain (C4bp)</t>
  </si>
  <si>
    <t>Proline-rich protein (PRP)</t>
  </si>
  <si>
    <t>C4BPA_HUMAN</t>
  </si>
  <si>
    <t>P04003</t>
  </si>
  <si>
    <t>Q5VVQ8</t>
  </si>
  <si>
    <t>C4BP</t>
  </si>
  <si>
    <t>3D-structure; Complement pathway; Disulfide bond; Glycoprotein; Immunity; Innate immunity; Polymorphism; Repeat; Secreted; Signal; Sushi</t>
  </si>
  <si>
    <t>complement activation, classical pathway {GO:0006958}; innate immune response {GO:0045087}; negative regulation of complement activation, classical pathway {GO:0045959}; positive regulation of protein catabolic process {GO:0045732}; regulation of complement activation {GO:0030449}; regulation of opsonization {GO:1903027}</t>
  </si>
  <si>
    <t>blood microparticle {GO:0072562}; extracellular region {GO:0005576}; extracellular space {GO:0005615}; other organism cell {GO:0044216}; plasma membrane {GO:0005886}</t>
  </si>
  <si>
    <t>RNA binding {GO:0003723}</t>
  </si>
  <si>
    <t>Collagen alpha-1(I) chain</t>
  </si>
  <si>
    <t>Alpha-1 type I collagen</t>
  </si>
  <si>
    <t>CO1A1_HUMAN</t>
  </si>
  <si>
    <t>P02452</t>
  </si>
  <si>
    <t>O76045; P78441; Q13896; Q13902; Q13903; Q14037; Q14992; Q15176; Q15201; Q16050; Q59F64; Q7KZ30; Q7KZ34; Q8IVI5; Q8N473; Q9UML6; Q9UMM7</t>
  </si>
  <si>
    <t>3D-structure; Calcium; Chromosomal rearrangement; Collagen; Disease mutation; Disulfide bond; Dwarfism; Ehlers-Danlos syndrome; Extracellular matrix; Glycoprotein; Hydroxylation; Metal-binding; Osteogenesis imperfecta; Phosphoprotein; Polymorphism; Pyrrolidone carboxylic acid; Repeat; Secreted; Signal</t>
  </si>
  <si>
    <t>Chromosomal rearrangement; Polymorphism</t>
  </si>
  <si>
    <t>Disease mutation; Dwarfism; Ehlers-Danlos syndrome; Osteogenesis imperfecta</t>
  </si>
  <si>
    <t>blood coagulation {GO:0007596}; blood vessel development {GO:0001568}; bone trabecula formation {GO:0060346}; cartilage development involved in endochondral bone morphogenesis {GO:0060351}; cellular response to amino acid stimulus {GO:0071230}; cellular response to epidermal growth factor stimulus {GO:0071364}; cellular response to fibroblast growth factor stimulus {GO:0044344}; cellular response to fluoride {GO:1902618}; cellular response to mechanical stimulus {GO:0071260}; cellular response to retinoic acid {GO:0071300}; cellular response to transforming growth factor beta stimulus {GO:0071560}; cellular response to tumor necrosis factor {GO:0071356}; cellular response to vitamin E {GO:0071306}; collagen biosynthetic process {GO:0032964}; collagen fibril organization {GO:0030199}; collagen-activated tyrosine kinase receptor signaling pathway {GO:0038063}; embryonic skeletal system development {GO:0048706}; endochondral ossification {GO:0001958}; extracellular matrix organization {GO:0030198}; face morphogenesis {GO:0060325}; intramembranous ossification {GO:0001957}; leukocyte migration {GO:0050900}; negative regulation of cell-substrate adhesion {GO:0010812}; osteoblast differentiation {GO:0001649}; platelet activation {GO:0030168}; positive regulation of canonical Wnt signaling pathway {GO:0090263}; positive regulation of cell migration {GO:0030335}; positive regulation of epithelial to mesenchymal transition {GO:0010718}; positive regulation of transcription, DNA-templated {GO:0045893}; protein heterotrimerization {GO:0070208}; protein localization to nucleus {GO:0034504}; protein transport {GO:0015031}; regulation of immune response {GO:0050776}; response to cAMP {GO:0051591}; response to corticosteroid {GO:0031960}; response to estradiol {GO:0032355}; response to hydrogen peroxide {GO:0042542}; response to hyperoxia {GO:0055093}; response to peptide hormone {GO:0043434}; sensory perception of sound {GO:0007605}; skeletal system development {GO:0001501}; skin morphogenesis {GO:0043589}; tooth eruption {GO:0044691}; tooth mineralization {GO:0034505}; visual perception {GO:0007601}</t>
  </si>
  <si>
    <t>collagen type I trimer {GO:0005584}; collagen-containing extracellular matrix {GO:0062023}; endoplasmic reticulum lumen {GO:0005788}; extracellular matrix {GO:0031012}; extracellular region {GO:0005576}; extracellular space {GO:0005615}; Golgi apparatus {GO:0005794}; secretory granule {GO:0030141}</t>
  </si>
  <si>
    <t>extracellular matrix structural constituent conferring tensile strength {GO:0030020}; identical protein binding {GO:0042802}; metal ion binding {GO:0046872}; platelet-derived growth factor binding {GO:0048407}; protease binding {GO:0002020}</t>
  </si>
  <si>
    <t>GPVI-mediated activation cascade {R-HSA-114604}; Collagen degradation {R-HSA-1442490}; Extracellular matrix organization {R-HSA-1474244}; Collagen biosynthesis and modifying enzymes {R-HSA-1650814}; Immunoregulatory interactions between a Lymphoid and a non-Lymphoid cell {R-HSA-198933}; Assembly of collagen fibrils and other multimeric structures {R-HSA-2022090}; Cell surface interactions at the vascular wall {R-HSA-202733}; Integrin cell surface interactions {R-HSA-216083}; Anchoring fibril formation {R-HSA-2214320}; Crosslinking of collagen fibrils {R-HSA-2243919}; Syndecan interactions {R-HSA-3000170}; Non-integrin membrane-ECM interactions {R-HSA-3000171}; ECM proteoglycans {R-HSA-3000178}; Scavenging by Class A Receptors {R-HSA-3000480}; GP1b-IX-V activation signalling {R-HSA-430116}; Platelet Adhesion to exposed collagen {R-HSA-75892}; Platelet Aggregation (Plug Formation) {R-HSA-76009}; MET activates PTK2 signaling {R-HSA-8874081}; RUNX2 regulates osteoblast differentiation {R-HSA-8940973}; Collagen chain trimerization {R-HSA-8948216}</t>
  </si>
  <si>
    <t>Protein S100-A9</t>
  </si>
  <si>
    <t>Calgranulin-B; Calprotectin L1H subunit; Leukocyte L1 complex heavy chain; Migration inhibitory factor-related protein 14 (MRP-14; p14); S100 calcium-binding protein A9</t>
  </si>
  <si>
    <t>S10A9_HUMAN</t>
  </si>
  <si>
    <t>P06702</t>
  </si>
  <si>
    <t>D3DV36; Q6FGA1; Q9NYM0; Q9UCJ1</t>
  </si>
  <si>
    <t>CAGB; CFAG; MRP14</t>
  </si>
  <si>
    <t>3D-structure; Antimicrobial; Antioxidant; Apoptosis; Autophagy; Calcium; Cell membrane; Chemotaxis; Cytoplasm; Cytoskeleton; Immunity; Inflammatory response; Innate immunity; Membrane; Metal-binding; Methylation; Phosphoprotein; Polymorphism; Repeat; S-nitrosylation; Secreted; Zinc</t>
  </si>
  <si>
    <t>Antimicrobial; Antioxidant</t>
  </si>
  <si>
    <t>Methylation; Phosphoprotein; S-nitrosylation</t>
  </si>
  <si>
    <t>actin cytoskeleton reorganization {GO:0031532}; activation of cysteine-type endopeptidase activity involved in apoptotic process {GO:0006919}; antimicrobial humoral immune response mediated by antimicrobial peptide {GO:0061844}; antimicrobial humoral response {GO:0019730}; apoptotic process {GO:0006915}; astrocyte development {GO:0014002}; autophagy {GO:0006914}; cell-cell signaling {GO:0007267}; chemokine production {GO:0032602}; cytokine production {GO:0001816}; defense response to bacterium {GO:0042742}; defense response to fungus {GO:0050832}; inflammatory response {GO:0006954}; innate immune response {GO:0045087}; leukocyte migration involved in inflammatory response {GO:0002523}; modification of morphology or physiology of other organism {GO:0035821}; neutrophil aggregation {GO:0070488}; neutrophil chemotaxis {GO:0030593}; neutrophil degranulation {GO:0043312}; peptidyl-cysteine S-trans-nitrosylation {GO:0035606}; positive regulation of blood coagulation {GO:0030194}; positive regulation of cell growth {GO:0030307}; positive regulation of inflammatory response {GO:0050729}; positive regulation of intrinsic apoptotic signaling pathway {GO:2001244}; positive regulation of neuron projection development {GO:0010976}; positive regulation of NF-kappaB transcription factor activity {GO:0051092}; positive regulation of peptide secretion {GO:0002793}; regulation of cytoskeleton organization {GO:0051493}; regulation of integrin biosynthetic process {GO:0045113}; regulation of translation {GO:0006417}; sequestering of zinc ion {GO:0032119}; toll-like receptor signaling pathway {GO:0002224}</t>
  </si>
  <si>
    <t>cell junction {GO:0030054}; collagen-containing extracellular matrix {GO:0062023}; cytoplasm {GO:0005737}; cytoskeleton {GO:0005856}; cytosol {GO:0005829}; extracellular exosome {GO:0070062}; extracellular region {GO:0005576}; extracellular space {GO:0005615}; nucleoplasm {GO:0005654}; nucleus {GO:0005634}; plasma membrane {GO:0005886}; secretory granule lumen {GO:0034774}</t>
  </si>
  <si>
    <t>antioxidant activity {GO:0016209}; arachidonic acid binding {GO:0050544}; calcium ion binding {GO:0005509}; microtubule binding {GO:0008017}; RAGE receptor binding {GO:0050786}; Toll-like receptor 4 binding {GO:0035662}; zinc ion binding {GO:0008270}</t>
  </si>
  <si>
    <t>Plasma alpha-L-fucosidase</t>
  </si>
  <si>
    <t>Alpha-L-fucoside fucohydrolase 2 (Alpha-L-fucosidase 2)</t>
  </si>
  <si>
    <t>FUCO2_HUMAN</t>
  </si>
  <si>
    <t>Q9BTY2</t>
  </si>
  <si>
    <t>E9PEB6; Q7Z6V1; Q7Z6Y2; Q8NBK4</t>
  </si>
  <si>
    <t>Alternative splicing; Glycoprotein; Glycosidase; Hydrolase; Phosphoprotein; Polymorphism; Secreted; Signal</t>
  </si>
  <si>
    <t>cellular protein metabolic process {GO:0044267}; fucose metabolic process {GO:0006004}; glycoside catabolic process {GO:0016139}; neutrophil degranulation {GO:0043312}; post-translational protein modification {GO:0043687}; regulation of entry of bacterium into host cell {GO:2000535}; response to bacterium {GO:0009617}</t>
  </si>
  <si>
    <t>azurophil granule lumen {GO:0035578}; endoplasmic reticulum lumen {GO:0005788}; extracellular exosome {GO:0070062}; extracellular region {GO:0005576}; extracellular space {GO:0005615}</t>
  </si>
  <si>
    <t>Regulation of Insulin-like Growth Factor (IGF) transport and uptake by Insulin-like Growth Factor Binding Proteins (IGFBPs) {R-HSA-381426}; Neutrophil degranulation {R-HSA-6798695}; Post-translational protein phosphorylation {R-HSA-8957275}</t>
  </si>
  <si>
    <t>Extracellular superoxide dismutase [Cu-Zn] (EC-SOD)</t>
  </si>
  <si>
    <t>SODE_HUMAN</t>
  </si>
  <si>
    <t>P08294</t>
  </si>
  <si>
    <t>Q5U781; Q6FHA2</t>
  </si>
  <si>
    <t>3D-structure; Antioxidant; Copper; Disulfide bond; Glycation; Glycoprotein; Heparin-binding; Metal-binding; Oxidoreductase; Polymorphism; Secreted; Signal; Zinc</t>
  </si>
  <si>
    <t>Antioxidant; Heparin-binding; Oxidoreductase</t>
  </si>
  <si>
    <t>Disulfide bond; Glycation; Glycoprotein</t>
  </si>
  <si>
    <t>cellular response to oxidative stress {GO:0034599}; response to copper ion {GO:0046688}; response to hypoxia {GO:0001666}</t>
  </si>
  <si>
    <t>collagen-containing extracellular matrix {GO:0062023}; cytoplasm {GO:0005737}; extracellular exosome {GO:0070062}; extracellular region {GO:0005576}; extracellular space {GO:0005615}; Golgi lumen {GO:0005796}; nucleus {GO:0005634}</t>
  </si>
  <si>
    <t>copper ion binding {GO:0005507}; heparin binding {GO:0008201}; superoxide dismutase activity {GO:0004784}; zinc ion binding {GO:0008270}</t>
  </si>
  <si>
    <t>Laminin subunit beta-1</t>
  </si>
  <si>
    <t>Laminin B1 chain; Laminin-1 subunit beta; Laminin-10 subunit beta; Laminin-12 subunit beta; Laminin-2 subunit beta; Laminin-6 subunit beta; Laminin-8 subunit beta</t>
  </si>
  <si>
    <t>LAMB1_HUMAN</t>
  </si>
  <si>
    <t>P07942</t>
  </si>
  <si>
    <t>Q14D91</t>
  </si>
  <si>
    <t>3D-structure; Basement membrane; Cell adhesion; Coiled coil; Disulfide bond; Extracellular matrix; Glycoprotein; Laminin EGF-like domain; Lissencephaly; Phosphoprotein; Polymorphism; Repeat; Secreted; Signal</t>
  </si>
  <si>
    <t>Lissencephaly</t>
  </si>
  <si>
    <t>Coiled coil; Laminin EGF-like domain; Repeat; Signal</t>
  </si>
  <si>
    <t>cell adhesion {GO:0007155}; cellular protein metabolic process {GO:0044267}; endodermal cell differentiation {GO:0035987}; extracellular matrix organization {GO:0030198}; neuron projection development {GO:0031175}; neuronal-glial interaction involved in cerebral cortex radial glia guided migration {GO:0021812}; odontogenesis {GO:0042476}; positive regulation of cell migration {GO:0030335}; positive regulation of epithelial cell proliferation {GO:0050679}; post-translational protein modification {GO:0043687}; substrate adhesion-dependent cell spreading {GO:0034446}</t>
  </si>
  <si>
    <t>basement membrane {GO:0005604}; collagen-containing extracellular matrix {GO:0062023}; endoplasmic reticulum lumen {GO:0005788}; extracellular exosome {GO:0070062}; extracellular matrix {GO:0031012}; extracellular region {GO:0005576}; extracellular space {GO:0005615}; laminin-1 complex {GO:0005606}; laminin-10 complex {GO:0043259}; laminin-2 complex {GO:0005607}; laminin-8 complex {GO:0043257}; perinuclear region of cytoplasm {GO:0048471}</t>
  </si>
  <si>
    <t>extracellular matrix structural constituent {GO:0005201}; structural molecule activity {GO:0005198}</t>
  </si>
  <si>
    <t>Degradation of the extracellular matrix {R-HSA-1474228}; Laminin interactions {R-HSA-3000157}; Non-integrin membrane-ECM interactions {R-HSA-3000171}; ECM proteoglycans {R-HSA-3000178}; L1CAM interactions {R-HSA-373760}; Regulation of Insulin-like Growth Factor (IGF) transport and uptake by Insulin-like Growth Factor Binding Proteins (IGFBPs) {R-HSA-381426}; MET activates PTK2 signaling {R-HSA-8874081}; Post-translational protein phosphorylation {R-HSA-8957275}</t>
  </si>
  <si>
    <t>Noelin</t>
  </si>
  <si>
    <t>Neuronal olfactomedin-related ER localized protein; Olfactomedin-1</t>
  </si>
  <si>
    <t>NOE1_HUMAN</t>
  </si>
  <si>
    <t>Q99784</t>
  </si>
  <si>
    <t>Q53XZ8; Q6IMJ4; Q6IMJ5; Q8N8R0; Q969S7; Q99452</t>
  </si>
  <si>
    <t>NOE1; NOEL1</t>
  </si>
  <si>
    <t>3D-structure; Alternative splicing; Cell junction; Cell projection; Coiled coil; Developmental protein; Disulfide bond; Endoplasmic reticulum; Glycoprotein; Secreted; Signal; Synapse</t>
  </si>
  <si>
    <t>Cell junction; Cell projection; Endoplasmic reticulum; Secreted; Synapse</t>
  </si>
  <si>
    <t>atrioventricular valve formation {GO:0003190}; cardiac epithelial to mesenchymal transition {GO:0060317}; negative regulation of gene expression {GO:0010629}; nervous system development {GO:0007399}; neuronal signal transduction {GO:0023041}; positive regulation of epithelial to mesenchymal transition {GO:0010718}; positive regulation of gene expression {GO:0010628}; regulation of axon extension {GO:0030516}</t>
  </si>
  <si>
    <t>axon {GO:0030424}; axonal growth cone {GO:0044295}; cell {GO:0005623}; cell junction {GO:0030054}; endoplasmic reticulum {GO:0005783}; extracellular space {GO:0005615}; neuronal cell body {GO:0043025}; perikaryon {GO:0043204}; synapse {GO:0045202}</t>
  </si>
  <si>
    <t>Insulin-like growth factor-binding protein 4 (IBP-4; IGF-binding protein 4; IGFBP-4)</t>
  </si>
  <si>
    <t>IBP4_HUMAN</t>
  </si>
  <si>
    <t>P22692</t>
  </si>
  <si>
    <t>A0N9W2; B4E351; Q5U012; Q9UCL6</t>
  </si>
  <si>
    <t>IBP4</t>
  </si>
  <si>
    <t>3D-structure; Alternative splicing; Disulfide bond; Glycoprotein; Growth factor binding; Phosphoprotein; Polymorphism; Secreted; Signal</t>
  </si>
  <si>
    <t>cell proliferation {GO:0008283}; cellular protein metabolic process {GO:0044267}; DNA metabolic process {GO:0006259}; inflammatory response {GO:0006954}; negative regulation of canonical Wnt signaling pathway {GO:0090090}; positive regulation of insulin-like growth factor receptor signaling pathway {GO:0043568}; positive regulation of MAPK cascade {GO:0043410}; post-translational protein modification {GO:0043687}; regulation of cell growth {GO:0001558}; regulation of glucose metabolic process {GO:0010906}; regulation of insulin-like growth factor receptor signaling pathway {GO:0043567}; signal transduction {GO:0007165}; skeletal system development {GO:0001501}; type B pancreatic cell proliferation {GO:0044342}</t>
  </si>
  <si>
    <t>endoplasmic reticulum lumen {GO:0005788}; extracellular region {GO:0005576}; extracellular space {GO:0005615}</t>
  </si>
  <si>
    <t>insulin-like growth factor I binding {GO:0031994}; insulin-like growth factor II binding {GO:0031995}; signaling receptor binding {GO:0005102}</t>
  </si>
  <si>
    <t>Glycocalicin</t>
  </si>
  <si>
    <t>Antigen CD42b-alpha; CD_antigen=CD42b</t>
  </si>
  <si>
    <t>GP1BA_HUMAN</t>
  </si>
  <si>
    <t>P07359</t>
  </si>
  <si>
    <t>E7ES66; Q14441; Q16469; Q8N1F3; Q8NG39; Q9HDC7; Q9UEK1; Q9UQS4</t>
  </si>
  <si>
    <t>3D-structure; Bernard Soulier syndrome; Blood coagulation; Cell adhesion; Disease mutation; Disulfide bond; Glycoprotein; Hemostasis; Leucine-rich repeat; Membrane; Phosphoprotein; Polymorphism; Repeat; Signal; Sulfation; Transmembrane; Transmembrane helix; von Willebrand disease</t>
  </si>
  <si>
    <t>Bernard Soulier syndrome; Disease mutation; von Willebrand disease</t>
  </si>
  <si>
    <t>blood coagulation {GO:0007596}; blood coagulation, intrinsic pathway {GO:0007597}; cell adhesion {GO:0007155}; cell morphogenesis {GO:0000902}; cell surface receptor signaling pathway {GO:0007166}; cytokine-mediated signaling pathway {GO:0019221}; fibrinolysis {GO:0042730}; negative regulation of JAK-STAT cascade {GO:0046426}; negative regulation of protein kinase activity {GO:0006469}; platelet activation {GO:0030168}; platelet aggregation {GO:0070527}; regulation of blood coagulation {GO:0030193}; regulation of megakaryocyte differentiation {GO:0045652}</t>
  </si>
  <si>
    <t>anchored component of external side of plasma membrane {GO:0031362}; cell surface {GO:0009986}; cytoplasm {GO:0005737}; extracellular exosome {GO:0070062}; integral component of plasma membrane {GO:0005887}; membrane {GO:0016020}; plasma membrane {GO:0005886}</t>
  </si>
  <si>
    <t>protein kinase inhibitor activity {GO:0004860}; thrombin-activated receptor activity {GO:0015057}</t>
  </si>
  <si>
    <t>Intrinsic Pathway of Fibrin Clot Formation {R-HSA-140837}; GP1b-IX-V activation signalling {R-HSA-430116}; Platelet Adhesion to exposed collagen {R-HSA-75892}; Platelet Aggregation (Plug Formation) {R-HSA-76009}; RUNX1 regulates genes involved in megakaryocyte differentiation and platelet function {R-HSA-8936459}</t>
  </si>
  <si>
    <t>Golgi membrane protein 1</t>
  </si>
  <si>
    <t>Golgi membrane protein GP73; Golgi phosphoprotein 2</t>
  </si>
  <si>
    <t>GOLM1_HUMAN</t>
  </si>
  <si>
    <t>Q8NBJ4</t>
  </si>
  <si>
    <t>Q6IAF4; Q9NRB9</t>
  </si>
  <si>
    <t>C9orf155; GOLPH2</t>
  </si>
  <si>
    <t>Acetylation; Alternative initiation; Coiled coil; Glycoprotein; Golgi apparatus; Membrane; Phosphoprotein; Polymorphism; Signal-anchor; Transmembrane; Transmembrane helix</t>
  </si>
  <si>
    <t>Coiled coil; Signal-anchor; Transmembrane; Transmembrane helix</t>
  </si>
  <si>
    <t>cellular protein metabolic process {GO:0044267}; nucleus organization {GO:0006997}; post-translational protein modification {GO:0043687}; regulation of lipid metabolic process {GO:0019216}</t>
  </si>
  <si>
    <t>endoplasmic reticulum lumen {GO:0005788}; extracellular space {GO:0005615}; Golgi apparatus {GO:0005794}; integral component of plasma membrane {GO:0005887}</t>
  </si>
  <si>
    <t>Tenascin (TN)</t>
  </si>
  <si>
    <t>Cytotactin; GMEM; GP 150-225; Glioma-associated-extracellular matrix antigen; Hexabrachion; JI; Myotendinous antigen; Neuronectin; Tenascin-C (TN-C)</t>
  </si>
  <si>
    <t>TENA_HUMAN</t>
  </si>
  <si>
    <t>P24821</t>
  </si>
  <si>
    <t>C9IYT7; C9J575; C9J6D9; C9J848; Q14583; Q15567; Q5T7S3</t>
  </si>
  <si>
    <t>HXB</t>
  </si>
  <si>
    <t>3D-structure; Alternative splicing; Cell adhesion; Coiled coil; Deafness; Disease mutation; Disulfide bond; EGF-like domain; Extracellular matrix; Glycoprotein; Non-syndromic deafness; Phosphoprotein; Polymorphism; Repeat; Secreted; Signal</t>
  </si>
  <si>
    <t>Deafness; Disease mutation; Non-syndromic deafness</t>
  </si>
  <si>
    <t>bud outgrowth involved in lung branching {GO:0060447}; cell adhesion {GO:0007155}; cellular protein metabolic process {GO:0044267}; cellular response to prostaglandin D stimulus {GO:0071799}; cellular response to retinoic acid {GO:0071300}; cellular response to vitamin D {GO:0071305}; extracellular matrix organization {GO:0030198}; mesenchymal-epithelial cell signaling involved in prostate gland development {GO:0060739}; negative regulation of cell adhesion {GO:0007162}; neuromuscular junction development {GO:0007528}; odontogenesis of dentin-containing tooth {GO:0042475}; osteoblast differentiation {GO:0001649}; peripheral nervous system axon regeneration {GO:0014012}; positive regulation of cell proliferation {GO:0008284}; positive regulation of gene expression {GO:0010628}; post-translational protein modification {GO:0043687}; prostate gland epithelium morphogenesis {GO:0060740}; response to ethanol {GO:0045471}; response to fibroblast growth factor {GO:0071774}; response to mechanical stimulus {GO:0009612}; response to wounding {GO:0009611}; wound healing {GO:0042060}</t>
  </si>
  <si>
    <t>basement membrane {GO:0005604}; collagen-containing extracellular matrix {GO:0062023}; endoplasmic reticulum lumen {GO:0005788}; extracellular matrix {GO:0031012}; extracellular region {GO:0005576}; extracellular space {GO:0005615}; focal adhesion {GO:0005925}; interstitial matrix {GO:0005614}; membrane {GO:0016020}; perisynaptic extracellular matrix {GO:0098966}</t>
  </si>
  <si>
    <t>extracellular matrix structural constituent {GO:0005201}; syndecan binding {GO:0045545}</t>
  </si>
  <si>
    <t>Integrin cell surface interactions {R-HSA-216083}; Syndecan interactions {R-HSA-3000170}; ECM proteoglycans {R-HSA-3000178}; Regulation of Insulin-like Growth Factor (IGF) transport and uptake by Insulin-like Growth Factor Binding Proteins (IGFBPs) {R-HSA-381426}; Post-translational protein phosphorylation {R-HSA-8957275}</t>
  </si>
  <si>
    <t>sp|O15347|HMGB3_HUMAN</t>
  </si>
  <si>
    <t>High mobility group protein B3</t>
  </si>
  <si>
    <t>High mobility group protein 2a (HMG-2a); High mobility group protein 4 (HMG-4)</t>
  </si>
  <si>
    <t>HMGB3_HUMAN</t>
  </si>
  <si>
    <t>O15347</t>
  </si>
  <si>
    <t>O95556; Q6NS40</t>
  </si>
  <si>
    <t>HMG2A; HMG4</t>
  </si>
  <si>
    <t>3D-structure; Acetylation; Chromosome; Cytoplasm; Disulfide bond; DNA-binding; Immunity; Innate immunity; Microphthalmia; Nucleus; Oxidation; Phosphoprotein; Polymorphism; Repeat; Transcription; Transcription regulation</t>
  </si>
  <si>
    <t>Immunity; Innate immunity; Transcription; Transcription regulation</t>
  </si>
  <si>
    <t>Chromosome; Cytoplasm; Nucleus</t>
  </si>
  <si>
    <t>Microphthalmia</t>
  </si>
  <si>
    <t>Acetylation; Disulfide bond; Oxidation; Phosphoprotein</t>
  </si>
  <si>
    <t>DNA geometric change {GO:0032392}; DNA recombination {GO:0006310}; innate immune response {GO:0045087}; multicellular organism development {GO:0007275}; negative regulation of B cell differentiation {GO:0045578}; negative regulation of myeloid cell differentiation {GO:0045638}; regulation of transcription, DNA-templated {GO:0006355}; transcription, DNA-templated {GO:0006351}</t>
  </si>
  <si>
    <t>chromosome {GO:0005694}; cytoplasm {GO:0005737}; nucleus {GO:0005634}</t>
  </si>
  <si>
    <t>DNA binding, bending {GO:0008301}; double-stranded DNA binding {GO:0003690}; four-way junction DNA binding {GO:0000400}; RNA binding {GO:0003723}</t>
  </si>
  <si>
    <t>Isocitrate dehydrogenase [NADP] cytoplasmic (IDH)</t>
  </si>
  <si>
    <t>Cytosolic NADP-isocitrate dehydrogenase; IDP; NADP(+)-specific ICDH; Oxalosuccinate decarboxylase</t>
  </si>
  <si>
    <t>IDHC_HUMAN</t>
  </si>
  <si>
    <t>O75874</t>
  </si>
  <si>
    <t>Q567U4; Q6FHQ6; Q7Z3V0; Q93090; Q9NTJ9; Q9UKW8</t>
  </si>
  <si>
    <t>PICD</t>
  </si>
  <si>
    <t>3D-structure; Acetylation; Cytoplasm; Glyoxylate bypass; Magnesium; Manganese; Metal-binding; NADP; Oxidoreductase; Peroxisome; Phosphoprotein; Polymorphism; Tricarboxylic acid cycle</t>
  </si>
  <si>
    <t>Glyoxylate bypass; Tricarboxylic acid cycle</t>
  </si>
  <si>
    <t>Cytoplasm; Peroxisome</t>
  </si>
  <si>
    <t>Magnesium; Manganese; Metal-binding; NADP</t>
  </si>
  <si>
    <t>2-oxoglutarate metabolic process {GO:0006103}; female gonad development {GO:0008585}; glutathione metabolic process {GO:0006749}; glyoxylate cycle {GO:0006097}; isocitrate metabolic process {GO:0006102}; NADPH regeneration {GO:0006740}; neutrophil degranulation {GO:0043312}; protein targeting to peroxisome {GO:0006625}; regulation of phospholipid biosynthetic process {GO:0071071}; regulation of phospholipid catabolic process {GO:0060696}; response to oxidative stress {GO:0006979}; response to steroid hormone {GO:0048545}; tricarboxylic acid cycle {GO:0006099}</t>
  </si>
  <si>
    <t>cytoplasm {GO:0005737}; cytosol {GO:0005829}; extracellular exosome {GO:0070062}; extracellular region {GO:0005576}; ficolin-1-rich granule lumen {GO:1904813}; mitochondrion {GO:0005739}; peroxisomal matrix {GO:0005782}; peroxisome {GO:0005777}; secretory granule lumen {GO:0034774}; tertiary granule lumen {GO:1904724}</t>
  </si>
  <si>
    <t>(R)-2-hydroxyglutarate dehydrogenase activity {GO:0051990}; cadherin binding {GO:0045296}; identical protein binding {GO:0042802}; isocitrate dehydrogenase (NADP+) activity {GO:0004450}; magnesium ion binding {GO:0000287}; NAD binding {GO:0051287}; NADP binding {GO:0050661}; protein homodimerization activity {GO:0042803}; signaling receptor binding {GO:0005102}</t>
  </si>
  <si>
    <t>Abnormal conversion of 2-oxoglutarate to 2-hydroxyglutarate {R-HSA-2978092}; NADPH regeneration {R-HSA-389542}; Neutrophil degranulation {R-HSA-6798695}; Peroxisomal protein import {R-HSA-9033241}</t>
  </si>
  <si>
    <t>ADP-ribosyl cyclase/cyclic ADP-ribose hydrolase 2</t>
  </si>
  <si>
    <t>ADP-ribosyl cyclase 2; Bone marrow stromal antigen 1 (BST-1); Cyclic ADP-ribose hydrolase 2 (cADPr hydrolase 2); CD_antigen=CD157</t>
  </si>
  <si>
    <t>BST1_HUMAN</t>
  </si>
  <si>
    <t>Q10588</t>
  </si>
  <si>
    <t>B2R6A2; Q1XII0; Q5U0K0; Q96EN3</t>
  </si>
  <si>
    <t>3D-structure; Alternative splicing; Cell membrane; Disulfide bond; Glycoprotein; GPI-anchor; Hydrolase; Lipoprotein; Membrane; NAD; NADP; Polymorphism; Signal; Transferase</t>
  </si>
  <si>
    <t>NAD; NADP</t>
  </si>
  <si>
    <t>Hydrolase; Transferase</t>
  </si>
  <si>
    <t>humoral immune response {GO:0006959}; NAD metabolic process {GO:0019674}; neutrophil degranulation {GO:0043312}; positive regulation of B cell proliferation {GO:0030890}; positive regulation of cell proliferation {GO:0008284}; regulation of actin cytoskeleton organization {GO:0032956}; regulation of calcium-mediated signaling {GO:0050848}; regulation of cell-matrix adhesion {GO:0001952}; regulation of cellular extravasation {GO:0002691}; regulation of inflammatory response {GO:0050727}; regulation of integrin-mediated signaling pathway {GO:2001044}; regulation of neutrophil chemotaxis {GO:0090022}; regulation of peptidyl-tyrosine phosphorylation {GO:0050730}; regulation of superoxide metabolic process {GO:0090322}; signal transduction {GO:0007165}</t>
  </si>
  <si>
    <t>anchored component of membrane {GO:0031225}; extracellular exosome {GO:0070062}; extracellular region {GO:0005576}; extrinsic component of membrane {GO:0019898}; plasma membrane {GO:0005886}; specific granule membrane {GO:0035579}; uropod {GO:0001931}</t>
  </si>
  <si>
    <t>ADP-ribosyl cyclase activity {GO:0061811}; cyclic ADP-ribose hydrolase {GO:0061812}; NAD(P)+ nucleosidase activity {GO:0050135}; NAD+ nucleosidase activity {GO:0003953}; NAD+ nucleotidase, cyclic ADP-ribose generating {GO:0061809}; phosphorus-oxygen lyase activity {GO:0016849}; transferase activity {GO:0016740}</t>
  </si>
  <si>
    <t>Post-translational modification: synthesis of GPI-anchored proteins {R-HSA-163125}; Nicotinate metabolism {R-HSA-196807}; Neutrophil degranulation {R-HSA-6798695}</t>
  </si>
  <si>
    <t>Cystatin-A, N-terminally processed</t>
  </si>
  <si>
    <t>Cystatin-AS; Stefin-A</t>
  </si>
  <si>
    <t>CYTA_HUMAN</t>
  </si>
  <si>
    <t>P01040</t>
  </si>
  <si>
    <t>Q6IB90</t>
  </si>
  <si>
    <t>STF1; STFA</t>
  </si>
  <si>
    <t>3D-structure; Acetylation; Cell adhesion; Cytoplasm; Ichthyosis; Polymorphism; Protease inhibitor; Thiol protease inhibitor</t>
  </si>
  <si>
    <t>cell-cell adhesion {GO:0098609}; cornification {GO:0070268}; keratinocyte differentiation {GO:0030216}; negative regulation of peptidase activity {GO:0010466}; negative regulation of proteolysis {GO:0045861}; peptide cross-linking {GO:0018149}</t>
  </si>
  <si>
    <t>cornified envelope {GO:0001533}; cytoplasm {GO:0005737}; cytosol {GO:0005829}; extracellular space {GO:0005615}; nucleus {GO:0005634}</t>
  </si>
  <si>
    <t>cysteine-type endopeptidase inhibitor activity {GO:0004869}; protease binding {GO:0002020}; protein binding, bridging {GO:0030674}; structural molecule activity {GO:0005198}</t>
  </si>
  <si>
    <t>Low-density lipoprotein receptor-related protein 1 intracellular domain</t>
  </si>
  <si>
    <t>Alpha-2-macroglobulin receptor (A2MR); Apolipoprotein E receptor (APOER); CD_antigen=CD91 (LRP-85; LRP-515; LRPICD)</t>
  </si>
  <si>
    <t>LRP1_HUMAN</t>
  </si>
  <si>
    <t>Q07954</t>
  </si>
  <si>
    <t>Q2PP12; Q86SW0; Q8IVG8</t>
  </si>
  <si>
    <t>A2MR; APR</t>
  </si>
  <si>
    <t>3D-structure; Acetylation; Alternative splicing; Calcium; Cell membrane; Coated pit; Cytoplasm; Developmental protein; Disease mutation; Disulfide bond; EGF-like domain; Endocytosis; Glycoprotein; Membrane; Metal-binding; Nucleus; Phosphoprotein; Polymorphism; Receptor; Repeat; Signal; Transmembrane; Transmembrane helix</t>
  </si>
  <si>
    <t>Endocytosis</t>
  </si>
  <si>
    <t>Cell membrane; Coated pit; Cytoplasm; Membrane; Nucleus</t>
  </si>
  <si>
    <t>Developmental protein; Receptor</t>
  </si>
  <si>
    <t>aging {GO:0007568}; amyloid-beta clearance {GO:0097242}; aorta morphogenesis {GO:0035909}; apoptotic cell clearance {GO:0043277}; astrocyte activation involved in immune response {GO:0002265}; cell proliferation {GO:0008283}; cellular response to amyloid-beta {GO:1904646}; cerebral cortex development {GO:0021987}; lipid metabolic process {GO:0006629}; lipoprotein metabolic process {GO:0042157}; lipoprotein transport {GO:0042953}; negative regulation of neuron apoptotic process {GO:0043524}; negative regulation of neuron projection development {GO:0010977}; negative regulation of platelet-derived growth factor receptor-beta signaling pathway {GO:2000587}; negative regulation of smooth muscle cell migration {GO:0014912}; negative regulation of Wnt signaling pathway {GO:0030178}; phagocytosis {GO:0006909}; positive regulation of amyloid-beta clearance {GO:1900223}; positive regulation of cell death {GO:0010942}; positive regulation of cholesterol efflux {GO:0010875}; positive regulation of endocytosis {GO:0045807}; positive regulation of lipid transport {GO:0032370}; positive regulation of lysosomal protein catabolic process {GO:1905167}; positive regulation of protein binding {GO:0032092}; positive regulation of protein catabolic process {GO:0045732}; positive regulation of protein localization to plasma membrane {GO:1903078}; positive regulation of protein transport {GO:0051222}; protein kinase C-activating G-protein coupled receptor signaling pathway {GO:0007205}; receptor internalization {GO:0031623}; receptor-mediated endocytosis {GO:0006898}; regulation of actin cytoskeleton organization {GO:0032956}; regulation of cholesterol transport {GO:0032374}; regulation of extracellular matrix disassembly {GO:0010715}; regulation of phospholipase A2 activity {GO:0032429}; regulation of protein metabolic process {GO:0051246}; retinoid metabolic process {GO:0001523}; transcytosis {GO:0045056}</t>
  </si>
  <si>
    <t>basolateral plasma membrane {GO:0016323}; clathrin-coated pit {GO:0005905}; clathrin-coated vesicle {GO:0030136}; dendrite {GO:0030425}; early endosome {GO:0005769}; endocytic vesicle membrane {GO:0030666}; focal adhesion {GO:0005925}; integral component of plasma membrane {GO:0005887}; lysosomal membrane {GO:0005765}; membrane {GO:0016020}; neuronal cell body {GO:0043025}; nucleus {GO:0005634}; plasma membrane {GO:0005886}; plasma membrane protein complex {GO:0098797}; receptor complex {GO:0043235}</t>
  </si>
  <si>
    <t>alpha-2 macroglobulin receptor activity {GO:0016964}; apolipoprotein binding {GO:0034185}; apolipoprotein receptor activity {GO:0030226}; calcium ion binding {GO:0005509}; clathrin heavy chain binding {GO:0032050}; heparan sulfate proteoglycan binding {GO:0043395}; lipoprotein particle receptor binding {GO:0070325}; lipoprotein transporter activity {GO:0042954}; low-density lipoprotein particle receptor activity {GO:0005041}; protease binding {GO:0002020}; protein-containing complex binding {GO:0044877}; RNA binding {GO:0003723}; scavenger receptor activity {GO:0005044}; signaling receptor activity {GO:0038023}</t>
  </si>
  <si>
    <t>Scavenging of heme from plasma {R-HSA-2168880}; Retinoid metabolism and transport {R-HSA-975634}</t>
  </si>
  <si>
    <t>CD44 antigen</t>
  </si>
  <si>
    <t>CDw44; Epican; Extracellular matrix receptor III (ECMR-III); GP90 lymphocyte homing/adhesion receptor; HUTCH-I; Heparan sulfate proteoglycan; Hermes antigen; Hyaluronate receptor; Phagocytic glycoprotein 1 (PGP-1); Phagocytic glycoprotein I (PGP-I); CD_antigen=CD44</t>
  </si>
  <si>
    <t>CD44_HUMAN</t>
  </si>
  <si>
    <t>P16070</t>
  </si>
  <si>
    <t>A5YRN9; B6EAT9; D3DR12; D3DR13; O95370; P22511; Q04858; Q13419; Q13957; Q13958; Q13959; Q13960; Q13961; Q13967; Q13968; Q13980; Q15861; Q16064; Q16065; Q16066; Q16208; Q16522; Q86T72; Q86Z27; Q8N694; Q92493; Q96J24; Q9H5A5; Q9UC28; Q9UC29; Q9UC30; Q9UCB0; Q9UJ36</t>
  </si>
  <si>
    <t>LHR; MDU2; MDU3; MIC4</t>
  </si>
  <si>
    <t>3D-structure; Alternative splicing; Blood group antigen; Cell adhesion; Cell membrane; Cell projection; Disulfide bond; Glycoprotein; Membrane; Phosphoprotein; Polymorphism; Proteoglycan; Receptor; Signal; Transmembrane; Transmembrane helix</t>
  </si>
  <si>
    <t>Cell membrane; Cell projection; Membrane</t>
  </si>
  <si>
    <t>Blood group antigen; Receptor</t>
  </si>
  <si>
    <t>cartilage development {GO:0051216}; cell-cell adhesion {GO:0098609}; cell-matrix adhesion {GO:0007160}; cellular response to fibroblast growth factor stimulus {GO:0044344}; extracellular matrix disassembly {GO:0022617}; extracellular matrix organization {GO:0030198}; hyaluronan catabolic process {GO:0030214}; interferon-gamma-mediated signaling pathway {GO:0060333}; leukocyte migration {GO:0050900}; monocyte aggregation {GO:0070487}; negative regulation of apoptotic process {GO:0043066}; negative regulation of cysteine-type endopeptidase activity involved in apoptotic process {GO:0043154}; negative regulation of DNA damage response, signal transduction by p53 class mediator {GO:0043518}; negative regulation of intrinsic apoptotic signaling pathway in response to DNA damage by p53 class mediator {GO:1902166}; neutrophil degranulation {GO:0043312}; positive regulation of ERK1 and ERK2 cascade {GO:0070374}; positive regulation of heterotypic cell-cell adhesion {GO:0034116}; positive regulation of monocyte aggregation {GO:1900625}; positive regulation of peptidyl-serine phosphorylation {GO:0033138}; positive regulation of peptidyl-tyrosine phosphorylation {GO:0050731}; regulation of lamellipodium morphogenesis {GO:2000392}; wound healing, spreading of cells {GO:0044319}</t>
  </si>
  <si>
    <t>apical plasma membrane {GO:0016324}; cell projection {GO:0042995}; cell surface {GO:0009986}; cytosol {GO:0005829}; extracellular exosome {GO:0070062}; focal adhesion {GO:0005925}; Golgi apparatus {GO:0005794}; integral component of plasma membrane {GO:0005887}; lamellipodium membrane {GO:0031258}; macrophage migration inhibitory factor receptor complex {GO:0035692}; microvillus {GO:0005902}; plasma membrane {GO:0005886}; secretory granule membrane {GO:0030667}</t>
  </si>
  <si>
    <t>collagen binding {GO:0005518}; hyaluronic acid binding {GO:0005540}</t>
  </si>
  <si>
    <t>Degradation of the extracellular matrix {R-HSA-1474228}; Cell surface interactions at the vascular wall {R-HSA-202733}; Integrin cell surface interactions {R-HSA-216083}; Hyaluronan uptake and degradation {R-HSA-2160916}; Neutrophil degranulation {R-HSA-6798695}; Interferon gamma signaling {R-HSA-877300}</t>
  </si>
  <si>
    <t>Extracellular glycoprotein lacritin</t>
  </si>
  <si>
    <t>LACRT_HUMAN</t>
  </si>
  <si>
    <t>Q9GZZ8</t>
  </si>
  <si>
    <t>Glycoprotein; Secreted; Signal</t>
  </si>
  <si>
    <t>calcineurin-NFAT signaling cascade {GO:0033173}; calcium-mediated signaling {GO:0019722}; defense response to bacterium {GO:0042742}; epithelial structure maintenance {GO:0010669}; negative regulation of apoptotic process {GO:0043066}; negative regulation of lipopolysaccharide-mediated signaling pathway {GO:0031665}; positive regulation of calcineurin-NFAT signaling cascade {GO:0070886}; positive regulation of calcium-mediated signaling {GO:0050850}; positive regulation of cell proliferation {GO:0008284}; positive regulation of epithelial cell proliferation {GO:0050679}; positive regulation of epithelial cell proliferation involved in wound healing {GO:0060054}; positive regulation of macroautophagy {GO:0016239}; positive regulation of peptidyl-tyrosine phosphorylation {GO:0050731}; positive regulation of release of sequestered calcium ion into cytosol {GO:0051281}; positive regulation of secretion {GO:0051047}; protein acetylation {GO:0006473}; protein localization to Golgi apparatus {GO:0034067}; tear secretion {GO:0070075}</t>
  </si>
  <si>
    <t>extracellular region {GO:0005576}; extracellular space {GO:0005615}; secretory granule {GO:0030141}</t>
  </si>
  <si>
    <t>collagen binding {GO:0005518}; fibronectin binding {GO:0001968}; growth factor activity {GO:0008083}; laminin-1 binding {GO:0043237}; protein N-terminus binding {GO:0047485}</t>
  </si>
  <si>
    <t>Adipocyte plasma membrane-associated protein</t>
  </si>
  <si>
    <t>Protein BSCv</t>
  </si>
  <si>
    <t>APMAP_HUMAN</t>
  </si>
  <si>
    <t>Q9HDC9</t>
  </si>
  <si>
    <t>A8K514; B4DXG1; Q6UVZ8; Q9GZS8; Q9NUB2</t>
  </si>
  <si>
    <t>C20orf3</t>
  </si>
  <si>
    <t>Acetylation; Alternative splicing; Glycoprotein; Membrane; Phosphoprotein; Polymorphism; Signal-anchor; Transmembrane; Transmembrane helix</t>
  </si>
  <si>
    <t>biosynthetic process {GO:0009058}</t>
  </si>
  <si>
    <t>cell surface {GO:0009986}; endoplasmic reticulum {GO:0005783}; integral component of membrane {GO:0016021}; membrane {GO:0016020}</t>
  </si>
  <si>
    <t>arylesterase activity {GO:0004064}; strictosidine synthase activity {GO:0016844}</t>
  </si>
  <si>
    <t>Elongation factor 2 (EF-2)</t>
  </si>
  <si>
    <t>EF2_HUMAN</t>
  </si>
  <si>
    <t>P13639</t>
  </si>
  <si>
    <t>B2RMP5; D6W618; Q58J86</t>
  </si>
  <si>
    <t>EF2</t>
  </si>
  <si>
    <t>3D-structure; Acetylation; Cytoplasm; Disease mutation; Elongation factor; GTP-binding; Isopeptide bond; Methylation; Neurodegeneration; Nucleotide-binding; Nucleus; Phosphoprotein; Protein biosynthesis; Spinocerebellar ataxia; Ubl conjugation</t>
  </si>
  <si>
    <t>Protein biosynthesis</t>
  </si>
  <si>
    <t>Disease mutation; Neurodegeneration; Spinocerebellar ataxia</t>
  </si>
  <si>
    <t>GTP-binding; Nucleotide-binding</t>
  </si>
  <si>
    <t>Elongation factor</t>
  </si>
  <si>
    <t>Acetylation; Isopeptide bond; Methylation; Phosphoprotein; Ubl conjugation</t>
  </si>
  <si>
    <t>aging {GO:0007568}; cellular response to brain-derived neurotrophic factor stimulus {GO:1990416}; glial cell proliferation {GO:0014009}; hematopoietic progenitor cell differentiation {GO:0002244}; neutrophil degranulation {GO:0043312}; positive regulation of cytoplasmic translation {GO:2000767}; positive regulation of translation {GO:0045727}; response to endoplasmic reticulum stress {GO:0034976}; response to estradiol {GO:0032355}; response to ethanol {GO:0045471}; response to folic acid {GO:0051593}; response to hydrogen peroxide {GO:0042542}; response to ischemia {GO:0002931}; skeletal muscle cell differentiation {GO:0035914}; skeletal muscle contraction {GO:0003009}; translational elongation {GO:0006414}</t>
  </si>
  <si>
    <t>aggresome {GO:0016235}; cytoplasm {GO:0005737}; cytosol {GO:0005829}; extracellular exosome {GO:0070062}; extracellular region {GO:0005576}; ficolin-1-rich granule lumen {GO:1904813}; membrane {GO:0016020}; membrane raft {GO:0045121}; nucleus {GO:0005634}; plasma membrane {GO:0005886}; polysomal ribosome {GO:0042788}; ribonucleoprotein complex {GO:1990904}; secretory granule lumen {GO:0034774}; synapse {GO:0045202}</t>
  </si>
  <si>
    <t>5S rRNA binding {GO:0008097}; actin filament binding {GO:0051015}; cadherin binding {GO:0045296}; GTP binding {GO:0005525}; GTPase activity {GO:0003924}; p53 binding {GO:0002039}; protein kinase binding {GO:0019901}; ribosome binding {GO:0043022}; RNA binding {GO:0003723}; translation elongation factor activity {GO:0003746}</t>
  </si>
  <si>
    <t>Peptide chain elongation {R-HSA-156902}; Uptake and function of diphtheria toxin {R-HSA-5336415}; Synthesis of diphthamide-EEF2 {R-HSA-5358493}; Neutrophil degranulation {R-HSA-6798695}; Protein methylation {R-HSA-8876725}</t>
  </si>
  <si>
    <t>Neuroblast differentiation-associated protein AHNAK</t>
  </si>
  <si>
    <t>Desmoyokin</t>
  </si>
  <si>
    <t>AHNK_HUMAN</t>
  </si>
  <si>
    <t>Q09666</t>
  </si>
  <si>
    <t>A1A586</t>
  </si>
  <si>
    <t>PM227</t>
  </si>
  <si>
    <t>3D-structure; Acetylation; Alternative splicing; Isopeptide bond; Methylation; Nucleus; Phosphoprotein; Polymorphism; Repeat; Ubl conjugation</t>
  </si>
  <si>
    <t>protein complex oligomerization {GO:0051259}; regulation of RNA splicing {GO:0043484}; regulation of voltage-gated calcium channel activity {GO:1901385}</t>
  </si>
  <si>
    <t>actin cytoskeleton {GO:0015629}; cell-cell contact zone {GO:0044291}; costamere {GO:0043034}; cytoplasm {GO:0005737}; cytosol {GO:0005829}; extracellular exosome {GO:0070062}; focal adhesion {GO:0005925}; lysosomal membrane {GO:0005765}; membrane {GO:0016020}; nucleus {GO:0005634}; plasma membrane {GO:0005886}; sarcolemma {GO:0042383}; T-tubule {GO:0030315}; vesicle {GO:0031982}</t>
  </si>
  <si>
    <t>cadherin binding {GO:0045296}; RNA binding {GO:0003723}; S100 protein binding {GO:0044548}; structural molecule activity conferring elasticity {GO:0097493}</t>
  </si>
  <si>
    <t>Ribonuclease pancreatic</t>
  </si>
  <si>
    <t>HP-RNase; RIB-1; RNase UpI-1; Ribonuclease 1 (RNase 1); Ribonuclease A (RNase A)</t>
  </si>
  <si>
    <t>RNAS1_HUMAN</t>
  </si>
  <si>
    <t>P07998</t>
  </si>
  <si>
    <t>B2R589; D3DS06; Q16830; Q16869; Q1KHR2; Q6ICS5; Q9UCB4; Q9UCB5</t>
  </si>
  <si>
    <t>RIB1; RNS1</t>
  </si>
  <si>
    <t>3D-structure; Disulfide bond; Endonuclease; Glycoprotein; Hydrolase; Nuclease; Secreted; Signal</t>
  </si>
  <si>
    <t>Endonuclease; Hydrolase; Nuclease</t>
  </si>
  <si>
    <t>RNA phosphodiester bond hydrolysis {GO:0090501}</t>
  </si>
  <si>
    <t>endonuclease activity {GO:0004519}; nucleic acid binding {GO:0003676}; ribonuclease A activity {GO:0004522}; ribonuclease activity {GO:0004540}</t>
  </si>
  <si>
    <t>Proprotein convertase subtilisin/kexin type 9</t>
  </si>
  <si>
    <t>Neural apoptosis-regulated convertase 1 (NARC-1); Proprotein convertase 9 (PC9); Subtilisin/kexin-like protease PC9</t>
  </si>
  <si>
    <t>PCSK9_HUMAN</t>
  </si>
  <si>
    <t>Q8NBP7</t>
  </si>
  <si>
    <t>A8T640; C0JYY9; Q5PSM5; Q5SZQ2</t>
  </si>
  <si>
    <t>NARC1</t>
  </si>
  <si>
    <t>3D-structure; Alternative splicing; Apoptosis; Autocatalytic cleavage; Calcium; Cholesterol metabolism; Cytoplasm; Disease mutation; Disulfide bond; Endoplasmic reticulum; Endosome; Glycoprotein; Golgi apparatus; Hydrolase; Lipid metabolism; Lysosome; Phosphoprotein; Polymorphism; Protease; Secreted; Serine protease; Signal; Steroid metabolism; Sterol metabolism; Sulfation; Zymogen</t>
  </si>
  <si>
    <t>Apoptosis; Cholesterol metabolism; Lipid metabolism; Steroid metabolism; Sterol metabolism</t>
  </si>
  <si>
    <t>Cytoplasm; Endoplasmic reticulum; Endosome; Golgi apparatus; Lysosome; Secreted</t>
  </si>
  <si>
    <t>Autocatalytic cleavage; Disulfide bond; Glycoprotein; Phosphoprotein; Sulfation; Zymogen</t>
  </si>
  <si>
    <t>apoptotic process {GO:0006915}; cellular protein metabolic process {GO:0044267}; cellular response to insulin stimulus {GO:0032869}; cellular response to starvation {GO:0009267}; cholesterol homeostasis {GO:0042632}; cholesterol metabolic process {GO:0008203}; kidney development {GO:0001822}; lipoprotein metabolic process {GO:0042157}; liver development {GO:0001889}; low-density lipoprotein particle clearance {GO:0034383}; low-density lipoprotein particle receptor catabolic process {GO:0032802}; lysosomal transport {GO:0007041}; negative regulation of low-density lipoprotein particle clearance {GO:0010989}; negative regulation of low-density lipoprotein particle receptor binding {GO:1905596}; negative regulation of low-density lipoprotein receptor activity {GO:1905598}; negative regulation of receptor recycling {GO:0001920}; negative regulation of receptor-mediated endocytosis involved in cholesterol transport {GO:1905601}; negative regulation of sodium ion transmembrane transporter activity {GO:2000650}; neurogenesis {GO:0022008}; neuron differentiation {GO:0030182}; phospholipid metabolic process {GO:0006644}; positive regulation of low-density lipoprotein particle receptor catabolic process {GO:0032805}; positive regulation of neuron apoptotic process {GO:0043525}; positive regulation of receptor internalization {GO:0002092}; post-translational protein modification {GO:0043687}; protein autoprocessing {GO:0016540}; regulation of neuron apoptotic process {GO:0043523}; regulation of signaling receptor activity {GO:0010469}; triglyceride metabolic process {GO:0006641}</t>
  </si>
  <si>
    <t>cell surface {GO:0009986}; COPII-coated ER to Golgi transport vesicle {GO:0030134}; cytoplasm {GO:0005737}; early endosome {GO:0005769}; endolysosome membrane {GO:0036020}; endoplasmic reticulum {GO:0005783}; endoplasmic reticulum lumen {GO:0005788}; extracellular region {GO:0005576}; extracellular space {GO:0005615}; extrinsic component of external side of plasma membrane {GO:0031232}; Golgi apparatus {GO:0005794}; late endosome {GO:0005770}; lysosomal membrane {GO:0005765}; lysosome {GO:0005764}; PCSK9-AnxA2 complex {GO:1990667}; PCSK9-LDLR complex {GO:1990666}; perinuclear region of cytoplasm {GO:0048471}; plasma membrane {GO:0005886}; rough endoplasmic reticulum {GO:0005791}</t>
  </si>
  <si>
    <t>apolipoprotein binding {GO:0034185}; apolipoprotein receptor binding {GO:0034190}; low-density lipoprotein particle binding {GO:0030169}; low-density lipoprotein particle receptor binding {GO:0050750}; protein self-association {GO:0043621}; receptor inhibitor activity {GO:0030547}; RNA binding {GO:0003723}; serine-type endopeptidase activity {GO:0004252}; sodium channel inhibitor activity {GO:0019871}; very-low-density lipoprotein particle binding {GO:0034189}; very-low-density lipoprotein particle receptor binding {GO:0070326}</t>
  </si>
  <si>
    <t>Regulation of Insulin-like Growth Factor (IGF) transport and uptake by Insulin-like Growth Factor Binding Proteins (IGFBPs) {R-HSA-381426}; VLDLR internalisation and degradation {R-HSA-8866427}; Post-translational protein phosphorylation {R-HSA-8957275}; LDL clearance {R-HSA-8964038}</t>
  </si>
  <si>
    <t>Brain acid soluble protein 1</t>
  </si>
  <si>
    <t>22 kDa neuronal tissue-enriched acidic protein; Neuronal axonal membrane protein NAP-22</t>
  </si>
  <si>
    <t>BASP1_HUMAN</t>
  </si>
  <si>
    <t>P80723</t>
  </si>
  <si>
    <t>B4DJA8; D3DTD5; O43596; Q5U0S0; Q9BWA5</t>
  </si>
  <si>
    <t>NAP22</t>
  </si>
  <si>
    <t>Alternative splicing; Cell membrane; Cell projection; Isopeptide bond; Lipoprotein; Membrane; Myristate; Phosphoprotein; Polymorphism; Ubl conjugation</t>
  </si>
  <si>
    <t>Isopeptide bond; Lipoprotein; Myristate; Phosphoprotein; Ubl conjugation</t>
  </si>
  <si>
    <t>diaphragm development {GO:0060539}; glomerular visceral epithelial cell differentiation {GO:0072112}; gonad development {GO:0008406}; mesenchymal to epithelial transition {GO:0060231}; metanephric mesenchyme development {GO:0072075}; negative regulation of transcription, DNA-templated {GO:0045892}; positive regulation of heart growth {GO:0060421}; positive regulation of metanephric ureteric bud development {GO:2001076}; substantia nigra development {GO:0021762}; thorax and anterior abdomen determination {GO:0007356}</t>
  </si>
  <si>
    <t>cell junction {GO:0030054}; cytoplasm {GO:0005737}; cytoskeleton {GO:0005856}; extracellular exosome {GO:0070062}; growth cone {GO:0030426}; nuclear speck {GO:0016607}; nucleus {GO:0005634}; plasma membrane {GO:0005886}; vesicle {GO:0031982}</t>
  </si>
  <si>
    <t>protein domain specific binding {GO:0019904}; transcription corepressor activity {GO:0003714}; transcription regulatory region DNA binding {GO:0044212}</t>
  </si>
  <si>
    <t>Histone H3.3</t>
  </si>
  <si>
    <t>H33_HUMAN</t>
  </si>
  <si>
    <t>P84243</t>
  </si>
  <si>
    <t>P06351; P33155; Q5VV55; Q5VV56; Q66I33; Q9V3W4</t>
  </si>
  <si>
    <t>H3.3A; H3F3</t>
  </si>
  <si>
    <t>3D-structure; Acetylation; ADP-ribosylation; Chromosome; Citrullination; Disease mutation; DNA-binding; Hydroxylation; Methylation; Nucleosome core; Nucleus; Phosphoprotein; Ubl conjugation</t>
  </si>
  <si>
    <t>Chromosome; Nucleosome core; Nucleus</t>
  </si>
  <si>
    <t>ADP-ribosylation; Acetylation; Citrullination; Hydroxylation; Methylation; Phosphoprotein; Ubl conjugation</t>
  </si>
  <si>
    <t>blood coagulation {GO:0007596}; cellular protein metabolic process {GO:0044267}; chromatin silencing at rDNA {GO:0000183}; DNA replication-independent nucleosome assembly {GO:0006336}; negative regulation of gene expression, epigenetic {GO:0045814}; nucleosome assembly {GO:0006334}; positive regulation of cell growth {GO:0030307}; regulation of gene silencing by miRNA {GO:0060964}; regulation of megakaryocyte differentiation {GO:0045652}; telomere organization {GO:0032200}</t>
  </si>
  <si>
    <t>extracellular exosome {GO:0070062}; extracellular region {GO:0005576}; nuclear chromosome {GO:0000228}; nuclear chromosome, telomeric region {GO:0000784}; nuclear nucleosome {GO:0000788}; nucleoplasm {GO:0005654}; nucleosome {GO:0000786}; nucleus {GO:0005634}; protein-containing complex {GO:0032991}</t>
  </si>
  <si>
    <t>nucleosomal DNA binding {GO:0031492}; protein heterodimerization activity {GO:0046982}; RNA polymerase II core promoter sequence-specific DNA binding {GO:0000979}; RNA polymerase II distal enhancer sequence-specific DNA binding {GO:0000980}</t>
  </si>
  <si>
    <t>Pre-NOTCH Transcription and Translation {R-HSA-1912408}; Formation of the beta-catenin:TCF transactivating complex {R-HSA-201722}; PRC2 methylates histones and DNA {R-HSA-212300}; Condensation of Prophase Chromosomes {R-HSA-2299718}; Oxidative Stress Induced Senescence {R-HSA-2559580}; Senescence-Associated Secretory Phenotype (SASP) {R-HSA-2559582}; SIRT1 negatively regulates rRNA expression {R-HSA-427359}; ERCC6 (CSB) and EHMT2 (G9a) positively regulate rRNA expression {R-HSA-427389}; NoRC negatively regulates rRNA expression {R-HSA-427413}; B-WICH complex positively regulates rRNA expression {R-HSA-5250924}; DNA methylation {R-HSA-5334118}; Transcriptional regulation by small RNAs {R-HSA-5578749}; Activation of anterior HOX genes in hindbrain development during early embryogenesis {R-HSA-5617472}; Activated PKN1 stimulates transcription of AR (androgen receptor) regulated genes KLK2 and KLK3 {R-HSA-5625886}; RNA Polymerase I Promoter Opening {R-HSA-73728}; RNA Polymerase I Chain Elongation {R-HSA-73777}; RUNX1 regulates genes involved in megakaryocyte differentiation and platelet function {R-HSA-8936459}; RUNX1 regulates transcription of genes involved in differentiation of HSCs {R-HSA-8939236}; Estrogen-dependent gene expression {R-HSA-9018519}; Meiotic recombination {R-HSA-912446}; Amyloid fiber formation {R-HSA-977225}; Factors involved in megakaryocyte development and platelet production {R-HSA-983231}</t>
  </si>
  <si>
    <t>Asialoglycoprotein receptor 2 (ASGP-R 2; ASGPR 2)</t>
  </si>
  <si>
    <t>C-type lectin domain family 4 member H2; Hepatic lectin H2 (HL-2)</t>
  </si>
  <si>
    <t>ASGR2_HUMAN</t>
  </si>
  <si>
    <t>P07307</t>
  </si>
  <si>
    <t>A6NLV8; A8MT12; D3DTM9; D3DTN0; O00448; Q03969</t>
  </si>
  <si>
    <t>CLEC4H2</t>
  </si>
  <si>
    <t>Alternative splicing; Calcium; Disulfide bond; Endocytosis; Glycoprotein; Host-virus interaction; Lectin; Lipoprotein; Membrane; Palmitate; Phosphoprotein; Polymorphism; Receptor; Signal-anchor; Transmembrane; Transmembrane helix</t>
  </si>
  <si>
    <t>Calcium; Lectin</t>
  </si>
  <si>
    <t>bone mineralization {GO:0030282}; cell surface receptor signaling pathway {GO:0007166}; lipid homeostasis {GO:0055088}; protein N-linked glycosylation via asparagine {GO:0018279}; regulation of protein stability {GO:0031647}</t>
  </si>
  <si>
    <t>endoplasmic reticulum quality control compartment {GO:0044322}; integral component of membrane {GO:0016021}; perinuclear region of cytoplasm {GO:0048471}; plasma membrane {GO:0005886}</t>
  </si>
  <si>
    <t>asialoglycoprotein receptor activity {GO:0004873}; carbohydrate binding {GO:0030246}</t>
  </si>
  <si>
    <t>Asparagine N-linked glycosylation {R-HSA-446203}</t>
  </si>
  <si>
    <t>Protein-glutamine gamma-glutamyltransferase K</t>
  </si>
  <si>
    <t>Epidermal TGase; Transglutaminase K (TG(K); TGK; TGase K); Transglutaminase-1 (TGase-1)</t>
  </si>
  <si>
    <t>TGM1_HUMAN</t>
  </si>
  <si>
    <t>P22735</t>
  </si>
  <si>
    <t>B4DWR7; Q197M4</t>
  </si>
  <si>
    <t>KTG</t>
  </si>
  <si>
    <t>3D-structure; Acyltransferase; Alternative splicing; Calcium; Disease mutation; Ichthyosis; Keratinization; Lipoprotein; Membrane; Metal-binding; Phosphoprotein; Polymorphism; Transferase</t>
  </si>
  <si>
    <t>Disease mutation; Ichthyosis</t>
  </si>
  <si>
    <t>Lipoprotein; Phosphoprotein</t>
  </si>
  <si>
    <t>cell envelope organization {GO:0043163}; cellular protein modification process {GO:0006464}; cornification {GO:0070268}; keratinocyte differentiation {GO:0030216}; peptide cross-linking {GO:0018149}; positive regulation of cell cycle {GO:0045787}; positive regulation of keratinocyte proliferation {GO:0010838}</t>
  </si>
  <si>
    <t>cornified envelope {GO:0001533}; cytosol {GO:0005829}; extracellular exosome {GO:0070062}; intrinsic component of membrane {GO:0031224}; plasma membrane {GO:0005886}</t>
  </si>
  <si>
    <t>CD109 antigen</t>
  </si>
  <si>
    <t>150 kDa TGF-beta-1-binding protein; C3 and PZP-like alpha-2-macroglobulin domain-containing protein 7; Platelet-specific Gov antigen; p180; r150; CD_antigen=CD109</t>
  </si>
  <si>
    <t>CD109_HUMAN</t>
  </si>
  <si>
    <t>Q6YHK3</t>
  </si>
  <si>
    <t>A5YKK4; B2R948; B3KW25; Q0P6K7; Q5SYA8; Q5XUM7; Q5XUM9; Q6MZI7; Q8N3A7; Q8N915; Q8TDJ2; Q8TDJ3</t>
  </si>
  <si>
    <t>CPAMD7</t>
  </si>
  <si>
    <t>Alternative splicing; Bait region; Cell membrane; Disulfide bond; Glycoprotein; GPI-anchor; Lipoprotein; Membrane; Polymorphism; Protease inhibitor; Serine protease inhibitor; Signal; Thioester bond</t>
  </si>
  <si>
    <t>Disulfide bond; GPI-anchor; Glycoprotein; Lipoprotein; Thioester bond</t>
  </si>
  <si>
    <t>hair follicle development {GO:0001942}; negative regulation of keratinocyte proliferation {GO:0010839}; negative regulation of protein phosphorylation {GO:0001933}; negative regulation of transforming growth factor beta receptor signaling pathway {GO:0030512}; negative regulation of wound healing {GO:0061045}; osteoclast fusion {GO:0072675}; platelet degranulation {GO:0002576}; regulation of keratinocyte differentiation {GO:0045616}</t>
  </si>
  <si>
    <t>anchored component of membrane {GO:0031225}; cell surface {GO:0009986}; extracellular region {GO:0005576}; extracellular space {GO:0005615}; plasma membrane {GO:0005886}; platelet alpha granule membrane {GO:0031092}</t>
  </si>
  <si>
    <t>serine-type endopeptidase inhibitor activity {GO:0004867}; transforming growth factor beta binding {GO:0050431}</t>
  </si>
  <si>
    <t>Platelet degranulation {R-HSA-114608}; Post-translational modification: synthesis of GPI-anchored proteins {R-HSA-163125}</t>
  </si>
  <si>
    <t>Hemofiltrate peptide HF7665</t>
  </si>
  <si>
    <t>Lympho-epithelial Kazal-type-related inhibitor (LEKTI)</t>
  </si>
  <si>
    <t>ISK5_HUMAN</t>
  </si>
  <si>
    <t>Q9NQ38</t>
  </si>
  <si>
    <t>A8MYE8; B7WPB7; D6REN5; O75770; Q3LX95; Q3LX96; Q3LX97; Q96PP2; Q96PP3</t>
  </si>
  <si>
    <t>3D-structure; Alternative splicing; Cleavage on pair of basic residues; Disulfide bond; Hypotrichosis; Ichthyosis; Polymorphism; Protease inhibitor; Repeat; Secreted; Serine protease inhibitor; Signal</t>
  </si>
  <si>
    <t>Hypotrichosis; Ichthyosis</t>
  </si>
  <si>
    <t>cornification {GO:0070268}; epidermal cell differentiation {GO:0009913}; epithelial cell differentiation {GO:0030855}; extracellular matrix organization {GO:0030198}; hair cell differentiation {GO:0035315}; negative regulation of angiogenesis {GO:0016525}; negative regulation of antibacterial peptide production {GO:0002787}; negative regulation of immune response {GO:0050777}; negative regulation of serine-type endopeptidase activity {GO:1900004}; regulation of cell adhesion {GO:0030155}; regulation of T cell differentiation {GO:0045580}; regulation of timing of anagen {GO:0051884}</t>
  </si>
  <si>
    <t>cell cortex {GO:0005938}; cytoplasm {GO:0005737}; cytosol {GO:0005829}; endoplasmic reticulum {GO:0005783}; endoplasmic reticulum membrane {GO:0005789}; epidermal lamellar body {GO:0097209}; extracellular region {GO:0005576}; intracellular membrane-bounded organelle {GO:0043231}; perinuclear region of cytoplasm {GO:0048471}</t>
  </si>
  <si>
    <t>ADAMTS-like protein 4 (ADAMTSL-4)</t>
  </si>
  <si>
    <t>Thrombospondin repeat-containing protein 1</t>
  </si>
  <si>
    <t>ATL4_HUMAN</t>
  </si>
  <si>
    <t>Q6UY14</t>
  </si>
  <si>
    <t>B2RTT0; F8WAD0; Q5T5F7; Q6IPM6; Q8N643; Q9HBS6</t>
  </si>
  <si>
    <t>TSRC1</t>
  </si>
  <si>
    <t>Alternative splicing; Apoptosis; Extracellular matrix; Glycoprotein; Polymorphism; Repeat; Secreted; Signal</t>
  </si>
  <si>
    <t>apoptotic process {GO:0006915}; epithelial cell development {GO:0002064}; extracellular matrix organization {GO:0030198}; positive regulation of apoptotic process {GO:0043065}</t>
  </si>
  <si>
    <t>endoplasmic reticulum lumen {GO:0005788}; interstitial matrix {GO:0005614}</t>
  </si>
  <si>
    <t>peptidase activity {GO:0008233}; protease binding {GO:0002020}</t>
  </si>
  <si>
    <t>Defective B3GALTL causes Peters-plus syndrome (PpS) {R-HSA-5083635}; O-glycosylation of TSR domain-containing proteins {R-HSA-5173214}</t>
  </si>
  <si>
    <t>Protein-glutamine gamma-glutamyltransferase E 27 kDa non-catalytic chain</t>
  </si>
  <si>
    <t>Transglutaminase E (TG(E); TGE; TGase E); Transglutaminase-3 (TGase-3)</t>
  </si>
  <si>
    <t>TGM3_HUMAN</t>
  </si>
  <si>
    <t>Q08188</t>
  </si>
  <si>
    <t>A8K5N6; B2RCR6; D3DVX1; O95933; Q32ML9; Q32MM0</t>
  </si>
  <si>
    <t>3D-structure; Acetylation; Acyltransferase; Calcium; Cytoplasm; Keratinization; Metal-binding; Phosphoprotein; Polymorphism; Transferase; Zymogen</t>
  </si>
  <si>
    <t>Acetylation; Phosphoprotein; Zymogen</t>
  </si>
  <si>
    <t>cell envelope organization {GO:0043163}; cellular protein modification process {GO:0006464}; hair follicle morphogenesis {GO:0031069}; keratinization {GO:0031424}; keratinocyte differentiation {GO:0030216}; peptide cross-linking {GO:0018149}; protein tetramerization {GO:0051262}</t>
  </si>
  <si>
    <t>cytoplasm {GO:0005737}; extracellular exosome {GO:0070062}; extrinsic component of cytoplasmic side of plasma membrane {GO:0031234}</t>
  </si>
  <si>
    <t>calcium ion binding {GO:0005509}; catalytic activity {GO:0003824}; protein-glutamine gamma-glutamyltransferase activity {GO:0003810}; transferase activity, transferring acyl groups {GO:0016746}</t>
  </si>
  <si>
    <t>Plexin domain-containing protein 2</t>
  </si>
  <si>
    <t>Tumor endothelial marker 7-related protein</t>
  </si>
  <si>
    <t>PXDC2_HUMAN</t>
  </si>
  <si>
    <t>Q6UX71</t>
  </si>
  <si>
    <t>Q96E59; Q96PD9; Q96SU9</t>
  </si>
  <si>
    <t>TEM7R</t>
  </si>
  <si>
    <t>Alternative splicing; Glycoprotein; Membrane; Phosphoprotein; Polymorphism; Signal; Transmembrane; Transmembrane helix</t>
  </si>
  <si>
    <t>integral component of membrane {GO:0016021}</t>
  </si>
  <si>
    <t>Catalase</t>
  </si>
  <si>
    <t>CATA_HUMAN</t>
  </si>
  <si>
    <t>P04040</t>
  </si>
  <si>
    <t>A8K6C0; B2RCZ9; D3DR07; Q2M1U4; Q4VXX5; Q9BWT9; Q9UC85</t>
  </si>
  <si>
    <t>3D-structure; Acetylation; Heme; Hydrogen peroxide; Iron; Metal-binding; Mitogen; NADP; Oxidoreductase; Peroxidase; Peroxisome; Phosphoprotein</t>
  </si>
  <si>
    <t>Hydrogen peroxide</t>
  </si>
  <si>
    <t>Peroxisome</t>
  </si>
  <si>
    <t>Heme; Iron; Metal-binding; NADP</t>
  </si>
  <si>
    <t>Mitogen; Oxidoreductase; Peroxidase</t>
  </si>
  <si>
    <t>aerobic respiration {GO:0009060}; aging {GO:0007568}; cellular response to growth factor stimulus {GO:0071363}; cellular response to oxidative stress {GO:0034599}; cholesterol metabolic process {GO:0008203}; hemoglobin metabolic process {GO:0020027}; hydrogen peroxide catabolic process {GO:0042744}; negative regulation of apoptotic process {GO:0043066}; negative regulation of NF-kappaB transcription factor activity {GO:0032088}; neutrophil degranulation {GO:0043312}; osteoblast differentiation {GO:0001649}; positive regulation of cell division {GO:0051781}; positive regulation of NF-kappaB transcription factor activity {GO:0051092}; positive regulation of phosphatidylinositol 3-kinase signaling {GO:0014068}; protein homotetramerization {GO:0051289}; protein targeting to peroxisome {GO:0006625}; protein tetramerization {GO:0051262}; response to activity {GO:0014823}; response to cadmium ion {GO:0046686}; response to estradiol {GO:0032355}; response to ethanol {GO:0045471}; response to fatty acid {GO:0070542}; response to hydrogen peroxide {GO:0042542}; response to hyperoxia {GO:0055093}; response to hypoxia {GO:0001666}; response to inactivity {GO:0014854}; response to insulin {GO:0032868}; response to L-ascorbic acid {GO:0033591}; response to lead ion {GO:0010288}; response to light intensity {GO:0009642}; response to ozone {GO:0010193}; response to phenylpropanoid {GO:0080184}; response to reactive oxygen species {GO:0000302}; response to vitamin A {GO:0033189}; response to vitamin E {GO:0033197}; triglyceride metabolic process {GO:0006641}; ureteric bud development {GO:0001657}; UV protection {GO:0009650}</t>
  </si>
  <si>
    <t>cytosol {GO:0005829}; endoplasmic reticulum {GO:0005783}; extracellular exosome {GO:0070062}; extracellular region {GO:0005576}; ficolin-1-rich granule lumen {GO:1904813}; focal adhesion {GO:0005925}; Golgi apparatus {GO:0005794}; intracellular membrane-bounded organelle {GO:0043231}; lysosome {GO:0005764}; membrane {GO:0016020}; mitochondrial intermembrane space {GO:0005758}; mitochondrion {GO:0005739}; peroxisomal matrix {GO:0005782}; peroxisomal membrane {GO:0005778}; peroxisome {GO:0005777}; plasma membrane {GO:0005886}; secretory granule lumen {GO:0034774}</t>
  </si>
  <si>
    <t>aminoacylase activity {GO:0004046}; antioxidant activity {GO:0016209}; catalase activity {GO:0004096}; enzyme binding {GO:0019899}; heme binding {GO:0020037}; identical protein binding {GO:0042802}; metal ion binding {GO:0046872}; NADP binding {GO:0050661}; oxidoreductase activity, acting on peroxide as acceptor {GO:0016684}; protein homodimerization activity {GO:0042803}; signaling receptor binding {GO:0005102}</t>
  </si>
  <si>
    <t>Detoxification of Reactive Oxygen Species {R-HSA-3299685}; Neutrophil degranulation {R-HSA-6798695}; Peroxisomal protein import {R-HSA-9033241}</t>
  </si>
  <si>
    <t>Serpin B3</t>
  </si>
  <si>
    <t>Protein T4-A; Squamous cell carcinoma antigen 1 (SCCA-1)</t>
  </si>
  <si>
    <t>SPB3_HUMAN</t>
  </si>
  <si>
    <t>P29508</t>
  </si>
  <si>
    <t>A6NDM2; B2RBT5; B3W5Y6; Q53H28; Q53YB5; Q86VF3; Q86W04; Q8IWL4; Q8IXI3; Q96J21; Q9BYF8</t>
  </si>
  <si>
    <t>SCCA; SCCA1</t>
  </si>
  <si>
    <t>3D-structure; Acetylation; Alternative splicing; Cytoplasm; Polymorphism; Protease inhibitor; Serine protease inhibitor</t>
  </si>
  <si>
    <t>autocrine signaling {GO:0035425}; negative regulation of catalytic activity {GO:0043086}; negative regulation of endopeptidase activity {GO:0010951}; negative regulation of JUN kinase activity {GO:0043508}; negative regulation of peptidase activity {GO:0010466}; negative regulation of proteolysis {GO:0045861}; neutrophil degranulation {GO:0043312}; paracrine signaling {GO:0038001}; positive regulation of cell migration {GO:0030335}; positive regulation of cell proliferation {GO:0008284}; positive regulation of endopeptidase activity {GO:0010950}; positive regulation of epithelial to mesenchymal transition {GO:0010718}</t>
  </si>
  <si>
    <t>azurophil granule lumen {GO:0035578}; cytoplasm {GO:0005737}; cytoplasmic vesicle {GO:0031410}; extracellular exosome {GO:0070062}; extracellular region {GO:0005576}; extracellular space {GO:0005615}; nucleus {GO:0005634}; vesicle {GO:0031982}</t>
  </si>
  <si>
    <t>cysteine-type endopeptidase inhibitor activity {GO:0004869}; protease binding {GO:0002020}; serine-type endopeptidase inhibitor activity {GO:0004867}; virus receptor activity {GO:0001618}</t>
  </si>
  <si>
    <t>Coronin-1A</t>
  </si>
  <si>
    <t>Coronin-like protein A (Clipin-A); Coronin-like protein p57; Tryptophan aspartate-containing coat protein (TACO)</t>
  </si>
  <si>
    <t>COR1A_HUMAN</t>
  </si>
  <si>
    <t>P31146</t>
  </si>
  <si>
    <t>B2RBL1; Q2YD73</t>
  </si>
  <si>
    <t>CORO1</t>
  </si>
  <si>
    <t>Acetylation; Actin-binding; Coiled coil; Cytoplasm; Cytoplasmic vesicle; Cytoskeleton; Disease mutation; Membrane; Phosphoprotein; Polymorphism; Repeat; Ubl conjugation; WD repeat</t>
  </si>
  <si>
    <t>Cytoplasm; Cytoplasmic vesicle; Cytoskeleton; Membrane</t>
  </si>
  <si>
    <t>Coiled coil; Repeat; WD repeat</t>
  </si>
  <si>
    <t>Acetylation; Phosphoprotein; Ubl conjugation</t>
  </si>
  <si>
    <t>actin cytoskeleton organization {GO:0030036}; actin filament organization {GO:0007015}; calcium ion transport {GO:0006816}; cell-substrate adhesion {GO:0031589}; cellular response to interleukin-4 {GO:0071353}; early endosome to recycling endosome transport {GO:0061502}; homeostasis of number of cells within a tissue {GO:0048873}; innate immune response {GO:0045087}; leukocyte chemotaxis {GO:0030595}; natural killer cell degranulation {GO:0043320}; negative regulation of actin nucleation {GO:0051126}; negative regulation of neuron apoptotic process {GO:0043524}; negative regulation of vesicle fusion {GO:0031339}; nerve growth factor signaling pathway {GO:0038180}; phagocytosis {GO:0006909}; phagolysosome assembly {GO:0001845}; positive chemotaxis {GO:0050918}; positive regulation of cell migration {GO:0030335}; positive regulation of T cell proliferation {GO:0042102}; regulation of actin cytoskeleton organization {GO:0032956}; regulation of cell shape {GO:0008360}; regulation of release of sequestered calcium ion into cytosol {GO:0051279}; T cell homeostasis {GO:0043029}; uropod organization {GO:0032796}</t>
  </si>
  <si>
    <t>actin filament {GO:0005884}; axon {GO:0030424}; cell-cell junction {GO:0005911}; cortical actin cytoskeleton {GO:0030864}; cytoplasm {GO:0005737}; cytosol {GO:0005829}; early endosome {GO:0005769}; extracellular exosome {GO:0070062}; glutamatergic synapse {GO:0098978}; immunological synapse {GO:0001772}; lamellipodium {GO:0030027}; membrane {GO:0016020}; phagocytic cup {GO:0001891}; phagocytic vesicle {GO:0045335}; phagocytic vesicle membrane {GO:0030670}; plasma membrane {GO:0005886}; protein-containing complex {GO:0032991}</t>
  </si>
  <si>
    <t>actin binding {GO:0003779}; actin filament binding {GO:0051015}; actin monomer binding {GO:0003785}; cytoskeletal protein binding {GO:0008092}; myosin heavy chain binding {GO:0032036}; phosphatidylinositol 3-kinase binding {GO:0043548}; protein C-terminus binding {GO:0008022}; protein homodimerization activity {GO:0042803}; RNA binding {GO:0003723}</t>
  </si>
  <si>
    <t>Peroxiredoxin-1</t>
  </si>
  <si>
    <t>Natural killer cell-enhancing factor A (NKEF-A); Proliferation-associated gene protein (PAG); Thioredoxin peroxidase 2; Thioredoxin-dependent peroxide reductase 2</t>
  </si>
  <si>
    <t>PRDX1_HUMAN</t>
  </si>
  <si>
    <t>Q06830</t>
  </si>
  <si>
    <t>B5BU26; D3DPZ8; P35703; Q2V576; Q5T154; Q5T155</t>
  </si>
  <si>
    <t>PAGA; PAGB; TDPX2</t>
  </si>
  <si>
    <t>3D-structure; Acetylation; Antioxidant; Cytoplasm; Disulfide bond; Isopeptide bond; Oxidoreductase; Peroxidase; Phosphoprotein; Polymorphism; Redox-active center; Ubl conjugation</t>
  </si>
  <si>
    <t>Acetylation; Disulfide bond; Isopeptide bond; Phosphoprotein; Ubl conjugation</t>
  </si>
  <si>
    <t>cell proliferation {GO:0008283}; cell redox homeostasis {GO:0045454}; cellular response to oxidative stress {GO:0034599}; erythrocyte homeostasis {GO:0034101}; hydrogen peroxide catabolic process {GO:0042744}; natural killer cell activation {GO:0030101}; natural killer cell mediated cytotoxicity {GO:0042267}; regulation of NIK/NF-kappaB signaling {GO:1901222}; regulation of stress-activated MAPK cascade {GO:0032872}; removal of superoxide radicals {GO:0019430}; retina homeostasis {GO:0001895}; skeletal system development {GO:0001501}</t>
  </si>
  <si>
    <t>cytoplasm {GO:0005737}; cytosol {GO:0005829}; extracellular exosome {GO:0070062}; extracellular space {GO:0005615}; melanosome {GO:0042470}; myelin sheath {GO:0043209}; nucleus {GO:0005634}</t>
  </si>
  <si>
    <t>cadherin binding {GO:0045296}; identical protein binding {GO:0042802}; peroxidase activity {GO:0004601}; RNA binding {GO:0003723}; thioredoxin peroxidase activity {GO:0008379}</t>
  </si>
  <si>
    <t>Alpha-2-macroglobulin-like protein 1</t>
  </si>
  <si>
    <t>C3 and PZP-like alpha-2-macroglobulin domain-containing protein 9</t>
  </si>
  <si>
    <t>A2ML1_HUMAN</t>
  </si>
  <si>
    <t>A8K2U0</t>
  </si>
  <si>
    <t>B5MDD1; B7Z7V4; D3DUV3; F5H2Z2; Q2M224; Q6ZW52; Q6ZW53; Q8N1M4; Q96LQ8</t>
  </si>
  <si>
    <t>regulation of endopeptidase activity {GO:0052548}</t>
  </si>
  <si>
    <t>peptidase inhibitor activity {GO:0030414}; serine-type endopeptidase inhibitor activity {GO:0004867}</t>
  </si>
  <si>
    <t>Contactin-3</t>
  </si>
  <si>
    <t>Brain-derived immunoglobulin superfamily protein 1 (BIG-1); Plasmacytoma-associated neuronal glycoprotein</t>
  </si>
  <si>
    <t>CNTN3_HUMAN</t>
  </si>
  <si>
    <t>Q9P232</t>
  </si>
  <si>
    <t>B9EK50; Q9H039</t>
  </si>
  <si>
    <t>KIAA1496; PANG</t>
  </si>
  <si>
    <t>3D-structure; Cell adhesion; Cell membrane; Disulfide bond; Glycoprotein; GPI-anchor; Immunoglobulin domain; Lipoprotein; Membrane; Polymorphism; Repeat; Signal</t>
  </si>
  <si>
    <t>cell adhesion {GO:0007155}; nervous system development {GO:0007399}</t>
  </si>
  <si>
    <t>anchored component of membrane {GO:0031225}; extracellular region {GO:0005576}; plasma membrane {GO:0005886}</t>
  </si>
  <si>
    <t>Profilin-1</t>
  </si>
  <si>
    <t>Epididymis tissue protein Li 184a; Profilin I</t>
  </si>
  <si>
    <t>PROF1_HUMAN</t>
  </si>
  <si>
    <t>P07737</t>
  </si>
  <si>
    <t>Q53Y44</t>
  </si>
  <si>
    <t>3D-structure; Acetylation; Actin-binding; Amyotrophic lateral sclerosis; Cytoplasm; Cytoskeleton; Disease mutation; Isopeptide bond; Neurodegeneration; Phosphoprotein; Ubl conjugation</t>
  </si>
  <si>
    <t>actin cytoskeleton organization {GO:0030036}; cellular response to growth factor stimulus {GO:0071363}; modification of postsynaptic actin cytoskeleton {GO:0098885}; negative regulation of actin filament bundle assembly {GO:0032232}; negative regulation of actin filament polymerization {GO:0030837}; negative regulation of stress fiber assembly {GO:0051497}; neural tube closure {GO:0001843}; positive regulation of actin filament bundle assembly {GO:0032233}; positive regulation of actin filament polymerization {GO:0030838}; positive regulation of ATPase activity {GO:0032781}; positive regulation of DNA metabolic process {GO:0051054}; positive regulation of epithelial cell migration {GO:0010634}; positive regulation of ruffle assembly {GO:1900029}; positive regulation of stress fiber assembly {GO:0051496}; positive regulation of transcription by RNA polymerase II {GO:0045944}; positive regulation of viral transcription {GO:0050434}; protein stabilization {GO:0050821}; synapse maturation {GO:0060074}; Wnt signaling pathway, planar cell polarity pathway {GO:0060071}</t>
  </si>
  <si>
    <t>blood microparticle {GO:0072562}; cell cortex {GO:0005938}; cytoplasm {GO:0005737}; cytoskeleton {GO:0005856}; cytosol {GO:0005829}; extracellular exosome {GO:0070062}; focal adhesion {GO:0005925}; glutamatergic synapse {GO:0098978}; membrane {GO:0016020}; neuron projection {GO:0043005}; nucleus {GO:0005634}; parallel fiber to Purkinje cell synapse {GO:0098688}; postsynapse {GO:0098794}; presynapse {GO:0098793}; Schaffer collateral - CA1 synapse {GO:0098685}</t>
  </si>
  <si>
    <t>actin binding {GO:0003779}; actin monomer binding {GO:0003785}; adenyl-nucleotide exchange factor activity {GO:0000774}; cadherin binding {GO:0045296}; phosphatidylinositol-4,5-bisphosphate binding {GO:0005546}; proline-rich region binding {GO:0070064}; Rho GTPase binding {GO:0017048}; RNA binding {GO:0003723}; signaling receptor binding {GO:0005102}</t>
  </si>
  <si>
    <t>Platelet degranulation {R-HSA-114608}; Signaling by ROBO receptors {R-HSA-376176}; PCP/CE pathway {R-HSA-4086400}; RHO GTPases Activate Formins {R-HSA-5663220}</t>
  </si>
  <si>
    <t>Transaldolase</t>
  </si>
  <si>
    <t>TALDO_HUMAN</t>
  </si>
  <si>
    <t>P37837</t>
  </si>
  <si>
    <t>B2R8M2; O00751; Q8WV32; Q8WZ45</t>
  </si>
  <si>
    <t>TAL; TALDO; TALDOR</t>
  </si>
  <si>
    <t>3D-structure; Acetylation; Cytoplasm; Disease mutation; Pentose shunt; Phosphoprotein; Schiff base; Transferase</t>
  </si>
  <si>
    <t>Pentose shunt</t>
  </si>
  <si>
    <t>carbohydrate metabolic process {GO:0005975}; fructose 6-phosphate metabolic process {GO:0006002}; interleukin-12-mediated signaling pathway {GO:0035722}; pentose-phosphate shunt {GO:0006098}; pentose-phosphate shunt, non-oxidative branch {GO:0009052}; xylulose biosynthetic process {GO:0005999}</t>
  </si>
  <si>
    <t>cytoplasm {GO:0005737}; cytosol {GO:0005829}; extracellular exosome {GO:0070062}; nucleoplasm {GO:0005654}; nucleus {GO:0005634}</t>
  </si>
  <si>
    <t>monosaccharide binding {GO:0048029}; sedoheptulose-7-phosphate:D-glyceraldehyde-3-phosphate glyceronetransferase activity {GO:0004801}</t>
  </si>
  <si>
    <t>Carbohydrate degradation; pentose phosphate pathway; D- glyceraldehyde 3-phosphate and beta-D-fructose 6-phosphate from D- ribose 5-phosphate and D-xylulose 5-phosphate (non-oxidative stage): step 2/3.</t>
  </si>
  <si>
    <t>Insulin effects increased synthesis of Xylulose-5-Phosphate {R-HSA-163754}; TALDO1 deficiency: failed conversion of SH7P, GA3P to Fru(6)P, E4P {R-HSA-6791055}; TALDO1 deficiency: failed conversion of Fru(6)P, E4P to SH7P, GA3P {R-HSA-6791462}; Pentose phosphate pathway {R-HSA-71336}; Gene and protein expression by JAK-STAT signaling after Interleukin-12 stimulation {R-HSA-8950505}</t>
  </si>
  <si>
    <t>Protocadherin-18</t>
  </si>
  <si>
    <t>PCD18_HUMAN</t>
  </si>
  <si>
    <t>Q9HCL0</t>
  </si>
  <si>
    <t>A8K7K3; B7ZKT1; Q52LS2</t>
  </si>
  <si>
    <t>KIAA1562</t>
  </si>
  <si>
    <t>Alternative splicing; Calcium; Cell adhesion; Cell membrane; Glycoprotein; Membrane; Repeat; Signal; Transmembrane; Transmembrane helix</t>
  </si>
  <si>
    <t>brain development {GO:0007420}; cell adhesion {GO:0007155}; cell-cell signaling {GO:0007267}; homophilic cell adhesion via plasma membrane adhesion molecules {GO:0007156}; nervous system development {GO:0007399}</t>
  </si>
  <si>
    <t>Heat shock protein HSP 90-beta (HSP 90)</t>
  </si>
  <si>
    <t>Heat shock 84 kDa (HSP 84; HSP84)</t>
  </si>
  <si>
    <t>HS90B_HUMAN</t>
  </si>
  <si>
    <t>P08238</t>
  </si>
  <si>
    <t>B2R5P0; Q5T9W7; Q9NQW0; Q9NTK6</t>
  </si>
  <si>
    <t>HSP90B; HSPC2; HSPCB</t>
  </si>
  <si>
    <t>3D-structure; Acetylation; ATP-binding; Cell membrane; Chaperone; Cytoplasm; Glycoprotein; Membrane; Methylation; Nucleotide-binding; Nucleus; Phosphoprotein; Polymorphism; S-nitrosylation; Secreted; Stress response; Ubl conjugation</t>
  </si>
  <si>
    <t>Stress response</t>
  </si>
  <si>
    <t>Cell membrane; Cytoplasm; Membrane; Nucleus; Secreted</t>
  </si>
  <si>
    <t>Acetylation; Glycoprotein; Methylation; Phosphoprotein; S-nitrosylation; Ubl conjugation</t>
  </si>
  <si>
    <t>axon extension {GO:0048675}; cellular response to drug {GO:0035690}; cellular response to interleukin-4 {GO:0071353}; cellular response to organic cyclic compound {GO:0071407}; central nervous system neuron axonogenesis {GO:0021955}; chaperone-mediated protein complex assembly {GO:0051131}; establishment of cell polarity {GO:0030010}; Fc-gamma receptor signaling pathway involved in phagocytosis {GO:0038096}; negative regulation of cell cycle arrest {GO:0071157}; negative regulation of complement-dependent cytotoxicity {GO:1903660}; negative regulation of neuron apoptotic process {GO:0043524}; negative regulation of proteasomal protein catabolic process {GO:1901799}; negative regulation of proteasomal ubiquitin-dependent protein catabolic process {GO:0032435}; negative regulation of protein metabolic process {GO:0051248}; negative regulation of transforming growth factor beta activation {GO:1901389}; neutrophil degranulation {GO:0043312}; placenta development {GO:0001890}; positive regulation of cell differentiation {GO:0045597}; positive regulation of cell size {GO:0045793}; positive regulation of cyclin-dependent protein kinase activity {GO:1904031}; positive regulation of nitric oxide biosynthetic process {GO:0045429}; positive regulation of peptidyl-serine phosphorylation {GO:0033138}; positive regulation of phosphoprotein phosphatase activity {GO:0032516}; positive regulation of protein binding {GO:0032092}; positive regulation of protein import into nucleus, translocation {GO:0033160}; positive regulation of protein kinase B signaling {GO:0051897}; positive regulation of protein localization to cell surface {GO:2000010}; positive regulation of protein serine/threonine kinase activity {GO:0071902}; positive regulation of tau-protein kinase activity {GO:1902949}; positive regulation of telomerase activity {GO:0051973}; positive regulation of transforming growth factor beta receptor signaling pathway {GO:0030511}; protein folding {GO:0006457}; protein stabilization {GO:0050821}; regulation of cellular protein localization {GO:1903827}; regulation of cellular response to heat {GO:1900034}; regulation of interferon-gamma-mediated signaling pathway {GO:0060334}; regulation of protein ubiquitination {GO:0031396}; regulation of type I interferon-mediated signaling pathway {GO:0060338}; response to cocaine {GO:0042220}; response to salt stress {GO:0009651}; response to unfolded protein {GO:0006986}; supramolecular fiber organization {GO:0097435}; telomerase holoenzyme complex assembly {GO:1905323}; telomere maintenance via telomerase {GO:0007004}; virion attachment to host cell {GO:0019062}; xenobiotic metabolic process {GO:0006805}</t>
  </si>
  <si>
    <t>apical plasma membrane {GO:0016324}; aryl hydrocarbon receptor complex {GO:0034751}; axonal growth cone {GO:0044295}; basolateral plasma membrane {GO:0016323}; brush border membrane {GO:0031526}; cell surface {GO:0009986}; cytoplasm {GO:0005737}; cytosol {GO:0005829}; dendritic growth cone {GO:0044294}; extracellular exosome {GO:0070062}; extracellular region {GO:0005576}; ficolin-1-rich granule lumen {GO:1904813}; inclusion body {GO:0016234}; lysosomal membrane {GO:0005765}; melanosome {GO:0042470}; membrane {GO:0016020}; mitochondrion {GO:0005739}; neuronal cell body {GO:0043025}; nucleoplasm {GO:0005654}; nucleus {GO:0005634}; ooplasm {GO:1990917}; perinuclear region of cytoplasm {GO:0048471}; protein-containing complex {GO:0032991}; secretory granule lumen {GO:0034774}; sperm head plasma membrane {GO:1990913}</t>
  </si>
  <si>
    <t>ATP binding {GO:0005524}; ATP-dependent protein binding {GO:0043008}; ATPase activity, coupled {GO:0042623}; cadherin binding {GO:0045296}; CTP binding {GO:0002135}; dATP binding {GO:0032564}; disordered domain specific binding {GO:0097718}; DNA polymerase binding {GO:0070182}; double-stranded RNA binding {GO:0003725}; GTP binding {GO:0005525}; heat shock protein binding {GO:0031072}; histone deacetylase binding {GO:0042826}; histone methyltransferase binding {GO:1990226}; identical protein binding {GO:0042802}; ion channel binding {GO:0044325}; kinase binding {GO:0019900}; MHC class II protein complex binding {GO:0023026}; nitric-oxide synthase regulator activity {GO:0030235}; peptide binding {GO:0042277}; protein dimerization activity {GO:0046983}; protein homodimerization activity {GO:0042803}; protein kinase binding {GO:0019901}; protein kinase regulator activity {GO:0019887}; RNA binding {GO:0003723}; sulfonylurea receptor binding {GO:0017098}; tau protein binding {GO:0048156}; TPR domain binding {GO:0030911}; ubiquitin protein ligase binding {GO:0031625}; unfolded protein binding {GO:0051082}; UTP binding {GO:0002134}</t>
  </si>
  <si>
    <t>Regulation of actin dynamics for phagocytic cup formation {R-HSA-2029482}; HSP90 chaperone cycle for steroid hormone receptors (SHR) {R-HSA-3371497}; HSF1 activation {R-HSA-3371511}; Attenuation phase {R-HSA-3371568}; HSF1-dependent transactivation {R-HSA-3371571}; Sema3A PAK dependent Axon repulsion {R-HSA-399954}; Uptake and function of diphtheria toxin {R-HSA-5336415}; Neutrophil degranulation {R-HSA-6798695}; The NLRP3 inflammasome {R-HSA-844456}; The role of GTSE1 in G2/M progression after G2 checkpoint {R-HSA-8852276}; Aryl hydrocarbon receptor signalling {R-HSA-8937144}; ESR-mediated signaling {R-HSA-8939211}; Estrogen-dependent gene expression {R-HSA-9018519}</t>
  </si>
  <si>
    <t>Voltage-dependent calcium channel subunit delta-1</t>
  </si>
  <si>
    <t>Voltage-gated calcium channel subunit alpha-2/delta-1</t>
  </si>
  <si>
    <t>CA2D1_HUMAN</t>
  </si>
  <si>
    <t>P54289</t>
  </si>
  <si>
    <t>Q17R45; Q9UD80; Q9UD81; Q9UD82</t>
  </si>
  <si>
    <t>CACNL2A; CCHL2A; MHS3</t>
  </si>
  <si>
    <t>Alternative splicing; Calcium; Calcium channel; Calcium transport; Disulfide bond; Glycoprotein; Ion channel; Ion transport; Membrane; Metal-binding; Phosphoprotein; Polymorphism; Signal; Transmembrane; Transmembrane helix; Transport; Voltage-gated channel</t>
  </si>
  <si>
    <t>Calcium transport; Ion transport; Transport</t>
  </si>
  <si>
    <t>Calcium channel; Ion channel; Voltage-gated channel</t>
  </si>
  <si>
    <t>calcium ion import across plasma membrane {GO:0098703}; calcium ion transmembrane transport via high voltage-gated calcium channel {GO:0061577}; calcium ion transport {GO:0006816}; calcium ion transport into cytosol {GO:0060402}; cardiac muscle cell action potential involved in contraction {GO:0086002}; cellular response to amyloid-beta {GO:1904646}; membrane depolarization during bundle of His cell action potential {GO:0086048}; positive regulation of high voltage-gated calcium channel activity {GO:1901843}; regulation of calcium ion transmembrane transport via high voltage-gated calcium channel {GO:1902514}; regulation of calcium ion transport {GO:0051924}; regulation of heart rate by cardiac conduction {GO:0086091}; regulation of membrane repolarization during action potential {GO:0098903}; regulation of ventricular cardiac muscle cell membrane repolarization {GO:0060307}</t>
  </si>
  <si>
    <t>extracellular exosome {GO:0070062}; L-type voltage-gated calcium channel complex {GO:1990454}; plasma membrane {GO:0005886}; sarcoplasmic reticulum {GO:0016529}; voltage-gated calcium channel complex {GO:0005891}</t>
  </si>
  <si>
    <t>metal ion binding {GO:0046872}; voltage-gated calcium channel activity {GO:0005245}</t>
  </si>
  <si>
    <t>Phase 0 - rapid depolarisation {R-HSA-5576892}; Phase 2 - plateau phase {R-HSA-5576893}</t>
  </si>
  <si>
    <t>Histone H1.4</t>
  </si>
  <si>
    <t>Histone H1b; Histone H1s-4</t>
  </si>
  <si>
    <t>H14_HUMAN</t>
  </si>
  <si>
    <t>P10412</t>
  </si>
  <si>
    <t>Q4VB25</t>
  </si>
  <si>
    <t>H1F4</t>
  </si>
  <si>
    <t>3D-structure; Acetylation; ADP-ribosylation; Chromosome; Citrullination; DNA-binding; Hydroxylation; Mental retardation; Methylation; Nucleus; Phosphoprotein; Polymorphism</t>
  </si>
  <si>
    <t>Chromosome; Nucleus</t>
  </si>
  <si>
    <t>Mental retardation</t>
  </si>
  <si>
    <t>ADP-ribosylation; Acetylation; Citrullination; Hydroxylation; Methylation; Phosphoprotein</t>
  </si>
  <si>
    <t>histone H3-K27 trimethylation {GO:0098532}; histone H3-K4 trimethylation {GO:0080182}; negative regulation of transcription by RNA polymerase II {GO:0000122}; nucleosome assembly {GO:0006334}; nucleosome positioning {GO:0016584}</t>
  </si>
  <si>
    <t>nuclear heterochromatin {GO:0005720}; nuclear nucleosome {GO:0000788}; nucleus {GO:0005634}</t>
  </si>
  <si>
    <t>ADP binding {GO:0043531}; AMP binding {GO:0016208}; ATP binding {GO:0005524}; calcium ion binding {GO:0005509}; chromatin DNA binding {GO:0031490}; dATP binding {GO:0032564}; double-stranded DNA binding {GO:0003690}; GTP binding {GO:0005525}; RNA binding {GO:0003723}</t>
  </si>
  <si>
    <t>Activation of DNA fragmentation factor {R-HSA-211227}; Formation of Senescence-Associated Heterochromatin Foci (SAHF) {R-HSA-2559584}</t>
  </si>
  <si>
    <t>Anthrax toxin receptor 2</t>
  </si>
  <si>
    <t>Capillary morphogenesis gene 2 protein (CMG-2)</t>
  </si>
  <si>
    <t>ANTR2_HUMAN</t>
  </si>
  <si>
    <t>P58335</t>
  </si>
  <si>
    <t>Q4W5H6; Q59E98; Q5JPE9; Q86UI1; Q8N4J8; Q8NB13; Q96NC7</t>
  </si>
  <si>
    <t>CMG2</t>
  </si>
  <si>
    <t>3D-structure; Alternative splicing; Cell membrane; Disease mutation; Disulfide bond; Endoplasmic reticulum; Glycoprotein; Membrane; Metal-binding; Phosphoprotein; Polymorphism; Receptor; Secreted; Signal; Transmembrane; Transmembrane helix</t>
  </si>
  <si>
    <t>Cell membrane; Endoplasmic reticulum; Membrane; Secreted</t>
  </si>
  <si>
    <t>reproductive process {GO:0022414}; toxin transport {GO:1901998}</t>
  </si>
  <si>
    <t>endoplasmic reticulum membrane {GO:0005789}; endosome membrane {GO:0010008}; external side of plasma membrane {GO:0009897}; extracellular region {GO:0005576}; integral component of membrane {GO:0016021}; plasma membrane {GO:0005886}</t>
  </si>
  <si>
    <t>metal ion binding {GO:0046872}; signaling receptor activity {GO:0038023}</t>
  </si>
  <si>
    <t>Uptake and function of anthrax toxins {R-HSA-5210891}</t>
  </si>
  <si>
    <t>Alpha-N-acetylglucosaminidase 77 kDa form</t>
  </si>
  <si>
    <t>N-acetyl-alpha-glucosaminidase (NAG)</t>
  </si>
  <si>
    <t>ANAG_HUMAN</t>
  </si>
  <si>
    <t>P54802</t>
  </si>
  <si>
    <t>UFHSD1</t>
  </si>
  <si>
    <t>3D-structure; Charcot-Marie-Tooth disease; Disease mutation; Glycoprotein; Glycosidase; Hydrolase; Lysosome; Mucopolysaccharidosis; Neurodegeneration; Neuropathy; Polymorphism; Signal</t>
  </si>
  <si>
    <t>Charcot-Marie-Tooth disease; Disease mutation; Mucopolysaccharidosis; Neurodegeneration; Neuropathy</t>
  </si>
  <si>
    <t>cerebellar Purkinje cell layer development {GO:0021680}; glycosaminoglycan catabolic process {GO:0006027}; inner ear receptor cell development {GO:0060119}; locomotor rhythm {GO:0045475}; lysosome organization {GO:0007040}; middle ear morphogenesis {GO:0042474}; nervous system development {GO:0007399}; retinal rod cell development {GO:0046548}</t>
  </si>
  <si>
    <t>extracellular exosome {GO:0070062}; lysosomal lumen {GO:0043202}; lysosome {GO:0005764}</t>
  </si>
  <si>
    <t>alpha-N-acetylglucosaminidase activity {GO:0004561}</t>
  </si>
  <si>
    <t>HS-GAG degradation {R-HSA-2024096}; MPS IIIB - Sanfilippo syndrome B {R-HSA-2206282}</t>
  </si>
  <si>
    <t>Lactoferroxin-C</t>
  </si>
  <si>
    <t>Growth-inhibiting protein 12; Talalactoferrin (Lfcin-H)</t>
  </si>
  <si>
    <t>TRFL_HUMAN</t>
  </si>
  <si>
    <t>P02788</t>
  </si>
  <si>
    <t>A8K9U8; B2MV13; B7Z4X2; E7EQH5; O00756; Q16780; Q16785; Q16786; Q16789; Q5DSM0; Q8IU92; Q8IZH6; Q8TCD2; Q96KZ4; Q96KZ5; Q9H1Z3; Q9UCY5</t>
  </si>
  <si>
    <t>GIG12; LF</t>
  </si>
  <si>
    <t>3D-structure; Alternative promoter usage; Antibiotic; Antimicrobial; Cytoplasm; Disulfide bond; DNA-binding; Glycoprotein; Heparin-binding; Hydrolase; Immunity; Ion transport; Iron; Iron transport; Isopeptide bond; Metal-binding; Nucleus; Osteogenesis; Polymorphism; Protease; Repeat; Secreted; Serine protease; Signal; Transcription; Transcription regulation; Transport; Ubl conjugation</t>
  </si>
  <si>
    <t>Immunity; Ion transport; Iron transport; Osteogenesis; Transcription; Transcription regulation; Transport</t>
  </si>
  <si>
    <t>Alternative promoter usage; Polymorphism</t>
  </si>
  <si>
    <t>Iron; Metal-binding</t>
  </si>
  <si>
    <t>Antibiotic; Antimicrobial; DNA-binding; Heparin-binding; Hydrolase; Protease; Serine protease</t>
  </si>
  <si>
    <t>Disulfide bond; Glycoprotein; Isopeptide bond; Ubl conjugation</t>
  </si>
  <si>
    <t>antibacterial humoral response {GO:0019731}; antifungal humoral response {GO:0019732}; antimicrobial humoral immune response mediated by antimicrobial peptide {GO:0061844}; antimicrobial humoral response {GO:0019730}; bone morphogenesis {GO:0060349}; cellular protein metabolic process {GO:0044267}; defense response to Gram-negative bacterium {GO:0050829}; defense response to Gram-positive bacterium {GO:0050830}; humoral immune response {GO:0006959}; innate immune response {GO:0045087}; innate immune response in mucosa {GO:0002227}; ion transport {GO:0006811}; iron assimilation by chelation and transport {GO:0033214}; killing of cells of other organism {GO:0031640}; membrane disruption in other organism {GO:0051673}; negative regulation by host of viral process {GO:0044793}; negative regulation of apoptotic process {GO:0043066}; negative regulation of ATPase activity {GO:0032780}; negative regulation of cysteine-type endopeptidase activity {GO:2000117}; negative regulation of lipopolysaccharide-mediated signaling pathway {GO:0031665}; negative regulation of membrane potential {GO:0045837}; negative regulation of osteoclast development {GO:2001205}; negative regulation of single-species biofilm formation in or on host organism {GO:1900229}; negative regulation of tumor necrosis factor (ligand) superfamily member 11 production {GO:2000308}; negative regulation of viral genome replication {GO:0045071}; negative regulation of viral process {GO:0048525}; neutrophil degranulation {GO:0043312}; ossification {GO:0001503}; positive regulation of bone mineralization involved in bone maturation {GO:1900159}; positive regulation of chondrocyte proliferation {GO:1902732}; positive regulation of I-kappaB kinase/NF-kappaB signaling {GO:0043123}; positive regulation of NF-kappaB transcription factor activity {GO:0051092}; positive regulation of osteoblast differentiation {GO:0045669}; positive regulation of osteoblast proliferation {GO:0033690}; positive regulation of protein serine/threonine kinase activity {GO:0071902}; positive regulation of toll-like receptor 4 signaling pathway {GO:0034145}; regulation of cytokine production {GO:0001817}; regulation of tumor necrosis factor production {GO:0032680}; retina homeostasis {GO:0001895}; transcription, DNA-templated {GO:0006351}</t>
  </si>
  <si>
    <t>cell surface {GO:0009986}; cytoplasm {GO:0005737}; extracellular exosome {GO:0070062}; extracellular region {GO:0005576}; extracellular space {GO:0005615}; nucleus {GO:0005634}; other organism cell membrane {GO:0044218}; phagocytic vesicle lumen {GO:0097013}; protein-containing complex {GO:0032991}; secretory granule {GO:0030141}; specific granule {GO:0042581}; specific granule lumen {GO:0035580}; tertiary granule lumen {GO:1904724}</t>
  </si>
  <si>
    <t>cysteine-type endopeptidase inhibitor activity {GO:0004869}; DNA binding {GO:0003677}; heparin binding {GO:0008201}; iron ion binding {GO:0005506}; lipopolysaccharide binding {GO:0001530}; protein serine/threonine kinase activator activity {GO:0043539}; serine-type endopeptidase activity {GO:0004252}</t>
  </si>
  <si>
    <t>Mtb iron assimilation by chelation {R-HSA-1222449}; Neutrophil degranulation {R-HSA-6798695}; Metal sequestration by antimicrobial proteins {R-HSA-6799990}; Antimicrobial peptides {R-HSA-6803157}; Amyloid fiber formation {R-HSA-977225}</t>
  </si>
  <si>
    <t>Procollagen C-endopeptidase enhancer 1</t>
  </si>
  <si>
    <t>Procollagen COOH-terminal proteinase enhancer 1 (PCPE-1; Procollagen C-proteinase enhancer 1); Type 1 procollagen C-proteinase enhancer protein; Type I procollagen COOH-terminal proteinase enhancer</t>
  </si>
  <si>
    <t>PCOC1_HUMAN</t>
  </si>
  <si>
    <t>Q15113</t>
  </si>
  <si>
    <t>B2R9E1; O14550</t>
  </si>
  <si>
    <t>PCPE1</t>
  </si>
  <si>
    <t>3D-structure; Disulfide bond; Glycoprotein; Phosphoprotein; Repeat; Secreted; Signal</t>
  </si>
  <si>
    <t>cellular response to leukemia inhibitory factor {GO:1990830}; multicellular organism development {GO:0007275}; proteolysis {GO:0006508}</t>
  </si>
  <si>
    <t>collagen binding {GO:0005518}; extracellular matrix structural constituent {GO:0005201}; heparin binding {GO:0008201}; peptidase activator activity {GO:0016504}</t>
  </si>
  <si>
    <t>Collagen biosynthesis and modifying enzymes {R-HSA-1650814}; Crosslinking of collagen fibrils {R-HSA-2243919}</t>
  </si>
  <si>
    <t>Liver carboxylesterase 1</t>
  </si>
  <si>
    <t>Acyl-coenzyme A:cholesterol acyltransferase (ACAT); Brain carboxylesterase hBr1; Carboxylesterase 1 (CE-1; hCE-1); Cocaine carboxylesterase; Egasyn; HMSE; Methylumbelliferyl-acetate deacetylase 1; Monocyte/macrophage serine esterase; Retinyl ester hydrolase (REH); Serine esterase 1; Triacylglycerol hydrolase (TGH)</t>
  </si>
  <si>
    <t>EST1_HUMAN</t>
  </si>
  <si>
    <t>P23141</t>
  </si>
  <si>
    <t>A6NIM1; A8K3K8; A8K844; E9PAU8; P82127; Q00015; Q13657; Q14062; Q16737; Q16788; Q549X7; Q549X8; Q86UK2; Q96EE8; Q9UC52; Q9UDG8; Q9UK77; Q9ULY2</t>
  </si>
  <si>
    <t>CES2; SES1</t>
  </si>
  <si>
    <t>3D-structure; Alternative splicing; Disulfide bond; Endoplasmic reticulum; Glycoprotein; Hydrolase; Phosphoprotein; Polymorphism; Serine esterase; Signal</t>
  </si>
  <si>
    <t>cholesterol biosynthetic process {GO:0006695}; cholesterol ester hydrolysis involved in cholesterol transport {GO:0090122}; epithelial cell differentiation {GO:0030855}; medium-chain fatty acid metabolic process {GO:0051791}; response to toxic substance {GO:0009636}; xenobiotic metabolic process {GO:0006805}</t>
  </si>
  <si>
    <t>cytosol {GO:0005829}; endoplasmic reticulum {GO:0005783}; endoplasmic reticulum lumen {GO:0005788}</t>
  </si>
  <si>
    <t>carboxylic ester hydrolase activity {GO:0052689}; methylumbelliferyl-acetate deacetylase activity {GO:0047374}; sterol esterase activity {GO:0004771}</t>
  </si>
  <si>
    <t>Receptor-type tyrosine-protein phosphatase eta (Protein-tyrosine phosphatase eta; R-PTP-eta)</t>
  </si>
  <si>
    <t>Density-enhanced phosphatase 1 (DEP-1); HPTP eta; Protein-tyrosine phosphatase receptor type J (R-PTP-J); CD_antigen=CD148</t>
  </si>
  <si>
    <t>PTPRJ_HUMAN</t>
  </si>
  <si>
    <t>Q12913</t>
  </si>
  <si>
    <t>Q15255; Q6P4H4; Q8NHM2; Q9UDA9</t>
  </si>
  <si>
    <t>DEP1</t>
  </si>
  <si>
    <t>3D-structure; Alternative splicing; Cell junction; Cell membrane; Cell projection; Glycoprotein; Hydrolase; Membrane; Phosphoprotein; Polymorphism; Protein phosphatase; Repeat; Signal; Transmembrane; Transmembrane helix</t>
  </si>
  <si>
    <t>Cell junction; Cell membrane; Cell projection; Membrane</t>
  </si>
  <si>
    <t>Hydrolase; Protein phosphatase</t>
  </si>
  <si>
    <t>contact inhibition {GO:0060242}; negative regulation of cell growth {GO:0030308}; negative regulation of cell migration {GO:0030336}; negative regulation of cell proliferation {GO:0008285}; negative regulation of epidermal growth factor receptor signaling pathway {GO:0042059}; negative regulation of MAP kinase activity {GO:0043407}; negative regulation of platelet-derived growth factor receptor signaling pathway {GO:0010642}; negative regulation of protein kinase B signaling {GO:0051898}; negative regulation of T cell receptor signaling pathway {GO:0050860}; negative regulation of vascular permeability {GO:0043116}; neutrophil degranulation {GO:0043312}; peptidyl-tyrosine dephosphorylation {GO:0035335}; platelet-derived growth factor receptor signaling pathway {GO:0048008}; positive chemotaxis {GO:0050918}; positive regulation of cell adhesion {GO:0045785}; positive regulation of focal adhesion assembly {GO:0051894}; positive regulation of protein kinase B signaling {GO:0051897}; regulation of cell adhesion {GO:0030155}; T cell receptor signaling pathway {GO:0050852}</t>
  </si>
  <si>
    <t>cell surface {GO:0009986}; cell-cell junction {GO:0005911}; extracellular exosome {GO:0070062}; immunological synapse {GO:0001772}; integral component of plasma membrane {GO:0005887}; plasma membrane {GO:0005886}; ruffle membrane {GO:0032587}; specific granule membrane {GO:0035579}</t>
  </si>
  <si>
    <t>beta-catenin binding {GO:0008013}; delta-catenin binding {GO:0070097}; gamma-catenin binding {GO:0045295}; mitogen-activated protein kinase binding {GO:0051019}; phosphatase activity {GO:0016791}; platelet-derived growth factor receptor binding {GO:0005161}; protein kinase binding {GO:0019901}; protein tyrosine phosphatase activity {GO:0004725}</t>
  </si>
  <si>
    <t>Phosphorylation of CD3 and TCR zeta chains {R-HSA-202427}; Neutrophil degranulation {R-HSA-6798695}; Negative regulation of MET activity {R-HSA-6807004}</t>
  </si>
  <si>
    <t>Collagen alpha-2(I) chain</t>
  </si>
  <si>
    <t>Alpha-2 type I collagen</t>
  </si>
  <si>
    <t>CO1A2_HUMAN</t>
  </si>
  <si>
    <t>P08123</t>
  </si>
  <si>
    <t>P02464; Q13897; Q13997; Q13998; Q14038; Q14057; Q15177; Q15947; Q16480; Q16511; Q7Z5S6; Q9UEB6; Q9UEF9; Q9UM83; Q9UMI1; Q9UML5; Q9UMM6; Q9UPH0</t>
  </si>
  <si>
    <t>3D-structure; Calcium; Chromosomal rearrangement; Collagen; Disease mutation; Disulfide bond; Dwarfism; Ehlers-Danlos syndrome; Extracellular matrix; Glycoprotein; Hydroxylation; Metal-binding; Osteogenesis imperfecta; Polymorphism; Pyrrolidone carboxylic acid; Repeat; Secreted; Signal</t>
  </si>
  <si>
    <t>blood coagulation {GO:0007596}; blood vessel development {GO:0001568}; cellular response to amino acid stimulus {GO:0071230}; collagen fibril organization {GO:0030199}; cytokine-mediated signaling pathway {GO:0019221}; extracellular matrix organization {GO:0030198}; leukocyte migration {GO:0050900}; odontogenesis {GO:0042476}; platelet activation {GO:0030168}; protein heterotrimerization {GO:0070208}; regulation of blood pressure {GO:0008217}; regulation of immune response {GO:0050776}; Rho protein signal transduction {GO:0007266}; skeletal system development {GO:0001501}; skin morphogenesis {GO:0043589}; transforming growth factor beta receptor signaling pathway {GO:0007179}</t>
  </si>
  <si>
    <t>collagen type I trimer {GO:0005584}; collagen-containing extracellular matrix {GO:0062023}; endoplasmic reticulum {GO:0005783}; endoplasmic reticulum lumen {GO:0005788}; extracellular exosome {GO:0070062}; extracellular matrix {GO:0031012}; extracellular region {GO:0005576}; extracellular space {GO:0005615}</t>
  </si>
  <si>
    <t>extracellular matrix structural constituent {GO:0005201}; extracellular matrix structural constituent conferring tensile strength {GO:0030020}; identical protein binding {GO:0042802}; metal ion binding {GO:0046872}; platelet-derived growth factor binding {GO:0048407}; protease binding {GO:0002020}; protein binding, bridging {GO:0030674}; SMAD binding {GO:0046332}</t>
  </si>
  <si>
    <t>GPVI-mediated activation cascade {R-HSA-114604}; Collagen degradation {R-HSA-1442490}; Extracellular matrix organization {R-HSA-1474244}; Collagen biosynthesis and modifying enzymes {R-HSA-1650814}; Immunoregulatory interactions between a Lymphoid and a non-Lymphoid cell {R-HSA-198933}; Assembly of collagen fibrils and other multimeric structures {R-HSA-2022090}; Cell surface interactions at the vascular wall {R-HSA-202733}; Integrin cell surface interactions {R-HSA-216083}; Anchoring fibril formation {R-HSA-2214320}; Crosslinking of collagen fibrils {R-HSA-2243919}; Syndecan interactions {R-HSA-3000170}; Non-integrin membrane-ECM interactions {R-HSA-3000171}; ECM proteoglycans {R-HSA-3000178}; Scavenging by Class A Receptors {R-HSA-3000480}; GP1b-IX-V activation signalling {R-HSA-430116}; Interleukin-4 and Interleukin-13 signaling {R-HSA-6785807}; Platelet Adhesion to exposed collagen {R-HSA-75892}; Platelet Aggregation (Plug Formation) {R-HSA-76009}; MET activates PTK2 signaling {R-HSA-8874081}; Collagen chain trimerization {R-HSA-8948216}</t>
  </si>
  <si>
    <t>Cathepsin F (CATSF)</t>
  </si>
  <si>
    <t>CATF_HUMAN</t>
  </si>
  <si>
    <t>Q9UBX1</t>
  </si>
  <si>
    <t>B2R964; O95240; Q9NSU4; Q9UKQ5</t>
  </si>
  <si>
    <t>3D-structure; Disease mutation; Disulfide bond; Glycoprotein; Hydrolase; Lysosome; Neurodegeneration; Neuronal ceroid lipofuscinosis; Polymorphism; Protease; Signal; Thiol protease; Zymogen</t>
  </si>
  <si>
    <t>Disease mutation; Neurodegeneration; Neuronal ceroid lipofuscinosis</t>
  </si>
  <si>
    <t>antigen processing and presentation of exogenous peptide antigen via MHC class II {GO:0019886}; proteolysis {GO:0006508}; proteolysis involved in cellular protein catabolic process {GO:0051603}</t>
  </si>
  <si>
    <t>extracellular exosome {GO:0070062}; extracellular space {GO:0005615}; extracellular vesicle {GO:1903561}; lysosomal lumen {GO:0043202}; lysosome {GO:0005764}</t>
  </si>
  <si>
    <t>cysteine-type endopeptidase activity {GO:0004197}</t>
  </si>
  <si>
    <t>MHC class II antigen presentation {R-HSA-2132295}</t>
  </si>
  <si>
    <t>Macrophage mannose receptor 1 (MMR)</t>
  </si>
  <si>
    <t>C-type lectin domain family 13 member D; C-type lectin domain family 13 member D-like; Human mannose receptor (hMR); Macrophage mannose receptor 1-like protein 1; CD_antigen=CD206</t>
  </si>
  <si>
    <t>MRC1_HUMAN</t>
  </si>
  <si>
    <t>P22897</t>
  </si>
  <si>
    <t>A5PKW3; Q5VSJ2; Q5VSK2</t>
  </si>
  <si>
    <t>CLEC13D; CLEC13DL; MRC1L1</t>
  </si>
  <si>
    <t>3D-structure; Alternative splicing; Calcium; Cell membrane; Disulfide bond; Endocytosis; Endosome; Glycoprotein; Host cell receptor for virus entry; Host-virus interaction; Lectin; Membrane; Polymorphism; Receptor; Repeat; Signal; Transmembrane; Transmembrane helix</t>
  </si>
  <si>
    <t>Cell membrane; Endosome; Membrane</t>
  </si>
  <si>
    <t>cellular response to interferon-gamma {GO:0071346}; cellular response to interleukin-4 {GO:0071353}; cellular response to lipopolysaccharide {GO:0071222}; receptor-mediated endocytosis {GO:0006898}</t>
  </si>
  <si>
    <t>cell surface {GO:0009986}; endosome membrane {GO:0010008}; integral component of plasma membrane {GO:0005887}; plasma membrane {GO:0005886}</t>
  </si>
  <si>
    <t>cargo receptor activity {GO:0038024}; mannose binding {GO:0005537}; transmembrane signaling receptor activity {GO:0004888}; virus receptor activity {GO:0001618}</t>
  </si>
  <si>
    <t>Cross-presentation of soluble exogenous antigens (endosomes) {R-HSA-1236978}</t>
  </si>
  <si>
    <t>Heat shock cognate 71 kDa protein</t>
  </si>
  <si>
    <t>Heat shock 70 kDa protein 8; Lipopolysaccharide-associated protein 1 (LAP-1; LPS-associated protein 1)</t>
  </si>
  <si>
    <t>HSP7C_HUMAN</t>
  </si>
  <si>
    <t>P11142</t>
  </si>
  <si>
    <t>Q9H3R6</t>
  </si>
  <si>
    <t>HSC70; HSP73; HSPA10</t>
  </si>
  <si>
    <t>3D-structure; Acetylation; Alternative splicing; ATP-binding; Cell membrane; Chaperone; Cytoplasm; Host-virus interaction; Isopeptide bond; Membrane; Methylation; mRNA processing; mRNA splicing; Nucleotide-binding; Nucleus; Phosphoprotein; Polymorphism; Repressor; Spliceosome; Stress response; Transcription; Transcription regulation; Ubl conjugation</t>
  </si>
  <si>
    <t>Host-virus interaction; Stress response; Transcription; Transcription regulation; mRNA processing; mRNA splicing</t>
  </si>
  <si>
    <t>Cell membrane; Cytoplasm; Membrane; Nucleus; Spliceosome</t>
  </si>
  <si>
    <t>Chaperone; Repressor</t>
  </si>
  <si>
    <t>ATP metabolic process {GO:0046034}; cellular response to starvation {GO:0009267}; chaperone-mediated autophagy {GO:0061684}; chaperone-mediated autophagy translocation complex disassembly {GO:1904764}; chaperone-mediated protein transport involved in chaperone-mediated autophagy {GO:0061741}; cytokine-mediated signaling pathway {GO:0019221}; membrane organization {GO:0061024}; mRNA splicing, via spliceosome {GO:0000398}; negative regulation of supramolecular fiber organization {GO:1902904}; negative regulation of transcription, DNA-templated {GO:0045892}; neutrophil degranulation {GO:0043312}; protein folding {GO:0006457}; protein refolding {GO:0042026}; protein targeting to lysosome involved in chaperone-mediated autophagy {GO:0061740}; regulation of cellular response to heat {GO:1900034}; regulation of mRNA stability {GO:0043488}; regulation of protein complex assembly {GO:0043254}; regulation of protein complex stability {GO:0061635}; regulation of protein import {GO:1904589}; regulation of protein stability {GO:0031647}; response to unfolded protein {GO:0006986}; transcription, DNA-templated {GO:0006351}; viral process {GO:0016032}</t>
  </si>
  <si>
    <t>blood microparticle {GO:0072562}; chaperone complex {GO:0101031}; clathrin-sculpted gamma-aminobutyric acid transport vesicle membrane {GO:0061202}; cytosol {GO:0005829}; extracellular exosome {GO:0070062}; extracellular region {GO:0005576}; extracellular space {GO:0005615}; ficolin-1-rich granule lumen {GO:1904813}; focal adhesion {GO:0005925}; intracellular {GO:0005622}; lumenal side of lysosomal membrane {GO:0098575}; lysosomal lumen {GO:0043202}; lysosomal membrane {GO:0005765}; melanosome {GO:0042470}; membrane {GO:0016020}; nucleolus {GO:0005730}; nucleoplasm {GO:0005654}; nucleus {GO:0005634}; plasma membrane {GO:0005886}; Prp19 complex {GO:0000974}; ribonucleoprotein complex {GO:1990904}; secretory granule lumen {GO:0034774}; spliceosomal complex {GO:0005681}</t>
  </si>
  <si>
    <t>ATP binding {GO:0005524}; ATPase activity {GO:0016887}; ATPase activity, coupled {GO:0042623}; C3HC4-type RING finger domain binding {GO:0055131}; cadherin binding {GO:0045296}; chaperone binding {GO:0051087}; enzyme binding {GO:0019899}; G-protein coupled receptor binding {GO:0001664}; heat shock protein binding {GO:0031072}; MHC class II protein complex binding {GO:0023026}; protein binding, bridging {GO:0030674}; RNA binding {GO:0003723}; ubiquitin protein ligase binding {GO:0031625}; unfolded protein binding {GO:0051082}</t>
  </si>
  <si>
    <t>Regulation of HSF1-mediated heat shock response {R-HSA-3371453}; HSP90 chaperone cycle for steroid hormone receptors (SHR) {R-HSA-3371497}; Attenuation phase {R-HSA-3371568}; HSF1-dependent transactivation {R-HSA-3371571}; Lysosome Vesicle Biogenesis {R-HSA-432720}; Golgi Associated Vesicle Biogenesis {R-HSA-432722}; CHL1 interactions {R-HSA-447041}; AUF1 (hnRNP D0) binds and destabilizes mRNA {R-HSA-450408}; Interleukin-4 and Interleukin-13 signaling {R-HSA-6785807}; Neutrophil degranulation {R-HSA-6798695}; mRNA Splicing - Major Pathway {R-HSA-72163}; Clathrin-mediated endocytosis {R-HSA-8856828}; Protein methylation {R-HSA-8876725}; GABA synthesis, release, reuptake and degradation {R-HSA-888590}</t>
  </si>
  <si>
    <t>Ecto-ADP-ribosyltransferase 3</t>
  </si>
  <si>
    <t>ADP-ribosyltransferase C2 and C3 toxin-like 3 (ARTC3); Mono(ADP-ribosyl)transferase 3; NAD(P)(+)--arginine ADP-ribosyltransferase 3</t>
  </si>
  <si>
    <t>NAR3_HUMAN</t>
  </si>
  <si>
    <t>Q13508</t>
  </si>
  <si>
    <t>Q53XW3; Q6FHT7; Q8WVJ7; Q93069; Q96HL1</t>
  </si>
  <si>
    <t>TMART</t>
  </si>
  <si>
    <t>Alternative splicing; Cell membrane; Disulfide bond; Glycoprotein; Glycosyltransferase; GPI-anchor; Lipoprotein; Membrane; NAD; NADP; Polymorphism; Repeat; Signal; Transferase</t>
  </si>
  <si>
    <t>Glycosyltransferase; Transferase</t>
  </si>
  <si>
    <t>protein ADP-ribosylation {GO:0006471}</t>
  </si>
  <si>
    <t>anchored component of membrane {GO:0031225}; extracellular exosome {GO:0070062}; extracellular region {GO:0005576}; intrinsic component of plasma membrane {GO:0031226}; plasma membrane {GO:0005886}</t>
  </si>
  <si>
    <t>NAD(P)+-protein-arginine ADP-ribosyltransferase activity {GO:0003956}; NAD+ ADP-ribosyltransferase activity {GO:0003950}</t>
  </si>
  <si>
    <t>sp|P0CG47|UBB_HUMAN</t>
  </si>
  <si>
    <t>Ubiquitin</t>
  </si>
  <si>
    <t>UBB_HUMAN</t>
  </si>
  <si>
    <t>P0CG47</t>
  </si>
  <si>
    <t>P02248; P02249; P02250; P62988; Q29120; Q6LBL4; Q6LDU5; Q8WYN8; Q91887; Q91888; Q9BWD6; Q9BX98; Q9UEF2; Q9UEG1; Q9UEK8; Q9UPK7</t>
  </si>
  <si>
    <t>3D-structure; ADP-ribosylation; Cytoplasm; Isopeptide bond; Nucleus; Phosphoprotein; Repeat; Ubl conjugation</t>
  </si>
  <si>
    <t>ADP-ribosylation; Isopeptide bond; Phosphoprotein; Ubl conjugation</t>
  </si>
  <si>
    <t>activation of MAPK activity {GO:0000187}; anaphase-promoting complex-dependent catabolic process {GO:0031145}; cellular protein metabolic process {GO:0044267}; cytokine-mediated signaling pathway {GO:0019221}; DNA damage response, detection of DNA damage {GO:0042769}; endosomal transport {GO:0016197}; error-free translesion synthesis {GO:0070987}; error-prone translesion synthesis {GO:0042276}; global genome nucleotide-excision repair {GO:0070911}; I-kappaB kinase/NF-kappaB signaling {GO:0007249}; interleukin-1-mediated signaling pathway {GO:0070498}; interstrand cross-link repair {GO:0036297}; intracellular transport of virus {GO:0075733}; JNK cascade {GO:0007254}; membrane organization {GO:0061024}; mitochondrion transport along microtubule {GO:0047497}; MyD88-dependent toll-like receptor signaling pathway {GO:0002755}; negative regulation of apoptotic process {GO:0043066}; negative regulation of transcription by RNA polymerase II {GO:0000122}; negative regulation of transforming growth factor beta receptor signaling pathway {GO:0030512}; neuron projection morphogenesis {GO:0048812}; nucleotide-binding oligomerization domain containing signaling pathway {GO:0070423}; nucleotide-excision repair, DNA damage recognition {GO:0000715}; nucleotide-excision repair, DNA gap filling {GO:0006297}; nucleotide-excision repair, DNA incision {GO:0033683}; nucleotide-excision repair, DNA incision, 5'-to lesion {GO:0006296}; nucleotide-excision repair, preincision complex assembly {GO:0006294}; positive regulation of apoptotic process {GO:0043065}; positive regulation of intrinsic apoptotic signaling pathway by p53 class mediator {GO:1902255}; positive regulation of NF-kappaB transcription factor activity {GO:0051092}; positive regulation of protein monoubiquitination {GO:1902527}; positive regulation of protein ubiquitination {GO:0031398}; positive regulation of transcription by RNA polymerase II {GO:0045944}; protein deubiquitination {GO:0016579}; protein polyubiquitination {GO:0000209}; protein targeting to peroxisome {GO:0006625}; protein ubiquitination {GO:0016567}; regulation of mitochondrial membrane potential {GO:0051881}; regulation of mRNA stability {GO:0043488}; regulation of neuron death {GO:1901214}; regulation of proteasomal protein catabolic process {GO:0061136}; regulation of transcription from RNA polymerase II promoter in response to hypoxia {GO:0061418}; stress-activated MAPK cascade {GO:0051403}; transcription-coupled nucleotide-excision repair {GO:0006283}; transforming growth factor beta receptor signaling pathway {GO:0007179}; translesion synthesis {GO:0019985}; transmembrane transport {GO:0055085}; TRIF-dependent toll-like receptor signaling pathway {GO:0035666}; viral life cycle {GO:0019058}; virion assembly {GO:0019068}; Wnt signaling pathway {GO:0016055}</t>
  </si>
  <si>
    <t>cytosol {GO:0005829}; endocytic vesicle membrane {GO:0030666}; endoplasmic reticulum membrane {GO:0005789}; endosome membrane {GO:0010008}; extracellular exosome {GO:0070062}; extracellular space {GO:0005615}; host cell {GO:0043657}; mitochondrial outer membrane {GO:0005741}; mitochondrion {GO:0005739}; neuron projection {GO:0043005}; neuronal cell body {GO:0043025}; nucleoplasm {GO:0005654}; nucleus {GO:0005634}; plasma membrane {GO:0005886}; vesicle {GO:0031982}</t>
  </si>
  <si>
    <t>Translesion synthesis by REV1 {R-HSA-110312}; Recognition of DNA damage by PCNA-containing replication complex {R-HSA-110314}; Translesion Synthesis by POLH {R-HSA-110320}; Activation of NF-kappaB in B cells {R-HSA-1169091}; ISG15 antiviral mechanism {R-HSA-1169408}; Oxygen-dependent proline hydroxylation of Hypoxia-inducible Factor Alpha {R-HSA-1234176}; Constitutive Signaling by Ligand-Responsive EGFR Cancer Variants {R-HSA-1236382}; ER-Phagosome pathway {R-HSA-1236974}; Downregulation of ERBB4 signaling {R-HSA-1253288}; Spry regulation of FGF signaling {R-HSA-1295596}; Downregulation of ERBB2:ERBB3 signaling {R-HSA-1358803}; Budding and maturation of HIV virion {R-HSA-162588}; NOD1/2 Signaling Pathway {R-HSA-168638}; TICAM1, RIP1-mediated IKK complex recruitment {R-HSA-168927}; DDX58/IFIH1-mediated induction of interferon-alpha/beta {R-HSA-168928}; APC/C:Cdc20 mediated degradation of Cyclin B {R-HSA-174048}; Autodegradation of Cdh1 by Cdh1:APC/C {R-HSA-174084}; SCF-beta-TrCP mediated degradation of Emi1 {R-HSA-174113}; APC/C:Cdc20 mediated degradation of Securin {R-HSA-174154}; APC/C:Cdh1 mediated degradation of Cdc20 and other APC/C:Cdh1 targeted proteins in late mitosis/early G1 {R-HSA-174178}; Cdc20:Phospho-APC/C mediated degradation of Cyclin A {R-HSA-174184}; Membrane binding and targetting of GAG proteins {R-HSA-174490}; Assembly Of The HIV Virion {R-HSA-175474}; APC-Cdc20 mediated degradation of Nek2A {R-HSA-179409}; Vpu mediated degradation of CD4 {R-HSA-180534}; Vif-mediated degradation of APOBEC3G {R-HSA-180585}; EGFR downregulation {R-HSA-182971}; SCF(Skp2)-mediated degradation of p27/p21 {R-HSA-187577}; Degradation of beta-catenin by the destruction complex {R-HSA-195253}; TCF dependent signaling in response to WNT {R-HSA-201681}; Downstream TCR signaling {R-HSA-202424}; NRIF signals cell death from the nucleus {R-HSA-205043}; p75NTR recruits signalling complexes {R-HSA-209543}; NF-kB is activated and signals survival {R-HSA-209560}; Regulation of activated PAK-2p34 by proteasome mediated degradation {R-HSA-211733}; NOTCH1 Intracellular Domain Regulates Transcription {R-HSA-2122947}; Activated NOTCH1 Transmits Signal to the Nucleus {R-HSA-2122948}; Downregulation of TGF-beta receptor signaling {R-HSA-2173788}; TGF-beta receptor signaling in EMT (epithelial to mesenchymal transition) {R-HSA-2173791}; Downregulation of SMAD2/3:SMAD4 transcriptional activity {R-HSA-2173795}; SMAD2/SMAD3:SMAD4 heterotrimer regulates transcription {R-HSA-2173796}; Separation of Sister Chromatids {R-HSA-2467813}; Oxidative Stress Induced Senescence {R-HSA-2559580}; Senescence-Associated Secretory Phenotype (SASP) {R-HSA-2559582}; Oncogene Induced Senescence {R-HSA-2559585}; Regulation of PLK1 Activity at G2/M Transition {R-HSA-2565942}; Constitutive Signaling by NOTCH1 PEST Domain Mutants {R-HSA-2644606}; Stimuli-sensing channels {R-HSA-2672351}; Constitutive Signaling by NOTCH1 HD Domain Mutants {R-HSA-2691232}; FCERI mediated NF-kB activation {R-HSA-2871837}; Constitutive Signaling by NOTCH1 HD+PEST Domain Mutants {R-HSA-2894862}; NOTCH2 Activation and Transmission of Signal to the Nucleus {R-HSA-2979096}; Regulation of innate immune responses to cytosolic DNA {R-HSA-3134975}; Glycogen synthesis {R-HSA-3322077}; Autodegradation of the E3 ubiquitin ligase COP1 {R-HSA-349425}; Deactivation of the beta-catenin transactivating complex {R-HSA-3769402}; Myoclonic epilepsy of Lafora {R-HSA-3785653}; ABC-family proteins mediated transport {R-HSA-382556}; Circadian Clock {R-HSA-400253}; TAK1 activates NFkB by phosphorylation and activation of IKKs complex {R-HSA-445989}; activated TAK1 mediates p38 MAPK activation {R-HSA-450302}; JNK (c-Jun kinases) phosphorylation and activation mediated by activated human TAK1 {R-HSA-450321}; AUF1 (hnRNP D0) binds and destabilizes mRNA {R-HSA-450408}; Asymmetric localization of PCP proteins {R-HSA-4608870}; Degradation of AXIN {R-HSA-4641257}; Degradation of DVL {R-HSA-4641258}; Regulation of FZD by ubiquitination {R-HSA-4641263}; Pink/Parkin Mediated Mitophagy {R-HSA-5205685}; N-glycan trimming in the ER and Calnexin/Calreticulin cycle {R-HSA-532668}; Regulation of TNFR1 signaling {R-HSA-5357905}; TNFR1-induced NFkappaB signaling pathway {R-HSA-5357956}; Hedgehog ligand biogenesis {R-HSA-5358346}; Hh mutants that don't undergo autocatalytic processing are degraded by ERAD {R-HSA-5362768}; Dectin-1 mediated noncanonical NF-kB signaling {R-HSA-5607761}; CLEC7A (Dectin-1) signaling {R-HSA-5607764}; Degradation of GLI1 by the proteasome {R-HSA-5610780}; Degradation of GLI2 by the proteasome {R-HSA-5610783}; GLI3 is processed to GLI3R by the proteasome {R-HSA-5610785}; Hedgehog 'on' state {R-HSA-5632684}; Negative regulation of FGFR1 signaling {R-HSA-5654726}; Negative regulation of FGFR2 signaling {R-HSA-5654727}; Negative regulation of FGFR3 signaling {R-HSA-5654732}; Negative regulation of FGFR4 signaling {R-HSA-5654733}; Translesion synthesis by POLK {R-HSA-5655862}; Translesion synthesis by POLI {R-HSA-5656121}; Termination of translesion DNA synthesis {R-HSA-5656169}; Regulation of RAS by GAPs {R-HSA-5658442}; TNFR2 non-canonical NF-kB pathway {R-HSA-5668541}; Negative regulation of MAPK pathway {R-HSA-5675221}; Regulation of necroptotic cell death {R-HSA-5675482}; NIK--&gt;noncanonical NF-kB signaling {R-HSA-5676590}; Defective CFTR causes cystic fibrosis {R-HSA-5678895}; MAP3K8 (TPL2)-dependent MAPK1/3 activation {R-HSA-5684264}; HDR through Homologous Recombination (HRR) {R-HSA-5685942}; MAPK6/MAPK4 signaling {R-HSA-5687128}; UCH proteinases {R-HSA-5689603}; Josephin domain DUBs {R-HSA-5689877}; Ub-specific processing proteases {R-HSA-5689880}; Ovarian tumor domain proteases {R-HSA-5689896}; Metalloprotease DUBs {R-HSA-5689901}; Recruitment and ATM-mediated phosphorylation of repair and signaling proteins at DNA double strand breaks {R-HSA-5693565}; Processing of DNA double-strand break ends {R-HSA-5693607}; DNA Damage Recognition in GG-NER {R-HSA-5696394}; Formation of Incision Complex in GG-NER {R-HSA-5696395}; Gap-filling DNA repair synthesis and ligation in GG-NER {R-HSA-5696397}; Dual Incision in GG-NER {R-HSA-5696400}; Formation of TC-NER Pre-Incision Complex {R-HSA-6781823}; Transcription-Coupled Nucleotide Excision Repair (TC-NER) {R-HSA-6781827}; Dual incision in TC-NER {R-HSA-6782135}; Gap-filling DNA repair synthesis and ligation in TC-NER {R-HSA-6782210}; Fanconi Anemia Pathway {R-HSA-6783310}; Regulation of TP53 Activity through Phosphorylation {R-HSA-6804756}; Regulation of TP53 Degradation {R-HSA-6804757}; Regulation of TP53 Activity through Methylation {R-HSA-6804760}; Negative regulation of MET activity {R-HSA-6807004}; CDT1 association with the CDC6:ORC:origin complex {R-HSA-68827}; Orc1 removal from chromatin {R-HSA-68949}; CDK-mediated phosphorylation and removal of Cdc6 {R-HSA-69017}; Ubiquitin-dependent degradation of Cyclin D1 {R-HSA-69229}; Cyclin D associated events in G1 {R-HSA-69231}; G2/M Checkpoints {R-HSA-69481}; Stabilization of p53 {R-HSA-69541}; Ubiquitin Mediated Degradation of Phosphorylated Cdc25A {R-HSA-69601}; PTK6 Regulates RTKs and Their Effectors AKT1 and DOK1 {R-HSA-8849469}; The role of GTSE1 in G2/M progression after G2 checkpoint {R-HSA-8852276}; FBXL7 down-regulates AURKA during mitotic entry and in early mitosis {R-HSA-8854050}; Cargo recognition for clathrin-mediated endocytosis {R-HSA-8856825}; Clathrin-mediated endocytosis {R-HSA-8856828}; Downregulation of ERBB2 signaling {R-HSA-8863795}; Synthesis of active ubiquitin: roles of E1 and E2 enzymes {R-HSA-8866652}; E3 ubiquitin ligases ubiquitinate target proteins {R-HSA-8866654}; InlB-mediated entry of Listeria monocytogenes into host cell {R-HSA-8875360}; InlA-mediated entry of Listeria monocytogenes into host cells {R-HSA-8876493}; RUNX1 regulates transcription of genes involved in differentiation of HSCs {R-HSA-8939236}; Regulation of RUNX2 expression and activity {R-HSA-8939902}; Regulation of RUNX3 expression and activity {R-HSA-8941858}; Regulation of PTEN localization {R-HSA-8948747}; Regulation of PTEN stability and activity {R-HSA-8948751}; Neddylation {R-HSA-8951664}; ER Quality Control Compartment (ERQC) {R-HSA-901032}; Regulation of expression of SLITs and ROBOs {R-HSA-9010553}; NOTCH3 Activation and Transmission of Signal to the Nucleus {R-HSA-9013507}; TICAM1-dependent activation of IRF3/IRF7 {R-HSA-9013973}; TICAM1,TRAF6-dependent induction of TAK1 complex {R-HSA-9014325}; Interleukin-1 signaling {R-HSA-9020702}; Peroxisomal protein import {R-HSA-9033241}; Regulation of signaling by CBL {R-HSA-912631}; Endosomal Sorting Complex Required For Transport (ESCRT) {R-HSA-917729}; Iron uptake and transport {R-HSA-917937}; Negative regulators of DDX58/IFIH1 signaling {R-HSA-936440}; Activation of IRF3/IRF7 mediated by TBK1/IKK epsilon {R-HSA-936964}; IRAK1 recruits IKK complex {R-HSA-937039}; IKK complex recruitment mediated by RIP1 {R-HSA-937041}; IRAK2 mediated activation of TAK1 complex {R-HSA-937042}; TRAF6-mediated induction of TAK1 complex within TLR4 complex {R-HSA-937072}; Negative regulation of NOTCH4 signaling {R-HSA-9604323}; TRAF6 mediated IRF7 activation in TLR7/8 or 9 signaling {R-HSA-975110}; IRAK1 recruits IKK complex upon TLR7/8 or 9 stimulation {R-HSA-975144}; IRAK2 mediated activation of TAK1 complex upon TLR7/8 or 9 stimulation {R-HSA-975163}; Amyloid fiber formation {R-HSA-977225}; Antigen processing: Ubiquitination &amp; Proteasome degradation {R-HSA-983168}</t>
  </si>
  <si>
    <t>sp|P04745|AMY1_HUMAN</t>
  </si>
  <si>
    <t>Alpha-amylase 1</t>
  </si>
  <si>
    <t>1,4-alpha-D-glucan glucanohydrolase 1; Salivary alpha-amylase</t>
  </si>
  <si>
    <t>AMY1_HUMAN</t>
  </si>
  <si>
    <t>P04745</t>
  </si>
  <si>
    <t>A6NJS5; A8K8H6; Q13763; Q5T083</t>
  </si>
  <si>
    <t>AMY1</t>
  </si>
  <si>
    <t>3D-structure; Calcium; Carbohydrate metabolism; Chloride; Disulfide bond; Glycoprotein; Glycosidase; Hydrolase; Metal-binding; Pyrrolidone carboxylic acid; Secreted; Signal</t>
  </si>
  <si>
    <t>Carbohydrate metabolism</t>
  </si>
  <si>
    <t>Calcium; Chloride; Metal-binding</t>
  </si>
  <si>
    <t>carbohydrate metabolic process {GO:0005975}</t>
  </si>
  <si>
    <t>alpha-amylase activity {GO:0004556}; alpha-amylase activity (releasing maltohexaose) {GO:0103025}; metal ion binding {GO:0046872}</t>
  </si>
  <si>
    <t>Digestion of dietary carbohydrate {R-HSA-189085}</t>
  </si>
  <si>
    <t>Carbonic anhydrase 2</t>
  </si>
  <si>
    <t>Carbonate dehydratase II; Carbonic anhydrase C (CAC); Carbonic anhydrase II (CA-II)</t>
  </si>
  <si>
    <t>CAH2_HUMAN</t>
  </si>
  <si>
    <t>P00918</t>
  </si>
  <si>
    <t>B2R7G8; Q6FI12; Q96ET9</t>
  </si>
  <si>
    <t>3D-structure; Acetylation; Cell membrane; Cytoplasm; Disease mutation; Lyase; Membrane; Metal-binding; Osteopetrosis; Phosphoprotein; Polymorphism; Zinc</t>
  </si>
  <si>
    <t>Disease mutation; Osteopetrosis</t>
  </si>
  <si>
    <t>angiotensin-activated signaling pathway {GO:0038166}; bicarbonate transport {GO:0015701}; carbon dioxide transport {GO:0015670}; cellular response to fluid shear stress {GO:0071498}; kidney development {GO:0001822}; morphogenesis of an epithelium {GO:0002009}; odontogenesis of dentin-containing tooth {GO:0042475}; positive regulation of bone resorption {GO:0045780}; positive regulation of cellular pH reduction {GO:0032849}; positive regulation of dipeptide transmembrane transport {GO:2001150}; positive regulation of osteoclast differentiation {GO:0045672}; positive regulation of synaptic transmission, GABAergic {GO:0032230}; regulation of anion transport {GO:0044070}; regulation of chloride transport {GO:2001225}; regulation of intracellular pH {GO:0051453}; response to estrogen {GO:0043627}; response to pH {GO:0009268}; response to steroid hormone {GO:0048545}; response to zinc ion {GO:0010043}; secretion {GO:0046903}</t>
  </si>
  <si>
    <t>apical part of cell {GO:0045177}; axon {GO:0030424}; basolateral plasma membrane {GO:0016323}; cytoplasm {GO:0005737}; cytosol {GO:0005829}; extracellular exosome {GO:0070062}; microvillus {GO:0005902}; myelin sheath {GO:0043209}; plasma membrane {GO:0005886}</t>
  </si>
  <si>
    <t>arylesterase activity {GO:0004064}; carbonate dehydratase activity {GO:0004089}; zinc ion binding {GO:0008270}</t>
  </si>
  <si>
    <t>Erythrocytes take up carbon dioxide and release oxygen {R-HSA-1237044}; Erythrocytes take up oxygen and release carbon dioxide {R-HSA-1247673}; Reversible hydration of carbon dioxide {R-HSA-1475029}</t>
  </si>
  <si>
    <t>Beta-1,4-glucuronyltransferase 1</t>
  </si>
  <si>
    <t>I-beta-1,3-N-acetylglucosaminyltransferase (iGnT); N-acetyllactosaminide beta-1,3-N-acetylglucosaminyltransferase; Poly-N-acetyllactosamine extension enzyme; UDP-GlcNAc:betaGal beta-1,3-N-acetylglucosaminyltransferase 1</t>
  </si>
  <si>
    <t>B4GA1_HUMAN</t>
  </si>
  <si>
    <t>O43505</t>
  </si>
  <si>
    <t>Q4TTN0</t>
  </si>
  <si>
    <t>Congenital muscular dystrophy; Disease mutation; Dystroglycanopathy; Glycoprotein; Glycosyltransferase; Golgi apparatus; Lissencephaly; Manganese; Membrane; Metal-binding; Polymorphism; Signal-anchor; Transferase; Transmembrane; Transmembrane helix</t>
  </si>
  <si>
    <t>Congenital muscular dystrophy; Disease mutation; Dystroglycanopathy; Lissencephaly</t>
  </si>
  <si>
    <t>axon guidance {GO:0007411}; keratan sulfate biosynthetic process {GO:0018146}; protein O-linked glycosylation {GO:0006493}; protein O-linked mannosylation {GO:0035269}</t>
  </si>
  <si>
    <t>extracellular exosome {GO:0070062}; Golgi apparatus {GO:0005794}; Golgi membrane {GO:0000139}; integral component of Golgi membrane {GO:0030173}</t>
  </si>
  <si>
    <t>glucuronosyltransferase activity {GO:0015020}; metal ion binding {GO:0046872}; N-acetyllactosaminide beta-1,3-N-acetylglucosaminyltransferase activity {GO:0008532}</t>
  </si>
  <si>
    <t xml:space="preserve">Protein modification; protein glycosylation. </t>
  </si>
  <si>
    <t>Keratan sulfate biosynthesis {R-HSA-2022854}; O-linked glycosylation {R-HSA-5173105}</t>
  </si>
  <si>
    <t>Golgi-associated plant pathogenesis-related protein 1 (GAPR-1; Golgi-associated PR-1 protein)</t>
  </si>
  <si>
    <t>Glioma pathogenesis-related protein 2 (GliPR 2)</t>
  </si>
  <si>
    <t>GAPR1_HUMAN</t>
  </si>
  <si>
    <t>Q9H4G4</t>
  </si>
  <si>
    <t>Q5VZR1; Q8N2S6; Q8WWC9; Q8WX36</t>
  </si>
  <si>
    <t>C9orf19; GAPR1</t>
  </si>
  <si>
    <t>3D-structure; Coiled coil; Golgi apparatus; Lipoprotein; Membrane; Myristate</t>
  </si>
  <si>
    <t>Lipoprotein; Myristate</t>
  </si>
  <si>
    <t>positive regulation of epithelial cell migration {GO:0010634}; positive regulation of epithelial to mesenchymal transition {GO:0010718}; positive regulation of ERK1 and ERK2 cascade {GO:0070374}</t>
  </si>
  <si>
    <t>extracellular exosome {GO:0070062}; Golgi membrane {GO:0000139}</t>
  </si>
  <si>
    <t>protein homodimerization activity {GO:0042803}</t>
  </si>
  <si>
    <t>sp|P61006|RAB8A_HUMAN</t>
  </si>
  <si>
    <t>Ras-related protein Rab-8A</t>
  </si>
  <si>
    <t>Oncogene c-mel</t>
  </si>
  <si>
    <t>RAB8A_HUMAN</t>
  </si>
  <si>
    <t>P61006</t>
  </si>
  <si>
    <t>B4DEK7; P24407; Q6FHV5</t>
  </si>
  <si>
    <t>MEL; RAB8</t>
  </si>
  <si>
    <t>3D-structure; Alternative splicing; Autophagy; Cell membrane; Cell projection; Cilium; Cilium biogenesis/degradation; Cytoplasm; Cytoplasmic vesicle; Cytoskeleton; Endosome; Golgi apparatus; GTP-binding; Lipoprotein; Membrane; Methylation; Nucleotide-binding; Phosphoprotein; Prenylation; Protein transport; Proto-oncogene; Transport</t>
  </si>
  <si>
    <t>Autophagy; Cilium biogenesis/degradation; Protein transport; Transport</t>
  </si>
  <si>
    <t>Cell membrane; Cell projection; Cilium; Cytoplasm; Cytoplasmic vesicle; Cytoskeleton; Endosome; Golgi apparatus; Membrane</t>
  </si>
  <si>
    <t>Proto-oncogene</t>
  </si>
  <si>
    <t>Lipoprotein; Methylation; Phosphoprotein; Prenylation</t>
  </si>
  <si>
    <t>autophagy {GO:0006914}; axonogenesis {GO:0007409}; cellular response to insulin stimulus {GO:0032869}; cilium assembly {GO:0060271}; Golgi vesicle fusion to target membrane {GO:0048210}; neurotransmitter receptor transport, endosome to postsynaptic membrane {GO:0098887}; post-translational protein modification {GO:0043687}; protein localization to plasma membrane {GO:0072659}; protein secretion {GO:0009306}; regulation of autophagy {GO:0010506}; regulation of exocytosis {GO:0017157}; regulation of long-term neuronal synaptic plasticity {GO:0048169}; regulation of protein transport {GO:0051223}; vesicle docking involved in exocytosis {GO:0006904}; vesicle-mediated transport in synapse {GO:0099003}</t>
  </si>
  <si>
    <t>centriole {GO:0005814}; centrosome {GO:0005813}; ciliary basal body {GO:0036064}; ciliary base {GO:0097546}; cilium {GO:0005929}; cytosol {GO:0005829}; dendritic spine {GO:0043197}; extracellular exosome {GO:0070062}; glutamatergic synapse {GO:0098978}; Golgi membrane {GO:0000139}; midbody {GO:0030496}; neuronal cell body {GO:0043025}; non-motile cilium {GO:0097730}; phagocytic vesicle {GO:0045335}; phagocytic vesicle membrane {GO:0030670}; plasma membrane {GO:0005886}; postsynaptic density {GO:0014069}; recycling endosome membrane {GO:0055038}; secretory granule membrane {GO:0030667}; synaptic vesicle {GO:0008021}; trans-Golgi network membrane {GO:0032588}; trans-Golgi network transport vesicle {GO:0030140}</t>
  </si>
  <si>
    <t>GDP binding {GO:0019003}; GTP binding {GO:0005525}; GTPase activity {GO:0003924}; myosin V binding {GO:0031489}; protein kinase binding {GO:0019901}; Rab GTPase binding {GO:0017137}</t>
  </si>
  <si>
    <t>Translocation of SLC2A4 (GLUT4) to the plasma membrane {R-HSA-1445148}; Regulation of PLK1 Activity at G2/M Transition {R-HSA-2565942}; Anchoring of the basal body to the plasma membrane {R-HSA-5620912}; VxPx cargo-targeting to cilium {R-HSA-5620916}; TBC/RABGAPs {R-HSA-8854214}; RAB geranylgeranylation {R-HSA-8873719}; RAB GEFs exchange GTP for GDP on RABs {R-HSA-8876198}</t>
  </si>
  <si>
    <t>sp|P68104|EF1A1_HUMAN</t>
  </si>
  <si>
    <t>Elongation factor 1-alpha 1 (EF-1-alpha-1)</t>
  </si>
  <si>
    <t>Elongation factor Tu (EF-Tu); Eukaryotic elongation factor 1 A-1 (eEF1A-1); Leukocyte receptor cluster member 7</t>
  </si>
  <si>
    <t>EF1A1_HUMAN</t>
  </si>
  <si>
    <t>P68104</t>
  </si>
  <si>
    <t>P04719; P04720; Q6IQ15</t>
  </si>
  <si>
    <t>EEF1A; EF1A; LENG7</t>
  </si>
  <si>
    <t>3D-structure; Acetylation; Alternative splicing; Cell membrane; Cytoplasm; Elongation factor; GTP-binding; Membrane; Methylation; Nucleotide-binding; Nucleus; Phosphoprotein; Protein biosynthesis; Transcription; Transcription regulation; Ubl conjugation</t>
  </si>
  <si>
    <t>Protein biosynthesis; Transcription; Transcription regulation</t>
  </si>
  <si>
    <t>cellular response to epidermal growth factor stimulus {GO:0071364}; neutrophil degranulation {GO:0043312}; regulation of chaperone-mediated autophagy {GO:1904714}; regulation of transcription, DNA-templated {GO:0006355}; transcription, DNA-templated {GO:0006351}; translational elongation {GO:0006414}</t>
  </si>
  <si>
    <t>cortical actin cytoskeleton {GO:0030864}; cytoplasm {GO:0005737}; cytoplasmic side of lysosomal membrane {GO:0098574}; cytosol {GO:0005829}; eukaryotic translation elongation factor 1 complex {GO:0005853}; extracellular exosome {GO:0070062}; extracellular region {GO:0005576}; extracellular space {GO:0005615}; ficolin-1-rich granule lumen {GO:1904813}; membrane {GO:0016020}; nucleolus {GO:0005730}; nucleus {GO:0005634}; plasma membrane {GO:0005886}; ruffle membrane {GO:0032587}; secretory granule lumen {GO:0034774}</t>
  </si>
  <si>
    <t>GTP binding {GO:0005525}; GTPase activity {GO:0003924}; protein kinase binding {GO:0019901}; RNA binding {GO:0003723}; translation elongation factor activity {GO:0003746}; tRNA binding {GO:0000049}</t>
  </si>
  <si>
    <t>Eukaryotic Translation Elongation {R-HSA-156842}; Peptide chain elongation {R-HSA-156902}; HSF1 activation {R-HSA-3371511}; Neutrophil degranulation {R-HSA-6798695}; Protein methylation {R-HSA-8876725}</t>
  </si>
  <si>
    <t>Metalloproteinase inhibitor 2</t>
  </si>
  <si>
    <t>CSC-21K; Tissue inhibitor of metalloproteinases 2 (TIMP-2)</t>
  </si>
  <si>
    <t>TIMP2_HUMAN</t>
  </si>
  <si>
    <t>P16035</t>
  </si>
  <si>
    <t>Q16121; Q93006; Q9UDF7</t>
  </si>
  <si>
    <t>3D-structure; Disulfide bond; Metal-binding; Metalloenzyme inhibitor; Metalloprotease inhibitor; Protease inhibitor; Secreted; Signal; Zinc</t>
  </si>
  <si>
    <t>aging {GO:0007568}; central nervous system development {GO:0007417}; extracellular matrix disassembly {GO:0022617}; negative regulation of cell proliferation {GO:0008285}; negative regulation of membrane protein ectodomain proteolysis {GO:0051045}; negative regulation of metallopeptidase activity {GO:1905049}; negative regulation of mitotic cell cycle {GO:0045930}; negative regulation of Ras protein signal transduction {GO:0046580}; neutrophil degranulation {GO:0043312}; positive regulation of adenylate cyclase activity {GO:0045762}; positive regulation of MAPK cascade {GO:0043410}; positive regulation of neuron differentiation {GO:0045666}; regulation of Rap protein signal transduction {GO:0032487}; response to cytokine {GO:0034097}; response to drug {GO:0042493}; response to hormone {GO:0009725}</t>
  </si>
  <si>
    <t>cell surface {GO:0009986}; collagen-containing extracellular matrix {GO:0062023}; extracellular region {GO:0005576}; extracellular space {GO:0005615}; ficolin-1-rich granule lumen {GO:1904813}; growth cone {GO:0030426}; neuronal cell body {GO:0043025}; specific granule lumen {GO:0035580}; tertiary granule lumen {GO:1904724}</t>
  </si>
  <si>
    <t>integrin binding {GO:0005178}; metalloendopeptidase inhibitor activity {GO:0008191}; peptidase inhibitor activity {GO:0030414}; protease binding {GO:0002020}; zinc ion binding {GO:0008270}</t>
  </si>
  <si>
    <t>Activation of Matrix Metalloproteinases {R-HSA-1592389}; Neutrophil degranulation {R-HSA-6798695}</t>
  </si>
  <si>
    <t>Intercellular adhesion molecule 1 (ICAM-1)</t>
  </si>
  <si>
    <t>Major group rhinovirus receptor; CD_antigen=CD54</t>
  </si>
  <si>
    <t>ICAM1_HUMAN</t>
  </si>
  <si>
    <t>P05362</t>
  </si>
  <si>
    <t>B2R6M3; Q5NKV7; Q96B50</t>
  </si>
  <si>
    <t>3D-structure; Cell adhesion; Disulfide bond; Glycoprotein; Host cell receptor for virus entry; Host-virus interaction; Immunoglobulin domain; Membrane; Phosphoprotein; Polymorphism; Receptor; Repeat; Signal; Transmembrane; Transmembrane helix; Ubl conjugation</t>
  </si>
  <si>
    <t>acute inflammatory response to antigenic stimulus {GO:0002438}; adhesion of symbiont to host {GO:0044406}; cell adhesion {GO:0007155}; cell adhesion mediated by integrin {GO:0033627}; cell aging {GO:0007569}; cellular response to alkaloid {GO:0071312}; cellular response to dexamethasone stimulus {GO:0071549}; cellular response to glucose stimulus {GO:0071333}; cellular response to hypoxia {GO:0071456}; cellular response to interleukin-1 {GO:0071347}; cellular response to interleukin-6 {GO:0071354}; cellular response to leukemia inhibitory factor {GO:1990830}; cellular response to lipopolysaccharide {GO:0071222}; cellular response to nutrient levels {GO:0031669}; cellular response to tumor necrosis factor {GO:0071356}; cytokine-mediated signaling pathway {GO:0019221}; establishment of endothelial barrier {GO:0061028}; establishment of endothelial intestinal barrier {GO:0090557}; establishment of Sertoli cell barrier {GO:0097368}; extracellular matrix organization {GO:0030198}; heterophilic cell-cell adhesion via plasma membrane cell adhesion molecules {GO:0007157}; interferon-gamma-mediated signaling pathway {GO:0060333}; leukocyte cell-cell adhesion {GO:0007159}; leukocyte migration {GO:0050900}; membrane to membrane docking {GO:0022614}; negative regulation of calcium ion transport {GO:0051926}; negative regulation of endothelial cell apoptotic process {GO:2000352}; negative regulation of extrinsic apoptotic signaling pathway via death domain receptors {GO:1902042}; ovarian follicle development {GO:0001541}; positive regulation of actin filament polymerization {GO:0030838}; positive regulation of cellular extravasation {GO:0002693}; positive regulation of ERK1 and ERK2 cascade {GO:0070374}; positive regulation of GTPase activity {GO:0043547}; positive regulation of leukocyte adhesion to vascular endothelial cell {GO:1904996}; positive regulation of NF-kappaB transcription factor activity {GO:0051092}; positive regulation of nitric oxide biosynthetic process {GO:0045429}; positive regulation of peptidyl-tyrosine phosphorylation {GO:0050731}; positive regulation of vasoconstriction {GO:0045907}; receptor-mediated virion attachment to host cell {GO:0046813}; regulation of cell shape {GO:0008360}; regulation of immune response {GO:0050776}; regulation of leukocyte mediated cytotoxicity {GO:0001910}; regulation of ruffle assembly {GO:1900027}; response to amino acid {GO:0043200}; response to amphetamine {GO:0001975}; response to copper ion {GO:0046688}; response to ethanol {GO:0045471}; response to gonadotropin {GO:0034698}; response to insulin {GO:0032868}; response to ionizing radiation {GO:0010212}; response to sulfur dioxide {GO:0010477}; sensory perception of sound {GO:0007605}; T cell activation via T cell receptor contact with antigen bound to MHC molecule on antigen presenting cell {GO:0002291}; T cell antigen processing and presentation {GO:0002457}; T cell extravasation {GO:0072683}</t>
  </si>
  <si>
    <t>cell surface {GO:0009986}; collagen-containing extracellular matrix {GO:0062023}; external side of plasma membrane {GO:0009897}; extracellular exosome {GO:0070062}; extracellular space {GO:0005615}; focal adhesion {GO:0005925}; immunological synapse {GO:0001772}; integral component of plasma membrane {GO:0005887}; membrane {GO:0016020}; membrane raft {GO:0045121}; plasma membrane {GO:0005886}</t>
  </si>
  <si>
    <t>integrin binding {GO:0005178}; signaling receptor activity {GO:0038023}; transmembrane signaling receptor activity {GO:0004888}; virus receptor activity {GO:0001618}</t>
  </si>
  <si>
    <t>Immunoregulatory interactions between a Lymphoid and a non-Lymphoid cell {R-HSA-198933}; Integrin cell surface interactions {R-HSA-216083}; Interleukin-10 signaling {R-HSA-6783783}; Interleukin-4 and Interleukin-13 signaling {R-HSA-6785807}; Interferon gamma signaling {R-HSA-877300}</t>
  </si>
  <si>
    <t>Anthrax toxin receptor 1</t>
  </si>
  <si>
    <t>Tumor endothelial marker 8</t>
  </si>
  <si>
    <t>ANTR1_HUMAN</t>
  </si>
  <si>
    <t>Q9H6X2</t>
  </si>
  <si>
    <t>A8K7U8; J7K7G4; J7KF88; Q4ZFV6; Q53QD8; Q96P02; Q9NVP3</t>
  </si>
  <si>
    <t>ATR; TEM8</t>
  </si>
  <si>
    <t>3D-structure; Alternative splicing; Cell membrane; Cell projection; Disulfide bond; Glycoprotein; Hypotrichosis; Membrane; Metal-binding; Phosphoprotein; Polymorphism; Receptor; Signal; Transmembrane; Transmembrane helix</t>
  </si>
  <si>
    <t>Hypotrichosis</t>
  </si>
  <si>
    <t>actin cytoskeleton reorganization {GO:0031532}; blood vessel development {GO:0001568}; negative regulation of extracellular matrix assembly {GO:1901202}; positive regulation of metallopeptidase activity {GO:1905050}; reproductive process {GO:0022414}; substrate adhesion-dependent cell spreading {GO:0034446}</t>
  </si>
  <si>
    <t>cell surface {GO:0009986}; endosome membrane {GO:0010008}; external side of plasma membrane {GO:0009897}; filopodium membrane {GO:0031527}; integral component of membrane {GO:0016021}; lamellipodium membrane {GO:0031258}; plasma membrane {GO:0005886}</t>
  </si>
  <si>
    <t>actin filament binding {GO:0051015}; collagen binding {GO:0005518}; metal ion binding {GO:0046872}; transmembrane signaling receptor activity {GO:0004888}</t>
  </si>
  <si>
    <t>Integrin beta-1</t>
  </si>
  <si>
    <t>Fibronectin receptor subunit beta; Glycoprotein IIa (GPIIA); VLA-4 subunit beta; CD_antigen=CD29</t>
  </si>
  <si>
    <t>ITB1_HUMAN</t>
  </si>
  <si>
    <t>P05556</t>
  </si>
  <si>
    <t>A8K6N2; D3DRX9; D3DRY3; D3DRY4; D3DRY5; P78466; P78467; Q13089; Q13090; Q13091; Q13212; Q14622; Q14647; Q29RW2; Q7Z3V1; Q8WUM6</t>
  </si>
  <si>
    <t>FNRB; MDF2; MSK12</t>
  </si>
  <si>
    <t>3D-structure; Acetylation; Alternative splicing; Calcium; Cell adhesion; Cell junction; Cell membrane; Cell projection; Disulfide bond; Endosome; Glycoprotein; Host cell receptor for virus entry; Host-virus interaction; Integrin; Isopeptide bond; Magnesium; Membrane; Metal-binding; Phosphoprotein; Receptor; Repeat; Signal; Transmembrane; Transmembrane helix; Ubl conjugation</t>
  </si>
  <si>
    <t>Cell junction; Cell membrane; Cell projection; Endosome; Membrane</t>
  </si>
  <si>
    <t>Host cell receptor for virus entry; Integrin; Receptor</t>
  </si>
  <si>
    <t>Acetylation; Disulfide bond; Glycoprotein; Isopeptide bond; Phosphoprotein; Ubl conjugation</t>
  </si>
  <si>
    <t>axon extension {GO:0048675}; B cell differentiation {GO:0030183}; basement membrane organization {GO:0071711}; calcium-independent cell-matrix adhesion {GO:0007161}; cardiac muscle cell differentiation {GO:0055007}; cell adhesion mediated by integrin {GO:0033627}; cell fate specification {GO:0001708}; cell migration {GO:0016477}; cell migration involved in sprouting angiogenesis {GO:0002042}; cell projection organization {GO:0030030}; cell-cell adhesion mediated by integrin {GO:0033631}; cell-matrix adhesion {GO:0007160}; cell-substrate adhesion {GO:0031589}; cellular defense response {GO:0006968}; cellular response to low-density lipoprotein particle stimulus {GO:0071404}; cytokine-mediated signaling pathway {GO:0019221}; dendrite morphogenesis {GO:0048813}; extracellular matrix organization {GO:0030198}; formation of radial glial scaffolds {GO:0021943}; G1/S transition of mitotic cell cycle {GO:0000082}; germ cell migration {GO:0008354}; heterotypic cell-cell adhesion {GO:0034113}; homophilic cell adhesion via plasma membrane adhesion molecules {GO:0007156}; in utero embryonic development {GO:0001701}; integrin-mediated signaling pathway {GO:0007229}; lamellipodium assembly {GO:0030032}; leukocyte cell-cell adhesion {GO:0007159}; leukocyte migration {GO:0050900}; leukocyte tethering or rolling {GO:0050901}; mesodermal cell differentiation {GO:0048333}; modulation of chemical synaptic transmission {GO:0050804}; negative regulation of anoikis {GO:2000811}; negative regulation of cell differentiation {GO:0045596}; negative regulation of Rho protein signal transduction {GO:0035024}; phagocytosis {GO:0006909}; positive regulation of angiogenesis {GO:0045766}; positive regulation of apoptotic process {GO:0043065}; positive regulation of cell proliferation {GO:0008284}; positive regulation of GTPase activity {GO:0043547}; positive regulation of protein kinase B signaling {GO:0051897}; positive regulation of protein localization to plasma membrane {GO:1903078}; positive regulation of signaling receptor activity {GO:2000273}; receptor internalization {GO:0031623}; regulation of cell cycle {GO:0051726}; regulation of collagen catabolic process {GO:0010710}; regulation of immune response {GO:0050776}; sarcomere organization {GO:0045214}; visual learning {GO:0008542}</t>
  </si>
  <si>
    <t>cell surface {GO:0009986}; cleavage furrow {GO:0032154}; cytoplasm {GO:0005737}; dendritic spine {GO:0043197}; external side of plasma membrane {GO:0009897}; extracellular exosome {GO:0070062}; filopodium {GO:0030175}; focal adhesion {GO:0005925}; glial cell projection {GO:0097386}; glutamatergic synapse {GO:0098978}; integral component of synaptic membrane {GO:0099699}; integrin alpha1-beta1 complex {GO:0034665}; integrin alpha10-beta1 complex {GO:0034680}; integrin alpha11-beta1 complex {GO:0034681}; integrin alpha2-beta1 complex {GO:0034666}; integrin alpha3-beta1 complex {GO:0034667}; integrin alpha7-beta1 complex {GO:0034677}; integrin alpha8-beta1 complex {GO:0034678}; integrin complex {GO:0008305}; intercalated disc {GO:0014704}; invadopodium membrane {GO:0071438}; lamellipodium {GO:0030027}; melanosome {GO:0042470}; membrane {GO:0016020}; membrane raft {GO:0045121}; myelin sheath abaxonal region {GO:0035748}; neuromuscular junction {GO:0031594}; perinuclear region of cytoplasm {GO:0048471}; plasma membrane {GO:0005886}; receptor complex {GO:0043235}; recycling endosome {GO:0055037}; ruffle {GO:0001726}; ruffle membrane {GO:0032587}; sarcolemma {GO:0042383}; Schaffer collateral - CA1 synapse {GO:0098685}</t>
  </si>
  <si>
    <t>actin binding {GO:0003779}; cadherin binding {GO:0045296}; cell adhesion molecule binding {GO:0050839}; collagen binding involved in cell-matrix adhesion {GO:0098639}; coreceptor activity {GO:0015026}; fibronectin binding {GO:0001968}; integrin binding {GO:0005178}; laminin binding {GO:0043236}; metal ion binding {GO:0046872}; protease binding {GO:0002020}; protein heterodimerization activity {GO:0046982}; protein-containing complex binding {GO:0044877}; virus receptor activity {GO:0001618}</t>
  </si>
  <si>
    <t>Elastic fibre formation {R-HSA-1566948}; Fibronectin matrix formation {R-HSA-1566977}; Immunoregulatory interactions between a Lymphoid and a non-Lymphoid cell {R-HSA-198933}; Cell surface interactions at the vascular wall {R-HSA-202733}; Basigin interactions {R-HSA-210991}; Molecules associated with elastic fibres {R-HSA-2129379}; Integrin cell surface interactions {R-HSA-216083}; Laminin interactions {R-HSA-3000157}; Syndecan interactions {R-HSA-3000170}; ECM proteoglycans {R-HSA-3000178}; Other semaphorin interactions {R-HSA-416700}; Signal transduction by L1 {R-HSA-445144}; Localization of the PINCH-ILK-PARVIN complex to focal adhesions {R-HSA-446343}; CHL1 interactions {R-HSA-447041}; RHO GTPases Activate Formins {R-HSA-5663220}; Interleukin-4 and Interleukin-13 signaling {R-HSA-6785807}; Platelet Adhesion to exposed collagen {R-HSA-75892}; MET activates PTK2 signaling {R-HSA-8874081}; MET interacts with TNS proteins {R-HSA-8875513}</t>
  </si>
  <si>
    <t>Multiple inositol polyphosphate phosphatase 1</t>
  </si>
  <si>
    <t>2,3-bisphosphoglycerate 3-phosphatase (2,3-BPG phosphatase); Inositol (1,3,4,5)-tetrakisphosphate 3-phosphatase (Ins(1,3,4,5)P(4) 3-phosphatase)</t>
  </si>
  <si>
    <t>MINP1_HUMAN</t>
  </si>
  <si>
    <t>Q9UNW1</t>
  </si>
  <si>
    <t>F5H683; O95172; O95286; Q59EJ2; Q9UGA3</t>
  </si>
  <si>
    <t>MIPP</t>
  </si>
  <si>
    <t>Alternative splicing; Disease mutation; Endoplasmic reticulum; Glycoprotein; Hydrolase; Polymorphism; Signal</t>
  </si>
  <si>
    <t>bone mineralization {GO:0030282}; inositol phosphate metabolic process {GO:0043647}; ossification {GO:0001503}; polyphosphate metabolic process {GO:0006797}</t>
  </si>
  <si>
    <t>endoplasmic reticulum {GO:0005783}; endoplasmic reticulum lumen {GO:0005788}; extracellular exosome {GO:0070062}</t>
  </si>
  <si>
    <t>acid phosphatase activity {GO:0003993}; bisphosphoglycerate 3-phosphatase activity {GO:0034417}; inositol hexakisphosphate 2-phosphatase activity {GO:0052826}; inositol phosphate phosphatase activity {GO:0052745}; inositol-1,3,4,5,6-pentakisphosphate 3-phosphatase activity {GO:0030351}; inositol-1,3,4,5-tetrakisphosphate 3-phosphatase activity {GO:0051717}; protein histidine phosphatase activity {GO:0101006}</t>
  </si>
  <si>
    <t>Synthesis of IPs in the ER lumen {R-HSA-1855231}</t>
  </si>
  <si>
    <t>Multiple epidermal growth factor-like domains protein 8 (Multiple EGF-like domains protein 8)</t>
  </si>
  <si>
    <t>Epidermal growth factor-like protein 4 (EGF-like protein 4)</t>
  </si>
  <si>
    <t>MEGF8_HUMAN</t>
  </si>
  <si>
    <t>Q7Z7M0</t>
  </si>
  <si>
    <t>A8KAY0; O75097</t>
  </si>
  <si>
    <t>C19orf49; EGFL4; KIAA0817</t>
  </si>
  <si>
    <t>Alternative splicing; Calcium; Craniosynostosis; Disease mutation; Disulfide bond; EGF-like domain; Glycoprotein; Kelch repeat; Laminin EGF-like domain; Membrane; Phosphoprotein; Repeat; Signal; Transmembrane; Transmembrane helix</t>
  </si>
  <si>
    <t>Craniosynostosis; Disease mutation</t>
  </si>
  <si>
    <t>BMP signaling pathway {GO:0030509}; cell migration involved in gastrulation {GO:0042074}; coronary vasculature development {GO:0060976}; craniofacial suture morphogenesis {GO:0097094}; determination of digestive tract left/right asymmetry {GO:0071907}; determination of heart left/right asymmetry {GO:0061371}; embryonic heart tube left/right pattern formation {GO:0060971}; embryonic heart tube morphogenesis {GO:0003143}; embryonic limb morphogenesis {GO:0030326}; embryonic skeletal system morphogenesis {GO:0048704}; epiboly involved in gastrulation with mouth forming second {GO:0055113}; fasciculation of sensory neuron axon {GO:0097155}; left/right pattern formation {GO:0060972}; limb morphogenesis {GO:0035108}; negative regulation of smoothened signaling pathway {GO:0045879}; positive regulation of axon extension involved in axon guidance {GO:0048842}; regulation of gene expression {GO:0010468}</t>
  </si>
  <si>
    <t>extracellular exosome {GO:0070062}; integral component of membrane {GO:0016021}; nucleus {GO:0005634}</t>
  </si>
  <si>
    <t>Poliovirus receptor</t>
  </si>
  <si>
    <t>Nectin-like protein 5 (NECL-5); CD_antigen=CD155</t>
  </si>
  <si>
    <t>PVR_HUMAN</t>
  </si>
  <si>
    <t>P15151</t>
  </si>
  <si>
    <t>B4DTS9; P15152; Q15267; Q15268; Q96BJ1</t>
  </si>
  <si>
    <t>PVS</t>
  </si>
  <si>
    <t>3D-structure; Alternative splicing; Cell adhesion; Cell membrane; Disulfide bond; Glycoprotein; Host cell receptor for virus entry; Host-virus interaction; Immunoglobulin domain; Membrane; Phosphoprotein; Polymorphism; Receptor; Repeat; Secreted; Signal; Transmembrane; Transmembrane helix</t>
  </si>
  <si>
    <t>adherens junction organization {GO:0034332}; cell recognition {GO:0008037}; heterophilic cell-cell adhesion via plasma membrane cell adhesion molecules {GO:0007157}; homophilic cell adhesion via plasma membrane adhesion molecules {GO:0007156}; positive regulation of natural killer cell mediated cytotoxicity {GO:0045954}; positive regulation of natural killer cell mediated cytotoxicity directed against tumor cell target {GO:0002860}; regulation of immune response {GO:0050776}; susceptibility to natural killer cell mediated cytotoxicity {GO:0042271}; susceptibility to T cell mediated cytotoxicity {GO:0060370}</t>
  </si>
  <si>
    <t>cell surface {GO:0009986}; cell-cell adherens junction {GO:0005913}; cytoplasm {GO:0005737}; extracellular space {GO:0005615}; focal adhesion {GO:0005925}; integral component of membrane {GO:0016021}; integral component of plasma membrane {GO:0005887}; plasma membrane {GO:0005886}</t>
  </si>
  <si>
    <t>cell adhesion molecule binding {GO:0050839}; protein homodimerization activity {GO:0042803}; signaling receptor activity {GO:0038023}; signaling receptor binding {GO:0005102}; virus receptor activity {GO:0001618}</t>
  </si>
  <si>
    <t>Immunoregulatory interactions between a Lymphoid and a non-Lymphoid cell {R-HSA-198933}; Nectin/Necl trans heterodimerization {R-HSA-420597}</t>
  </si>
  <si>
    <t>Lysosome-associated membrane glycoprotein 1 (LAMP-1; Lysosome-associated membrane protein 1)</t>
  </si>
  <si>
    <t>CD107 antigen-like family member A; CD_antigen=CD107a</t>
  </si>
  <si>
    <t>LAMP1_HUMAN</t>
  </si>
  <si>
    <t>P11279</t>
  </si>
  <si>
    <t>B4DWL3; Q8WU33; Q96I40; Q9BRD2; Q9NP13</t>
  </si>
  <si>
    <t>Alternative splicing; Cell membrane; Disulfide bond; Endosome; Glycoprotein; Host cell receptor for virus entry; Host-virus interaction; Lysosome; Membrane; Polymorphism; Receptor; Signal; Transmembrane; Transmembrane helix</t>
  </si>
  <si>
    <t>Cell membrane; Endosome; Lysosome; Membrane</t>
  </si>
  <si>
    <t>autophagic cell death {GO:0048102}; establishment of protein localization to organelle {GO:0072594}; Golgi to lysosome transport {GO:0090160}; granzyme-mediated apoptotic signaling pathway {GO:0008626}; neutrophil degranulation {GO:0043312}; positive regulation of natural killer cell degranulation {GO:0043323}; positive regulation of natural killer cell mediated cytotoxicity {GO:0045954}; protein stabilization {GO:0050821}; regulation of organelle transport along microtubule {GO:1902513}</t>
  </si>
  <si>
    <t>alveolar lamellar body {GO:0097208}; autolysosome {GO:0044754}; azurophil granule membrane {GO:0035577}; cytolytic granule {GO:0044194}; cytoplasm {GO:0005737}; cytosol {GO:0005829}; dendrite {GO:0030425}; endosome membrane {GO:0010008}; external side of plasma membrane {GO:0009897}; extracellular exosome {GO:0070062}; ficolin-1-rich granule membrane {GO:0101003}; integral component of plasma membrane {GO:0005887}; integral component of synaptic vesicle membrane {GO:0030285}; late endosome {GO:0005770}; lysosomal membrane {GO:0005765}; lysosome {GO:0005764}; melanosome {GO:0042470}; membrane {GO:0016020}; multivesicular body {GO:0005771}; neuronal cell body {GO:0043025}; perinuclear region of cytoplasm {GO:0048471}; phagolysosome membrane {GO:0061474}; plasma membrane {GO:0005886}; sarcolemma {GO:0042383}</t>
  </si>
  <si>
    <t>enzyme binding {GO:0019899}; protein domain specific binding {GO:0019904}; virus receptor activity {GO:0001618}</t>
  </si>
  <si>
    <t>Desmoglein-2</t>
  </si>
  <si>
    <t>Cadherin family member 5; HDGC</t>
  </si>
  <si>
    <t>DSG2_HUMAN</t>
  </si>
  <si>
    <t>Q14126</t>
  </si>
  <si>
    <t>Q4KKU6</t>
  </si>
  <si>
    <t>CDHF5</t>
  </si>
  <si>
    <t>3D-structure; Calcium; Cardiomyopathy; Cell adhesion; Cell junction; Cell membrane; Cleavage on pair of basic residues; Disease mutation; Glycoprotein; Membrane; Metal-binding; Phosphoprotein; Polymorphism; Repeat; Signal; Transmembrane; Transmembrane helix</t>
  </si>
  <si>
    <t>bundle of His cell-Purkinje myocyte adhesion involved in cell communication {GO:0086073}; cell adhesion {GO:0007155}; cornification {GO:0070268}; desmosome organization {GO:0002934}; homophilic cell adhesion via plasma membrane adhesion molecules {GO:0007156}; keratinization {GO:0031424}; maternal process involved in female pregnancy {GO:0060135}; Purkinje myocyte development {GO:0003165}; regulation of heart rate by cardiac conduction {GO:0086091}; regulation of ventricular cardiac muscle cell action potential {GO:0098911}; response to progesterone {GO:0032570}</t>
  </si>
  <si>
    <t>apical plasma membrane {GO:0016324}; cell junction {GO:0030054}; cell surface {GO:0009986}; cell-cell junction {GO:0005911}; cornified envelope {GO:0001533}; desmosome {GO:0030057}; extracellular exosome {GO:0070062}; integral component of membrane {GO:0016021}; intercalated disc {GO:0014704}; intracellular membrane-bounded organelle {GO:0043231}; lateral plasma membrane {GO:0016328}; plasma membrane {GO:0005886}</t>
  </si>
  <si>
    <t>calcium ion binding {GO:0005509}; cell adhesion molecule binding {GO:0050839}; cell adhesive protein binding involved in bundle of His cell-Purkinje myocyte communication {GO:0086083}</t>
  </si>
  <si>
    <t>Apoptotic cleavage of cell adhesion proteins {R-HSA-351906}; Keratinization {R-HSA-6805567}; Formation of the cornified envelope {R-HSA-6809371}</t>
  </si>
  <si>
    <t>Soluble scavenger receptor cysteine-rich domain-containing protein SSC5D</t>
  </si>
  <si>
    <t>Soluble scavenger protein with 5 SRCR domains (SSc5D)</t>
  </si>
  <si>
    <t>SRCRL_HUMAN</t>
  </si>
  <si>
    <t>A1L4H1</t>
  </si>
  <si>
    <t>B5MDQ5; C7S7T9; C7S7U0; K7EP70</t>
  </si>
  <si>
    <t>Alternative splicing; Cytoplasm; Developmental protein; Disulfide bond; Glycoprotein; Immunity; Innate immunity; Receptor; Repeat; Secreted; Signal</t>
  </si>
  <si>
    <t>Immunity; Innate immunity</t>
  </si>
  <si>
    <t>defense response to Gram-negative bacterium {GO:0050829}; defense response to Gram-positive bacterium {GO:0050830}; detection of bacterial lipoprotein {GO:0042494}; innate immune response {GO:0045087}; multicellular organism development {GO:0007275}; negative regulation of interleukin-8 secretion {GO:2000483}</t>
  </si>
  <si>
    <t>cytoplasm {GO:0005737}; extracellular matrix {GO:0031012}; extracellular space {GO:0005615}; intracellular {GO:0005622}; membrane {GO:0016020}</t>
  </si>
  <si>
    <t>extracellular matrix binding {GO:0050840}; fibronectin binding {GO:0001968}; laminin binding {GO:0043236}; scavenger receptor activity {GO:0005044}</t>
  </si>
  <si>
    <t>Scavenging by Class B Receptors {R-HSA-3000471}</t>
  </si>
  <si>
    <t>Angiotensin-converting enzyme, soluble form</t>
  </si>
  <si>
    <t>Dipeptidyl carboxypeptidase I; Kininase II; CD_antigen=CD143</t>
  </si>
  <si>
    <t>ACE_HUMAN</t>
  </si>
  <si>
    <t>P12821</t>
  </si>
  <si>
    <t>B0LPF0; B4DXI3; E7EU16; P22966; Q53YX9; Q59GY8; Q7M4L4</t>
  </si>
  <si>
    <t>DCP; DCP1</t>
  </si>
  <si>
    <t>3D-structure; Alternative splicing; Carboxypeptidase; Cell membrane; Cytoplasm; Disulfide bond; Glycoprotein; Hydrolase; Membrane; Metal-binding; Metalloprotease; Phosphoprotein; Polymorphism; Protease; Repeat; Secreted; Signal; Transmembrane; Transmembrane helix; Zinc</t>
  </si>
  <si>
    <t>Cell membrane; Cytoplasm; Membrane; Secreted</t>
  </si>
  <si>
    <t>amyloid-beta metabolic process {GO:0050435}; angiotensin maturation {GO:0002003}; antigen processing and presentation of peptide antigen via MHC class I {GO:0002474}; arachidonic acid secretion {GO:0050482}; blood vessel remodeling {GO:0001974}; cell proliferation in bone marrow {GO:0071838}; heart contraction {GO:0060047}; hematopoietic stem cell differentiation {GO:0060218}; hormone catabolic process {GO:0042447}; kidney development {GO:0001822}; mononuclear cell proliferation {GO:0032943}; negative regulation of gap junction assembly {GO:1903597}; neutrophil mediated immunity {GO:0002446}; peptide catabolic process {GO:0043171}; positive regulation of peptidyl-cysteine S-nitrosylation {GO:2000170}; positive regulation of peptidyl-tyrosine autophosphorylation {GO:1900086}; positive regulation of protein tyrosine kinase activity {GO:0061098}; proteolysis {GO:0006508}; regulation of angiotensin metabolic process {GO:0060177}; regulation of blood pressure {GO:0008217}; regulation of blood vessel diameter {GO:0097746}; regulation of hematopoietic stem cell proliferation {GO:1902033}; regulation of renal output by angiotensin {GO:0002019}; regulation of smooth muscle cell migration {GO:0014910}; regulation of systemic arterial blood pressure by renin-angiotensin {GO:0003081}; regulation of vasoconstriction {GO:0019229}; spermatogenesis {GO:0007283}</t>
  </si>
  <si>
    <t>endosome {GO:0005768}; external side of plasma membrane {GO:0009897}; extracellular exosome {GO:0070062}; extracellular region {GO:0005576}; extracellular space {GO:0005615}; integral component of membrane {GO:0016021}; lysosome {GO:0005764}; plasma membrane {GO:0005886}</t>
  </si>
  <si>
    <t>actin binding {GO:0003779}; bradykinin receptor binding {GO:0031711}; carboxypeptidase activity {GO:0004180}; chloride ion binding {GO:0031404}; drug binding {GO:0008144}; endopeptidase activity {GO:0004175}; exopeptidase activity {GO:0008238}; metallodipeptidase activity {GO:0070573}; metallopeptidase activity {GO:0008237}; mitogen-activated protein kinase binding {GO:0051019}; mitogen-activated protein kinase kinase binding {GO:0031434}; peptidyl-dipeptidase activity {GO:0008241}; tripeptidyl-peptidase activity {GO:0008240}; zinc ion binding {GO:0008270}</t>
  </si>
  <si>
    <t>Metabolism of Angiotensinogen to Angiotensins {R-HSA-2022377}</t>
  </si>
  <si>
    <t>Processed cyclic AMP-dependent transcription factor ATF-6 alpha</t>
  </si>
  <si>
    <t>Activating transcription factor 6 alpha (ATF6-alpha)</t>
  </si>
  <si>
    <t>ATF6A_HUMAN</t>
  </si>
  <si>
    <t>P18850</t>
  </si>
  <si>
    <t>O15139; Q5VW62; Q6IPB5; Q9UEC9</t>
  </si>
  <si>
    <t>Activator; Disease mutation; DNA-binding; Endoplasmic reticulum; Glycoprotein; Isopeptide bond; Membrane; Nucleus; Phosphoprotein; Polymorphism; Signal-anchor; Transcription; Transcription regulation; Transmembrane; Transmembrane helix; Ubl conjugation; Unfolded protein response</t>
  </si>
  <si>
    <t>Transcription; Transcription regulation; Unfolded protein response</t>
  </si>
  <si>
    <t>Endoplasmic reticulum; Membrane; Nucleus</t>
  </si>
  <si>
    <t>Activator; DNA-binding</t>
  </si>
  <si>
    <t>Glycoprotein; Isopeptide bond; Phosphoprotein; Ubl conjugation</t>
  </si>
  <si>
    <t>ATF6-mediated unfolded protein response {GO:0036500}; endoplasmic reticulum unfolded protein response {GO:0030968}; eye development {GO:0001654}; positive regulation of apoptotic process {GO:0043065}; positive regulation of ATF6-mediated unfolded protein response {GO:1903893}; positive regulation of transcription by RNA polymerase II {GO:0045944}; positive regulation of transcription from RNA polymerase II promoter in response to endoplasmic reticulum stress {GO:1990440}; protein folding {GO:0006457}; regulation of transcription by RNA polymerase II {GO:0006357}; signal transduction {GO:0007165}; visual perception {GO:0007601}</t>
  </si>
  <si>
    <t>cytosol {GO:0005829}; endoplasmic reticulum {GO:0005783}; endoplasmic reticulum membrane {GO:0005789}; Golgi apparatus {GO:0005794}; Golgi membrane {GO:0000139}; integral component of endoplasmic reticulum membrane {GO:0030176}; membrane {GO:0016020}; nuclear envelope {GO:0005635}; nucleoplasm {GO:0005654}; nucleus {GO:0005634}</t>
  </si>
  <si>
    <t>cAMP response element binding {GO:0035497}; DNA-binding transcription factor activity {GO:0003700}; identical protein binding {GO:0042802}; protein heterodimerization activity {GO:0046982}; RNA polymerase II proximal promoter sequence-specific DNA binding {GO:0000978}; RNA polymerase II regulatory region sequence-specific DNA binding {GO:0000977}; RNA polymerase II transcription factor activity, sequence-specific DNA binding {GO:0000981}; sequence-specific DNA binding {GO:0043565}; transcription coactivator activity {GO:0003713}; transcription regulatory region sequence-specific DNA binding {GO:0000976}; transcriptional activator activity, RNA polymerase II proximal promoter sequence-specific DNA binding {GO:0001077}; transcriptional activator activity, RNA polymerase II transcription regulatory region sequence-specific DNA binding {GO:0001228}; ubiquitin protein ligase binding {GO:0031625}</t>
  </si>
  <si>
    <t>ATF4 activates genes {R-HSA-380994}; ATF6 (ATF6-alpha) activates chaperones {R-HSA-381033}; ATF6 (ATF6-alpha) activates chaperone genes {R-HSA-381183}</t>
  </si>
  <si>
    <t>Interleukin-1 receptor accessory protein (IL-1 receptor accessory protein; IL-1RAcP)</t>
  </si>
  <si>
    <t>Interleukin-1 receptor 3 (IL-1R-3; IL-1R3)</t>
  </si>
  <si>
    <t>IL1AP_HUMAN</t>
  </si>
  <si>
    <t>Q9NPH3</t>
  </si>
  <si>
    <t>B1NLD0; D3DNW0; O14915; Q86WJ7</t>
  </si>
  <si>
    <t>C3orf13; IL1R3</t>
  </si>
  <si>
    <t>3D-structure; Alternative splicing; Cell membrane; Disulfide bond; Glycoprotein; Immunity; Immunoglobulin domain; Inflammatory response; Innate immunity; Membrane; Phosphoprotein; Polymorphism; Receptor; Repeat; Secreted; Signal; Transmembrane; Transmembrane helix</t>
  </si>
  <si>
    <t>cytokine-mediated signaling pathway {GO:0019221}; immune response {GO:0006955}; inflammatory response {GO:0006954}; innate immune response {GO:0045087}; interleukin-1-mediated signaling pathway {GO:0070498}; interleukin-2 biosynthetic process {GO:0042094}; interleukin-33-mediated signaling pathway {GO:0038172}; interleukin-4 secretion {GO:0072602}; positive regulation of dendrite development {GO:1900006}; positive regulation of interleukin-13 production {GO:0032736}; positive regulation of interleukin-5 production {GO:0032754}; positive regulation of interleukin-6 secretion {GO:2000778}; positive regulation of NF-kappaB transcription factor activity {GO:0051092}; positive regulation of synapse assembly {GO:0051965}; protein-containing complex assembly {GO:0065003}</t>
  </si>
  <si>
    <t>extracellular region {GO:0005576}; integral component of plasma membrane {GO:0005887}; membrane {GO:0016020}; plasma membrane {GO:0005886}</t>
  </si>
  <si>
    <t>interleukin-1 receptor activity {GO:0004908}; interleukin-33 receptor activity {GO:0002114}; protein tyrosine kinase binding {GO:1990782}</t>
  </si>
  <si>
    <t>PIP3 activates AKT signaling {R-HSA-1257604}; Receptor-type tyrosine-protein phosphatases {R-HSA-388844}; PI5P, PP2A and IER3 Regulate PI3K/AKT Signaling {R-HSA-6811558}; Interleukin-36 pathway {R-HSA-9014826}; Interleukin-33 signaling {R-HSA-9014843}; Interleukin-1 signaling {R-HSA-9020702}</t>
  </si>
  <si>
    <t>L-lactate dehydrogenase B chain (LDH-B)</t>
  </si>
  <si>
    <t>LDH heart subunit (LDH-H); Renal carcinoma antigen NY-REN-46</t>
  </si>
  <si>
    <t>LDHB_HUMAN</t>
  </si>
  <si>
    <t>P07195</t>
  </si>
  <si>
    <t>3D-structure; Acetylation; Cytoplasm; Disease mutation; NAD; Oxidoreductase; Phosphoprotein; Polymorphism</t>
  </si>
  <si>
    <t>carbohydrate metabolic process {GO:0005975}; lactate metabolic process {GO:0006089}; NAD metabolic process {GO:0019674}; pyruvate metabolic process {GO:0006090}</t>
  </si>
  <si>
    <t>cytoplasm {GO:0005737}; cytosol {GO:0005829}; extracellular exosome {GO:0070062}; membrane {GO:0016020}; membrane raft {GO:0045121}; myelin sheath {GO:0043209}</t>
  </si>
  <si>
    <t>identical protein binding {GO:0042802}; kinase binding {GO:0019900}; L-lactate dehydrogenase activity {GO:0004459}; NAD binding {GO:0051287}</t>
  </si>
  <si>
    <t>Fermentation; pyruvate fermentation to lactate; (S)- lactate from pyruvate: step 1/1.</t>
  </si>
  <si>
    <t>Pyruvate metabolism {R-HSA-70268}</t>
  </si>
  <si>
    <t>A disintegrin and metalloproteinase with thrombospondin motifs 13 (ADAM-TS 13; ADAM-TS13; ADAMTS-13)</t>
  </si>
  <si>
    <t>von Willebrand factor-cleaving protease (vWF-CP; vWF-cleaving protease)</t>
  </si>
  <si>
    <t>ATS13_HUMAN</t>
  </si>
  <si>
    <t>Q76LX8</t>
  </si>
  <si>
    <t>Q6UY16; Q710F6; Q711T8; Q96L37; Q9H0G3; Q9UGQ1</t>
  </si>
  <si>
    <t>C9orf8</t>
  </si>
  <si>
    <t>3D-structure; Alternative splicing; Blood coagulation; Calcium; Cleavage on pair of basic residues; Disease mutation; Disulfide bond; Glycoprotein; Hemostasis; Hydrolase; Metal-binding; Metalloprotease; Polymorphism; Protease; Repeat; Secreted; Signal; Zinc; Zymogen</t>
  </si>
  <si>
    <t>Cleavage on pair of basic residues; Disulfide bond; Glycoprotein; Zymogen</t>
  </si>
  <si>
    <t>cell-matrix adhesion {GO:0007160}; cellular response to interferon-gamma {GO:0071346}; cellular response to interleukin-4 {GO:0071353}; cellular response to lipopolysaccharide {GO:0071222}; cellular response to tumor necrosis factor {GO:0071356}; glycoprotein metabolic process {GO:0009100}; integrin-mediated signaling pathway {GO:0007229}; peptide catabolic process {GO:0043171}; platelet activation {GO:0030168}; protein processing {GO:0016485}; proteolysis {GO:0006508}; response to amine {GO:0014075}; response to potassium ion {GO:0035864}; response to toxic substance {GO:0009636}</t>
  </si>
  <si>
    <t>cell surface {GO:0009986}; endoplasmic reticulum lumen {GO:0005788}; extracellular matrix {GO:0031012}; extracellular space {GO:0005615}</t>
  </si>
  <si>
    <t>calcium ion binding {GO:0005509}; integrin binding {GO:0005178}; metalloendopeptidase activity {GO:0004222}; metallopeptidase activity {GO:0008237}; zinc ion binding {GO:0008270}</t>
  </si>
  <si>
    <t>Transmembrane glycoprotein NMB</t>
  </si>
  <si>
    <t>Hematopoietic growth factor inducible neurokinin-1 type</t>
  </si>
  <si>
    <t>GPNMB_HUMAN</t>
  </si>
  <si>
    <t>Q14956</t>
  </si>
  <si>
    <t>A4D155; Q6UVX1; Q8N1A1</t>
  </si>
  <si>
    <t>HGFIN NMB</t>
  </si>
  <si>
    <t>Alternative splicing; Amyloidosis; Cell membrane; Disease mutation; Endosome; Glycoprotein; Membrane; Phosphoprotein; Polymorphism; Signal; Transmembrane; Transmembrane helix</t>
  </si>
  <si>
    <t>bone mineralization {GO:0030282}; cell adhesion {GO:0007155}; cell-cell signaling {GO:0007267}; negative regulation of cell proliferation {GO:0008285}; negative regulation of cytokine production {GO:0001818}; negative regulation of G1/S transition of mitotic cell cycle {GO:2000134}; negative regulation of neuron death {GO:1901215}; negative regulation of T cell activation {GO:0050868}; negative regulation of T cell proliferation {GO:0042130}; negative regulation of tumor necrosis factor production {GO:0032720}; osteoblast differentiation {GO:0001649}; positive chemotaxis {GO:0050918}; positive regulation of cell migration {GO:0030335}; positive regulation of ERK1 and ERK2 cascade {GO:0070374}; positive regulation of protein autophosphorylation {GO:0031954}; positive regulation of protein phosphorylation {GO:0001934}; regulation of angiogenesis {GO:0045765}; regulation of tissue remodeling {GO:0034103}; signal transduction {GO:0007165}</t>
  </si>
  <si>
    <t>integral component of membrane {GO:0016021}; integral component of plasma membrane {GO:0005887}; melanosome {GO:0042470}; plasma membrane {GO:0005886}</t>
  </si>
  <si>
    <t>chemoattractant activity {GO:0042056}; heparin binding {GO:0008201}; integrin binding {GO:0005178}; receptor ligand activity {GO:0048018}; syndecan binding {GO:0045545}</t>
  </si>
  <si>
    <t>PTK6 promotes HIF1A stabilization {R-HSA-8857538}</t>
  </si>
  <si>
    <t>Plakophilin-1</t>
  </si>
  <si>
    <t>Band 6 protein (B6P)</t>
  </si>
  <si>
    <t>PKP1_HUMAN</t>
  </si>
  <si>
    <t>Q13835</t>
  </si>
  <si>
    <t>O00645; Q14CA0; Q15152</t>
  </si>
  <si>
    <t>3D-structure; Alternative splicing; Cell adhesion; Cell junction; Developmental protein; Ectodermal dysplasia; Nucleus; Phosphoprotein; Polymorphism; Repeat</t>
  </si>
  <si>
    <t>Cell junction; Nucleus</t>
  </si>
  <si>
    <t>Ectodermal dysplasia</t>
  </si>
  <si>
    <t>cell adhesion {GO:0007155}; cell-cell adhesion {GO:0098609}; cornification {GO:0070268}; intermediate filament bundle assembly {GO:0045110}; keratinization {GO:0031424}; negative regulation of mRNA catabolic process {GO:1902373}; neutrophil degranulation {GO:0043312}; positive regulation of gene expression {GO:0010628}; signal transduction {GO:0007165}</t>
  </si>
  <si>
    <t>cornified envelope {GO:0001533}; desmosome {GO:0030057}; ficolin-1-rich granule membrane {GO:0101003}; intermediate filament {GO:0005882}; intracellular membrane-bounded organelle {GO:0043231}; messenger ribonucleoprotein complex {GO:1990124}; nucleoplasm {GO:0005654}; nucleus {GO:0005634}; plasma membrane {GO:0005886}</t>
  </si>
  <si>
    <t>intermediate filament binding {GO:0019215}; lamin binding {GO:0005521}; structural constituent of epidermis {GO:0030280}</t>
  </si>
  <si>
    <t>155 kDa platelet multimerin</t>
  </si>
  <si>
    <t>EMILIN-4; Elastin microfibril interface located protein 4 (Elastin microfibril interfacer 4); Endothelial cell multimerin (p-155; p155)</t>
  </si>
  <si>
    <t>MMRN1_HUMAN</t>
  </si>
  <si>
    <t>Q13201</t>
  </si>
  <si>
    <t>Q4W5L1; Q6P3T8; Q6ZUL9</t>
  </si>
  <si>
    <t>ECM; EMILIN4; GPIA*; MMRN</t>
  </si>
  <si>
    <t>Alternative splicing; Coiled coil; Disulfide bond; EGF-like domain; Glycoprotein; Polymorphism; Secreted; Signal</t>
  </si>
  <si>
    <t>Coiled coil; EGF-like domain; Signal</t>
  </si>
  <si>
    <t>blood coagulation {GO:0007596}; cell adhesion {GO:0007155}; platelet degranulation {GO:0002576}</t>
  </si>
  <si>
    <t>collagen-containing extracellular matrix {GO:0062023}; extracellular region {GO:0005576}; platelet alpha granule lumen {GO:0031093}</t>
  </si>
  <si>
    <t>calcium ion binding {GO:0005509}; extracellular matrix structural constituent {GO:0005201}</t>
  </si>
  <si>
    <t>ADAMTS-like protein 2 (ADAMTSL-2)</t>
  </si>
  <si>
    <t>ATL2_HUMAN</t>
  </si>
  <si>
    <t>Q86TH1</t>
  </si>
  <si>
    <t>B1B0D5; O60345</t>
  </si>
  <si>
    <t>KIAA0605</t>
  </si>
  <si>
    <t>Disease mutation; Disulfide bond; Dwarfism; Glycoprotein; Polymorphism; Repeat; Secreted; Signal</t>
  </si>
  <si>
    <t>extracellular matrix organization {GO:0030198}; lobar bronchus epithelium development {GO:0060481}; negative regulation of transforming growth factor beta receptor signaling pathway {GO:0030512}</t>
  </si>
  <si>
    <t>extracellular matrix {GO:0031012}</t>
  </si>
  <si>
    <t>microfibril binding {GO:0050436}; peptidase activity {GO:0008233}</t>
  </si>
  <si>
    <t>Laminin subunit alpha-2</t>
  </si>
  <si>
    <t>Laminin M chain; Laminin-12 subunit alpha; Laminin-2 subunit alpha; Laminin-4 subunit alpha; Merosin heavy chain</t>
  </si>
  <si>
    <t>LAMA2_HUMAN</t>
  </si>
  <si>
    <t>P24043</t>
  </si>
  <si>
    <t>Q14736; Q5VUM2; Q93022</t>
  </si>
  <si>
    <t>LAMM</t>
  </si>
  <si>
    <t>3D-structure; Basement membrane; Cell adhesion; Coiled coil; Congenital muscular dystrophy; Disease mutation; Disulfide bond; Extracellular matrix; Glycoprotein; Laminin EGF-like domain; Polymorphism; Repeat; Secreted; Signal</t>
  </si>
  <si>
    <t>Congenital muscular dystrophy; Disease mutation</t>
  </si>
  <si>
    <t>axon guidance {GO:0007411}; cell adhesion {GO:0007155}; extracellular matrix organization {GO:0030198}; muscle organ development {GO:0007517}; positive regulation of synaptic transmission, cholinergic {GO:0032224}; regulation of cell adhesion {GO:0030155}; regulation of cell migration {GO:0030334}; regulation of embryonic development {GO:0045995}; Schwann cell differentiation {GO:0014037}</t>
  </si>
  <si>
    <t>basement membrane {GO:0005604}; collagen-containing extracellular matrix {GO:0062023}; dendritic spine {GO:0043197}; extracellular region {GO:0005576}; neuromuscular junction {GO:0031594}; sarcolemma {GO:0042383}; synaptic cleft {GO:0043083}</t>
  </si>
  <si>
    <t>extracellular matrix structural constituent {GO:0005201}; signaling receptor binding {GO:0005102}; structural molecule activity {GO:0005198}</t>
  </si>
  <si>
    <t>Laminin interactions {R-HSA-3000157}; Non-integrin membrane-ECM interactions {R-HSA-3000171}; ECM proteoglycans {R-HSA-3000178}; MET activates PTK2 signaling {R-HSA-8874081}</t>
  </si>
  <si>
    <t>C-type mannose receptor 2</t>
  </si>
  <si>
    <t>C-type lectin domain family 13 member E; Endocytic receptor 180; Macrophage mannose receptor 2; Urokinase-type plasminogen activator receptor-associated protein (UPAR-associated protein; Urokinase receptor-associated protein); CD_antigen=CD280</t>
  </si>
  <si>
    <t>MRC2_HUMAN</t>
  </si>
  <si>
    <t>Q9UBG0</t>
  </si>
  <si>
    <t>A6H8K4; D3DU08; Q7LGE7; Q9Y5P9</t>
  </si>
  <si>
    <t>CLEC13E; ENDO180; KIAA0709; UPARAP</t>
  </si>
  <si>
    <t>3D-structure; Calcium; Disulfide bond; Endocytosis; Glycoprotein; Isopeptide bond; Lectin; Membrane; Phosphoprotein; Polymorphism; Receptor; Repeat; Signal; Transmembrane; Transmembrane helix; Ubl conjugation</t>
  </si>
  <si>
    <t>Disulfide bond; Glycoprotein; Isopeptide bond; Phosphoprotein; Ubl conjugation</t>
  </si>
  <si>
    <t>collagen catabolic process {GO:0030574}; endocytosis {GO:0006897}; osteoblast differentiation {GO:0001649}</t>
  </si>
  <si>
    <t>focal adhesion {GO:0005925}; integral component of plasma membrane {GO:0005887}; membrane {GO:0016020}</t>
  </si>
  <si>
    <t>carbohydrate binding {GO:0030246}; collagen binding {GO:0005518}; transmembrane signaling receptor activity {GO:0004888}</t>
  </si>
  <si>
    <t>Collagen alpha-1(V) chain</t>
  </si>
  <si>
    <t>CO5A1_HUMAN</t>
  </si>
  <si>
    <t>P20908</t>
  </si>
  <si>
    <t>A0A087WXW9; Q15094; Q5SUX4</t>
  </si>
  <si>
    <t>3D-structure; Alternative splicing; Calcium; Collagen; Disease mutation; Disulfide bond; Ehlers-Danlos syndrome; Extracellular matrix; Heparin-binding; Hydroxylation; Metal-binding; Polymorphism; Repeat; Secreted; Signal; Sulfation</t>
  </si>
  <si>
    <t>Disulfide bond; Hydroxylation; Sulfation</t>
  </si>
  <si>
    <t>blood vessel development {GO:0001568}; cell adhesion {GO:0007155}; cell migration {GO:0016477}; collagen biosynthetic process {GO:0032964}; collagen fibril organization {GO:0030199}; extracellular matrix organization {GO:0030198}; eye morphogenesis {GO:0048592}; heart morphogenesis {GO:0003007}; integrin biosynthetic process {GO:0045112}; negative regulation of endodermal cell differentiation {GO:1903225}; regulation of cellular component organization {GO:0051128}; skin development {GO:0043588}; supramolecular fiber organization {GO:0097435}; tendon development {GO:0035989}; wound healing, spreading of epidermal cells {GO:0035313}</t>
  </si>
  <si>
    <t>basement membrane {GO:0005604}; collagen type V trimer {GO:0005588}; collagen-containing extracellular matrix {GO:0062023}; endoplasmic reticulum lumen {GO:0005788}; extracellular matrix {GO:0031012}; extracellular region {GO:0005576}</t>
  </si>
  <si>
    <t>extracellular matrix structural constituent conferring tensile strength {GO:0030020}; heparin binding {GO:0008201}; integrin binding {GO:0005178}; metal ion binding {GO:0046872}; platelet-derived growth factor binding {GO:0048407}; proteoglycan binding {GO:0043394}</t>
  </si>
  <si>
    <t>Collagen degradation {R-HSA-1442490}; Extracellular matrix organization {R-HSA-1474244}; Collagen biosynthesis and modifying enzymes {R-HSA-1650814}; Signaling by PDGF {R-HSA-186797}; Assembly of collagen fibrils and other multimeric structures {R-HSA-2022090}; Integrin cell surface interactions {R-HSA-216083}; Syndecan interactions {R-HSA-3000170}; Non-integrin membrane-ECM interactions {R-HSA-3000171}; ECM proteoglycans {R-HSA-3000178}; NCAM1 interactions {R-HSA-419037}; MET activates PTK2 signaling {R-HSA-8874081}; Collagen chain trimerization {R-HSA-8948216}</t>
  </si>
  <si>
    <t>Protein MENT</t>
  </si>
  <si>
    <t>Methylated in normal thymocytes protein</t>
  </si>
  <si>
    <t>MENT_HUMAN</t>
  </si>
  <si>
    <t>Q9BUN1</t>
  </si>
  <si>
    <t>B2RDU8; Q9NWZ4</t>
  </si>
  <si>
    <t>C1orf56</t>
  </si>
  <si>
    <t>Alternative splicing; Phosphoprotein; Secreted; Signal</t>
  </si>
  <si>
    <t>regulation of cell proliferation {GO:0042127}</t>
  </si>
  <si>
    <t>Interleukin-18-binding protein (IL-18BP)</t>
  </si>
  <si>
    <t>Tadekinig-alfa</t>
  </si>
  <si>
    <t>I18BP_HUMAN</t>
  </si>
  <si>
    <t>O95998</t>
  </si>
  <si>
    <t>B3KUZ0; B7WPK4; O95993; O96027; Q9NZA9; Q9UBR7</t>
  </si>
  <si>
    <t>Alternative splicing; Disulfide bond; Glycoprotein; Immunoglobulin domain; Polymorphism; Secreted; Signal</t>
  </si>
  <si>
    <t>cellular response to cytokine stimulus {GO:0071345}; cellular response to hydrogen peroxide {GO:0070301}; cellular response to tumor necrosis factor {GO:0071356}; interleukin-18-mediated signaling pathway {GO:0035655}; response to lipopolysaccharide {GO:0032496}; T-helper 1 type immune response {GO:0042088}</t>
  </si>
  <si>
    <t>interleukin-18 binding {GO:0042007}; receptor antagonist activity {GO:0048019}</t>
  </si>
  <si>
    <t>Interleukin-37 signaling {R-HSA-9008059}; Interleukin-18 signaling {R-HSA-9012546}</t>
  </si>
  <si>
    <t>Secreted phosphoprotein 24 (Spp-24)</t>
  </si>
  <si>
    <t>Secreted phosphoprotein 2</t>
  </si>
  <si>
    <t>SPP24_HUMAN</t>
  </si>
  <si>
    <t>Q13103</t>
  </si>
  <si>
    <t>A4QMV3; Q3B892; Q546M5</t>
  </si>
  <si>
    <t>SPP24</t>
  </si>
  <si>
    <t>Disulfide bond; Phosphoprotein; Polymorphism; Secreted; Signal</t>
  </si>
  <si>
    <t>Disulfide bond; Phosphoprotein</t>
  </si>
  <si>
    <t>bone remodeling {GO:0046849}; cellular protein metabolic process {GO:0044267}; platelet degranulation {GO:0002576}; post-translational protein modification {GO:0043687}; skeletal system development {GO:0001501}</t>
  </si>
  <si>
    <t>collagen-containing extracellular matrix {GO:0062023}; endoplasmic reticulum lumen {GO:0005788}; extracellular region {GO:0005576}; platelet dense granule lumen {GO:0031089}</t>
  </si>
  <si>
    <t>endopeptidase inhibitor activity {GO:0004866}</t>
  </si>
  <si>
    <t>Platelet degranulation {R-HSA-114608}; Regulation of Insulin-like Growth Factor (IGF) transport and uptake by Insulin-like Growth Factor Binding Proteins (IGFBPs) {R-HSA-381426}; Post-translational protein phosphorylation {R-HSA-8957275}</t>
  </si>
  <si>
    <t>Extracellular serine/threonine protein kinase FAM20C</t>
  </si>
  <si>
    <t>Dentin matrix protein 4 (DMP-4); Golgi casein kinase; Golgi-enriched fraction casein kinase (GEF-CK)</t>
  </si>
  <si>
    <t>FA20C_HUMAN</t>
  </si>
  <si>
    <t>Q8IXL6</t>
  </si>
  <si>
    <t>A4D2Q5; L8B5W8; Q5I0W9; Q7Z4I0; Q9NPT2</t>
  </si>
  <si>
    <t>3D-structure; Alternative splicing; ATP-binding; Biomineralization; Calcium; Disease mutation; Disulfide bond; Glycoprotein; Golgi apparatus; Kinase; Manganese; Metal-binding; Nucleotide-binding; Phosphoprotein; Secreted; Serine/threonine-protein kinase; Signal; Transferase</t>
  </si>
  <si>
    <t>Biomineralization</t>
  </si>
  <si>
    <t>Golgi apparatus; Secreted</t>
  </si>
  <si>
    <t>ATP-binding; Calcium; Manganese; Metal-binding; Nucleotide-binding</t>
  </si>
  <si>
    <t>Kinase; Serine/threonine-protein kinase; Transferase</t>
  </si>
  <si>
    <t>ATP metabolic process {GO:0046034}; biomineral tissue development {GO:0031214}; cellular protein metabolic process {GO:0044267}; dentinogenesis {GO:0097187}; enamel mineralization {GO:0070166}; odontoblast differentiation {GO:0071895}; osteoclast maturation {GO:0036179}; positive regulation of bone mineralization {GO:0030501}; positive regulation of osteoblast differentiation {GO:0045669}; post-translational protein modification {GO:0043687}; protein phosphorylation {GO:0006468}; regulation of fibroblast growth factor receptor signaling pathway {GO:0040036}; regulation of phosphorus metabolic process {GO:0051174}</t>
  </si>
  <si>
    <t>endoplasmic reticulum lumen {GO:0005788}; extracellular exosome {GO:0070062}; extracellular space {GO:0005615}; Golgi apparatus {GO:0005794}</t>
  </si>
  <si>
    <t>ATP binding {GO:0005524}; calcium ion binding {GO:0005509}; manganese ion binding {GO:0030145}; protein serine/threonine kinase activity {GO:0004674}</t>
  </si>
  <si>
    <t>sp|O60814|H2B1K_HUMAN</t>
  </si>
  <si>
    <t>Histone H2B type 1-K (H2B K)</t>
  </si>
  <si>
    <t>HIRA-interacting protein 1</t>
  </si>
  <si>
    <t>H2B1K_HUMAN</t>
  </si>
  <si>
    <t>O60814</t>
  </si>
  <si>
    <t>A8K7P7; Q2VPI7</t>
  </si>
  <si>
    <t>H2BFT; HIRIP1</t>
  </si>
  <si>
    <t>3D-structure; Acetylation; Antibiotic; Antimicrobial; Chromosome; DNA-binding; Glycoprotein; Hydroxylation; Isopeptide bond; Methylation; Nucleosome core; Nucleus; Phosphoprotein; Ubl conjugation</t>
  </si>
  <si>
    <t>Antibiotic; Antimicrobial; DNA-binding</t>
  </si>
  <si>
    <t>Acetylation; Glycoprotein; Hydroxylation; Isopeptide bond; Methylation; Phosphoprotein; Ubl conjugation</t>
  </si>
  <si>
    <t>antibacterial humoral response {GO:0019731}; antimicrobial humoral immune response mediated by antimicrobial peptide {GO:0061844}; defense response to Gram-negative bacterium {GO:0050829}; defense response to Gram-positive bacterium {GO:0050830}; innate immune response in mucosa {GO:0002227}; killing of cells of other organism {GO:0031640}; nucleosome assembly {GO:0006334}; protein ubiquitination {GO:0016567}</t>
  </si>
  <si>
    <t>cytosol {GO:0005829}; extracellular space {GO:0005615}; nucleoplasm {GO:0005654}; nucleosome {GO:0000786}; nucleus {GO:0005634}</t>
  </si>
  <si>
    <t>DNA binding {GO:0003677}; protein heterodimerization activity {GO:0046982}</t>
  </si>
  <si>
    <t>Meiotic synapsis {R-HSA-1221632}; Packaging Of Telomere Ends {R-HSA-171306}; Pre-NOTCH Transcription and Translation {R-HSA-1912408}; Formation of the beta-catenin:TCF transactivating complex {R-HSA-201722}; PRC2 methylates histones and DNA {R-HSA-212300}; Condensation of Prophase Chromosomes {R-HSA-2299718}; Oxidative Stress Induced Senescence {R-HSA-2559580}; Senescence-Associated Secretory Phenotype (SASP) {R-HSA-2559582}; DNA Damage/Telomere Stress Induced Senescence {R-HSA-2559586}; HDACs deacetylate histones {R-HSA-3214815}; HATs acetylate histones {R-HSA-3214847}; SIRT1 negatively regulates rRNA expression {R-HSA-427359}; ERCC6 (CSB) and EHMT2 (G9a) positively regulate rRNA expression {R-HSA-427389}; NoRC negatively regulates rRNA expression {R-HSA-427413}; B-WICH complex positively regulates rRNA expression {R-HSA-5250924}; DNA methylation {R-HSA-5334118}; Transcriptional regulation by small RNAs {R-HSA-5578749}; Activation of anterior HOX genes in hindbrain development during early embryogenesis {R-HSA-5617472}; Activated PKN1 stimulates transcription of AR (androgen receptor) regulated genes KLK2 and KLK3 {R-HSA-5625886}; Ub-specific processing proteases {R-HSA-5689880}; Recruitment and ATM-mediated phosphorylation of repair and signaling proteins at DNA double strand breaks {R-HSA-5693565}; Nonhomologous End-Joining (NHEJ) {R-HSA-5693571}; Processing of DNA double-strand break ends {R-HSA-5693607}; Deposition of new CENPA-containing nucleosomes at the centromere {R-HSA-606279}; G2/M DNA damage checkpoint {R-HSA-69473}; RNA Polymerase I Promoter Opening {R-HSA-73728}; RNA Polymerase I Chain Elongation {R-HSA-73777}; E3 ubiquitin ligases ubiquitinate target proteins {R-HSA-8866654}; RUNX1 regulates genes involved in megakaryocyte differentiation and platelet function {R-HSA-8936459}; RUNX1 regulates transcription of genes involved in differentiation of HSCs {R-HSA-8939236}; Estrogen-dependent gene expression {R-HSA-9018519}; Meiotic recombination {R-HSA-912446}; Amyloid fiber formation {R-HSA-977225}</t>
  </si>
  <si>
    <t>Papilin</t>
  </si>
  <si>
    <t>PPN_HUMAN</t>
  </si>
  <si>
    <t>O95428</t>
  </si>
  <si>
    <t>B4DES8; B4DGE6; Q659F2; Q6UXJ4; Q6ZNM1; Q6ZUJ0; Q7Z681; Q8IVU0</t>
  </si>
  <si>
    <t>Alternative splicing; Disulfide bond; Immunoglobulin domain; Polymorphism; Protease inhibitor; Repeat; Secreted; Serine protease inhibitor; Signal</t>
  </si>
  <si>
    <t>peptidase activity {GO:0008233}; serine-type endopeptidase inhibitor activity {GO:0004867}</t>
  </si>
  <si>
    <t>Protein disulfide-isomerase A3</t>
  </si>
  <si>
    <t>58 kDa glucose-regulated protein; 58 kDa microsomal protein (p58); Disulfide isomerase ER-60; Endoplasmic reticulum resident protein 57 (ER protein 57; ERp57); Endoplasmic reticulum resident protein 60 (ER protein 60; ERp60)</t>
  </si>
  <si>
    <t>PDIA3_HUMAN</t>
  </si>
  <si>
    <t>P30101</t>
  </si>
  <si>
    <t>Q13453; Q14255; Q8IYF8; Q9UMU7</t>
  </si>
  <si>
    <t>ERP57; ERP60; GRP58</t>
  </si>
  <si>
    <t>3D-structure; Acetylation; Disulfide bond; Endoplasmic reticulum; Isomerase; Methylation; Phosphoprotein; Polymorphism; Redox-active center; Repeat; Signal</t>
  </si>
  <si>
    <t>Acetylation; Disulfide bond; Methylation; Phosphoprotein</t>
  </si>
  <si>
    <t>antigen processing and presentation of exogenous peptide antigen via MHC class I, TAP-dependent {GO:0002479}; antigen processing and presentation of peptide antigen via MHC class I {GO:0002474}; cell redox homeostasis {GO:0045454}; positive regulation of extrinsic apoptotic signaling pathway {GO:2001238}; protein folding {GO:0006457}; protein folding in endoplasmic reticulum {GO:0034975}; response to endoplasmic reticulum stress {GO:0034976}</t>
  </si>
  <si>
    <t>cell surface {GO:0009986}; endoplasmic reticulum {GO:0005783}; endoplasmic reticulum lumen {GO:0005788}; extracellular exosome {GO:0070062}; extracellular space {GO:0005615}; focal adhesion {GO:0005925}; melanosome {GO:0042470}; myelin sheath {GO:0043209}; nucleus {GO:0005634}; phagocytic vesicle {GO:0045335}; recycling endosome membrane {GO:0055038}</t>
  </si>
  <si>
    <t>cysteine-type endopeptidase activity {GO:0004197}; disulfide oxidoreductase activity {GO:0015036}; identical protein binding {GO:0042802}; peptide disulfide oxidoreductase activity {GO:0015037}; phospholipase C activity {GO:0004629}; protein disulfide isomerase activity {GO:0003756}; RNA binding {GO:0003723}</t>
  </si>
  <si>
    <t>ER-Phagosome pathway {R-HSA-1236974}; Calnexin/calreticulin cycle {R-HSA-901042}; Antigen Presentation: Folding, assembly and peptide loading of class I MHC {R-HSA-983170}</t>
  </si>
  <si>
    <t>Glyceraldehyde-3-phosphate dehydrogenase, testis-specific</t>
  </si>
  <si>
    <t>Spermatogenic cell-specific glyceraldehyde 3-phosphate dehydrogenase 2 (GAPDH-2); Spermatogenic glyceraldehyde-3-phosphate dehydrogenase</t>
  </si>
  <si>
    <t>G3PT_HUMAN</t>
  </si>
  <si>
    <t>O14556</t>
  </si>
  <si>
    <t>B2RC82; O60823; Q6JTT9; Q9HCU6</t>
  </si>
  <si>
    <t>GAPD2; GAPDH2; GAPDS</t>
  </si>
  <si>
    <t>3D-structure; Cytoplasm; Glycolysis; NAD; Oxidoreductase; Polymorphism</t>
  </si>
  <si>
    <t>canonical glycolysis {GO:0061621}; flagellated sperm motility {GO:0030317}; gluconeogenesis {GO:0006094}; positive regulation of glycolytic process {GO:0045821}</t>
  </si>
  <si>
    <t>cytosol {GO:0005829}; nucleus {GO:0005634}</t>
  </si>
  <si>
    <t>glyceraldehyde-3-phosphate dehydrogenase (NAD+) (phosphorylating) activity {GO:0004365}; NAD binding {GO:0051287}; NADP binding {GO:0050661}</t>
  </si>
  <si>
    <t>Association of TriC/CCT with target proteins during biosynthesis {R-HSA-390471}; Glycolysis {R-HSA-70171}; Gluconeogenesis {R-HSA-70263}</t>
  </si>
  <si>
    <t>Glucose-6-phosphate isomerase (GPI)</t>
  </si>
  <si>
    <t>Autocrine motility factor (AMF); Neuroleukin (NLK); Phosphoglucose isomerase (PGI); Phosphohexose isomerase (PHI); Sperm antigen 36 (SA-36)</t>
  </si>
  <si>
    <t>G6PI_HUMAN</t>
  </si>
  <si>
    <t>P06744</t>
  </si>
  <si>
    <t>B4DG39; Q9BRD3; Q9BSK5; Q9UHE6</t>
  </si>
  <si>
    <t>3D-structure; Acetylation; Alternative splicing; Cytokine; Cytoplasm; Disease mutation; Gluconeogenesis; Glycolysis; Growth factor; Hereditary hemolytic anemia; Isomerase; Phosphoprotein; Polymorphism; Secreted; Ubl conjugation</t>
  </si>
  <si>
    <t>Cytokine; Growth factor; Isomerase</t>
  </si>
  <si>
    <t>canonical glycolysis {GO:0061621}; carbohydrate metabolic process {GO:0005975}; gluconeogenesis {GO:0006094}; hemostasis {GO:0007599}; humoral immune response {GO:0006959}; neutrophil degranulation {GO:0043312}; positive regulation of endothelial cell migration {GO:0010595}; positive regulation of immunoglobulin secretion {GO:0051024}</t>
  </si>
  <si>
    <t>cytosol {GO:0005829}; extracellular exosome {GO:0070062}; extracellular region {GO:0005576}; ficolin-1-rich granule lumen {GO:1904813}; membrane {GO:0016020}; nucleoplasm {GO:0005654}; plasma membrane {GO:0005886}; secretory granule lumen {GO:0034774}</t>
  </si>
  <si>
    <t>cytokine activity {GO:0005125}; glucose-6-phosphate isomerase activity {GO:0004347}; growth factor activity {GO:0008083}; ubiquitin protein ligase binding {GO:0031625}</t>
  </si>
  <si>
    <t>Carbohydrate degradation; glycolysis; D-glyceraldehyde 3- phosphate and glycerone phosphate from D-glucose: step 2/4.</t>
  </si>
  <si>
    <t>TP53 Regulates Metabolic Genes {R-HSA-5628897}; Neutrophil degranulation {R-HSA-6798695}; Glycolysis {R-HSA-70171}; Gluconeogenesis {R-HSA-70263}</t>
  </si>
  <si>
    <t>Antibacterial peptide LL-37</t>
  </si>
  <si>
    <t>18 kDa cationic antimicrobial protein (CAP-18; hCAP-18); FALL-39 peptide antibiotic</t>
  </si>
  <si>
    <t>CAMP_HUMAN</t>
  </si>
  <si>
    <t>P49913</t>
  </si>
  <si>
    <t>Q71SN9</t>
  </si>
  <si>
    <t>3D-structure; Antibiotic; Antimicrobial; Cleavage on pair of basic residues; Disulfide bond; Secreted; Signal</t>
  </si>
  <si>
    <t>antibacterial humoral response {GO:0019731}; antifungal humoral response {GO:0019732}; antimicrobial humoral immune response mediated by antimicrobial peptide {GO:0061844}; antimicrobial humoral response {GO:0019730}; chronic inflammatory response {GO:0002544}; cytolysis by host of symbiont cells {GO:0051838}; defense response to bacterium {GO:0042742}; defense response to Gram-negative bacterium {GO:0050829}; defense response to Gram-positive bacterium {GO:0050830}; innate immune response {GO:0045087}; innate immune response in mucosa {GO:0002227}; killing by host of symbiont cells {GO:0051873}; modification of morphology or physiology of other organism {GO:0035821}; negative regulation of growth of symbiont on or near host surface {GO:0044140}; neutrophil degranulation {GO:0043312}; positive regulation of interleukin-8 secretion {GO:2000484}; response to yeast {GO:0001878}</t>
  </si>
  <si>
    <t>extracellular exosome {GO:0070062}; extracellular region {GO:0005576}; extracellular space {GO:0005615}; intracellular {GO:0005622}; specific granule {GO:0042581}; specific granule lumen {GO:0035580}; tertiary granule lumen {GO:1904724}</t>
  </si>
  <si>
    <t>Neutrophil degranulation {R-HSA-6798695}; Antimicrobial peptides {R-HSA-6803157}</t>
  </si>
  <si>
    <t>Endoglin</t>
  </si>
  <si>
    <t>CD_antigen=CD105</t>
  </si>
  <si>
    <t>EGLN_HUMAN</t>
  </si>
  <si>
    <t>P17813</t>
  </si>
  <si>
    <t>Q14248; Q14926; Q5T9C0</t>
  </si>
  <si>
    <t>END</t>
  </si>
  <si>
    <t>3D-structure; Alternative splicing; Angiogenesis; Cell adhesion; Cell membrane; Disease mutation; Disulfide bond; Glycoprotein; Membrane; Phosphoprotein; Polymorphism; Signal; Transmembrane; Transmembrane helix</t>
  </si>
  <si>
    <t>Angiogenesis; Cell adhesion</t>
  </si>
  <si>
    <t>artery morphogenesis {GO:0048844}; atrial cardiac muscle tissue morphogenesis {GO:0055009}; atrioventricular canal morphogenesis {GO:1905222}; BMP signaling pathway {GO:0030509}; bone development {GO:0060348}; branching involved in blood vessel morphogenesis {GO:0001569}; cardiac atrium morphogenesis {GO:0003209}; cardiac ventricle morphogenesis {GO:0003208}; cell adhesion {GO:0007155}; cell chemotaxis {GO:0060326}; cell migration {GO:0016477}; cell migration involved in endocardial cushion formation {GO:0003273}; cell motility {GO:0048870}; cellular response to mechanical stimulus {GO:0071260}; central nervous system vasculogenesis {GO:0022009}; chronological cell aging {GO:0001300}; detection of hypoxia {GO:0070483}; dorsal aorta morphogenesis {GO:0035912}; endocardial cushion morphogenesis {GO:0003203}; epithelial to mesenchymal transition involved in endocardial cushion formation {GO:0003198}; extracellular matrix constituent secretion {GO:0070278}; extracellular matrix disassembly {GO:0022617}; heart looping {GO:0001947}; negative regulation of cell migration {GO:0030336}; negative regulation of endothelial cell proliferation {GO:0001937}; negative regulation of gene expression {GO:0010629}; negative regulation of nitric-oxide synthase activity {GO:0051001}; negative regulation of pathway-restricted SMAD protein phosphorylation {GO:0060394}; negative regulation of protein autophosphorylation {GO:0031953}; negative regulation of transcription by RNA polymerase II {GO:0000122}; negative regulation of transforming growth factor beta receptor signaling pathway {GO:0030512}; outflow tract septum morphogenesis {GO:0003148}; positive regulation of angiogenesis {GO:0045766}; positive regulation of BMP signaling pathway {GO:0030513}; positive regulation of collagen biosynthetic process {GO:0032967}; positive regulation of epithelial to mesenchymal transition involved in endocardial cushion formation {GO:1905007}; positive regulation of pathway-restricted SMAD protein phosphorylation {GO:0010862}; positive regulation of protein kinase B signaling {GO:0051897}; positive regulation of protein phosphorylation {GO:0001934}; positive regulation of systemic arterial blood pressure {GO:0003084}; positive regulation of transcription by RNA polymerase II {GO:0045944}; positive regulation of vascular smooth muscle cell differentiation {GO:1905065}; regulation of cell adhesion {GO:0030155}; regulation of cell proliferation {GO:0042127}; regulation of phosphorylation {GO:0042325}; regulation of transcription, DNA-templated {GO:0006355}; regulation of transforming growth factor beta receptor signaling pathway {GO:0017015}; response to corticosteroid {GO:0031960}; response to drug {GO:0042493}; response to hypoxia {GO:0001666}; response to transforming growth factor beta {GO:0071559}; smooth muscle tissue development {GO:0048745}; transforming growth factor beta receptor signaling pathway {GO:0007179}; vascular smooth muscle cell development {GO:0097084}; vasculogenesis {GO:0001570}; venous blood vessel morphogenesis {GO:0048845}; ventricular trabecula myocardium morphogenesis {GO:0003222}; wound healing {GO:0042060}</t>
  </si>
  <si>
    <t>cell surface {GO:0009986}; endothelial microparticle {GO:0072563}; external side of plasma membrane {GO:0009897}; extracellular space {GO:0005615}; focal adhesion {GO:0005925}; receptor complex {GO:0043235}; transforming growth factor beta receptor complex {GO:0070022}</t>
  </si>
  <si>
    <t>activin binding {GO:0048185}; galactose binding {GO:0005534}; glycosaminoglycan binding {GO:0005539}; identical protein binding {GO:0042802}; protein homodimerization activity {GO:0042803}; transforming growth factor beta binding {GO:0050431}; transforming growth factor beta receptor, cytoplasmic mediator activity {GO:0005072}; transforming growth factor beta-activated receptor activity {GO:0005024}; transmembrane signaling receptor activity {GO:0004888}; type I transforming growth factor beta receptor binding {GO:0034713}; type II transforming growth factor beta receptor binding {GO:0005114}</t>
  </si>
  <si>
    <t>Thrombospondin-4</t>
  </si>
  <si>
    <t>TSP4_HUMAN</t>
  </si>
  <si>
    <t>P35443</t>
  </si>
  <si>
    <t>B2R909; Q86TG2</t>
  </si>
  <si>
    <t>TSP4</t>
  </si>
  <si>
    <t>Calcium; Cell adhesion; Disulfide bond; EGF-like domain; Endoplasmic reticulum; Extracellular matrix; Glycoprotein; Growth factor; Mitogen; Polymorphism; Repeat; Sarcoplasmic reticulum; Secreted; Signal; Tissue remodeling; Unfolded protein response</t>
  </si>
  <si>
    <t>Cell adhesion; Tissue remodeling; Unfolded protein response</t>
  </si>
  <si>
    <t>Growth factor; Mitogen</t>
  </si>
  <si>
    <t>behavioral response to pain {GO:0048266}; endothelial cell-cell adhesion {GO:0071603}; myoblast migration {GO:0051451}; negative regulation of angiogenesis {GO:0016525}; positive regulation of cell division {GO:0051781}; positive regulation of endothelial cell proliferation {GO:0001938}; positive regulation of neutrophil chemotaxis {GO:0090023}; positive regulation of peptidyl-tyrosine phosphorylation {GO:0050731}; regulation of tissue remodeling {GO:0034103}; response to endoplasmic reticulum stress {GO:0034976}; response to unfolded protein {GO:0006986}; tissue remodeling {GO:0048771}</t>
  </si>
  <si>
    <t>basement membrane {GO:0005604}; endoplasmic reticulum {GO:0005783}; extracellular exosome {GO:0070062}; extracellular matrix {GO:0031012}; extracellular region {GO:0005576}; extracellular space {GO:0005615}; sarcoplasmic reticulum {GO:0016529}</t>
  </si>
  <si>
    <t>calcium ion binding {GO:0005509}; growth factor activity {GO:0008083}; heparin binding {GO:0008201}; integrin binding {GO:0005178}</t>
  </si>
  <si>
    <t>Signaling by PDGF {R-HSA-186797}</t>
  </si>
  <si>
    <t>Dipeptidyl peptidase 1 light chain</t>
  </si>
  <si>
    <t>Cathepsin C; Cathepsin J; Dipeptidyl peptidase I (DPP-I; DPPI); Dipeptidyl transferase; Dipeptidyl peptidase I exclusion domain chain; Dipeptidyl peptidase I heavy chain; Dipeptidyl peptidase I light chain</t>
  </si>
  <si>
    <t>CATC_HUMAN</t>
  </si>
  <si>
    <t>P53634</t>
  </si>
  <si>
    <t>A8K7V2; B5MDD5; Q2HIY8; Q53G93; Q71E75; Q71E76; Q7M4N9; Q7Z3G7; Q7Z5U7; Q8WY99; Q8WYA7; Q8WYA8</t>
  </si>
  <si>
    <t>CPPI</t>
  </si>
  <si>
    <t>3D-structure; Alternative splicing; Chloride; Disease mutation; Disulfide bond; Glycoprotein; Hydrolase; Lysosome; Palmoplantar keratoderma; Polymorphism; Protease; Signal; Thiol protease; Zymogen</t>
  </si>
  <si>
    <t>Disease mutation; Palmoplantar keratoderma</t>
  </si>
  <si>
    <t>Chloride</t>
  </si>
  <si>
    <t>aging {GO:0007568}; COPII vesicle coating {GO:0048208}; ER to Golgi vesicle-mediated transport {GO:0006888}; immune response {GO:0006955}; neutrophil degranulation {GO:0043312}; positive regulation of apoptotic signaling pathway {GO:2001235}; positive regulation of proteolysis involved in cellular protein catabolic process {GO:1903052}; proteolysis {GO:0006508}; proteolysis involved in cellular protein catabolic process {GO:0051603}; response to organic substance {GO:0010033}; T cell mediated cytotoxicity {GO:0001913}</t>
  </si>
  <si>
    <t>azurophil granule lumen {GO:0035578}; centrosome {GO:0005813}; COPII-coated ER to Golgi transport vesicle {GO:0030134}; endoplasmic reticulum lumen {GO:0005788}; endoplasmic reticulum-Golgi intermediate compartment membrane {GO:0033116}; extracellular exosome {GO:0070062}; extracellular region {GO:0005576}; extracellular space {GO:0005615}; Golgi membrane {GO:0000139}; intracellular membrane-bounded organelle {GO:0043231}; lysosome {GO:0005764}; membrane {GO:0016020}; nucleoplasm {GO:0005654}</t>
  </si>
  <si>
    <t>chaperone binding {GO:0051087}; chloride ion binding {GO:0031404}; cysteine-type endopeptidase activity {GO:0004197}; cysteine-type peptidase activity {GO:0008234}; identical protein binding {GO:0042802}; peptidase activator activity involved in apoptotic process {GO:0016505}; phosphatase binding {GO:0019902}; protein self-association {GO:0043621}; serine-type endopeptidase activity {GO:0004252}</t>
  </si>
  <si>
    <t>COPII-mediated vesicle transport {R-HSA-204005}; MHC class II antigen presentation {R-HSA-2132295}; Cargo concentration in the ER {R-HSA-5694530}; Neutrophil degranulation {R-HSA-6798695}</t>
  </si>
  <si>
    <t>Cadherin-6</t>
  </si>
  <si>
    <t>Kidney cadherin (K-cadherin)</t>
  </si>
  <si>
    <t>CADH6_HUMAN</t>
  </si>
  <si>
    <t>P55285</t>
  </si>
  <si>
    <t>A8K5H5; Q9BWS0</t>
  </si>
  <si>
    <t>3D-structure; Alternative splicing; Calcium; Cell adhesion; Cell membrane; Cleavage on pair of basic residues; Glycoprotein; Membrane; Metal-binding; Phosphoprotein; Repeat; Signal; Transmembrane; Transmembrane helix</t>
  </si>
  <si>
    <t>adherens junction organization {GO:0034332}; cell adhesion {GO:0007155}; homophilic cell adhesion via plasma membrane adhesion molecules {GO:0007156}; Notch signaling pathway {GO:0007219}</t>
  </si>
  <si>
    <t>integral component of membrane {GO:0016021}; plasma membrane {GO:0005886}</t>
  </si>
  <si>
    <t>Glucosylceramidase</t>
  </si>
  <si>
    <t>Acid beta-glucosidase; Alglucerase; Beta-glucocerebrosidase (Beta-GC); D-glucosyl-N-acylsphingosine glucohydrolase; Imiglucerase</t>
  </si>
  <si>
    <t>GLCM_HUMAN</t>
  </si>
  <si>
    <t>P04062</t>
  </si>
  <si>
    <t>A8K796; B7Z5G2; B7Z6S1; J3KQG4; J3KQK9; Q16545; Q4VX22; Q6I9R6; Q9UMJ8</t>
  </si>
  <si>
    <t>GC; GLUC</t>
  </si>
  <si>
    <t>3D-structure; Alternative initiation; Alternative splicing; Disease mutation; Disulfide bond; Gaucher disease; Glycoprotein; Glycosidase; Hydrolase; Ichthyosis; Lipid metabolism; Lysosome; Membrane; Neurodegeneration; Parkinson disease; Parkinsonism; Pharmaceutical; Polymorphism; Signal; Sphingolipid metabolism</t>
  </si>
  <si>
    <t>Lipid metabolism; Sphingolipid metabolism</t>
  </si>
  <si>
    <t>Disease mutation; Gaucher disease; Ichthyosis; Neurodegeneration; Parkinson disease; Parkinsonism</t>
  </si>
  <si>
    <t>autophagosome organization {GO:1905037}; beta-glucoside catabolic process {GO:1901805}; cellular response to starvation {GO:0009267}; cellular response to tumor necrosis factor {GO:0071356}; ceramide biosynthetic process {GO:0046513}; glucosylceramide catabolic process {GO:0006680}; negative regulation of inflammatory response {GO:0050728}; negative regulation of interleukin-6 production {GO:0032715}; negative regulation of MAP kinase activity {GO:0043407}; negative regulation of neuron death {GO:1901215}; negative regulation of protein homooligomerization {GO:0032463}; positive regulation of autophagy of mitochondrion in response to mitochondrial depolarization {GO:1904925}; positive regulation of neuronal action potential {GO:1904457}; positive regulation of proteasomal ubiquitin-dependent protein catabolic process {GO:0032436}; positive regulation of protein complex disassembly {GO:0043243}; positive regulation of protein dephosphorylation {GO:0035307}; positive regulation of protein lipidation {GO:1903061}; positive regulation of protein metabolic process {GO:0051247}; positive regulation of proteolysis involved in cellular protein catabolic process {GO:1903052}; regulation of cellular protein metabolic process {GO:0032268}; regulation of lysosomal protein catabolic process {GO:1905165}; regulation of macroautophagy {GO:0016241}; regulation of water loss via skin {GO:0033561}; response to dexamethasone {GO:0071548}; response to estrogen {GO:0043627}; response to pH {GO:0009268}; response to testosterone {GO:0033574}; response to thyroid hormone {GO:0097066}; skin morphogenesis {GO:0043589}; sphingosine biosynthetic process {GO:0046512}; termination of signal transduction {GO:0023021}</t>
  </si>
  <si>
    <t>extracellular exosome {GO:0070062}; extrinsic component of membrane {GO:0019898}; lysosomal lumen {GO:0043202}; lysosomal membrane {GO:0005765}; lysosome {GO:0005764}</t>
  </si>
  <si>
    <t>glucosylceramidase activity {GO:0004348}; scavenger receptor binding {GO:0005124}; signaling receptor binding {GO:0005102}</t>
  </si>
  <si>
    <t>Glycosphingolipid metabolism {R-HSA-1660662}; Association of TriC/CCT with target proteins during biosynthesis {R-HSA-390471}</t>
  </si>
  <si>
    <t>Vascular endothelial growth factor receptor 3 (VEGFR-3)</t>
  </si>
  <si>
    <t>Fms-like tyrosine kinase 4 (FLT-4); Tyrosine-protein kinase receptor FLT4</t>
  </si>
  <si>
    <t>VGFR3_HUMAN</t>
  </si>
  <si>
    <t>P35916</t>
  </si>
  <si>
    <t>A8K6L4; B5A926; Q16067; Q86W07; Q86W08</t>
  </si>
  <si>
    <t>VEGFR3</t>
  </si>
  <si>
    <t>3D-structure; Alternative splicing; Angiogenesis; ATP-binding; Cell membrane; Cytoplasm; Disease mutation; Disulfide bond; Glycoprotein; Immunoglobulin domain; Kinase; Membrane; Nucleotide-binding; Nucleus; Phosphoprotein; Polymorphism; Receptor; Repeat; Secreted; Signal; Transferase; Transmembrane; Transmembrane helix; Tyrosine-protein kinase</t>
  </si>
  <si>
    <t>blood vessel morphogenesis {GO:0048514}; cellular response to vascular endothelial growth factor stimulus {GO:0035924}; lung alveolus development {GO:0048286}; lymph vessel development {GO:0001945}; lymphangiogenesis {GO:0001946}; negative regulation of apoptotic process {GO:0043066}; peptidyl-tyrosine phosphorylation {GO:0018108}; positive regulation of cell proliferation {GO:0008284}; positive regulation of endothelial cell migration {GO:0010595}; positive regulation of endothelial cell proliferation {GO:0001938}; positive regulation of ERK1 and ERK2 cascade {GO:0070374}; positive regulation of JNK cascade {GO:0046330}; positive regulation of MAPK cascade {GO:0043410}; positive regulation of protein kinase C signaling {GO:0090037}; positive regulation of protein phosphorylation {GO:0001934}; positive regulation of vascular endothelial growth factor production {GO:0010575}; protein autophosphorylation {GO:0046777}; regulation of blood vessel remodeling {GO:0060312}; respiratory system process {GO:0003016}; sprouting angiogenesis {GO:0002040}; transmembrane receptor protein tyrosine kinase signaling pathway {GO:0007169}; vascular endothelial growth factor receptor signaling pathway {GO:0048010}; vascular endothelial growth factor signaling pathway {GO:0038084}; vasculature development {GO:0001944}</t>
  </si>
  <si>
    <t>cytoplasm {GO:0005737}; extracellular region {GO:0005576}; integral component of plasma membrane {GO:0005887}; nucleoplasm {GO:0005654}; plasma membrane {GO:0005886}; receptor complex {GO:0043235}</t>
  </si>
  <si>
    <t>ATP binding {GO:0005524}; growth factor binding {GO:0019838}; protein homodimerization activity {GO:0042803}; protein phosphatase binding {GO:0019903}; transmembrane receptor protein tyrosine kinase activity {GO:0004714}; vascular endothelial growth factor-activated receptor activity {GO:0005021}; VEGF-C-activated receptor activity {GO:0036328}</t>
  </si>
  <si>
    <t>VEGF binds to VEGFR leading to receptor dimerization {R-HSA-195399}; NOTCH4 Intracellular Domain Regulates Transcription {R-HSA-9013695}</t>
  </si>
  <si>
    <t>Semaphorin-4B</t>
  </si>
  <si>
    <t>SEM4B_HUMAN</t>
  </si>
  <si>
    <t>Q9NPR2</t>
  </si>
  <si>
    <t>Q6UXE3; Q8WVP9; Q96FK5; Q9C0B8; Q9H691; Q9NPM8; Q9NPN0</t>
  </si>
  <si>
    <t>KIAA1745; SEMAC</t>
  </si>
  <si>
    <t>Alternative splicing; Developmental protein; Differentiation; Disulfide bond; Glycoprotein; Immunoglobulin domain; Membrane; Neurogenesis; Phosphoprotein; Polymorphism; Signal; Transmembrane; Transmembrane helix</t>
  </si>
  <si>
    <t>Differentiation; Neurogenesis</t>
  </si>
  <si>
    <t>Immunoglobulin domain; Signal; Transmembrane; Transmembrane helix</t>
  </si>
  <si>
    <t>cell differentiation {GO:0030154}; negative chemotaxis {GO:0050919}; nervous system development {GO:0007399}</t>
  </si>
  <si>
    <t>extracellular space {GO:0005615}; integral component of membrane {GO:0016021}</t>
  </si>
  <si>
    <t>Intercellular adhesion molecule 2 (ICAM-2)</t>
  </si>
  <si>
    <t>CD_antigen=CD102</t>
  </si>
  <si>
    <t>ICAM2_HUMAN</t>
  </si>
  <si>
    <t>P13598</t>
  </si>
  <si>
    <t>Q14600</t>
  </si>
  <si>
    <t>3D-structure; Cell adhesion; Cell projection; Disulfide bond; Glycoprotein; Immunoglobulin domain; Membrane; Polymorphism; Repeat; Signal; Transmembrane; Transmembrane helix</t>
  </si>
  <si>
    <t>Cell projection; Membrane</t>
  </si>
  <si>
    <t>cell adhesion {GO:0007155}; cell-cell adhesion {GO:0098609}; extracellular matrix organization {GO:0030198}; regulation of immune response {GO:0050776}; stimulatory C-type lectin receptor signaling pathway {GO:0002223}</t>
  </si>
  <si>
    <t>cleavage furrow {GO:0032154}; integral component of plasma membrane {GO:0005887}; membrane {GO:0016020}; microvillus {GO:0005902}; plasma membrane {GO:0005886}; uropod {GO:0001931}</t>
  </si>
  <si>
    <t>integrin binding {GO:0005178}</t>
  </si>
  <si>
    <t>Immunoregulatory interactions between a Lymphoid and a non-Lymphoid cell {R-HSA-198933}; Integrin cell surface interactions {R-HSA-216083}; CD209 (DC-SIGN) signaling {R-HSA-5621575}</t>
  </si>
  <si>
    <t>Glutamyl aminopeptidase (EAP)</t>
  </si>
  <si>
    <t>Aminopeptidase A (AP-A); Differentiation antigen gp160; CD_antigen=CD249</t>
  </si>
  <si>
    <t>AMPE_HUMAN</t>
  </si>
  <si>
    <t>Q07075</t>
  </si>
  <si>
    <t>Q504U2</t>
  </si>
  <si>
    <t>3D-structure; Aminopeptidase; Calcium; Cell membrane; Disulfide bond; Glycoprotein; Hydrolase; Membrane; Metal-binding; Metalloprotease; Polymorphism; Protease; Signal-anchor; Transmembrane; Transmembrane helix; Zinc</t>
  </si>
  <si>
    <t>Aminopeptidase; Hydrolase; Metalloprotease; Protease</t>
  </si>
  <si>
    <t>angiogenesis {GO:0001525}; angiotensin maturation {GO:0002003}; cell migration {GO:0016477}; cell proliferation {GO:0008283}; cell-cell signaling {GO:0007267}; glomerulus development {GO:0032835}; peptide catabolic process {GO:0043171}; regulation of systemic arterial blood pressure by renin-angiotensin {GO:0003081}</t>
  </si>
  <si>
    <t>apical part of cell {GO:0045177}; apical plasma membrane {GO:0016324}; brush border {GO:0005903}; cytoplasmic vesicle {GO:0031410}; external side of plasma membrane {GO:0009897}; extracellular exosome {GO:0070062}; integral component of plasma membrane {GO:0005887}; lysosomal membrane {GO:0005765}; plasma membrane {GO:0005886}</t>
  </si>
  <si>
    <t>aminopeptidase activity {GO:0004177}; metalloaminopeptidase activity {GO:0070006}; metallopeptidase activity {GO:0008237}; peptide binding {GO:0042277}; zinc ion binding {GO:0008270}</t>
  </si>
  <si>
    <t>Glutathione synthetase (GSH synthetase; GSH-S)</t>
  </si>
  <si>
    <t>Glutathione synthase</t>
  </si>
  <si>
    <t>GSHB_HUMAN</t>
  </si>
  <si>
    <t>P48637</t>
  </si>
  <si>
    <t>B2R697; B6F210; E1P5P9; Q4TTD9</t>
  </si>
  <si>
    <t>3D-structure; Acetylation; Alternative splicing; ATP-binding; Disease mutation; Glutathione biosynthesis; Hereditary hemolytic anemia; Ligase; Magnesium; Metal-binding; Nucleotide-binding; Phosphoprotein; Polymorphism</t>
  </si>
  <si>
    <t>Glutathione biosynthesis</t>
  </si>
  <si>
    <t>Ligase</t>
  </si>
  <si>
    <t>cellular amino acid metabolic process {GO:0006520}; glutathione biosynthetic process {GO:0006750}; nervous system development {GO:0007399}; response to oxidative stress {GO:0006979}</t>
  </si>
  <si>
    <t>ATP binding {GO:0005524}; glutathione binding {GO:0043295}; glutathione synthase activity {GO:0004363}; identical protein binding {GO:0042802}; magnesium ion binding {GO:0000287}; protein homodimerization activity {GO:0042803}</t>
  </si>
  <si>
    <t>Sulfur metabolism; glutathione biosynthesis; glutathione from L-cysteine and L-glutamate: step 2/2.</t>
  </si>
  <si>
    <t>Glutathione synthesis and recycling {R-HSA-174403}; Defective GSS causes Glutathione synthetase deficiency (GSS deficiency) {R-HSA-5579006}</t>
  </si>
  <si>
    <t>Ribosome-binding protein 1</t>
  </si>
  <si>
    <t>180 kDa ribosome receptor homolog (RRp); ES/130-related protein; Ribosome receptor protein</t>
  </si>
  <si>
    <t>RRBP1_HUMAN</t>
  </si>
  <si>
    <t>Q9P2E9</t>
  </si>
  <si>
    <t>A0A0A0MRV0; A2A2S6; A6NCN6; O75300; O75301; Q5W165; Q96SB2; Q9BWP1; Q9H476</t>
  </si>
  <si>
    <t>KIAA1398</t>
  </si>
  <si>
    <t>Acetylation; Alternative splicing; Endoplasmic reticulum; Isopeptide bond; Membrane; Phosphoprotein; Polymorphism; Protein transport; Repeat; Translocation; Transmembrane; Transmembrane helix; Transport; Ubl conjugation</t>
  </si>
  <si>
    <t>Protein transport; Translocation; Transport</t>
  </si>
  <si>
    <t>Endoplasmic reticulum; Membrane</t>
  </si>
  <si>
    <t>Repeat; Transmembrane; Transmembrane helix</t>
  </si>
  <si>
    <t>osteoblast differentiation {GO:0001649}; protein transport {GO:0015031}; translation {GO:0006412}</t>
  </si>
  <si>
    <t>endoplasmic reticulum {GO:0005783}; integral component of endoplasmic reticulum membrane {GO:0030176}; membrane {GO:0016020}; ribosome {GO:0005840}</t>
  </si>
  <si>
    <t>RNA binding {GO:0003723}; signaling receptor activity {GO:0038023}</t>
  </si>
  <si>
    <t>CD97 antigen subunit beta</t>
  </si>
  <si>
    <t>Leukocyte antigen CD97; CD_antigen=CD97</t>
  </si>
  <si>
    <t>CD97_HUMAN</t>
  </si>
  <si>
    <t>P48960</t>
  </si>
  <si>
    <t>A8K7Z4; B2RBJ9; O00718; O76101; Q8NG72; Q8TBQ7</t>
  </si>
  <si>
    <t>3D-structure; Alternative splicing; Calcium; Cell adhesion; Cell membrane; Disulfide bond; EGF-like domain; G-protein coupled receptor; Glycoprotein; Membrane; Phosphoprotein; Polymorphism; Receptor; Repeat; Secreted; Signal; Transducer; Transmembrane; Transmembrane helix</t>
  </si>
  <si>
    <t>G-protein coupled receptor; Receptor; Transducer</t>
  </si>
  <si>
    <t>cell adhesion {GO:0007155}; cell surface receptor signaling pathway {GO:0007166}; cell-cell signaling {GO:0007267}; G-protein coupled receptor signaling pathway {GO:0007186}; immune response {GO:0006955}; inflammatory response {GO:0006954}; neutrophil degranulation {GO:0043312}</t>
  </si>
  <si>
    <t>extracellular exosome {GO:0070062}; focal adhesion {GO:0005925}; integral component of plasma membrane {GO:0005887}; membrane {GO:0016020}; plasma membrane {GO:0005886}; secretory granule membrane {GO:0030667}</t>
  </si>
  <si>
    <t>calcium ion binding {GO:0005509}; G-protein coupled receptor activity {GO:0004930}; transmembrane signaling receptor activity {GO:0004888}</t>
  </si>
  <si>
    <t>Class B/2 (Secretin family receptors) {R-HSA-373080}; Neutrophil degranulation {R-HSA-6798695}</t>
  </si>
  <si>
    <t>Collectin-10</t>
  </si>
  <si>
    <t>Collectin liver protein 1 (CL-L1); Collectin-34 (CL-34)</t>
  </si>
  <si>
    <t>COL10_HUMAN</t>
  </si>
  <si>
    <t>Q9Y6Z7</t>
  </si>
  <si>
    <t>Q3SYH6; Q6UW19</t>
  </si>
  <si>
    <t>CLL1</t>
  </si>
  <si>
    <t>Calcium; Collagen; Cytoplasm; Disease mutation; Disulfide bond; Glycoprotein; Golgi apparatus; Lectin; Mannose-binding; Secreted; Signal</t>
  </si>
  <si>
    <t>Cytoplasm; Golgi apparatus; Secreted</t>
  </si>
  <si>
    <t>Collagen; Signal</t>
  </si>
  <si>
    <t>complement activation {GO:0006956}; complement activation, lectin pathway {GO:0001867}; cranial skeletal system development {GO:1904888}</t>
  </si>
  <si>
    <t>collagen trimer {GO:0005581}; cytoplasm {GO:0005737}; extracellular region {GO:0005576}; extracellular space {GO:0005615}; Golgi apparatus {GO:0005794}</t>
  </si>
  <si>
    <t>chemoattractant activity {GO:0042056}; mannose binding {GO:0005537}; serine-type endopeptidase activity {GO:0004252}</t>
  </si>
  <si>
    <t>Thioredoxin (Trx)</t>
  </si>
  <si>
    <t>ATL-derived factor (ADF); Surface-associated sulphydryl protein (SASP)</t>
  </si>
  <si>
    <t>THIO_HUMAN</t>
  </si>
  <si>
    <t>P10599</t>
  </si>
  <si>
    <t>B1ALW1; O60744; Q53X69; Q96KI3; Q9UDG5</t>
  </si>
  <si>
    <t>TRDX; TRX; TRX1</t>
  </si>
  <si>
    <t>3D-structure; Acetylation; Activator; Alternative splicing; Cytoplasm; Disulfide bond; Electron transport; Nucleus; Redox-active center; S-nitrosylation; Secreted; Transcription; Transcription regulation; Transport; Ubl conjugation</t>
  </si>
  <si>
    <t>Electron transport; Transcription; Transcription regulation; Transport</t>
  </si>
  <si>
    <t>Activator</t>
  </si>
  <si>
    <t>Acetylation; Disulfide bond; S-nitrosylation; Ubl conjugation</t>
  </si>
  <si>
    <t>activation of protein kinase B activity {GO:0032148}; cell proliferation {GO:0008283}; cell redox homeostasis {GO:0045454}; cell-cell signaling {GO:0007267}; glycerol ether metabolic process {GO:0006662}; negative regulation of hydrogen peroxide-induced cell death {GO:1903206}; negative regulation of protein export from nucleus {GO:0046826}; negative regulation of transcription by RNA polymerase II {GO:0000122}; oxidation-reduction process {GO:0055114}; positive regulation of DNA binding {GO:0043388}; positive regulation of peptidyl-serine phosphorylation {GO:0033138}; positive regulation of protein kinase B signaling {GO:0051897}; regulation of protein import into nucleus, translocation {GO:0033158}; response to radiation {GO:0009314}; signal transduction {GO:0007165}; transcription, DNA-templated {GO:0006351}</t>
  </si>
  <si>
    <t>cytoplasm {GO:0005737}; cytosol {GO:0005829}; extracellular exosome {GO:0070062}; nucleus {GO:0005634}</t>
  </si>
  <si>
    <t>oxidoreductase activity, acting on a sulfur group of donors, disulfide as acceptor {GO:0016671}; peptide disulfide oxidoreductase activity {GO:0015037}; protein disulfide oxidoreductase activity {GO:0015035}; protein-disulfide reductase activity {GO:0047134}; RNA binding {GO:0003723}; thioredoxin-disulfide reductase activity {GO:0004791}</t>
  </si>
  <si>
    <t>Oxidative Stress Induced Senescence {R-HSA-2559580}; Detoxification of Reactive Oxygen Species {R-HSA-3299685}; Interconversion of nucleotide di- and triphosphates {R-HSA-499943}; TP53 Regulates Metabolic Genes {R-HSA-5628897}; Protein repair {R-HSA-5676934}; The NLRP3 inflammasome {R-HSA-844456}</t>
  </si>
  <si>
    <t>Endoplasmic reticulum aminopeptidase 1</t>
  </si>
  <si>
    <t>ARTS-1; Adipocyte-derived leucine aminopeptidase (A-LAP); Aminopeptidase PILS; Puromycin-insensitive leucyl-specific aminopeptidase (PILS-AP); Type 1 tumor necrosis factor receptor shedding aminopeptidase regulator</t>
  </si>
  <si>
    <t>ERAP1_HUMAN</t>
  </si>
  <si>
    <t>Q9NZ08</t>
  </si>
  <si>
    <t>O60278; Q6UWY6; Q8NEL4; Q8TAD0; Q9UHF8; Q9UKY2</t>
  </si>
  <si>
    <t>APPILS; ARTS1; KIAA0525</t>
  </si>
  <si>
    <t>3D-structure; Adaptive immunity; Alternative splicing; Aminopeptidase; Disulfide bond; Endoplasmic reticulum; Glycoprotein; Hydrolase; Immunity; Membrane; Metal-binding; Metalloprotease; Polymorphism; Protease; Signal-anchor; Transmembrane; Transmembrane helix; Zinc</t>
  </si>
  <si>
    <t>Adaptive immunity; Immunity</t>
  </si>
  <si>
    <t>adaptive immune response {GO:0002250}; angiogenesis {GO:0001525}; antigen processing and presentation of endogenous peptide antigen via MHC class I {GO:0019885}; antigen processing and presentation of peptide antigen via MHC class I {GO:0002474}; cell-cell signaling {GO:0007267}; fat cell differentiation {GO:0045444}; membrane protein ectodomain proteolysis {GO:0006509}; peptide catabolic process {GO:0043171}; positive regulation of angiogenesis {GO:0045766}; regulation of blood pressure {GO:0008217}; regulation of innate immune response {GO:0045088}; response to bacterium {GO:0009617}; signal transduction {GO:0007165}</t>
  </si>
  <si>
    <t>cytosol {GO:0005829}; endoplasmic reticulum {GO:0005783}; endoplasmic reticulum lumen {GO:0005788}; endoplasmic reticulum membrane {GO:0005789}; extracellular exosome {GO:0070062}; extracellular region {GO:0005576}; extracellular space {GO:0005615}; integral component of membrane {GO:0016021}; membrane {GO:0016020}; plasma membrane {GO:0005886}</t>
  </si>
  <si>
    <t>aminopeptidase activity {GO:0004177}; endopeptidase activity {GO:0004175}; interleukin-1, type II receptor binding {GO:0005151}; interleukin-6 receptor binding {GO:0005138}; metalloaminopeptidase activity {GO:0070006}; metalloexopeptidase activity {GO:0008235}; peptide binding {GO:0042277}; zinc ion binding {GO:0008270}</t>
  </si>
  <si>
    <t>Antigen Presentation: Folding, assembly and peptide loading of class I MHC {R-HSA-983170}</t>
  </si>
  <si>
    <t>p-Glu serpinin precursor</t>
  </si>
  <si>
    <t>Pituitary secretory protein I (SP-I); Vasostatin I; Vasostatin II; SL21</t>
  </si>
  <si>
    <t>CMGA_HUMAN</t>
  </si>
  <si>
    <t>P10645</t>
  </si>
  <si>
    <t>B2R9E9; Q53FA8; Q6NR84; Q96E84; Q96GL7; Q9BQB5</t>
  </si>
  <si>
    <t>3D-structure; Amidation; Antibiotic; Antimicrobial; Calcium; Cleavage on pair of basic residues; Cytoplasmic vesicle; Disulfide bond; Fungicide; Glycoprotein; Membrane; Oxidation; Phosphoprotein; Polymorphism; Secreted; Signal; Sulfation</t>
  </si>
  <si>
    <t>Antibiotic; Antimicrobial; Fungicide</t>
  </si>
  <si>
    <t>Amidation; Cleavage on pair of basic residues; Disulfide bond; Glycoprotein; Oxidation; Phosphoprotein; Sulfation</t>
  </si>
  <si>
    <t>adenylate cyclase-activating adrenergic receptor signaling pathway involved in cardiac muscle relaxation {GO:0086030}; antimicrobial humoral response {GO:0019730}; defense response to fungus {GO:0050832}; defense response to Gram-negative bacterium {GO:0050829}; defense response to Gram-positive bacterium {GO:0050830}; innate immune response {GO:0045087}; killing of cells of other organism {GO:0031640}; mast cell activation {GO:0045576}; mast cell chemotaxis {GO:0002551}; mast cell cytokine production {GO:0032762}; mast cell degranulation {GO:0043303}; negative regulation of blood vessel diameter {GO:0097756}; negative regulation of catecholamine secretion {GO:0033604}; negative regulation of neuron death {GO:1901215}; organelle organization {GO:0006996}; positive regulation of cardiac muscle contraction {GO:0060452}; positive regulation of dense core granule biogenesis {GO:2000707}; positive regulation of phospholipase C-activating G-protein coupled receptor signaling pathway {GO:1900738}; positive regulation of relaxation of cardiac muscle {GO:1901899}; regulation of blood pressure {GO:0008217}; regulation of the force of heart contraction {GO:0002026}</t>
  </si>
  <si>
    <t>chromaffin granule {GO:0042583}; extracellular region {GO:0005576}; extracellular space {GO:0005615}; mast cell granule {GO:0042629}; perinuclear region of cytoplasm {GO:0048471}; secretory granule {GO:0030141}; transport vesicle membrane {GO:0030658}</t>
  </si>
  <si>
    <t>Receptor-type tyrosine-protein phosphatase F</t>
  </si>
  <si>
    <t>Leukocyte common antigen related (LAR)</t>
  </si>
  <si>
    <t>PTPRF_HUMAN</t>
  </si>
  <si>
    <t>P10586</t>
  </si>
  <si>
    <t>D3DPX6; D3DPX7; Q5T021; Q5T022; Q5W9G2; Q86WS0</t>
  </si>
  <si>
    <t>LAR</t>
  </si>
  <si>
    <t>3D-structure; Alternative splicing; Cell adhesion; Disulfide bond; Glycoprotein; Heparin-binding; Hydrolase; Immunoglobulin domain; Membrane; Phosphoprotein; Polymorphism; Protein phosphatase; Receptor; Repeat; Signal; Transmembrane; Transmembrane helix</t>
  </si>
  <si>
    <t>Heparin-binding; Hydrolase; Protein phosphatase; Receptor</t>
  </si>
  <si>
    <t>cell adhesion {GO:0007155}; cell migration {GO:0016477}; negative regulation of receptor binding {GO:1900121}; neuron projection regeneration {GO:0031102}; peptidyl-tyrosine dephosphorylation {GO:0035335}; regulation of axon regeneration {GO:0048679}; synaptic membrane adhesion {GO:0099560}; transmembrane receptor protein tyrosine phosphatase signaling pathway {GO:0007185}</t>
  </si>
  <si>
    <t>extracellular exosome {GO:0070062}; integral component of plasma membrane {GO:0005887}; neuron projection {GO:0043005}; neuronal cell body {GO:0043025}; plasma membrane {GO:0005886}</t>
  </si>
  <si>
    <t>cell adhesion molecule binding {GO:0050839}; chondroitin sulfate proteoglycan binding {GO:0035373}; heparin binding {GO:0008201}; protein tyrosine phosphatase activity {GO:0004725}; protein-containing complex binding {GO:0044877}; transmembrane receptor protein tyrosine phosphatase activity {GO:0005001}</t>
  </si>
  <si>
    <t>Receptor-type tyrosine-protein phosphatases {R-HSA-388844}; Synaptic adhesion-like molecules {R-HSA-8849932}</t>
  </si>
  <si>
    <t>BPI fold-containing family B member 1</t>
  </si>
  <si>
    <t>Long palate, lung and nasal epithelium carcinoma-associated protein 1; von Ebner minor salivary gland protein (VEMSGP)</t>
  </si>
  <si>
    <t>BPIB1_HUMAN</t>
  </si>
  <si>
    <t>Q8TDL5</t>
  </si>
  <si>
    <t>A8K2H8; Q5QP43; Q6UWY1; Q6ZRU7; Q96HK6; Q9BQP8; Q9BWZ6; Q9H4V6</t>
  </si>
  <si>
    <t>C20orf114; LPLUNC1</t>
  </si>
  <si>
    <t>Alternative splicing; Disulfide bond; Glycoprotein; Immunity; Innate immunity; Polymorphism; Secreted; Signal</t>
  </si>
  <si>
    <t>antimicrobial humoral response {GO:0019730}; innate immune response in mucosa {GO:0002227}; negative regulation of toll-like receptor 4 signaling pathway {GO:0034144}</t>
  </si>
  <si>
    <t>lipid binding {GO:0008289}</t>
  </si>
  <si>
    <t>L-lactate dehydrogenase A chain (LDH-A)</t>
  </si>
  <si>
    <t>Cell proliferation-inducing gene 19 protein; LDH muscle subunit (LDH-M); Renal carcinoma antigen NY-REN-59</t>
  </si>
  <si>
    <t>LDHA_HUMAN</t>
  </si>
  <si>
    <t>P00338</t>
  </si>
  <si>
    <t>B4DKQ2; B7Z5E3; D3DQY3; F8W819; Q53G53; Q6IBM7; Q6ZNV1; Q9UDE8; Q9UDE9</t>
  </si>
  <si>
    <t>3D-structure; Acetylation; Alternative splicing; Cytoplasm; Disease mutation; Glycogen storage disease; Isopeptide bond; NAD; Oxidoreductase; Phosphoprotein; Polymorphism; Ubl conjugation</t>
  </si>
  <si>
    <t>Disease mutation; Glycogen storage disease</t>
  </si>
  <si>
    <t>glycolytic process {GO:0006096}; lactate metabolic process {GO:0006089}; NAD metabolic process {GO:0019674}; positive regulation of apoptotic process {GO:0043065}; post-embryonic animal organ development {GO:0048569}; pyruvate metabolic process {GO:0006090}; response to cAMP {GO:0051591}; response to estrogen {GO:0043627}; response to glucose {GO:0009749}; response to hydrogen peroxide {GO:0042542}; response to hypoxia {GO:0001666}; response to nutrient {GO:0007584}; substantia nigra development {GO:0021762}</t>
  </si>
  <si>
    <t>cytosol {GO:0005829}; extracellular exosome {GO:0070062}; membrane {GO:0016020}; nucleus {GO:0005634}</t>
  </si>
  <si>
    <t>cadherin binding {GO:0045296}; identical protein binding {GO:0042802}; kinase binding {GO:0019900}; L-lactate dehydrogenase activity {GO:0004459}; NAD binding {GO:0051287}</t>
  </si>
  <si>
    <t>Beta-hexosaminidase subunit beta chain A</t>
  </si>
  <si>
    <t>Beta-N-acetylhexosaminidase subunit beta (Hexosaminidase subunit B); Cervical cancer proto-oncogene 7 protein (HCC-7); N-acetyl-beta-glucosaminidase subunit beta</t>
  </si>
  <si>
    <t>HEXB_HUMAN</t>
  </si>
  <si>
    <t>P07686</t>
  </si>
  <si>
    <t>3D-structure; Disease mutation; Disulfide bond; Gangliosidosis; Glycoprotein; Glycosidase; Hydrolase; Lysosome; Neurodegeneration; Polymorphism; Signal; Zymogen</t>
  </si>
  <si>
    <t>Disease mutation; Gangliosidosis; Neurodegeneration</t>
  </si>
  <si>
    <t>astrocyte cell migration {GO:0043615}; cellular calcium ion homeostasis {GO:0006874}; cellular protein metabolic process {GO:0044267}; chondroitin sulfate catabolic process {GO:0030207}; ganglioside catabolic process {GO:0006689}; glycosphingolipid metabolic process {GO:0006687}; hyaluronan catabolic process {GO:0030214}; keratan sulfate catabolic process {GO:0042340}; lipid storage {GO:0019915}; locomotory behavior {GO:0007626}; lysosome organization {GO:0007040}; male courtship behavior {GO:0008049}; myelination {GO:0042552}; neuromuscular process controlling balance {GO:0050885}; neutrophil degranulation {GO:0043312}; oligosaccharide catabolic process {GO:0009313}; oogenesis {GO:0048477}; penetration of zona pellucida {GO:0007341}; phospholipid biosynthetic process {GO:0008654}; positive regulation of transcription by RNA polymerase II {GO:0045944}; regulation of cell shape {GO:0008360}; sensory perception of sound {GO:0007605}; skeletal system development {GO:0001501}</t>
  </si>
  <si>
    <t>acrosomal vesicle {GO:0001669}; azurophil granule {GO:0042582}; azurophil granule lumen {GO:0035578}; extracellular exosome {GO:0070062}; extracellular region {GO:0005576}; lysosomal lumen {GO:0043202}; membrane {GO:0016020}</t>
  </si>
  <si>
    <t>acetylglucosaminyltransferase activity {GO:0008375}; beta-N-acetylhexosaminidase activity {GO:0004563}; N-acetyl-beta-D-galactosaminidase activity {GO:0102148}; protein heterodimerization activity {GO:0046982}; protein homodimerization activity {GO:0042803}</t>
  </si>
  <si>
    <t>Glycosphingolipid metabolism {R-HSA-1660662}; Keratan sulfate degradation {R-HSA-2022857}; CS/DS degradation {R-HSA-2024101}; Hyaluronan uptake and degradation {R-HSA-2160916}; Defective HEXB causes GM2G2 {R-HSA-3656248}; Neutrophil degranulation {R-HSA-6798695}</t>
  </si>
  <si>
    <t>Annexin A1</t>
  </si>
  <si>
    <t>Annexin I; Annexin-1; Calpactin II; Calpactin-2; Chromobindin-9; Lipocortin I; Phospholipase A2 inhibitory protein; p35</t>
  </si>
  <si>
    <t>ANXA1_HUMAN</t>
  </si>
  <si>
    <t>P04083</t>
  </si>
  <si>
    <t>B5BU38</t>
  </si>
  <si>
    <t>ANX1; LPC1</t>
  </si>
  <si>
    <t>3D-structure; Acetylation; Adaptive immunity; Annexin; Calcium; Calcium/phospholipid-binding; Cell membrane; Cell projection; Cilium; Cytoplasm; Cytoplasmic vesicle; Disulfide bond; Endosome; Immunity; Inflammatory response; Innate immunity; Isopeptide bond; Membrane; Metal-binding; Nucleus; Pharmaceutical; Phospholipase A2 inhibitor; Phosphoprotein; Repeat; Secreted; Ubl conjugation</t>
  </si>
  <si>
    <t>Adaptive immunity; Immunity; Inflammatory response; Innate immunity</t>
  </si>
  <si>
    <t>Cell membrane; Cell projection; Cilium; Cytoplasm; Cytoplasmic vesicle; Endosome; Membrane; Nucleus; Secreted</t>
  </si>
  <si>
    <t>Calcium; Calcium/phospholipid-binding; Metal-binding</t>
  </si>
  <si>
    <t>Phospholipase A2 inhibitor</t>
  </si>
  <si>
    <t>actin cytoskeleton reorganization {GO:0031532}; adaptive immune response {GO:0002250}; alpha-beta T cell differentiation {GO:0046632}; arachidonic acid secretion {GO:0050482}; cell surface receptor signaling pathway {GO:0007166}; cellular response to glucocorticoid stimulus {GO:0071385}; cellular response to hydrogen peroxide {GO:0070301}; cellular response to vascular endothelial growth factor stimulus {GO:0035924}; cytokine-mediated signaling pathway {GO:0019221}; DNA duplex unwinding {GO:0032508}; endocrine pancreas development {GO:0031018}; estrous cycle {GO:0044849}; G-protein coupled receptor signaling pathway {GO:0007186}; G-protein coupled receptor signaling pathway, coupled to cyclic nucleotide second messenger {GO:0007187}; gliogenesis {GO:0042063}; granulocyte chemotaxis {GO:0071621}; hepatocyte differentiation {GO:0070365}; inflammatory response {GO:0006954}; innate immune response {GO:0045087}; insulin secretion {GO:0030073}; keratinocyte differentiation {GO:0030216}; monocyte chemotaxis {GO:0002548}; myoblast migration involved in skeletal muscle regeneration {GO:0014839}; negative regulation of apoptotic process {GO:0043066}; negative regulation of exocytosis {GO:0045920}; negative regulation of interleukin-8 secretion {GO:2000483}; negative regulation of phospholipase A2 activity {GO:1900138}; negative regulation of T-helper 2 cell differentiation {GO:0045629}; neutrophil clearance {GO:0097350}; neutrophil homeostasis {GO:0001780}; peptide cross-linking {GO:0018149}; phagocytosis {GO:0006909}; positive regulation of cell migration involved in sprouting angiogenesis {GO:0090050}; positive regulation of G1/S transition of mitotic cell cycle {GO:1900087}; positive regulation of interleukin-2 production {GO:0032743}; positive regulation of neutrophil apoptotic process {GO:0033031}; positive regulation of prostaglandin biosynthetic process {GO:0031394}; positive regulation of T cell proliferation {GO:0042102}; positive regulation of T-helper 1 cell differentiation {GO:0045627}; positive regulation of vesicle fusion {GO:0031340}; positive regulation of wound healing {GO:0090303}; prolactin secretion {GO:0070459}; prostate gland development {GO:0030850}; regulation of cell shape {GO:0008360}; regulation of hormone secretion {GO:0046883}; regulation of inflammatory response {GO:0050727}; regulation of interleukin-1 production {GO:0032652}; regulation of leukocyte migration {GO:0002685}; response to estradiol {GO:0032355}; response to interleukin-1 {GO:0070555}; response to peptide hormone {GO:0043434}; response to X-ray {GO:0010165}; signal transduction {GO:0007165}</t>
  </si>
  <si>
    <t>apical plasma membrane {GO:0016324}; basolateral plasma membrane {GO:0016323}; cell surface {GO:0009986}; cell-cell adherens junction {GO:0005913}; collagen-containing extracellular matrix {GO:0062023}; cornified envelope {GO:0001533}; cytoplasm {GO:0005737}; cytoplasmic vesicle membrane {GO:0030659}; cytosol {GO:0005829}; early endosome membrane {GO:0031901}; endosome {GO:0005768}; extracellular exosome {GO:0070062}; extracellular region {GO:0005576}; extracellular space {GO:0005615}; extrinsic component of endosome membrane {GO:0031313}; extrinsic component of external side of plasma membrane {GO:0031232}; extrinsic component of membrane {GO:0019898}; focal adhesion {GO:0005925}; lateral plasma membrane {GO:0016328}; mast cell granule {GO:0042629}; mitochondrial membrane {GO:0031966}; motile cilium {GO:0031514}; nucleoplasm {GO:0005654}; nucleus {GO:0005634}; phagocytic cup {GO:0001891}; plasma membrane {GO:0005886}; protein-containing complex {GO:0032991}; sarcolemma {GO:0042383}; synaptic membrane {GO:0097060}; vesicle {GO:0031982}</t>
  </si>
  <si>
    <t>cadherin binding involved in cell-cell adhesion {GO:0098641}; calcium ion binding {GO:0005509}; calcium-dependent phospholipid binding {GO:0005544}; calcium-dependent protein binding {GO:0048306}; DNA/DNA annealing activity {GO:1990814}; double-stranded DNA-dependent ATPase activity {GO:0033676}; phospholipase A2 inhibitor activity {GO:0019834}; phospholipid binding {GO:0005543}; protein binding, bridging {GO:0030674}; protein homodimerization activity {GO:0042803}; signaling receptor binding {GO:0005102}; single-stranded DNA binding {GO:0003697}; single-stranded RNA binding {GO:0003727}; structural molecule activity {GO:0005198}</t>
  </si>
  <si>
    <t>G alpha (q) signalling events {R-HSA-416476}; G alpha (i) signalling events {R-HSA-418594}; Formyl peptide receptors bind formyl peptides and many other ligands {R-HSA-444473}; Smooth Muscle Contraction {R-HSA-445355}; Interleukin-4 and Interleukin-13 signaling {R-HSA-6785807}</t>
  </si>
  <si>
    <t>sp|P04908|H2A1B_HUMAN</t>
  </si>
  <si>
    <t>Histone H2A type 1-B/E</t>
  </si>
  <si>
    <t>Histone H2A.2; Histone H2A/a; Histone H2A/m</t>
  </si>
  <si>
    <t>H2A1B_HUMAN</t>
  </si>
  <si>
    <t>P04908</t>
  </si>
  <si>
    <t>P28001; Q76P63</t>
  </si>
  <si>
    <t>H2AFM</t>
  </si>
  <si>
    <t>3D-structure; Acetylation; Chromosome; Citrullination; DNA-binding; Hydroxylation; Isopeptide bond; Methylation; Nucleosome core; Nucleus; Phosphoprotein; Ubl conjugation</t>
  </si>
  <si>
    <t>Acetylation; Citrullination; Hydroxylation; Isopeptide bond; Methylation; Phosphoprotein; Ubl conjugation</t>
  </si>
  <si>
    <t>chromatin silencing {GO:0006342}; negative regulation of cell proliferation {GO:0008285}</t>
  </si>
  <si>
    <t>extracellular exosome {GO:0070062}; nuclear chromatin {GO:0000790}; nucleosome {GO:0000786}; nucleus {GO:0005634}</t>
  </si>
  <si>
    <t>Meiotic synapsis {R-HSA-1221632}; Packaging Of Telomere Ends {R-HSA-171306}; Pre-NOTCH Transcription and Translation {R-HSA-1912408}; Formation of the beta-catenin:TCF transactivating complex {R-HSA-201722}; PRC2 methylates histones and DNA {R-HSA-212300}; Condensation of Prophase Chromosomes {R-HSA-2299718}; Oxidative Stress Induced Senescence {R-HSA-2559580}; Senescence-Associated Secretory Phenotype (SASP) {R-HSA-2559582}; DNA Damage/Telomere Stress Induced Senescence {R-HSA-2559586}; HDACs deacetylate histones {R-HSA-3214815}; HATs acetylate histones {R-HSA-3214847}; RMTs methylate histone arginines {R-HSA-3214858}; SIRT1 negatively regulates rRNA expression {R-HSA-427359}; ERCC6 (CSB) and EHMT2 (G9a) positively regulate rRNA expression {R-HSA-427389}; NoRC negatively regulates rRNA expression {R-HSA-427413}; B-WICH complex positively regulates rRNA expression {R-HSA-5250924}; DNA methylation {R-HSA-5334118}; Transcriptional regulation by small RNAs {R-HSA-5578749}; Activation of anterior HOX genes in hindbrain development during early embryogenesis {R-HSA-5617472}; Activated PKN1 stimulates transcription of AR (androgen receptor) regulated genes KLK2 and KLK3 {R-HSA-5625886}; UCH proteinases {R-HSA-5689603}; Ub-specific processing proteases {R-HSA-5689880}; Metalloprotease DUBs {R-HSA-5689901}; Deposition of new CENPA-containing nucleosomes at the centromere {R-HSA-606279}; RNA Polymerase I Promoter Opening {R-HSA-73728}; RNA Polymerase I Chain Elongation {R-HSA-73777}; RUNX1 regulates genes involved in megakaryocyte differentiation and platelet function {R-HSA-8936459}; RUNX1 regulates transcription of genes involved in differentiation of HSCs {R-HSA-8939236}; Estrogen-dependent gene expression {R-HSA-9018519}; Meiotic recombination {R-HSA-912446}; Amyloid fiber formation {R-HSA-977225}</t>
  </si>
  <si>
    <t>6-phosphogluconolactonase</t>
  </si>
  <si>
    <t>Glucose-6-phosphate dehydrogenase (6PGL)</t>
  </si>
  <si>
    <t>G6PE_HUMAN</t>
  </si>
  <si>
    <t>O95479</t>
  </si>
  <si>
    <t>Q4TT33; Q66I35; Q68DT3</t>
  </si>
  <si>
    <t>GDH</t>
  </si>
  <si>
    <t>Carbohydrate metabolism; Disease mutation; Endoplasmic reticulum; Glucose metabolism; Glycoprotein; Hydrolase; Multifunctional enzyme; NAD; NADP; Oxidoreductase; Polymorphism; Pyrrolidone carboxylic acid; Signal</t>
  </si>
  <si>
    <t>Carbohydrate metabolism; Glucose metabolism</t>
  </si>
  <si>
    <t>Hydrolase; Multifunctional enzyme; Oxidoreductase</t>
  </si>
  <si>
    <t>Glycoprotein; Pyrrolidone carboxylic acid</t>
  </si>
  <si>
    <t>glucose metabolic process {GO:0006006}; pentose-phosphate shunt {GO:0006098}</t>
  </si>
  <si>
    <t>endoplasmic reticulum lumen {GO:0005788}</t>
  </si>
  <si>
    <t>6-phosphogluconolactonase activity {GO:0017057}; glucose 1-dehydrogenase [NAD(P)] activity {GO:0047936}; glucose-6-phosphate dehydrogenase activity {GO:0004345}; NADP binding {GO:0050661}</t>
  </si>
  <si>
    <t>Gastrokine-1</t>
  </si>
  <si>
    <t>18 kDa antrum mucosa protein (AMP-18); Protein CA11</t>
  </si>
  <si>
    <t>GKN1_HUMAN</t>
  </si>
  <si>
    <t>Q9NS71</t>
  </si>
  <si>
    <t>Q8IUA9</t>
  </si>
  <si>
    <t>AMP18; CA11</t>
  </si>
  <si>
    <t>Disulfide bond; Mitogen; Polymorphism; Secreted; Signal</t>
  </si>
  <si>
    <t>Mitogen</t>
  </si>
  <si>
    <t>digestion {GO:0007586}; positive regulation of cell division {GO:0051781}; regulation of cell proliferation {GO:0042127}</t>
  </si>
  <si>
    <t>Heat shock protein beta-1 (HspB1)</t>
  </si>
  <si>
    <t>28 kDa heat shock protein; Estrogen-regulated 24 kDa protein; Heat shock 27 kDa protein (HSP 27); Stress-responsive protein 27 (SRP27)</t>
  </si>
  <si>
    <t>HSPB1_HUMAN</t>
  </si>
  <si>
    <t>P04792</t>
  </si>
  <si>
    <t>B2R4N8; Q6FI47; Q96C20; Q96EI7; Q9UC31; Q9UC34; Q9UC35; Q9UC36</t>
  </si>
  <si>
    <t>HSP27; HSP28</t>
  </si>
  <si>
    <t>3D-structure; Acetylation; Chaperone; Charcot-Marie-Tooth disease; Cytoplasm; Cytoskeleton; Disease mutation; Methylation; Neurodegeneration; Neuropathy; Nucleus; Phosphoprotein; Stress response</t>
  </si>
  <si>
    <t>Charcot-Marie-Tooth disease; Disease mutation; Neurodegeneration; Neuropathy</t>
  </si>
  <si>
    <t>Acetylation; Methylation; Phosphoprotein</t>
  </si>
  <si>
    <t>anterograde axonal protein transport {GO:0099641}; cellular response to vascular endothelial growth factor stimulus {GO:0035924}; chaperone-mediated protein folding {GO:0061077}; intracellular signal transduction {GO:0035556}; negative regulation of apoptotic process {GO:0043066}; negative regulation of oxidative stress-induced intrinsic apoptotic signaling pathway {GO:1902176}; negative regulation of protein kinase activity {GO:0006469}; platelet aggregation {GO:0070527}; positive regulation of angiogenesis {GO:0045766}; positive regulation of blood vessel endothelial cell migration {GO:0043536}; positive regulation of endothelial cell chemotaxis {GO:2001028}; positive regulation of endothelial cell chemotaxis by VEGF-activated vascular endothelial growth factor receptor signaling pathway {GO:0038033}; positive regulation of interleukin-1 beta production {GO:0032731}; positive regulation of tumor necrosis factor biosynthetic process {GO:0042535}; regulation of autophagy {GO:0010506}; regulation of I-kappaB kinase/NF-kappaB signaling {GO:0043122}; regulation of mRNA stability {GO:0043488}; regulation of protein phosphorylation {GO:0001932}; regulation of translational initiation {GO:0006446}; response to unfolded protein {GO:0006986}; response to virus {GO:0009615}; retina homeostasis {GO:0001895}</t>
  </si>
  <si>
    <t>axon cytoplasm {GO:1904115}; cytoplasm {GO:0005737}; cytoskeleton {GO:0005856}; cytosol {GO:0005829}; extracellular exosome {GO:0070062}; extracellular space {GO:0005615}; focal adhesion {GO:0005925}; nucleus {GO:0005634}; plasma membrane {GO:0005886}; proteasome complex {GO:0000502}; spindle {GO:0005819}; Z disc {GO:0030018}</t>
  </si>
  <si>
    <t>identical protein binding {GO:0042802}; protein binding involved in protein folding {GO:0044183}; protein homodimerization activity {GO:0042803}; protein kinase binding {GO:0019901}; protein kinase C binding {GO:0005080}; protein kinase C inhibitor activity {GO:0008426}; RNA binding {GO:0003723}; ubiquitin binding {GO:0043130}</t>
  </si>
  <si>
    <t>VEGFA-VEGFR2 Pathway {R-HSA-4420097}; AUF1 (hnRNP D0) binds and destabilizes mRNA {R-HSA-450408}; MAPK6/MAPK4 signaling {R-HSA-5687128}</t>
  </si>
  <si>
    <t>Lithostathine-1-alpha</t>
  </si>
  <si>
    <t>Islet cells regeneration factor (ICRF); Islet of Langerhans regenerating protein (REG); Pancreatic stone protein (PSP); Pancreatic thread protein (PTP); Regenerating islet-derived protein 1-alpha (REG-1-alpha); Regenerating protein I alpha</t>
  </si>
  <si>
    <t>REG1A_HUMAN</t>
  </si>
  <si>
    <t>P05451</t>
  </si>
  <si>
    <t>P11379; Q4ZG28</t>
  </si>
  <si>
    <t>PSPS; PSPS1; REG</t>
  </si>
  <si>
    <t>3D-structure; Disulfide bond; Glycoprotein; Lectin; Pyrrolidone carboxylic acid; Secreted; Signal</t>
  </si>
  <si>
    <t>positive regulation of cell proliferation {GO:0008284}</t>
  </si>
  <si>
    <t>carbohydrate binding {GO:0030246}; growth factor activity {GO:0008083}</t>
  </si>
  <si>
    <t>Fumarylacetoacetase (FAA)</t>
  </si>
  <si>
    <t>Beta-diketonase; Fumarylacetoacetate hydrolase</t>
  </si>
  <si>
    <t>FAAA_HUMAN</t>
  </si>
  <si>
    <t>P16930</t>
  </si>
  <si>
    <t>B2R9X1; D3DW95; Q53XA7</t>
  </si>
  <si>
    <t>Acetylation; Alternative splicing; Calcium; Disease mutation; Hydrolase; Magnesium; Metal-binding; Phenylalanine catabolism; Phosphoprotein; Tyrosine catabolism</t>
  </si>
  <si>
    <t>Phenylalanine catabolism; Tyrosine catabolism</t>
  </si>
  <si>
    <t>arginine catabolic process {GO:0006527}; L-phenylalanine catabolic process {GO:0006559}; tyrosine catabolic process {GO:0006572}</t>
  </si>
  <si>
    <t>fumarylacetoacetase activity {GO:0004334}; metal ion binding {GO:0046872}</t>
  </si>
  <si>
    <t>Amino-acid degradation; L-phenylalanine degradation; acetoacetate and fumarate from L-phenylalanine: step 6/6.</t>
  </si>
  <si>
    <t>Phenylalanine and tyrosine catabolism {R-HSA-71182}</t>
  </si>
  <si>
    <t>Fibrinogen-like protein 1</t>
  </si>
  <si>
    <t>HP-041; Hepassocin; Hepatocyte-derived fibrinogen-related protein 1 (HFREP-1); Liver fibrinogen-related protein 1 (LFIRE-1)</t>
  </si>
  <si>
    <t>FGL1_HUMAN</t>
  </si>
  <si>
    <t>Q08830</t>
  </si>
  <si>
    <t>A6NKU4; Q4PJH9; Q53YF1; Q8NG32; Q96KW6; Q96QM6</t>
  </si>
  <si>
    <t>HFREP1</t>
  </si>
  <si>
    <t>Coiled coil; Disulfide bond; Polymorphism; Secreted; Signal</t>
  </si>
  <si>
    <t>fibrinogen complex {GO:0005577}</t>
  </si>
  <si>
    <t>Receptor-type tyrosine-protein phosphatase gamma (Protein-tyrosine phosphatase gamma; R-PTP-gamma)</t>
  </si>
  <si>
    <t>PTPRG_HUMAN</t>
  </si>
  <si>
    <t>P23470</t>
  </si>
  <si>
    <t>B2RU12; B7ZLX5; Q15623; Q59EE0; Q68DU5</t>
  </si>
  <si>
    <t>PTPG</t>
  </si>
  <si>
    <t>3D-structure; Alternative splicing; Disulfide bond; Glycoprotein; Hydrolase; Membrane; Phosphoprotein; Polymorphism; Protein phosphatase; Repeat; Signal; Transmembrane; Transmembrane helix</t>
  </si>
  <si>
    <t>brain development {GO:0007420}; negative regulation of epithelial cell migration {GO:0010633}; negative regulation of neuron projection development {GO:0010977}; transmembrane receptor protein tyrosine kinase signaling pathway {GO:0007169}</t>
  </si>
  <si>
    <t>extracellular exosome {GO:0070062}; integral component of plasma membrane {GO:0005887}</t>
  </si>
  <si>
    <t>identical protein binding {GO:0042802}; protein tyrosine phosphatase activity {GO:0004725}; transmembrane receptor protein tyrosine phosphatase activity {GO:0005001}</t>
  </si>
  <si>
    <t>Superoxide dismutase [Cu-Zn]</t>
  </si>
  <si>
    <t>Superoxide dismutase 1 (hSod1)</t>
  </si>
  <si>
    <t>SODC_HUMAN</t>
  </si>
  <si>
    <t>P00441</t>
  </si>
  <si>
    <t>A6NHJ0; D3DSE4; Q16669; Q16711; Q16838; Q16839; Q16840; Q6NR85</t>
  </si>
  <si>
    <t>3D-structure; Acetylation; Amyotrophic lateral sclerosis; Antioxidant; Copper; Cytoplasm; Disease mutation; Disulfide bond; Lipoprotein; Metal-binding; Mitochondrion; Neurodegeneration; Nucleus; Oxidoreductase; Palmitate; Phosphoprotein; Ubl conjugation; Zinc</t>
  </si>
  <si>
    <t>Cytoplasm; Mitochondrion; Nucleus</t>
  </si>
  <si>
    <t>Antioxidant; Oxidoreductase</t>
  </si>
  <si>
    <t>Acetylation; Disulfide bond; Lipoprotein; Palmitate; Phosphoprotein; Ubl conjugation</t>
  </si>
  <si>
    <t>activation of MAPK activity {GO:0000187}; anterograde axonal transport {GO:0008089}; auditory receptor cell stereocilium organization {GO:0060088}; cell aging {GO:0007569}; cellular iron ion homeostasis {GO:0006879}; cellular response to ATP {GO:0071318}; cellular response to cadmium ion {GO:0071276}; cellular response to oxidative stress {GO:0034599}; cellular response to potassium ion {GO:0035865}; embryo implantation {GO:0007566}; glutathione metabolic process {GO:0006749}; heart contraction {GO:0060047}; hydrogen peroxide biosynthetic process {GO:0050665}; interleukin-12-mediated signaling pathway {GO:0035722}; locomotory behavior {GO:0007626}; muscle cell cellular homeostasis {GO:0046716}; myeloid cell homeostasis {GO:0002262}; negative regulation of cholesterol biosynthetic process {GO:0045541}; negative regulation of neuron apoptotic process {GO:0043524}; neurofilament cytoskeleton organization {GO:0060052}; ovarian follicle development {GO:0001541}; peripheral nervous system myelin maintenance {GO:0032287}; placenta development {GO:0001890}; platelet degranulation {GO:0002576}; positive regulation of apoptotic process {GO:0043065}; positive regulation of catalytic activity {GO:0043085}; positive regulation of cytokine production {GO:0001819}; positive regulation of oxidative stress-induced intrinsic apoptotic signaling pathway {GO:1902177}; positive regulation of superoxide anion generation {GO:0032930}; reactive oxygen species metabolic process {GO:0072593}; regulation of blood pressure {GO:0008217}; regulation of GTPase activity {GO:0043087}; regulation of mitochondrial membrane potential {GO:0051881}; regulation of multicellular organism growth {GO:0040014}; regulation of organ growth {GO:0046620}; regulation of protein kinase activity {GO:0045859}; regulation of T cell differentiation in thymus {GO:0033081}; relaxation of vascular smooth muscle {GO:0060087}; removal of superoxide radicals {GO:0019430}; response to amphetamine {GO:0001975}; response to antipsychotic drug {GO:0097332}; response to axon injury {GO:0048678}; response to carbon monoxide {GO:0034465}; response to copper ion {GO:0046688}; response to drug {GO:0042493}; response to ethanol {GO:0045471}; response to heat {GO:0009408}; response to hydrogen peroxide {GO:0042542}; response to organic substance {GO:0010033}; response to superoxide {GO:0000303}; retina homeostasis {GO:0001895}; retrograde axonal transport {GO:0008090}; sensory perception of sound {GO:0007605}; spermatogenesis {GO:0007283}; superoxide anion generation {GO:0042554}; superoxide metabolic process {GO:0006801}; thymus development {GO:0048538}; transmission of nerve impulse {GO:0019226}</t>
  </si>
  <si>
    <t>axon cytoplasm {GO:1904115}; cytoplasm {GO:0005737}; cytoplasmic vesicle {GO:0031410}; cytosol {GO:0005829}; dendrite cytoplasm {GO:0032839}; dense core granule {GO:0031045}; extracellular exosome {GO:0070062}; extracellular matrix {GO:0031012}; extracellular region {GO:0005576}; extracellular space {GO:0005615}; lysosome {GO:0005764}; mitochondrial intermembrane space {GO:0005758}; mitochondrial matrix {GO:0005759}; mitochondrion {GO:0005739}; myelin sheath {GO:0043209}; neuronal cell body {GO:0043025}; nucleoplasm {GO:0005654}; nucleus {GO:0005634}; peroxisome {GO:0005777}; protein-containing complex {GO:0032991}</t>
  </si>
  <si>
    <t>chaperone binding {GO:0051087}; copper ion binding {GO:0005507}; identical protein binding {GO:0042802}; protein homodimerization activity {GO:0042803}; protein phosphatase 2B binding {GO:0030346}; Rac GTPase binding {GO:0048365}; superoxide dismutase activity {GO:0004784}; zinc ion binding {GO:0008270}</t>
  </si>
  <si>
    <t>Platelet degranulation {R-HSA-114608}; Detoxification of Reactive Oxygen Species {R-HSA-3299685}; Gene and protein expression by JAK-STAT signaling after Interleukin-12 stimulation {R-HSA-8950505}</t>
  </si>
  <si>
    <t>Latent-transforming growth factor beta-binding protein 1 (LTBP-1)</t>
  </si>
  <si>
    <t>Transforming growth factor beta-1-binding protein 1 (TGF-beta1-BP-1)</t>
  </si>
  <si>
    <t>LTBP1_HUMAN</t>
  </si>
  <si>
    <t>Q14766</t>
  </si>
  <si>
    <t>A1L3V1; P22064; Q53SD8; Q53SF3; Q53SG1; Q59HF7; Q8TD95</t>
  </si>
  <si>
    <t>3D-structure; Alternative splicing; Disulfide bond; EGF-like domain; Extracellular matrix; Glycoprotein; Growth factor binding; Hydroxylation; Phosphoprotein; Repeat; Secreted; Signal</t>
  </si>
  <si>
    <t>aorta development {GO:0035904}; cellular protein metabolic process {GO:0044267}; coronary vasculature development {GO:0060976}; post-translational protein modification {GO:0043687}; sequestering of TGFbeta in extracellular matrix {GO:0035583}; ventricular septum development {GO:0003281}</t>
  </si>
  <si>
    <t>collagen-containing extracellular matrix {GO:0062023}; endoplasmic reticulum lumen {GO:0005788}; extracellular matrix {GO:0031012}; extracellular region {GO:0005576}; microfibril {GO:0001527}; protein-containing complex {GO:0032991}</t>
  </si>
  <si>
    <t>calcium ion binding {GO:0005509}; extracellular matrix structural constituent {GO:0005201}; microfibril binding {GO:0050436}; transforming growth factor beta binding {GO:0050431}; transforming growth factor beta-activated receptor activity {GO:0005024}</t>
  </si>
  <si>
    <t>Molecules associated with elastic fibres {R-HSA-2129379}; Regulation of Insulin-like Growth Factor (IGF) transport and uptake by Insulin-like Growth Factor Binding Proteins (IGFBPs) {R-HSA-381426}; Post-translational protein phosphorylation {R-HSA-8957275}</t>
  </si>
  <si>
    <t>Cathepsin Z</t>
  </si>
  <si>
    <t>Cathepsin P; Cathepsin X</t>
  </si>
  <si>
    <t>CATZ_HUMAN</t>
  </si>
  <si>
    <t>Q9UBR2</t>
  </si>
  <si>
    <t>B2RC40; O75331; Q9UQV5; Q9UQV6</t>
  </si>
  <si>
    <t>3D-structure; Disulfide bond; Glycoprotein; Hydrolase; Lysosome; Polymorphism; Protease; Signal; Thiol protease; Zymogen</t>
  </si>
  <si>
    <t>angiotensin maturation {GO:0002003}; COPII vesicle coating {GO:0048208}; epithelial tube branching involved in lung morphogenesis {GO:0060441}; ER to Golgi vesicle-mediated transport {GO:0006888}; negative regulation of neuron projection development {GO:0010977}; negative regulation of plasminogen activation {GO:0010757}; negative regulation of protein binding {GO:0032091}; neutrophil degranulation {GO:0043312}; positive regulation of neural precursor cell proliferation {GO:2000179}; positive regulation of neuron apoptotic process {GO:0043525}; proteolysis {GO:0006508}; proteolysis involved in cellular protein catabolic process {GO:0051603}; regulation of neuron death {GO:1901214}</t>
  </si>
  <si>
    <t>cell cortex region {GO:0099738}; cell surface {GO:0009986}; COPII-coated ER to Golgi transport vesicle {GO:0030134}; cytoplasmic vesicle {GO:0031410}; endoplasmic reticulum {GO:0005783}; endoplasmic reticulum lumen {GO:0005788}; endoplasmic reticulum-Golgi intermediate compartment membrane {GO:0033116}; extracellular exosome {GO:0070062}; extracellular region {GO:0005576}; extracellular space {GO:0005615}; ficolin-1-rich granule lumen {GO:1904813}; Golgi membrane {GO:0000139}; growth cone {GO:0030426}; intracellular membrane-bounded organelle {GO:0043231}; lysosome {GO:0005764}; plasma membrane {GO:0005886}; specific granule lumen {GO:0035580}</t>
  </si>
  <si>
    <t>carboxypeptidase activity {GO:0004180}; cysteine-type endopeptidase activity {GO:0004197}; cysteine-type peptidase activity {GO:0008234}</t>
  </si>
  <si>
    <t>Metabolism of Angiotensinogen to Angiotensins {R-HSA-2022377}; COPII-mediated vesicle transport {R-HSA-204005}; Lysosome Vesicle Biogenesis {R-HSA-432720}; Cargo concentration in the ER {R-HSA-5694530}; Neutrophil degranulation {R-HSA-6798695}</t>
  </si>
  <si>
    <t>Protein POF1B</t>
  </si>
  <si>
    <t>Premature ovarian failure protein 1B</t>
  </si>
  <si>
    <t>POF1B_HUMAN</t>
  </si>
  <si>
    <t>Q8WVV4</t>
  </si>
  <si>
    <t>A8K2U5; Q5H9E9; Q5H9F0; Q8NG12; Q9H5Y2; Q9H738; Q9H744</t>
  </si>
  <si>
    <t>3D-structure; Actin-binding; Alternative splicing; Cell junction; Coiled coil; Disease mutation; Polymorphism; Premature ovarian failure; Tight junction</t>
  </si>
  <si>
    <t>Cell junction; Tight junction</t>
  </si>
  <si>
    <t>Disease mutation; Premature ovarian failure</t>
  </si>
  <si>
    <t>actin cytoskeleton organization {GO:0030036}; actin filament organization {GO:0007015}; bicellular tight junction assembly {GO:0070830}; epithelial cell morphogenesis {GO:0003382}</t>
  </si>
  <si>
    <t>actin filament {GO:0005884}; adherens junction {GO:0005912}; bicellular tight junction {GO:0005923}; desmosome {GO:0030057}</t>
  </si>
  <si>
    <t>actin filament binding {GO:0051015}</t>
  </si>
  <si>
    <t>Glucosidase 2 subunit beta</t>
  </si>
  <si>
    <t>80K-H protein; Glucosidase II subunit beta; Protein kinase C substrate 60.1 kDa protein heavy chain (PKCSH)</t>
  </si>
  <si>
    <t>GLU2B_HUMAN</t>
  </si>
  <si>
    <t>P14314</t>
  </si>
  <si>
    <t>A8K318; Q96BU9; Q96D06; Q9P0W9</t>
  </si>
  <si>
    <t>Alternative splicing; Calcium; Disease mutation; Disulfide bond; Endoplasmic reticulum; Glycoprotein; Metal-binding; Phosphoprotein; Polymorphism; Repeat; Signal</t>
  </si>
  <si>
    <t>cellular protein metabolic process {GO:0044267}; intracellular signal transduction {GO:0035556}; N-glycan processing {GO:0006491}; post-translational protein modification {GO:0043687}</t>
  </si>
  <si>
    <t>endoplasmic reticulum {GO:0005783}; endoplasmic reticulum lumen {GO:0005788}; glucosidase II complex {GO:0017177}; intracellular {GO:0005622}; intracellular membrane-bounded organelle {GO:0043231}</t>
  </si>
  <si>
    <t>calcium ion binding {GO:0005509}; ion channel binding {GO:0044325}; phosphoprotein binding {GO:0051219}; protein kinase C binding {GO:0005080}</t>
  </si>
  <si>
    <t>Glycan metabolism; N-glycan metabolism.</t>
  </si>
  <si>
    <t>Regulation of Insulin-like Growth Factor (IGF) transport and uptake by Insulin-like Growth Factor Binding Proteins (IGFBPs) {R-HSA-381426}; N-glycan trimming in the ER and Calnexin/Calreticulin cycle {R-HSA-532668}; Advanced glycosylation endproduct receptor signaling {R-HSA-879415}; Post-translational protein phosphorylation {R-HSA-8957275}; Calnexin/calreticulin cycle {R-HSA-901042}</t>
  </si>
  <si>
    <t>Putative sodium-coupled neutral amino acid transporter 10</t>
  </si>
  <si>
    <t>Solute carrier family 38 member 10</t>
  </si>
  <si>
    <t>S38AA_HUMAN</t>
  </si>
  <si>
    <t>Q9HBR0</t>
  </si>
  <si>
    <t>Q6ZRC5; Q8NA99; Q96C66</t>
  </si>
  <si>
    <t>Alternative splicing; Amino-acid transport; Ion transport; Membrane; Phosphoprotein; Polymorphism; Sodium; Sodium transport; Transmembrane; Transmembrane helix; Transport</t>
  </si>
  <si>
    <t>Amino-acid transport; Ion transport; Sodium transport; Transport</t>
  </si>
  <si>
    <t>Transmembrane; Transmembrane helix</t>
  </si>
  <si>
    <t>Sodium</t>
  </si>
  <si>
    <t>amino acid transmembrane transport {GO:0003333}; bone development {GO:0060348}; sodium ion transport {GO:0006814}</t>
  </si>
  <si>
    <t>Golgi apparatus {GO:0005794}; integral component of membrane {GO:0016021}</t>
  </si>
  <si>
    <t>amino acid transmembrane transporter activity {GO:0015171}</t>
  </si>
  <si>
    <t>Bleomycin hydrolase (BH; BLM hydrolase; BMH)</t>
  </si>
  <si>
    <t>BLMH_HUMAN</t>
  </si>
  <si>
    <t>Q13867</t>
  </si>
  <si>
    <t>B2R796; Q53F86; Q9UER9</t>
  </si>
  <si>
    <t>3D-structure; Acetylation; Cytoplasm; Hydrolase; Polymorphism; Protease; Thiol protease</t>
  </si>
  <si>
    <t>homocysteine catabolic process {GO:0043418}; protein polyubiquitination {GO:0000209}; proteolysis {GO:0006508}; response to drug {GO:0042493}; response to toxic substance {GO:0009636}</t>
  </si>
  <si>
    <t>aminopeptidase activity {GO:0004177}; carboxypeptidase activity {GO:0004180}; cysteine-type endopeptidase activity {GO:0004197}; cysteine-type peptidase activity {GO:0008234}; identical protein binding {GO:0042802}</t>
  </si>
  <si>
    <t>Limbic system-associated membrane protein (LSAMP)</t>
  </si>
  <si>
    <t>IgLON family member 3</t>
  </si>
  <si>
    <t>LSAMP_HUMAN</t>
  </si>
  <si>
    <t>Q13449</t>
  </si>
  <si>
    <t>Q8IV49</t>
  </si>
  <si>
    <t>IGLON3; LAMP</t>
  </si>
  <si>
    <t>Cell adhesion; Cell membrane; Disulfide bond; Glycoprotein; GPI-anchor; Immunoglobulin domain; Lipoprotein; Membrane; Phosphoprotein; Repeat; Signal</t>
  </si>
  <si>
    <t>cell adhesion {GO:0007155}; locomotory exploration behavior {GO:0035641}; nervous system development {GO:0007399}</t>
  </si>
  <si>
    <t>anchored component of membrane {GO:0031225}; cytosol {GO:0005829}; extracellular region {GO:0005576}; plasma membrane {GO:0005886}</t>
  </si>
  <si>
    <t>Insulin-like growth factor-binding protein 2 (IBP-2; IGF-binding protein 2; IGFBP-2)</t>
  </si>
  <si>
    <t>IBP2_HUMAN</t>
  </si>
  <si>
    <t>P18065</t>
  </si>
  <si>
    <t>Q14619; Q9UCL3</t>
  </si>
  <si>
    <t>BP2; IBP2</t>
  </si>
  <si>
    <t>3D-structure; Disulfide bond; Glycoprotein; Growth factor binding; Growth regulation; Polymorphism; Secreted; Signal</t>
  </si>
  <si>
    <t>Growth regulation</t>
  </si>
  <si>
    <t>aging {GO:0007568}; cellular protein metabolic process {GO:0044267}; cellular response to hormone stimulus {GO:0032870}; female pregnancy {GO:0007565}; negative regulation of canonical Wnt signaling pathway {GO:0090090}; positive regulation of activated T cell proliferation {GO:0042104}; regulation of cell growth {GO:0001558}; regulation of insulin-like growth factor receptor signaling pathway {GO:0043567}; response to drug {GO:0042493}; response to estradiol {GO:0032355}; response to estrogen {GO:0043627}; response to glucocorticoid {GO:0051384}; response to lithium ion {GO:0010226}; response to mechanical stimulus {GO:0009612}; response to nutrient {GO:0007584}; response to retinoic acid {GO:0032526}; signal transduction {GO:0007165}</t>
  </si>
  <si>
    <t>apical plasma membrane {GO:0016324}; cytoplasmic vesicle {GO:0031410}; extracellular exosome {GO:0070062}; extracellular region {GO:0005576}; extracellular space {GO:0005615}</t>
  </si>
  <si>
    <t>CD166 antigen</t>
  </si>
  <si>
    <t>Activated leukocyte cell adhesion molecule; CD_antigen=CD166</t>
  </si>
  <si>
    <t>CD166_HUMAN</t>
  </si>
  <si>
    <t>Q13740</t>
  </si>
  <si>
    <t>B2RNS3; B4DTU0; O60892; Q1HGM8; Q1HGM9; Q6PEY4; Q6ZS95</t>
  </si>
  <si>
    <t>MEMD</t>
  </si>
  <si>
    <t>3D-structure; Adaptive immunity; Alternative splicing; Cell adhesion; Cell membrane; Cell projection; Disulfide bond; Glycoprotein; Immunity; Immunoglobulin domain; Membrane; Polymorphism; Repeat; Secreted; Signal; Transmembrane; Transmembrane helix</t>
  </si>
  <si>
    <t>Adaptive immunity; Cell adhesion; Immunity</t>
  </si>
  <si>
    <t>Cell membrane; Cell projection; Membrane; Secreted</t>
  </si>
  <si>
    <t>adaptive immune response {GO:0002250}; axon extension involved in axon guidance {GO:0048846}; cell adhesion {GO:0007155}; heterophilic cell-cell adhesion via plasma membrane cell adhesion molecules {GO:0007157}; motor neuron axon guidance {GO:0008045}; neuron projection extension {GO:1990138}; retinal ganglion cell axon guidance {GO:0031290}; signal transduction {GO:0007165}</t>
  </si>
  <si>
    <t>axon {GO:0030424}; dendrite {GO:0030425}; external side of plasma membrane {GO:0009897}; extracellular exosome {GO:0070062}; focal adhesion {GO:0005925}; immunological synapse {GO:0001772}; integral component of plasma membrane {GO:0005887}; intrinsic component of plasma membrane {GO:0031226}; neuronal cell body {GO:0043025}</t>
  </si>
  <si>
    <t>identical protein binding {GO:0042802}; signaling receptor binding {GO:0005102}</t>
  </si>
  <si>
    <t>L1CAM interactions {R-HSA-373760}</t>
  </si>
  <si>
    <t>P-selectin</t>
  </si>
  <si>
    <t>CD62 antigen-like family member P; Granule membrane protein 140 (GMP-140); Leukocyte-endothelial cell adhesion molecule 3 (LECAM3); Platelet activation dependent granule-external membrane protein (PADGEM); CD_antigen=CD62P</t>
  </si>
  <si>
    <t>LYAM3_HUMAN</t>
  </si>
  <si>
    <t>P16109</t>
  </si>
  <si>
    <t>Q5R344; Q8IVD1</t>
  </si>
  <si>
    <t>GMRP; GRMP</t>
  </si>
  <si>
    <t>3D-structure; Calcium; Cell adhesion; Cell membrane; Disulfide bond; EGF-like domain; Glycoprotein; Lectin; Lipoprotein; Membrane; Metal-binding; Palmitate; Polymorphism; Repeat; Signal; Sushi; Transmembrane; Transmembrane helix</t>
  </si>
  <si>
    <t>Disulfide bond; Glycoprotein; Lipoprotein; Palmitate</t>
  </si>
  <si>
    <t>calcium-dependent cell-cell adhesion via plasma membrane cell adhesion molecules {GO:0016339}; calcium-mediated signaling using intracellular calcium source {GO:0035584}; cell adhesion {GO:0007155}; defense response to Gram-negative bacterium {GO:0050829}; heterophilic cell-cell adhesion via plasma membrane cell adhesion molecules {GO:0007157}; inflammatory response {GO:0006954}; leukocyte cell-cell adhesion {GO:0007159}; leukocyte migration {GO:0050900}; leukocyte tethering or rolling {GO:0050901}; platelet degranulation {GO:0002576}; positive regulation of leukocyte migration {GO:0002687}; positive regulation of phosphatidylinositol 3-kinase signaling {GO:0014068}; positive regulation of platelet activation {GO:0010572}; regulation of integrin activation {GO:0033623}; response to lipopolysaccharide {GO:0032496}</t>
  </si>
  <si>
    <t>external side of plasma membrane {GO:0009897}; extracellular space {GO:0005615}; integral component of plasma membrane {GO:0005887}; plasma membrane {GO:0005886}; platelet alpha granule membrane {GO:0031092}; platelet dense granule membrane {GO:0031088}</t>
  </si>
  <si>
    <t>calcium ion binding {GO:0005509}; calcium-dependent protein binding {GO:0048306}; fucose binding {GO:0042806}; glycosphingolipid binding {GO:0043208}; heparin binding {GO:0008201}; lipopolysaccharide binding {GO:0001530}; oligosaccharide binding {GO:0070492}; sialic acid binding {GO:0033691}</t>
  </si>
  <si>
    <t>Platelet degranulation {R-HSA-114608}; Cell surface interactions at the vascular wall {R-HSA-202733}</t>
  </si>
  <si>
    <t>Notch 3 intracellular domain (Notch 3)</t>
  </si>
  <si>
    <t>NOTC3_HUMAN</t>
  </si>
  <si>
    <t>Q9UM47</t>
  </si>
  <si>
    <t>Q9UEB3; Q9UPL3; Q9Y6L8</t>
  </si>
  <si>
    <t>3D-structure; Activator; ANK repeat; Cell membrane; Developmental protein; Differentiation; Disease mutation; Disulfide bond; EGF-like domain; Glycoprotein; Membrane; Methylation; Notch signaling pathway; Nucleus; Phosphoprotein; Polymorphism; Receptor; Repeat; Signal; Transcription; Transcription regulation; Transmembrane; Transmembrane helix</t>
  </si>
  <si>
    <t>Differentiation; Notch signaling pathway; Transcription; Transcription regulation</t>
  </si>
  <si>
    <t>Cell membrane; Membrane; Nucleus</t>
  </si>
  <si>
    <t>ANK repeat; EGF-like domain; Repeat; Signal; Transmembrane; Transmembrane helix</t>
  </si>
  <si>
    <t>Activator; Developmental protein; Receptor</t>
  </si>
  <si>
    <t>Disulfide bond; Glycoprotein; Methylation; Phosphoprotein</t>
  </si>
  <si>
    <t>artery morphogenesis {GO:0048844}; forebrain development {GO:0030900}; glomerular capillary formation {GO:0072104}; negative regulation of neuron differentiation {GO:0045665}; negative regulation of Notch signaling pathway {GO:0045746}; negative regulation of transcription by RNA polymerase II {GO:0000122}; neuron fate commitment {GO:0048663}; Notch signaling pathway {GO:0007219}; positive regulation of smooth muscle cell proliferation {GO:0048661}; positive regulation of transcription of Notch receptor target {GO:0007221}; transcription initiation from RNA polymerase II promoter {GO:0006367}</t>
  </si>
  <si>
    <t>actin cytoskeleton {GO:0015629}; cytosol {GO:0005829}; endoplasmic reticulum membrane {GO:0005789}; extracellular region {GO:0005576}; Golgi membrane {GO:0000139}; integral component of membrane {GO:0016021}; nucleoplasm {GO:0005654}; plasma membrane {GO:0005886}; receptor complex {GO:0043235}</t>
  </si>
  <si>
    <t>cadherin binding {GO:0045296}; calcium ion binding {GO:0005509}; enzyme binding {GO:0019899}; identical protein binding {GO:0042802}; signaling receptor activity {GO:0038023}</t>
  </si>
  <si>
    <t>Pre-NOTCH Processing in the Endoplasmic Reticulum {R-HSA-1912399}; Pre-NOTCH Transcription and Translation {R-HSA-1912408}; Pre-NOTCH Processing in Golgi {R-HSA-1912420}; Notch-HLH transcription pathway {R-HSA-350054}; Defective LFNG causes SCDO3 {R-HSA-5083630}; NOTCH3 Activation and Transmission of Signal to the Nucleus {R-HSA-9013507}; NOTCH3 Intracellular Domain Regulates Transcription {R-HSA-9013508}; Noncanonical activation of NOTCH3 {R-HSA-9017802}</t>
  </si>
  <si>
    <t>14-3-3 protein sigma</t>
  </si>
  <si>
    <t>Epithelial cell marker protein 1; Stratifin</t>
  </si>
  <si>
    <t>1433S_HUMAN</t>
  </si>
  <si>
    <t>P31947</t>
  </si>
  <si>
    <t>Q6FH30; Q6FH51; Q96DH0</t>
  </si>
  <si>
    <t>HME1</t>
  </si>
  <si>
    <t>3D-structure; Alternative splicing; Cytoplasm; Nucleus; Phosphoprotein; Polymorphism; Secreted; Ubl conjugation</t>
  </si>
  <si>
    <t>Phosphoprotein; Ubl conjugation</t>
  </si>
  <si>
    <t>DNA damage response, signal transduction by p53 class mediator resulting in cell cycle arrest {GO:0006977}; establishment of skin barrier {GO:0061436}; intrinsic apoptotic signaling pathway in response to DNA damage {GO:0008630}; keratinization {GO:0031424}; keratinocyte development {GO:0003334}; membrane organization {GO:0061024}; negative regulation of cysteine-type endopeptidase activity involved in apoptotic process {GO:0043154}; negative regulation of keratinocyte proliferation {GO:0010839}; negative regulation of protein kinase activity {GO:0006469}; positive regulation of cell growth {GO:0030307}; positive regulation of epidermal cell differentiation {GO:0045606}; positive regulation of protein export from nucleus {GO:0046827}; positive regulation of protein insertion into mitochondrial membrane involved in apoptotic signaling pathway {GO:1900740}; regulation of cyclin-dependent protein serine/threonine kinase activity {GO:0000079}; regulation of epidermal cell division {GO:0010482}; release of cytochrome c from mitochondria {GO:0001836}; signal transduction {GO:0007165}</t>
  </si>
  <si>
    <t>cytosol {GO:0005829}; extracellular exosome {GO:0070062}; extracellular space {GO:0005615}; mitochondrion {GO:0005739}; nucleus {GO:0005634}</t>
  </si>
  <si>
    <t>cadherin binding {GO:0045296}; identical protein binding {GO:0042802}; phosphoprotein binding {GO:0051219}; protein domain specific binding {GO:0019904}; protein kinase binding {GO:0019901}; protein kinase C inhibitor activity {GO:0008426}</t>
  </si>
  <si>
    <t>Activation of BAD and translocation to mitochondria {R-HSA-111447}; Translocation of SLC2A4 (GLUT4) to the plasma membrane {R-HSA-1445148}; RHO GTPases activate PKNs {R-HSA-5625740}; TP53 Regulates Metabolic Genes {R-HSA-5628897}; TP53 Regulates Transcription of Genes Involved in G2 Cell Cycle Arrest {R-HSA-6804114}; Chk1/Chk2(Cds1) mediated inactivation of Cyclin B:Cdk1 complex {R-HSA-75035}</t>
  </si>
  <si>
    <t>Adenosine deaminase 2</t>
  </si>
  <si>
    <t>Cat eye syndrome critical region protein 1</t>
  </si>
  <si>
    <t>ADA2_HUMAN</t>
  </si>
  <si>
    <t>Q9NZK5</t>
  </si>
  <si>
    <t>A8K9H4; Q6ICF1; Q86UB6; Q8NCJ2; Q96K41</t>
  </si>
  <si>
    <t>3D-structure; Alternative splicing; Disease mutation; Disulfide bond; Glycoprotein; Heparin-binding; Hydrolase; Metal-binding; Polymorphism; Secreted; Signal; Zinc</t>
  </si>
  <si>
    <t>Heparin-binding; Hydrolase</t>
  </si>
  <si>
    <t>adenosine catabolic process {GO:0006154}; cellular protein metabolic process {GO:0044267}; hypoxanthine salvage {GO:0043103}; inosine biosynthetic process {GO:0046103}; multicellular organism development {GO:0007275}; neutrophil degranulation {GO:0043312}</t>
  </si>
  <si>
    <t>azurophil granule lumen {GO:0035578}; extracellular region {GO:0005576}; extracellular space {GO:0005615}</t>
  </si>
  <si>
    <t>adenosine deaminase activity {GO:0004000}; adenosine receptor binding {GO:0031685}; growth factor activity {GO:0008083}; heparin binding {GO:0008201}; protein homodimerization activity {GO:0042803}; proteoglycan binding {GO:0043394}; zinc ion binding {GO:0008270}</t>
  </si>
  <si>
    <t>Surfactant metabolism {R-HSA-5683826}; Neutrophil degranulation {R-HSA-6798695}</t>
  </si>
  <si>
    <t>Tyrosine-protein phosphatase non-receptor type substrate 1 (SHP substrate 1; SHPS-1)</t>
  </si>
  <si>
    <t>Brain Ig-like molecule with tyrosine-based activation motifs (Bit); CD172 antigen-like family member A; Inhibitory receptor SHPS-1; Macrophage fusion receptor; MyD-1 antigen; Signal-regulatory protein alpha-1 (Sirp-alpha-1); Signal-regulatory protein alpha-2 (Sirp-alpha-2); Signal-regulatory protein alpha-3 (Sirp-alpha-3); p84; CD_antigen=CD172a</t>
  </si>
  <si>
    <t>SHPS1_HUMAN</t>
  </si>
  <si>
    <t>P78324</t>
  </si>
  <si>
    <t>A2A2E1; A8K411; B2R6C3; O00683; O43799; Q8N517; Q8TAL8; Q9H0Z2; Q9UDX2; Q9UIJ6; Q9Y4U9</t>
  </si>
  <si>
    <t>BIT; MFR; MYD1; PTPNS1; SHPS1; SIRP</t>
  </si>
  <si>
    <t>3D-structure; Alternative splicing; Disulfide bond; Glycoprotein; Immunoglobulin domain; Membrane; Phosphoprotein; Polymorphism; Repeat; SH3-binding; Signal; Transmembrane; Transmembrane helix</t>
  </si>
  <si>
    <t>Immunoglobulin domain; Repeat; SH3-binding; Signal; Transmembrane; Transmembrane helix</t>
  </si>
  <si>
    <t>cell adhesion {GO:0007155}; leukocyte migration {GO:0050900}; negative regulation of inflammatory response {GO:0050728}; neutrophil degranulation {GO:0043312}</t>
  </si>
  <si>
    <t>extracellular exosome {GO:0070062}; ficolin-1-rich granule membrane {GO:0101003}; integral component of plasma membrane {GO:0005887}; membrane {GO:0016020}; plasma membrane {GO:0005886}; tertiary granule membrane {GO:0070821}</t>
  </si>
  <si>
    <t>protein antigen binding {GO:1990405}; SH3 domain binding {GO:0017124}</t>
  </si>
  <si>
    <t>Cell surface interactions at the vascular wall {R-HSA-202733}; Signal regulatory protein family interactions {R-HSA-391160}; Neutrophil degranulation {R-HSA-6798695}</t>
  </si>
  <si>
    <t>Corneodesmosin</t>
  </si>
  <si>
    <t>S protein</t>
  </si>
  <si>
    <t>CDSN_HUMAN</t>
  </si>
  <si>
    <t>Q15517</t>
  </si>
  <si>
    <t>B0S7V2; B0UYZ7; O43509; Q5SQ85; Q5STD2; Q7LA70; Q7LA71; Q86Z04; Q8IZU4; Q8IZU5; Q8IZU6; Q8N5P3; Q95IF9; Q9NP52; Q9NPE0; Q9NPG5; Q9NRH4; Q9NRH5; Q9NRH6; Q9NRH7; Q9NRH8; Q9UBH8; Q9UIN6; Q9UIN7; Q9UIN8; Q9UIN9; Q9UIP0</t>
  </si>
  <si>
    <t>Glycoprotein; Hypotrichosis; Polymorphism; Secreted; Signal</t>
  </si>
  <si>
    <t>cell adhesion {GO:0007155}; cell-cell adhesion {GO:0098609}; corneocyte desquamation {GO:0003336}; cornification {GO:0070268}; epidermis development {GO:0008544}; keratinocyte differentiation {GO:0030216}; negative regulation of cornification {GO:1905716}; skin morphogenesis {GO:0043589}</t>
  </si>
  <si>
    <t>cell-cell junction {GO:0005911}; cornified envelope {GO:0001533}; desmosome {GO:0030057}; extracellular region {GO:0005576}; plasma membrane {GO:0005886}</t>
  </si>
  <si>
    <t>4-trimethylaminobutyraldehyde dehydrogenase, N-terminally processed</t>
  </si>
  <si>
    <t>Aldehyde dehydrogenase E3 isozyme; Aldehyde dehydrogenase family 9 member A1; Gamma-aminobutyraldehyde dehydrogenase; R-aminobutyraldehyde dehydrogenase</t>
  </si>
  <si>
    <t>AL9A1_HUMAN</t>
  </si>
  <si>
    <t>P49189</t>
  </si>
  <si>
    <t>B2R6X1; B4DXY7; Q5VV90; Q6LCL1; Q9NZT7</t>
  </si>
  <si>
    <t>ALDH4; ALDH7; ALDH9</t>
  </si>
  <si>
    <t>Acetylation; Alternative splicing; Cytoplasm; NAD; Oxidoreductase; Polymorphism</t>
  </si>
  <si>
    <t>carnitine biosynthetic process {GO:0045329}; cellular aldehyde metabolic process {GO:0006081}; hormone metabolic process {GO:0042445}; neurotransmitter biosynthetic process {GO:0042136}; oxidation-reduction process {GO:0055114}</t>
  </si>
  <si>
    <t>1-pyrroline dehydrogenase activity {GO:0033737}; 3-chloroallyl aldehyde dehydrogenase activity {GO:0004028}; 4-trimethylammoniobutyraldehyde dehydrogenase activity {GO:0047105}; aldehyde dehydrogenase (NAD) activity {GO:0004029}; aminobutyraldehyde dehydrogenase activity {GO:0019145}; glyceraldehyde-3-phosphate dehydrogenase (NAD+) (non-phosphorylating) activity {GO:0043878}</t>
  </si>
  <si>
    <t>Amine and polyamine biosynthesis; carnitine biosynthesis.</t>
  </si>
  <si>
    <t>Carnitine synthesis {R-HSA-71262}</t>
  </si>
  <si>
    <t>Gasdermin-A</t>
  </si>
  <si>
    <t>Gasdermin-1</t>
  </si>
  <si>
    <t>GSDMA_HUMAN</t>
  </si>
  <si>
    <t>Q96QA5</t>
  </si>
  <si>
    <t>Q32MC5; Q86VE7; Q8N1M6</t>
  </si>
  <si>
    <t>GSDM; GSDM1</t>
  </si>
  <si>
    <t>Cell membrane; Cytoplasm; Disulfide bond; Membrane; Necrosis; Polymorphism</t>
  </si>
  <si>
    <t>Necrosis</t>
  </si>
  <si>
    <t>apoptotic process {GO:0006915}</t>
  </si>
  <si>
    <t>cytosol {GO:0005829}; perinuclear region of cytoplasm {GO:0048471}; plasma membrane {GO:0005886}</t>
  </si>
  <si>
    <t>Adenylyl cyclase-associated protein 1 (CAP 1)</t>
  </si>
  <si>
    <t>CAP1_HUMAN</t>
  </si>
  <si>
    <t>Q01518</t>
  </si>
  <si>
    <t>Q53HR7; Q5T0S1; Q5T0S2; Q6I9U6</t>
  </si>
  <si>
    <t>CAP</t>
  </si>
  <si>
    <t>3D-structure; Acetylation; Actin-binding; Alternative splicing; Cell membrane; Isopeptide bond; Membrane; Methylation; Phosphoprotein; Polymorphism; Ubl conjugation</t>
  </si>
  <si>
    <t>actin polymerization or depolymerization {GO:0008154}; activation of adenylate cyclase activity {GO:0007190}; ameboidal-type cell migration {GO:0001667}; cell morphogenesis {GO:0000902}; establishment or maintenance of cell polarity {GO:0007163}; neutrophil degranulation {GO:0043312}; receptor-mediated endocytosis {GO:0006898}; signal transduction {GO:0007165}</t>
  </si>
  <si>
    <t>azurophil granule lumen {GO:0035578}; cortical actin cytoskeleton {GO:0030864}; extracellular exosome {GO:0070062}; extracellular region {GO:0005576}; focal adhesion {GO:0005925}; plasma membrane {GO:0005886}</t>
  </si>
  <si>
    <t>actin binding {GO:0003779}; adenylate cyclase binding {GO:0008179}</t>
  </si>
  <si>
    <t>Platelet degranulation {R-HSA-114608}; Role of ABL in ROBO-SLIT signaling {R-HSA-428890}; Neutrophil degranulation {R-HSA-6798695}</t>
  </si>
  <si>
    <t>Armadillo-like helical domain-containing protein 4</t>
  </si>
  <si>
    <t>ARMD4_HUMAN</t>
  </si>
  <si>
    <t>Q86TY3</t>
  </si>
  <si>
    <t>A8K8Z8; Q6P5Q1; Q86TY1</t>
  </si>
  <si>
    <t>Roundabout homolog 4</t>
  </si>
  <si>
    <t>Magic roundabout</t>
  </si>
  <si>
    <t>ROBO4_HUMAN</t>
  </si>
  <si>
    <t>Q8WZ75</t>
  </si>
  <si>
    <t>A8K154; Q14DU7; Q8TEG1; Q96JV6; Q9H718; Q9NWJ8</t>
  </si>
  <si>
    <t>Alternative splicing; Angiogenesis; Developmental protein; Differentiation; Disulfide bond; Glycoprotein; Immunoglobulin domain; Phosphoprotein; Polymorphism; Receptor; Repeat; Signal</t>
  </si>
  <si>
    <t>Angiogenesis; Differentiation</t>
  </si>
  <si>
    <t>angiogenesis {GO:0001525}; cell differentiation {GO:0030154}; regulation of cell migration {GO:0030334}</t>
  </si>
  <si>
    <t>extracellular exosome {GO:0070062}; integral component of membrane {GO:0016021}</t>
  </si>
  <si>
    <t>signaling receptor activity {GO:0038023}</t>
  </si>
  <si>
    <t>N-acetylglucosamine-1-phosphotransferase subunit gamma</t>
  </si>
  <si>
    <t>GlcNAc-1-phosphotransferase subunit gamma; UDP-N-acetylglucosamine-1-phosphotransferase subunit gamma</t>
  </si>
  <si>
    <t>GNPTG_HUMAN</t>
  </si>
  <si>
    <t>Q9UJJ9</t>
  </si>
  <si>
    <t>B2R556; Q6XYD7; Q96L13</t>
  </si>
  <si>
    <t>C16orf27; GNPTAG</t>
  </si>
  <si>
    <t>Disease mutation; Disulfide bond; Glycoprotein; Golgi apparatus; Mucolipidosis; Polymorphism; Secreted; Signal</t>
  </si>
  <si>
    <t>Disease mutation; Mucolipidosis</t>
  </si>
  <si>
    <t>carbohydrate phosphorylation {GO:0046835}; N-glycan processing to lysosome {GO:0016256}</t>
  </si>
  <si>
    <t>extracellular exosome {GO:0070062}; Golgi apparatus {GO:0005794}; Golgi membrane {GO:0000139}</t>
  </si>
  <si>
    <t>protein homodimerization activity {GO:0042803}; UDP-N-acetylglucosamine-lysosomal-enzyme N-acetylglucosaminephosphotransferase activity {GO:0003976}</t>
  </si>
  <si>
    <t>WD repeat-containing protein 1</t>
  </si>
  <si>
    <t>Actin-interacting protein 1 (AIP1); NORI-1</t>
  </si>
  <si>
    <t>WDR1_HUMAN</t>
  </si>
  <si>
    <t>O75083</t>
  </si>
  <si>
    <t>A8K6E9; A8MPU4; O75313; Q8N6E5; Q9UG05; Q9UG78; Q9UQE0</t>
  </si>
  <si>
    <t>Acetylation; Actin-binding; Alternative splicing; Cell junction; Cell projection; Cytoplasm; Cytoskeleton; Phosphoprotein; Polymorphism; Repeat; WD repeat</t>
  </si>
  <si>
    <t>Cell junction; Cell projection; Cytoplasm; Cytoskeleton</t>
  </si>
  <si>
    <t>Repeat; WD repeat</t>
  </si>
  <si>
    <t>actin filament fragmentation {GO:0030043}; apical junction assembly {GO:0043297}; cortical cytoskeleton organization {GO:0030865}; establishment of planar polarity of follicular epithelium {GO:0042247}; locomotion {GO:0040011}; maintenance of epithelial cell apical/basal polarity {GO:0045199}; neutrophil mediated immunity {GO:0002446}; neutrophil migration {GO:1990266}; platelet degranulation {GO:0002576}; platelet formation {GO:0030220}; positive regulation of actin filament depolymerization {GO:0030836}; regulation of actin filament depolymerization {GO:0030834}; regulation of cell shape {GO:0008360}; regulation of oligodendrocyte differentiation {GO:0048713}; regulation of ventricular cardiac muscle cell membrane repolarization {GO:0060307}; sarcomere organization {GO:0045214}; sensory perception of sound {GO:0007605}</t>
  </si>
  <si>
    <t>actomyosin, actin portion {GO:0042643}; cell junction {GO:0030054}; cell projection {GO:0042995}; cell-cell junction {GO:0005911}; cortical actin cytoskeleton {GO:0030864}; cytosol {GO:0005829}; extracellular exosome {GO:0070062}; extracellular region {GO:0005576}; myelin sheath {GO:0043209}; plasma membrane {GO:0005886}; podosome {GO:0002102}</t>
  </si>
  <si>
    <t>Glutathione reductase, mitochondrial (GR; GRase)</t>
  </si>
  <si>
    <t>GSHR_HUMAN</t>
  </si>
  <si>
    <t>P00390</t>
  </si>
  <si>
    <t>C8KIL8; C8KIL9; C8KIM0; D3DSV3; Q7Z5C9; Q9NP63</t>
  </si>
  <si>
    <t>GLUR; GRD1</t>
  </si>
  <si>
    <t>3D-structure; Acetylation; Alternative initiation; Alternative splicing; Cytoplasm; Disulfide bond; FAD; Flavoprotein; Mitochondrion; NADP; Oxidoreductase; Polymorphism; Redox-active center; Transit peptide</t>
  </si>
  <si>
    <t>Cytoplasm; Mitochondrion</t>
  </si>
  <si>
    <t>Redox-active center; Transit peptide</t>
  </si>
  <si>
    <t>FAD; Flavoprotein; NADP</t>
  </si>
  <si>
    <t>Acetylation; Disulfide bond</t>
  </si>
  <si>
    <t>cell redox homeostasis {GO:0045454}; cellular response to oxidative stress {GO:0034599}; glutathione metabolic process {GO:0006749}; nucleobase-containing small molecule interconversion {GO:0015949}</t>
  </si>
  <si>
    <t>cytosol {GO:0005829}; external side of plasma membrane {GO:0009897}; extracellular exosome {GO:0070062}; mitochondrial matrix {GO:0005759}</t>
  </si>
  <si>
    <t>electron transfer activity {GO:0009055}; flavin adenine dinucleotide binding {GO:0050660}; glutathione-disulfide reductase activity {GO:0004362}; NADP binding {GO:0050661}</t>
  </si>
  <si>
    <t>Metabolism of ingested H2SeO4 and H2SeO3 into H2Se {R-HSA-2408550}; Detoxification of Reactive Oxygen Species {R-HSA-3299685}; Interconversion of nucleotide di- and triphosphates {R-HSA-499943}; TP53 Regulates Metabolic Genes {R-HSA-5628897}</t>
  </si>
  <si>
    <t>Ribonuclease 4 (RNase 4)</t>
  </si>
  <si>
    <t>RNAS4_HUMAN</t>
  </si>
  <si>
    <t>P34096</t>
  </si>
  <si>
    <t>RNS4</t>
  </si>
  <si>
    <t>3D-structure; Disulfide bond; Endonuclease; Hydrolase; Nuclease; Polymorphism; Pyrrolidone carboxylic acid; Secreted; Signal</t>
  </si>
  <si>
    <t>mRNA cleavage {GO:0006379}</t>
  </si>
  <si>
    <t>Mimecan</t>
  </si>
  <si>
    <t>Osteoglycin; Osteoinductive factor (OIF)</t>
  </si>
  <si>
    <t>MIME_HUMAN</t>
  </si>
  <si>
    <t>P20774</t>
  </si>
  <si>
    <t>Q6FIB0; Q9UF90; Q9UNK5</t>
  </si>
  <si>
    <t>OIF; SLRR3A</t>
  </si>
  <si>
    <t>Disulfide bond; Extracellular matrix; Glycoprotein; Growth factor; Leucine-rich repeat; Repeat; Secreted; Signal</t>
  </si>
  <si>
    <t>axonogenesis {GO:0007409}; keratan sulfate biosynthetic process {GO:0018146}; keratan sulfate catabolic process {GO:0042340}; negative regulation of smooth muscle cell proliferation {GO:0048662}</t>
  </si>
  <si>
    <t>collagen-containing extracellular matrix {GO:0062023}; extracellular exosome {GO:0070062}; extracellular region {GO:0005576}; extracellular space {GO:0005615}; extracellular vesicle {GO:1903561}; Golgi lumen {GO:0005796}; lysosomal lumen {GO:0043202}</t>
  </si>
  <si>
    <t>extracellular matrix structural constituent conferring compression resistance {GO:0030021}; growth factor activity {GO:0008083}</t>
  </si>
  <si>
    <t>Keratan sulfate biosynthesis {R-HSA-2022854}; Keratan sulfate degradation {R-HSA-2022857}; Defective CHST6 causes MCDC1 {R-HSA-3656225}; Defective ST3GAL3 causes MCT12 and EIEE15 {R-HSA-3656243}; Defective B4GALT1 causes B4GALT1-CDG (CDG-2d) {R-HSA-3656244}</t>
  </si>
  <si>
    <t>Serpin A11</t>
  </si>
  <si>
    <t>SPA11_HUMAN</t>
  </si>
  <si>
    <t>Q86U17</t>
  </si>
  <si>
    <t>B2RV07</t>
  </si>
  <si>
    <t>Glycoprotein; Polymorphism; Protease inhibitor; Secreted; Serine protease inhibitor; Signal</t>
  </si>
  <si>
    <t>ANGPTL3(17-224)</t>
  </si>
  <si>
    <t>Angiopoietin-5 (ANG-5); Angiopoietin-like protein 3</t>
  </si>
  <si>
    <t>ANGL3_HUMAN</t>
  </si>
  <si>
    <t>Q9Y5C1</t>
  </si>
  <si>
    <t>A0JLS0; B1ALJ0; B2RCW1</t>
  </si>
  <si>
    <t>ANGPT5</t>
  </si>
  <si>
    <t>3D-structure; Angiogenesis; Cell adhesion; Cell projection; Coiled coil; Disulfide bond; Glycoprotein; Heparin-binding; Lipid metabolism; Polymorphism; Secreted; Signal</t>
  </si>
  <si>
    <t>Angiogenesis; Cell adhesion; Lipid metabolism</t>
  </si>
  <si>
    <t>Cell projection; Secreted</t>
  </si>
  <si>
    <t>acylglycerol homeostasis {GO:0055090}; angiogenesis {GO:0001525}; artery morphogenesis {GO:0048844}; cell-matrix adhesion {GO:0007160}; cholesterol homeostasis {GO:0042632}; cholesterol metabolic process {GO:0008203}; fatty acid metabolic process {GO:0006631}; glycerol metabolic process {GO:0006071}; integrin-mediated signaling pathway {GO:0007229}; lipid homeostasis {GO:0055088}; lipid storage {GO:0019915}; negative regulation of lipoprotein lipase activity {GO:0051005}; negative regulation of phospholipase activity {GO:0010519}; phospholipid catabolic process {GO:0009395}; phospholipid homeostasis {GO:0055091}; phospholipid metabolic process {GO:0006644}; positive regulation of angiogenesis {GO:0045766}; positive regulation of cell migration {GO:0030335}; positive regulation of lipid catabolic process {GO:0050996}; regulation of lipoprotein lipase activity {GO:0051004}; response to hormone {GO:0009725}; signal transduction {GO:0007165}; triglyceride homeostasis {GO:0070328}</t>
  </si>
  <si>
    <t>cell surface {GO:0009986}; early endosome {GO:0005769}; extracellular region {GO:0005576}; extracellular space {GO:0005615}; Golgi apparatus {GO:0005794}; lamellipodium {GO:0030027}</t>
  </si>
  <si>
    <t>enzyme inhibitor activity {GO:0004857}; growth factor activity {GO:0008083}; heparin binding {GO:0008201}; integrin binding {GO:0005178}; phospholipase inhibitor activity {GO:0004859}</t>
  </si>
  <si>
    <t>Assembly of active LPL and LIPC lipase complexes {R-HSA-8963889}</t>
  </si>
  <si>
    <t>Factor VIIIa light chain</t>
  </si>
  <si>
    <t>Antihemophilic factor (AHF); Procoagulant component</t>
  </si>
  <si>
    <t>FA8_HUMAN</t>
  </si>
  <si>
    <t>P00451</t>
  </si>
  <si>
    <t>Q14286; Q5HY69</t>
  </si>
  <si>
    <t>F8C</t>
  </si>
  <si>
    <t>3D-structure; Acute phase; Alternative splicing; Blood coagulation; Calcium; Disease mutation; Disulfide bond; Glycoprotein; Hemophilia; Hemostasis; Metal-binding; Pharmaceutical; Polymorphism; Repeat; Secreted; Signal; Sulfation</t>
  </si>
  <si>
    <t>Disease mutation; Hemophilia</t>
  </si>
  <si>
    <t>acute-phase response {GO:0006953}; blood coagulation {GO:0007596}; blood coagulation, intrinsic pathway {GO:0007597}; COPII vesicle coating {GO:0048208}; ER to Golgi vesicle-mediated transport {GO:0006888}; platelet activation {GO:0030168}; platelet degranulation {GO:0002576}</t>
  </si>
  <si>
    <t>COPII-coated ER to Golgi transport vesicle {GO:0030134}; endoplasmic reticulum lumen {GO:0005788}; endoplasmic reticulum-Golgi intermediate compartment membrane {GO:0033116}; extracellular region {GO:0005576}; extracellular space {GO:0005615}; Golgi membrane {GO:0000139}; plasma membrane {GO:0005886}; platelet alpha granule lumen {GO:0031093}</t>
  </si>
  <si>
    <t>copper ion binding {GO:0005507}; oxidoreductase activity {GO:0016491}</t>
  </si>
  <si>
    <t>Platelet degranulation {R-HSA-114608}; Intrinsic Pathway of Fibrin Clot Formation {R-HSA-140837}; Common Pathway of Fibrin Clot Formation {R-HSA-140875}; COPII-mediated vesicle transport {R-HSA-204005}; Cargo concentration in the ER {R-HSA-5694530}</t>
  </si>
  <si>
    <t>Plasminogen activator inhibitor 1 (PAI; PAI-1)</t>
  </si>
  <si>
    <t>Endothelial plasminogen activator inhibitor; Serpin E1</t>
  </si>
  <si>
    <t>PAI1_HUMAN</t>
  </si>
  <si>
    <t>P05121</t>
  </si>
  <si>
    <t>B7Z4S0; F8WD53</t>
  </si>
  <si>
    <t>PAI1; PLANH1</t>
  </si>
  <si>
    <t>3D-structure; Alternative splicing; Glycoprotein; Polymorphism; Protease inhibitor; Secreted; Serine protease inhibitor; Signal</t>
  </si>
  <si>
    <t>angiogenesis {GO:0001525}; cellular response to calcium ion {GO:0071277}; cellular response to lipopolysaccharide {GO:0071222}; chronological cell aging {GO:0001300}; circadian rhythm {GO:0007623}; defense response to Gram-negative bacterium {GO:0050829}; dentinogenesis {GO:0097187}; extracellular matrix organization {GO:0030198}; fibrinolysis {GO:0042730}; negative regulation of blood coagulation {GO:0030195}; negative regulation of cell adhesion mediated by integrin {GO:0033629}; negative regulation of cell migration {GO:0030336}; negative regulation of endopeptidase activity {GO:0010951}; negative regulation of endothelial cell apoptotic process {GO:2000352}; negative regulation of extrinsic apoptotic signaling pathway via death domain receptors {GO:1902042}; negative regulation of fibrinolysis {GO:0051918}; negative regulation of plasminogen activation {GO:0010757}; negative regulation of smooth muscle cell migration {GO:0014912}; negative regulation of smooth muscle cell-matrix adhesion {GO:2000098}; negative regulation of vascular wound healing {GO:0061044}; negative regulation of wound healing {GO:0061045}; platelet degranulation {GO:0002576}; positive regulation of angiogenesis {GO:0045766}; positive regulation of blood coagulation {GO:0030194}; positive regulation of inflammatory response {GO:0050729}; positive regulation of interleukin-8 production {GO:0032757}; positive regulation of leukotriene production involved in inflammatory response {GO:0035491}; positive regulation of monocyte chemotaxis {GO:0090026}; positive regulation of odontoblast differentiation {GO:1901331}; positive regulation of receptor-mediated endocytosis {GO:0048260}; positive regulation of transcription by RNA polymerase II {GO:0045944}; regulation of signaling receptor activity {GO:0010469}; replicative senescence {GO:0090399}</t>
  </si>
  <si>
    <t>collagen-containing extracellular matrix {GO:0062023}; extracellular exosome {GO:0070062}; extracellular region {GO:0005576}; extracellular space {GO:0005615}; plasma membrane {GO:0005886}; platelet alpha granule lumen {GO:0031093}</t>
  </si>
  <si>
    <t>protease binding {GO:0002020}; serine-type endopeptidase inhibitor activity {GO:0004867}; signaling receptor binding {GO:0005102}</t>
  </si>
  <si>
    <t>Platelet degranulation {R-HSA-114608}; BMAL1:CLOCK,NPAS2 activates circadian gene expression {R-HSA-1368108}; SMAD2/SMAD3:SMAD4 heterotrimer regulates transcription {R-HSA-2173796}; ECM proteoglycans {R-HSA-3000178}; Dissolution of Fibrin Clot {R-HSA-75205}</t>
  </si>
  <si>
    <t>Sushi domain-containing protein 5</t>
  </si>
  <si>
    <t>SUSD5_HUMAN</t>
  </si>
  <si>
    <t>O60279</t>
  </si>
  <si>
    <t>KIAA0527</t>
  </si>
  <si>
    <t>Disulfide bond; Membrane; Polymorphism; Signal; Sushi; Transmembrane; Transmembrane helix</t>
  </si>
  <si>
    <t>Signal; Sushi; Transmembrane; Transmembrane helix</t>
  </si>
  <si>
    <t>cell adhesion {GO:0007155}; Notch signaling pathway {GO:0007219}</t>
  </si>
  <si>
    <t>hyaluronic acid binding {GO:0005540}</t>
  </si>
  <si>
    <t>Plexin-B1</t>
  </si>
  <si>
    <t>Semaphorin receptor SEP</t>
  </si>
  <si>
    <t>PLXB1_HUMAN</t>
  </si>
  <si>
    <t>O43157</t>
  </si>
  <si>
    <t>A6H8Y2; Q6NY20; Q9UIV7; Q9UJ92; Q9UJ93</t>
  </si>
  <si>
    <t>KIAA0407; PLXN5; SEP</t>
  </si>
  <si>
    <t>3D-structure; Alternative splicing; Cell membrane; Coiled coil; Disulfide bond; Glycoprotein; Membrane; Phosphoprotein; Polymorphism; Receptor; Repeat; Secreted; Signal; Transmembrane; Transmembrane helix</t>
  </si>
  <si>
    <t>Coiled coil; Repeat; Signal; Transmembrane; Transmembrane helix</t>
  </si>
  <si>
    <t>axon extension {GO:0048675}; cell migration {GO:0016477}; G-protein coupled receptor signaling pathway {GO:0007186}; intracellular signal transduction {GO:0035556}; negative regulation of cell adhesion {GO:0007162}; negative regulation of osteoblast proliferation {GO:0033689}; neuron projection morphogenesis {GO:0048812}; ossification involved in bone maturation {GO:0043931}; positive regulation of axonogenesis {GO:0050772}; positive regulation of GTPase activity {GO:0043547}; positive regulation of phosphatidylinositol 3-kinase signaling {GO:0014068}; regulation of cell shape {GO:0008360}; regulation of cytoskeleton organization {GO:0051493}; regulation of GTPase activity {GO:0043087}; semaphorin-plexin signaling pathway {GO:0071526}; semaphorin-plexin signaling pathway involved in bone trabecula morphogenesis {GO:1900220}; signal transduction {GO:0007165}</t>
  </si>
  <si>
    <t>extracellular region {GO:0005576}; integral component of plasma membrane {GO:0005887}; intracellular {GO:0005622}; plasma membrane {GO:0005886}; semaphorin receptor complex {GO:0002116}</t>
  </si>
  <si>
    <t>GTPase activating protein binding {GO:0032794}; GTPase activator activity {GO:0005096}; semaphorin receptor activity {GO:0017154}; semaphorin receptor binding {GO:0030215}; signaling receptor activity {GO:0038023}; transmembrane signaling receptor activity {GO:0004888}</t>
  </si>
  <si>
    <t>G alpha (12/13) signalling events {R-HSA-416482}; Sema4D mediated inhibition of cell attachment and migration {R-HSA-416550}; Sema4D induced cell migration and growth-cone collapse {R-HSA-416572}</t>
  </si>
  <si>
    <t>Interleukin-1 receptor type 2, soluble form</t>
  </si>
  <si>
    <t>CD121 antigen-like family member B; CDw121b; IL-1 type II receptor; Interleukin-1 receptor beta (IL-1R-beta); Interleukin-1 receptor type II; CD_antigen=CD121b (mIL-1R2; mIL-1RII; sIL-1R2; sIL-1RII)</t>
  </si>
  <si>
    <t>IL1R2_HUMAN</t>
  </si>
  <si>
    <t>P27930</t>
  </si>
  <si>
    <t>D3DVJ5; Q6LCE6; Q9UE68</t>
  </si>
  <si>
    <t>IL1RB</t>
  </si>
  <si>
    <t>3D-structure; Alternative splicing; Cell membrane; Disulfide bond; Glycoprotein; Immunoglobulin domain; Membrane; Polymorphism; Receptor; Repeat; Secreted; Signal; Transmembrane; Transmembrane helix</t>
  </si>
  <si>
    <t>cytokine-mediated signaling pathway {GO:0019221}; immune response {GO:0006955}; interleukin-1-mediated signaling pathway {GO:0070498}; negative regulation of cytokine production involved in inflammatory response {GO:1900016}; negative regulation of interleukin-1 alpha secretion {GO:0050712}; negative regulation of interleukin-1-mediated signaling pathway {GO:2000660}; negative regulation of protein processing {GO:0010955}</t>
  </si>
  <si>
    <t>cytoplasm {GO:0005737}; extracellular region {GO:0005576}; integral component of membrane {GO:0016021}; plasma membrane {GO:0005886}</t>
  </si>
  <si>
    <t>interleukin-1 binding {GO:0019966}; interleukin-1 receptor activity {GO:0004908}; interleukin-1, type II, blocking receptor activity {GO:0004910}</t>
  </si>
  <si>
    <t>Interleukin-10 signaling {R-HSA-6783783}; Interleukin-1 signaling {R-HSA-9020702}</t>
  </si>
  <si>
    <t>sp|Q31612|1B73_HUMAN</t>
  </si>
  <si>
    <t>HLA class I histocompatibility antigen, B-73 alpha chain</t>
  </si>
  <si>
    <t>MHC class I antigen B*73</t>
  </si>
  <si>
    <t>1B73_HUMAN</t>
  </si>
  <si>
    <t>Q31612</t>
  </si>
  <si>
    <t>G3GN01</t>
  </si>
  <si>
    <t>HLAB</t>
  </si>
  <si>
    <t>Disulfide bond; Glycoprotein; Immunity; Membrane; MHC I; Polymorphism; Signal; Transmembrane; Transmembrane helix; Ubl conjugation</t>
  </si>
  <si>
    <t>MHC I; Membrane</t>
  </si>
  <si>
    <t>Disulfide bond; Glycoprotein; Ubl conjugation</t>
  </si>
  <si>
    <t>antigen processing and presentation of exogenous peptide antigen via MHC class I, TAP-dependent {GO:0002479}; antigen processing and presentation of exogenous peptide antigen via MHC class I, TAP-independent {GO:0002480}; antigen processing and presentation of peptide antigen via MHC class I {GO:0002474}; interferon-gamma-mediated signaling pathway {GO:0060333}; regulation of immune response {GO:0050776}; type I interferon signaling pathway {GO:0060337}</t>
  </si>
  <si>
    <t>cell surface {GO:0009986}; early endosome membrane {GO:0031901}; endoplasmic reticulum {GO:0005783}; ER to Golgi transport vesicle membrane {GO:0012507}; Golgi apparatus {GO:0005794}; Golgi membrane {GO:0000139}; integral component of lumenal side of endoplasmic reticulum membrane {GO:0071556}; MHC class I protein complex {GO:0042612}; phagocytic vesicle membrane {GO:0030670}; plasma membrane {GO:0005886}; recycling endosome membrane {GO:0055038}</t>
  </si>
  <si>
    <t>peptide antigen binding {GO:0042605}; signaling receptor binding {GO:0005102}</t>
  </si>
  <si>
    <t>ER-Phagosome pathway {R-HSA-1236974}; Endosomal/Vacuolar pathway {R-HSA-1236977}; Immunoregulatory interactions between a Lymphoid and a non-Lymphoid cell {R-HSA-198933}; Interferon gamma signaling {R-HSA-877300}; Interferon alpha/beta signaling {R-HSA-909733}; Antigen Presentation: Folding, assembly and peptide loading of class I MHC {R-HSA-983170}</t>
  </si>
  <si>
    <t>Peptidyl-alpha-hydroxyglycine alpha-amidating lyase (PAM; PHM)</t>
  </si>
  <si>
    <t>Peptidylamidoglycolate lyase (PAL)</t>
  </si>
  <si>
    <t>AMD_HUMAN</t>
  </si>
  <si>
    <t>P19021</t>
  </si>
  <si>
    <t>A6NMR0; A8K293; O43211; O95080; Q16252; Q16253; Q54A45; Q86U53; Q8WVC7; Q9UCG0</t>
  </si>
  <si>
    <t>Alternative splicing; Cleavage on pair of basic residues; Copper; Disulfide bond; Glycoprotein; Lyase; Membrane; Metal-binding; Monooxygenase; Multifunctional enzyme; Oxidoreductase; Phosphoprotein; Polymorphism; Repeat; Secreted; Signal; Sulfation; Transmembrane; Transmembrane helix; Vitamin C; Zinc</t>
  </si>
  <si>
    <t>Copper; Metal-binding; Vitamin C; Zinc</t>
  </si>
  <si>
    <t>Lyase; Monooxygenase; Multifunctional enzyme; Oxidoreductase</t>
  </si>
  <si>
    <t>Cleavage on pair of basic residues; Disulfide bond; Glycoprotein; Phosphoprotein; Sulfation</t>
  </si>
  <si>
    <t>central nervous system development {GO:0007417}; heart development {GO:0007507}; lactation {GO:0007595}; limb development {GO:0060173}; long-chain fatty acid metabolic process {GO:0001676}; maternal process involved in female pregnancy {GO:0060135}; odontogenesis {GO:0042476}; ovulation cycle process {GO:0022602}; peptide amidation {GO:0001519}; protein amidation {GO:0018032}; protein homooligomerization {GO:0051260}; regulation of actin cytoskeleton organization {GO:0032956}; regulation of protein secretion {GO:0050708}; regulation of transcription by RNA polymerase II {GO:0006357}; response to copper ion {GO:0046688}; response to drug {GO:0042493}; response to estradiol {GO:0032355}; response to glucocorticoid {GO:0051384}; response to hypoxia {GO:0001666}; response to pH {GO:0009268}; toxin metabolic process {GO:0009404}</t>
  </si>
  <si>
    <t>cell surface {GO:0009986}; extracellular exosome {GO:0070062}; integral component of membrane {GO:0016021}; membrane {GO:0016020}; neuron projection {GO:0043005}; perikaryon {GO:0043204}; perinuclear region of cytoplasm {GO:0048471}; plasma membrane {GO:0005886}; secretory granule membrane {GO:0030667}; trans-Golgi network {GO:0005802}</t>
  </si>
  <si>
    <t>calcium ion binding {GO:0005509}; copper ion binding {GO:0005507}; L-ascorbic acid binding {GO:0031418}; peptidylamidoglycolate lyase activity {GO:0004598}; peptidylglycine monooxygenase activity {GO:0004504}; protein kinase binding {GO:0019901}; zinc ion binding {GO:0008270}</t>
  </si>
  <si>
    <t>Hematopoietic progenitor cell antigen CD34</t>
  </si>
  <si>
    <t>CD_antigen=CD34</t>
  </si>
  <si>
    <t>CD34_HUMAN</t>
  </si>
  <si>
    <t>P28906</t>
  </si>
  <si>
    <t>A8K664; Q15970; Q15971; Q5JTA3; Q5JTA4; Q9UJB1</t>
  </si>
  <si>
    <t>Alternative splicing; Cell adhesion; Glycoprotein; Membrane; Phosphoprotein; Polymorphism; Signal; Transmembrane; Transmembrane helix</t>
  </si>
  <si>
    <t>cell motility {GO:0048870}; cell proliferation {GO:0008283}; cell-cell adhesion {GO:0098609}; cell-matrix adhesion {GO:0007160}; endothelial cell proliferation {GO:0001935}; endothelium development {GO:0003158}; extracellular exosome assembly {GO:0071971}; glomerular endothelium development {GO:0072011}; glomerular filtration {GO:0003094}; hematopoietic stem cell proliferation {GO:0071425}; hemopoiesis {GO:0030097}; leukocyte migration {GO:0050900}; mesangial cell-matrix adhesion {GO:0035759}; metanephric glomerular mesangial cell differentiation {GO:0072254}; negative regulation of blood coagulation {GO:0030195}; negative regulation of cellular response to heat {GO:1900035}; negative regulation of cellular response to hypoxia {GO:1900038}; negative regulation of gene expression {GO:0010629}; negative regulation of interleukin-2 secretion {GO:1900041}; negative regulation of neuron death {GO:1901215}; negative regulation of nitric oxide biosynthetic process {GO:0045019}; negative regulation of tumor necrosis factor production {GO:0032720}; paracrine signaling {GO:0038001}; positive regulation of angiogenesis {GO:0045766}; positive regulation of gene expression {GO:0010628}; positive regulation of glial cell-derived neurotrophic factor secretion {GO:1900168}; positive regulation of granulocyte colony-stimulating factor production {GO:0071657}; positive regulation of interleukin-10 production {GO:0032733}; positive regulation of odontogenesis {GO:0042482}; positive regulation of transforming growth factor beta production {GO:0071636}; positive regulation of vasculogenesis {GO:2001214}; regulation of blood pressure {GO:0008217}; regulation of immune response {GO:0050776}; signal transduction {GO:0007165}; stem cell proliferation {GO:0072089}; tissue homeostasis {GO:0001894}; transdifferentiation {GO:0060290}; vascular wound healing {GO:0061042}</t>
  </si>
  <si>
    <t>apical plasma membrane {GO:0016324}; basal plasma membrane {GO:0009925}; cytoplasm {GO:0005737}; external side of plasma membrane {GO:0009897}; glomerular endothelium fenestra {GO:0036053}; integral component of plasma membrane {GO:0005887}; intercellular bridge {GO:0045171}; lysosome {GO:0005764}; perinuclear region of cytoplasm {GO:0048471}; plasma membrane {GO:0005886}</t>
  </si>
  <si>
    <t>carbohydrate binding {GO:0030246}; sulfate binding {GO:0043199}; transcription factor binding {GO:0008134}</t>
  </si>
  <si>
    <t>Immunoregulatory interactions between a Lymphoid and a non-Lymphoid cell {R-HSA-198933}</t>
  </si>
  <si>
    <t>Pulmonary surfactant-associated protein B (SP-B)</t>
  </si>
  <si>
    <t>18 kDa pulmonary-surfactant protein; 6 kDa protein; Pulmonary surfactant-associated proteolipid SPL(Phe)</t>
  </si>
  <si>
    <t>PSPB_HUMAN</t>
  </si>
  <si>
    <t>P07988</t>
  </si>
  <si>
    <t>Q96R04</t>
  </si>
  <si>
    <t>SFTP3</t>
  </si>
  <si>
    <t>3D-structure; Disease mutation; Disulfide bond; Gaseous exchange; Glycoprotein; Polymorphism; Repeat; Secreted; Signal; Surface film</t>
  </si>
  <si>
    <t>Gaseous exchange</t>
  </si>
  <si>
    <t>Secreted; Surface film</t>
  </si>
  <si>
    <t>animal organ morphogenesis {GO:0009887}; cellular protein metabolic process {GO:0044267}; respiratory gaseous exchange {GO:0007585}; sphingolipid metabolic process {GO:0006665}</t>
  </si>
  <si>
    <t>alveolar lamellar body {GO:0097208}; clathrin-coated endocytic vesicle {GO:0045334}; endoplasmic reticulum membrane {GO:0005789}; extracellular region {GO:0005576}; extracellular space {GO:0005615}; lamellar body {GO:0042599}; lysosome {GO:0005764}; multivesicular body {GO:0005771}; multivesicular body lumen {GO:0097486}; nucleoplasm {GO:0005654}</t>
  </si>
  <si>
    <t>enzyme activator activity {GO:0008047}; G-protein coupled receptor binding {GO:0001664}</t>
  </si>
  <si>
    <t>Surfactant metabolism {R-HSA-5683826}; Defective pro-SFTPB causes pulmonary surfactant metabolism dysfunction 1 (SMDP1) and respiratory distress syndrome (RDS) {R-HSA-5688031}; Defective pro-SFTPC causes pulmonary surfactant metabolism dysfunction 2 (SMDP2) and respiratory distress syndrome (RDS) {R-HSA-5688354}; Defective CSF2RB causes pulmonary surfactant metabolism dysfunction 5 (SMDP5) {R-HSA-5688849}; Defective CSF2RA causes pulmonary surfactant metabolism dysfunction 4 (SMDP4) {R-HSA-5688890}</t>
  </si>
  <si>
    <t>Proteasome subunit beta type-6</t>
  </si>
  <si>
    <t>Macropain delta chain; Multicatalytic endopeptidase complex delta chain; Proteasome delta chain; Proteasome subunit Y</t>
  </si>
  <si>
    <t>PSB6_HUMAN</t>
  </si>
  <si>
    <t>P28072</t>
  </si>
  <si>
    <t>Q96J55</t>
  </si>
  <si>
    <t>LMPY; Y</t>
  </si>
  <si>
    <t>3D-structure; Acetylation; Cytoplasm; Host-virus interaction; Hydrolase; Nucleus; Phosphoprotein; Polymorphism; Protease; Proteasome; Threonine protease; Zymogen</t>
  </si>
  <si>
    <t>Cytoplasm; Nucleus; Proteasome</t>
  </si>
  <si>
    <t>Hydrolase; Protease; Threonine protease</t>
  </si>
  <si>
    <t>post-translational protein modification {GO:0043687}; protein deubiquitination {GO:0016579}; proteolysis involved in cellular protein catabolic process {GO:0051603}; viral process {GO:0016032}</t>
  </si>
  <si>
    <t>cytosol {GO:0005829}; extracellular exosome {GO:0070062}; nucleoplasm {GO:0005654}; nucleus {GO:0005634}; proteasome complex {GO:0000502}; proteasome core complex {GO:0005839}; proteasome core complex, beta-subunit complex {GO:0019774}</t>
  </si>
  <si>
    <t>cadherin binding {GO:0045296}; endopeptidase activity {GO:0004175}; threonine-type endopeptidase activity {GO:0004298}</t>
  </si>
  <si>
    <t>Activation of NF-kappaB in B cells {R-HSA-1169091}; Oxygen-dependent proline hydroxylation of Hypoxia-inducible Factor Alpha {R-HSA-1234176}; ER-Phagosome pathway {R-HSA-1236974}; Cross-presentation of soluble exogenous antigens (endosomes) {R-HSA-1236978}; Autodegradation of Cdh1 by Cdh1:APC/C {R-HSA-174084}; SCF-beta-TrCP mediated degradation of Emi1 {R-HSA-174113}; APC/C:Cdc20 mediated degradation of Securin {R-HSA-174154}; APC/C:Cdh1 mediated degradation of Cdc20 and other APC/C:Cdh1 targeted proteins in late mitosis/early G1 {R-HSA-174178}; Cdc20:Phospho-APC/C mediated degradation of Cyclin A {R-HSA-174184}; Vpu mediated degradation of CD4 {R-HSA-180534}; Vif-mediated degradation of APOBEC3G {R-HSA-180585}; SCF(Skp2)-mediated degradation of p27/p21 {R-HSA-187577}; Degradation of beta-catenin by the destruction complex {R-HSA-195253}; Downstream TCR signaling {R-HSA-202424}; Regulation of activated PAK-2p34 by proteasome mediated degradation {R-HSA-211733}; Separation of Sister Chromatids {R-HSA-2467813}; FCERI mediated NF-kB activation {R-HSA-2871837}; Autodegradation of the E3 ubiquitin ligase COP1 {R-HSA-349425}; Regulation of ornithine decarboxylase (ODC) {R-HSA-350562}; ABC-family proteins mediated transport {R-HSA-382556}; AUF1 (hnRNP D0) binds and destabilizes mRNA {R-HSA-450408}; Asymmetric localization of PCP proteins {R-HSA-4608870}; Degradation of AXIN {R-HSA-4641257}; Degradation of DVL {R-HSA-4641258}; Hedgehog ligand biogenesis {R-HSA-5358346}; Hh mutants that don't undergo autocatalytic processing are degraded by ERAD {R-HSA-5362768}; Dectin-1 mediated noncanonical NF-kB signaling {R-HSA-5607761}; CLEC7A (Dectin-1) signaling {R-HSA-5607764}; Degradation of GLI1 by the proteasome {R-HSA-5610780}; Degradation of GLI2 by the proteasome {R-HSA-5610783}; GLI3 is processed to GLI3R by the proteasome {R-HSA-5610785}; Hedgehog 'on' state {R-HSA-5632684}; Regulation of RAS by GAPs {R-HSA-5658442}; TNFR2 non-canonical NF-kB pathway {R-HSA-5668541}; NIK--&gt;noncanonical NF-kB signaling {R-HSA-5676590}; Defective CFTR causes cystic fibrosis {R-HSA-5678895}; MAPK6/MAPK4 signaling {R-HSA-5687128}; UCH proteinases {R-HSA-5689603}; Ub-specific processing proteases {R-HSA-5689880}; CDT1 association with the CDC6:ORC:origin complex {R-HSA-68827}; Orc1 removal from chromatin {R-HSA-68949}; CDK-mediated phosphorylation and removal of Cdc6 {R-HSA-69017}; Ubiquitin-dependent degradation of Cyclin D1 {R-HSA-69229}; G2/M Checkpoints {R-HSA-69481}; Ubiquitin Mediated Degradation of Phosphorylated Cdc25A {R-HSA-69601}; The role of GTSE1 in G2/M progression after G2 checkpoint {R-HSA-8852276}; FBXL7 down-regulates AURKA during mitotic entry and in early mitosis {R-HSA-8854050}; RUNX1 regulates transcription of genes involved in differentiation of HSCs {R-HSA-8939236}; Regulation of RUNX2 expression and activity {R-HSA-8939902}; Regulation of RUNX3 expression and activity {R-HSA-8941858}; Regulation of PTEN stability and activity {R-HSA-8948751}; Neddylation {R-HSA-8951664}; Regulation of expression of SLITs and ROBOs {R-HSA-9010553}; Interleukin-1 signaling {R-HSA-9020702}; Negative regulation of NOTCH4 signaling {R-HSA-9604323}; Antigen processing: Ubiquitination &amp; Proteasome degradation {R-HSA-983168}</t>
  </si>
  <si>
    <t>Probable ATP-dependent RNA helicase DDX17</t>
  </si>
  <si>
    <t>DEAD box protein 17; DEAD box protein p72; DEAD box protein p82; RNA-dependent helicase p72</t>
  </si>
  <si>
    <t>DDX17_HUMAN</t>
  </si>
  <si>
    <t>Q92841</t>
  </si>
  <si>
    <t>B1AHM0; H3BLZ8; Q69YT1; Q6ICD6</t>
  </si>
  <si>
    <t>Acetylation; Alternative initiation; Alternative splicing; Antiviral defense; ATP-binding; Cytoplasm; Helicase; Hydrolase; Immunity; Isopeptide bond; Methylation; mRNA processing; mRNA splicing; Nucleotide-binding; Nucleus; Phosphoprotein; RNA-binding; RNA-mediated gene silencing; rRNA processing; Transcription; Transcription regulation; Ubl conjugation</t>
  </si>
  <si>
    <t>Antiviral defense; Immunity; RNA-mediated gene silencing; Transcription; Transcription regulation; mRNA processing; mRNA splicing; rRNA processing</t>
  </si>
  <si>
    <t>Alternative initiation; Alternative splicing</t>
  </si>
  <si>
    <t>Helicase; Hydrolase; RNA-binding</t>
  </si>
  <si>
    <t>alternative mRNA splicing, via spliceosome {GO:0000380}; androgen receptor signaling pathway {GO:0030521}; defense response to virus {GO:0051607}; epithelial to mesenchymal transition {GO:0001837}; gene silencing by RNA {GO:0031047}; intracellular estrogen receptor signaling pathway {GO:0030520}; miRNA metabolic process {GO:0010586}; myoblast differentiation {GO:0045445}; positive regulation of transcription by RNA polymerase II {GO:0045944}; regulation of alternative mRNA splicing, via spliceosome {GO:0000381}; regulation of skeletal muscle cell differentiation {GO:2001014}; regulation of transcription by RNA polymerase II {GO:0006357}; RNA processing {GO:0006396}; RNA secondary structure unwinding {GO:0010501}; rRNA processing {GO:0006364}; transcription, DNA-templated {GO:0006351}</t>
  </si>
  <si>
    <t>cytoplasm {GO:0005737}; cytosol {GO:0005829}; membrane {GO:0016020}; nuclear speck {GO:0016607}; nucleolus {GO:0005730}; nucleoplasm {GO:0005654}; nucleus {GO:0005634}</t>
  </si>
  <si>
    <t>ATP binding {GO:0005524}; ATP-dependent RNA helicase activity {GO:0004004}; RNA binding {GO:0003723}; RNA helicase activity {GO:0003724}; RNA-dependent ATPase activity {GO:0008186}; transcription coactivator activity {GO:0003713}</t>
  </si>
  <si>
    <t>SUMOylation of transcription cofactors {R-HSA-3899300}</t>
  </si>
  <si>
    <t>Histone H1.5</t>
  </si>
  <si>
    <t>Histone H1a; Histone H1b; Histone H1s-3</t>
  </si>
  <si>
    <t>H15_HUMAN</t>
  </si>
  <si>
    <t>P16401</t>
  </si>
  <si>
    <t>Q14529; Q3MJ42</t>
  </si>
  <si>
    <t>H1F5</t>
  </si>
  <si>
    <t>3D-structure; Acetylation; Chromosome; Citrullination; DNA-binding; Hydroxylation; Methylation; Nucleus; Phosphoprotein; Polymorphism</t>
  </si>
  <si>
    <t>Acetylation; Citrullination; Hydroxylation; Methylation; Phosphoprotein</t>
  </si>
  <si>
    <t>chromatin organization {GO:0006325}; establishment of protein localization to chromatin {GO:0071169}; negative regulation of transcription by RNA polymerase II {GO:0000122}; nucleosome assembly {GO:0006334}; positive regulation of cell growth {GO:0030307}; positive regulation of histone H3-K9 methylation {GO:0051574}; protein stabilization {GO:0050821}</t>
  </si>
  <si>
    <t>nuclear chromatin {GO:0000790}; nuclear heterochromatin {GO:0005720}; nucleosome {GO:0000786}; nucleus {GO:0005634}</t>
  </si>
  <si>
    <t>chromatin DNA binding {GO:0031490}; histone deacetylase binding {GO:0042826}; RNA binding {GO:0003723}</t>
  </si>
  <si>
    <t>Podocalyxin</t>
  </si>
  <si>
    <t>GCTM-2 antigen; Gp200; Podocalyxin-like protein 1 (PC; PCLP-1)</t>
  </si>
  <si>
    <t>PODXL_HUMAN</t>
  </si>
  <si>
    <t>O00592</t>
  </si>
  <si>
    <t>A6NHX8; Q52LZ7; Q53ER6</t>
  </si>
  <si>
    <t>PCLP; PCLP1</t>
  </si>
  <si>
    <t>Alternative splicing; Cell adhesion; Cell membrane; Cell projection; Glycoprotein; Membrane; Phosphoprotein; Polymorphism; Signal; Transmembrane; Transmembrane helix</t>
  </si>
  <si>
    <t>cell adhesion {GO:0007155}; cell migration {GO:0016477}; epithelial tube formation {GO:0072175}; glomerular visceral epithelial cell development {GO:0072015}; negative regulation of cell adhesion {GO:0007162}; negative regulation of cell-cell adhesion {GO:0022408}; positive regulation of cell migration {GO:0030335}; positive regulation of cell-cell adhesion mediated by integrin {GO:0033634}; regulation of microvillus assembly {GO:0032534}</t>
  </si>
  <si>
    <t>apical plasma membrane {GO:0016324}; cytoplasm {GO:0005737}; extracellular exosome {GO:0070062}; extracellular space {GO:0005615}; filopodium {GO:0030175}; integral component of plasma membrane {GO:0005887}; intracellular membrane-bounded organelle {GO:0043231}; lamellipodium {GO:0030027}; membrane raft {GO:0045121}; microtubule organizing center {GO:0005815}; microvillus membrane {GO:0031528}; nucleolus {GO:0005730}; plasma membrane {GO:0005886}; ruffle {GO:0001726}; slit diaphragm {GO:0036057}</t>
  </si>
  <si>
    <t>Stress-70 protein, mitochondrial</t>
  </si>
  <si>
    <t>75 kDa glucose-regulated protein (GRP-75); Heat shock 70 kDa protein 9; Mortalin (MOT); Peptide-binding protein 74 (PBP74)</t>
  </si>
  <si>
    <t>GRP75_HUMAN</t>
  </si>
  <si>
    <t>P38646</t>
  </si>
  <si>
    <t>B2RCM1; P30036; P31932; Q1HB43; Q53H23; Q6GU03; Q9BWB7; Q9UC56</t>
  </si>
  <si>
    <t>GRP75; HSPA9B; mt-HSP70</t>
  </si>
  <si>
    <t>3D-structure; Acetylation; ATP-binding; Chaperone; Disease mutation; Dwarfism; Methylation; Mitochondrion; Nucleotide-binding; Nucleus; Phosphoprotein; Polymorphism; Transit peptide</t>
  </si>
  <si>
    <t>Mitochondrion; Nucleus</t>
  </si>
  <si>
    <t>Transit peptide</t>
  </si>
  <si>
    <t>erythrocyte differentiation {GO:0030218}; interleukin-12-mediated signaling pathway {GO:0035722}; iron-sulfur cluster assembly {GO:0016226}; negative regulation of apoptotic process {GO:0043066}; negative regulation of erythrocyte differentiation {GO:0045647}; negative regulation of hematopoietic stem cell differentiation {GO:1902037}; protein export from nucleus {GO:0006611}; protein folding {GO:0006457}; regulation of erythrocyte differentiation {GO:0045646}</t>
  </si>
  <si>
    <t>cytoplasm {GO:0005737}; extracellular exosome {GO:0070062}; focal adhesion {GO:0005925}; mitochondrial matrix {GO:0005759}; mitochondrial nucleoid {GO:0042645}; mitochondrion {GO:0005739}; myelin sheath {GO:0043209}; nucleolus {GO:0005730}</t>
  </si>
  <si>
    <t>ATP binding {GO:0005524}; RNA binding {GO:0003723}; ubiquitin protein ligase binding {GO:0031625}; unfolded protein binding {GO:0051082}</t>
  </si>
  <si>
    <t>Mitochondrial protein import {R-HSA-1268020}; Regulation of HSF1-mediated heat shock response {R-HSA-3371453}; Cristae formation {R-HSA-8949613}; Gene and protein expression by JAK-STAT signaling after Interleukin-12 stimulation {R-HSA-8950505}</t>
  </si>
  <si>
    <t>Neutral alpha-glucosidase AB</t>
  </si>
  <si>
    <t>Alpha-glucosidase 2; Glucosidase II subunit alpha</t>
  </si>
  <si>
    <t>GANAB_HUMAN</t>
  </si>
  <si>
    <t>Q14697</t>
  </si>
  <si>
    <t>A6NC20; Q8WTS9; Q9P0X0</t>
  </si>
  <si>
    <t>Alternative splicing; Disease mutation; Disulfide bond; Endoplasmic reticulum; Glycoprotein; Glycosidase; Golgi apparatus; Hydrolase; Phosphoprotein; Polymorphism; Signal</t>
  </si>
  <si>
    <t>Endoplasmic reticulum; Golgi apparatus</t>
  </si>
  <si>
    <t>carbohydrate metabolic process {GO:0005975}; N-glycan processing {GO:0006491}</t>
  </si>
  <si>
    <t>endoplasmic reticulum lumen {GO:0005788}; extracellular exosome {GO:0070062}; glucosidase II complex {GO:0017177}; Golgi apparatus {GO:0005794}; intracellular membrane-bounded organelle {GO:0043231}; melanosome {GO:0042470}; membrane {GO:0016020}</t>
  </si>
  <si>
    <t>carbohydrate binding {GO:0030246}; glucan 1,3-alpha-glucosidase activity {GO:0033919}; RNA binding {GO:0003723}</t>
  </si>
  <si>
    <t>N-glycan trimming in the ER and Calnexin/Calreticulin cycle {R-HSA-532668}; Calnexin/calreticulin cycle {R-HSA-901042}</t>
  </si>
  <si>
    <t>Apolipoprotein F (Apo-F)</t>
  </si>
  <si>
    <t>Lipid transfer inhibitor protein (LTIP)</t>
  </si>
  <si>
    <t>APOF_HUMAN</t>
  </si>
  <si>
    <t>Q13790</t>
  </si>
  <si>
    <t>Q8TC13</t>
  </si>
  <si>
    <t>Cholesterol metabolism; Glycoprotein; HDL; LDL; Lipid metabolism; Lipid transport; Phosphoprotein; Polymorphism; Secreted; Signal; Steroid metabolism; Sterol metabolism; Transport</t>
  </si>
  <si>
    <t>HDL; LDL; Secreted</t>
  </si>
  <si>
    <t>cholesterol metabolic process {GO:0008203}; lipid metabolic process {GO:0006629}; lipid transport {GO:0006869}</t>
  </si>
  <si>
    <t>extracellular space {GO:0005615}; high-density lipoprotein particle {GO:0034364}; low-density lipoprotein particle {GO:0034362}</t>
  </si>
  <si>
    <t>cholesterol binding {GO:0015485}; lipid transporter activity {GO:0005319}; signaling receptor binding {GO:0005102}</t>
  </si>
  <si>
    <t>Lipocalin-1</t>
  </si>
  <si>
    <t>Tear lipocalin (Tlc); Tear prealbumin (TP); von Ebner gland protein (VEG protein)</t>
  </si>
  <si>
    <t>LCN1_HUMAN</t>
  </si>
  <si>
    <t>P31025</t>
  </si>
  <si>
    <t>Q5T8A1</t>
  </si>
  <si>
    <t>VEGP</t>
  </si>
  <si>
    <t>3D-structure; Disulfide bond; Secreted; Sensory transduction; Signal; Taste; Transport</t>
  </si>
  <si>
    <t>Sensory transduction; Taste; Transport</t>
  </si>
  <si>
    <t>long-chain fatty acid transport {GO:0015909}; proteolysis {GO:0006508}; response to stimulus {GO:0050896}; retina homeostasis {GO:0001895}; sensory perception of taste {GO:0050909}</t>
  </si>
  <si>
    <t>chloride ion binding {GO:0031404}; cysteine-type endopeptidase inhibitor activity {GO:0004869}; signaling receptor binding {GO:0005102}; small molecule binding {GO:0036094}; zinc ion binding {GO:0008270}</t>
  </si>
  <si>
    <t>Spondin-1</t>
  </si>
  <si>
    <t>F-spondin; Vascular smooth muscle cell growth-promoting factor</t>
  </si>
  <si>
    <t>SPON1_HUMAN</t>
  </si>
  <si>
    <t>Q9HCB6</t>
  </si>
  <si>
    <t>A8K6W5; O94862; Q8NCD7; Q8WUR5</t>
  </si>
  <si>
    <t>KIAA0762; VSGP</t>
  </si>
  <si>
    <t>3D-structure; Cell adhesion; Disulfide bond; Extracellular matrix; Glycoprotein; Metal-binding; Repeat; Secreted; Signal</t>
  </si>
  <si>
    <t>endoplasmic reticulum lumen {GO:0005788}; extracellular space {GO:0005615}</t>
  </si>
  <si>
    <t>extracellular matrix structural constituent {GO:0005201}; metal ion binding {GO:0046872}</t>
  </si>
  <si>
    <t>Chitinase-3-like protein 1</t>
  </si>
  <si>
    <t>39 kDa synovial protein; Cartilage glycoprotein 39 (CGP-39; GP-39; hCGP-39); YKL-40</t>
  </si>
  <si>
    <t>CH3L1_HUMAN</t>
  </si>
  <si>
    <t>P36222</t>
  </si>
  <si>
    <t>B2R7B0; P30923; Q8IVA4; Q96HI7</t>
  </si>
  <si>
    <t>3D-structure; Antimicrobial; Apoptosis; Asthma; Cytoplasm; Disulfide bond; Endoplasmic reticulum; Glycoprotein; Inflammatory response; Lectin; Polymorphism; Schizophrenia; Secreted; Signal</t>
  </si>
  <si>
    <t>Apoptosis; Inflammatory response</t>
  </si>
  <si>
    <t>Cytoplasm; Endoplasmic reticulum; Secreted</t>
  </si>
  <si>
    <t>Asthma; Schizophrenia</t>
  </si>
  <si>
    <t>activation of NF-kappaB-inducing kinase activity {GO:0007250}; apoptotic process {GO:0006915}; carbohydrate metabolic process {GO:0005975}; cartilage development {GO:0051216}; cellular response to interleukin-1 {GO:0071347}; cellular response to tumor necrosis factor {GO:0071356}; inflammatory response {GO:0006954}; interleukin-8 secretion {GO:0072606}; lung development {GO:0030324}; neutrophil degranulation {GO:0043312}; positive regulation of angiogenesis {GO:0045766}; positive regulation of ERK1 and ERK2 cascade {GO:0070374}; positive regulation of peptidyl-threonine phosphorylation {GO:0010800}; positive regulation of protein kinase B signaling {GO:0051897}; response to interleukin-1 {GO:0070555}; response to interleukin-6 {GO:0070741}; response to mechanical stimulus {GO:0009612}; response to tumor necrosis factor {GO:0034612}</t>
  </si>
  <si>
    <t>cytoplasm {GO:0005737}; endoplasmic reticulum {GO:0005783}; extracellular exosome {GO:0070062}; extracellular matrix {GO:0031012}; extracellular region {GO:0005576}; extracellular space {GO:0005615}; perinuclear region of cytoplasm {GO:0048471}; specific granule lumen {GO:0035580}</t>
  </si>
  <si>
    <t>carbohydrate binding {GO:0030246}; chitin binding {GO:0008061}; extracellular matrix structural constituent {GO:0005201}</t>
  </si>
  <si>
    <t>Neuroblastoma suppressor of tumorigenicity 1</t>
  </si>
  <si>
    <t>DAN domain family member 1; Protein N03; Zinc finger protein DAN</t>
  </si>
  <si>
    <t>NBL1_HUMAN</t>
  </si>
  <si>
    <t>P41271</t>
  </si>
  <si>
    <t>A3KFI7; Q5TGZ2; Q5U0N4; Q96L68</t>
  </si>
  <si>
    <t>DAN; DAND1</t>
  </si>
  <si>
    <t>3D-structure; Alternative splicing; Disulfide bond; Secreted; Signal; Tumor suppressor</t>
  </si>
  <si>
    <t>Tumor suppressor</t>
  </si>
  <si>
    <t>determination of dorsal identity {GO:0048263}; negative regulation of BMP signaling pathway {GO:0030514}; negative regulation of monocyte chemotaxis {GO:0090027}; nervous system development {GO:0007399}; neuron projection morphogenesis {GO:0048812}; positive regulation of neuron differentiation {GO:0045666}; sequestering of BMP from receptor via BMP binding {GO:0038098}; sequestering of BMP in extracellular matrix {GO:0035582}</t>
  </si>
  <si>
    <t>BMP binding {GO:0036122}; morphogen activity {GO:0016015}; protein homodimerization activity {GO:0042803}</t>
  </si>
  <si>
    <t>Noelin-2</t>
  </si>
  <si>
    <t>Olfactomedin-2</t>
  </si>
  <si>
    <t>NOE2_HUMAN</t>
  </si>
  <si>
    <t>O95897</t>
  </si>
  <si>
    <t>Q6IMJ3; Q96FC2</t>
  </si>
  <si>
    <t>NOE2</t>
  </si>
  <si>
    <t>Cell junction; Coiled coil; Cytoplasm; Disulfide bond; Glycoprotein; Membrane; Nucleus; Polymorphism; Secreted; Signal; Synapse</t>
  </si>
  <si>
    <t>Cell junction; Cytoplasm; Membrane; Nucleus; Secreted; Synapse</t>
  </si>
  <si>
    <t>locomotory behavior {GO:0007626}; positive regulation of smooth muscle cell differentiation {GO:0051152}; protein secretion {GO:0009306}; regulation of vascular smooth muscle cell dedifferentiation {GO:1905174}; visual perception {GO:0007601}</t>
  </si>
  <si>
    <t>AMPA glutamate receptor complex {GO:0032281}; cell junction {GO:0030054}; cytoplasm {GO:0005737}; extracellular region {GO:0005576}; extrinsic component of synaptic membrane {GO:0099243}; glutamatergic synapse {GO:0098978}; nucleoplasm {GO:0005654}; nucleus {GO:0005634}</t>
  </si>
  <si>
    <t>Insulin-like growth factor-binding protein 5 (IBP-5; IGF-binding protein 5; IGFBP-5)</t>
  </si>
  <si>
    <t>IBP5_HUMAN</t>
  </si>
  <si>
    <t>P24593</t>
  </si>
  <si>
    <t>Q5U0A3</t>
  </si>
  <si>
    <t>IBP5</t>
  </si>
  <si>
    <t>3D-structure; Disulfide bond; Glycoprotein; Growth factor binding; Phosphoprotein; Polymorphism; Secreted; Signal</t>
  </si>
  <si>
    <t>aging {GO:0007568}; cellular protein metabolic process {GO:0044267}; cellular response to cAMP {GO:0071320}; cellular response to organic cyclic compound {GO:0071407}; female pregnancy {GO:0007565}; glucose homeostasis {GO:0042593}; glucose metabolic process {GO:0006006}; hair follicle morphogenesis {GO:0031069}; intracellular signal transduction {GO:0035556}; lung alveolus development {GO:0048286}; mammary gland involution {GO:0060056}; negative regulation of cell migration {GO:0030336}; negative regulation of growth {GO:0045926}; negative regulation of insulin-like growth factor receptor signaling pathway {GO:0043569}; negative regulation of muscle tissue development {GO:1901862}; negative regulation of osteoblast differentiation {GO:0045668}; negative regulation of skeletal muscle hypertrophy {GO:1904205}; negative regulation of smooth muscle cell migration {GO:0014912}; negative regulation of smooth muscle cell proliferation {GO:0048662}; negative regulation of translation {GO:0017148}; osteoblast differentiation {GO:0001649}; positive regulation of insulin-like growth factor receptor signaling pathway {GO:0043568}; positive regulation of protein kinase B signaling {GO:0051897}; positive regulation of vascular associated smooth muscle cell migration {GO:1904754}; positive regulation of vascular smooth muscle cell proliferation {GO:1904707}; post-translational protein modification {GO:0043687}; regulation of cell growth {GO:0001558}; regulation of glucose metabolic process {GO:0010906}; response to growth hormone {GO:0060416}; signal transduction {GO:0007165}; striated muscle cell differentiation {GO:0051146}; type B pancreatic cell proliferation {GO:0044342}</t>
  </si>
  <si>
    <t>endoplasmic reticulum lumen {GO:0005788}; extracellular region {GO:0005576}; insulin-like growth factor binding protein complex {GO:0016942}; insulin-like growth factor ternary complex {GO:0042567}</t>
  </si>
  <si>
    <t>fibronectin binding {GO:0001968}; insulin-like growth factor I binding {GO:0031994}; insulin-like growth factor II binding {GO:0031995}</t>
  </si>
  <si>
    <t>Interleukin-6 receptor subunit beta (IL-6 receptor subunit beta; IL-6R subunit beta; IL-6R-beta; IL-6RB)</t>
  </si>
  <si>
    <t>CDw130; Interleukin-6 signal transducer; Membrane glycoprotein 130 (gp130); Oncostatin-M receptor subunit alpha; CD_antigen=CD130</t>
  </si>
  <si>
    <t>IL6RB_HUMAN</t>
  </si>
  <si>
    <t>P40189</t>
  </si>
  <si>
    <t>A0N0L4; Q5FC04; Q9UQ41</t>
  </si>
  <si>
    <t>3D-structure; Alternative splicing; Cell membrane; Disulfide bond; Glycoprotein; Host-virus interaction; Immunoglobulin domain; Membrane; Phosphoprotein; Polymorphism; Receptor; Repeat; Secreted; Signal; Transmembrane; Transmembrane helix</t>
  </si>
  <si>
    <t>ciliary neurotrophic factor-mediated signaling pathway {GO:0070120}; cytokine-mediated signaling pathway {GO:0019221}; glycogen metabolic process {GO:0005977}; interleukin-27-mediated signaling pathway {GO:0070106}; interleukin-35-mediated signaling pathway {GO:0070757}; interleukin-6-mediated signaling pathway {GO:0070102}; leukemia inhibitory factor signaling pathway {GO:0048861}; negative regulation of apoptotic process {GO:0043066}; negative regulation of interleukin-6-mediated signaling pathway {GO:0070104}; oncostatin-M-mediated signaling pathway {GO:0038165}; positive regulation of acute inflammatory response {GO:0002675}; positive regulation of adaptive immune response {GO:0002821}; positive regulation of astrocyte differentiation {GO:0048711}; positive regulation of cardiac muscle hypertrophy {GO:0010613}; positive regulation of cell proliferation {GO:0008284}; positive regulation of osteoblast differentiation {GO:0045669}; positive regulation of T cell proliferation {GO:0042102}; positive regulation of tyrosine phosphorylation of STAT protein {GO:0042531}; positive regulation of vascular endothelial growth factor production {GO:0010575}; regulation of Notch signaling pathway {GO:0008593}; response to cytokine {GO:0034097}; viral process {GO:0016032}</t>
  </si>
  <si>
    <t>ciliary neurotrophic factor receptor complex {GO:0070110}; dendrite {GO:0030425}; external side of plasma membrane {GO:0009897}; extracellular exosome {GO:0070062}; extracellular region {GO:0005576}; extracellular space {GO:0005615}; interleukin-6 receptor complex {GO:0005896}; membrane {GO:0016020}; neuronal cell body {GO:0043025}; oncostatin-M receptor complex {GO:0005900}; plasma membrane {GO:0005886}</t>
  </si>
  <si>
    <t>ciliary neurotrophic factor receptor activity {GO:0004897}; ciliary neurotrophic factor receptor binding {GO:0005127}; growth factor binding {GO:0019838}; interleukin-11 binding {GO:0019970}; interleukin-11 receptor activity {GO:0004921}; interleukin-27 receptor activity {GO:0045509}; protein homodimerization activity {GO:0042803}</t>
  </si>
  <si>
    <t>Interleukin-6 signaling {R-HSA-1059683}; MAPK3 (ERK1) activation {R-HSA-110056}; MAPK1 (ERK2) activation {R-HSA-112411}; IL-6-type cytokine receptor ligand interactions {R-HSA-6788467}; Interleukin-35 Signalling {R-HSA-8984722}; Interleukin-27 signaling {R-HSA-9020956}</t>
  </si>
  <si>
    <t>Glutathione S-transferase omega-1 (GSTO-1)</t>
  </si>
  <si>
    <t>Glutathione S-transferase omega 1-1 (GSTO 1-1); Glutathione-dependent dehydroascorbate reductase; Monomethylarsonic acid reductase (MMA(V) reductase); S-(Phenacyl)glutathione reductase (SPG-R)</t>
  </si>
  <si>
    <t>GSTO1_HUMAN</t>
  </si>
  <si>
    <t>P78417</t>
  </si>
  <si>
    <t>D3DRA3; F5H7H0; Q5TA03; Q7Z3T2</t>
  </si>
  <si>
    <t>GSTTLP28</t>
  </si>
  <si>
    <t>3D-structure; Acetylation; Alternative splicing; Cytoplasm; Oxidoreductase; Phosphoprotein; Polymorphism; Transferase</t>
  </si>
  <si>
    <t>cellular response to arsenic-containing substance {GO:0071243}; glutathione derivative biosynthetic process {GO:1901687}; glutathione metabolic process {GO:0006749}; interleukin-12-mediated signaling pathway {GO:0035722}; L-ascorbic acid metabolic process {GO:0019852}; methylation {GO:0032259}; negative regulation of ryanodine-sensitive calcium-release channel activity {GO:0060315}; positive regulation of ryanodine-sensitive calcium-release channel activity {GO:0060316}; positive regulation of skeletal muscle contraction by regulation of release of sequestered calcium ion {GO:0014810}; regulation of cardiac muscle contraction by regulation of the release of sequestered calcium ion {GO:0010881}; regulation of release of sequestered calcium ion into cytosol by sarcoplasmic reticulum {GO:0010880}; toxin catabolic process {GO:0009407}; xenobiotic catabolic process {GO:0042178}</t>
  </si>
  <si>
    <t>glutathione dehydrogenase (ascorbate) activity {GO:0045174}; glutathione transferase activity {GO:0004364}; methylarsonate reductase activity {GO:0050610}; oxidoreductase activity {GO:0016491}</t>
  </si>
  <si>
    <t>Methylation {R-HSA-156581}; Glutathione conjugation {R-HSA-156590}; Vitamin C (ascorbate) metabolism {R-HSA-196836}; Gene and protein expression by JAK-STAT signaling after Interleukin-12 stimulation {R-HSA-8950505}</t>
  </si>
  <si>
    <t>Alpha-actinin-1</t>
  </si>
  <si>
    <t>Alpha-actinin cytoskeletal isoform; F-actin cross-linking protein; Non-muscle alpha-actinin-1</t>
  </si>
  <si>
    <t>ACTN1_HUMAN</t>
  </si>
  <si>
    <t>P12814</t>
  </si>
  <si>
    <t>B3V8S3; B4DHH3; B7TY16; Q1HE25; Q9BTN1</t>
  </si>
  <si>
    <t>3D-structure; Acetylation; Actin-binding; Alternative splicing; Calcium; Cell junction; Cell membrane; Cell projection; Cytoplasm; Cytoskeleton; Disease mutation; Membrane; Metal-binding; Phosphoprotein; Polymorphism; Repeat</t>
  </si>
  <si>
    <t>actin crosslink formation {GO:0051764}; actin filament bundle assembly {GO:0051017}; actin filament network formation {GO:0051639}; actin filament organization {GO:0007015}; focal adhesion assembly {GO:0048041}; negative regulation of cellular component movement {GO:0051271}; platelet degranulation {GO:0002576}; platelet formation {GO:0030220}; platelet morphogenesis {GO:0036344}; regulation of apoptotic process {GO:0042981}</t>
  </si>
  <si>
    <t>brush border {GO:0005903}; cell projection {GO:0042995}; cell-cell junction {GO:0005911}; cytoplasm {GO:0005737}; cytosol {GO:0005829}; extracellular exosome {GO:0070062}; extracellular region {GO:0005576}; extracellular space {GO:0005615}; fascia adherens {GO:0005916}; focal adhesion {GO:0005925}; glutamatergic synapse {GO:0098978}; intracellular {GO:0005622}; plasma membrane {GO:0005886}; platelet alpha granule lumen {GO:0031093}; pseudopodium {GO:0031143}; ruffle {GO:0001726}; stress fiber {GO:0001725}; Z disc {GO:0030018}</t>
  </si>
  <si>
    <t>actin filament binding {GO:0051015}; calcium ion binding {GO:0005509}; double-stranded RNA binding {GO:0003725}; integrin binding {GO:0005178}; ion channel binding {GO:0044325}; nuclear receptor transcription coactivator activity {GO:0030374}; protein homodimerization activity {GO:0042803}; structural constituent of postsynapse {GO:0099186}; vinculin binding {GO:0017166}</t>
  </si>
  <si>
    <t>Platelet degranulation {R-HSA-114608}; Syndecan interactions {R-HSA-3000170}; Nephrin family interactions {R-HSA-373753}; Regulation of cytoskeletal remodeling and cell spreading by IPP complex components {R-HSA-446388}</t>
  </si>
  <si>
    <t>Dickkopf-related protein 3 (Dickkopf-3; Dkk-3; hDkk-3)</t>
  </si>
  <si>
    <t>DKK3_HUMAN</t>
  </si>
  <si>
    <t>Q9UBP4</t>
  </si>
  <si>
    <t>A8K1I2; D3DQW1; Q9ULB7</t>
  </si>
  <si>
    <t>REIC</t>
  </si>
  <si>
    <t>Coiled coil; Developmental protein; Disulfide bond; Glycoprotein; Polymorphism; Secreted; Signal; Wnt signaling pathway</t>
  </si>
  <si>
    <t>Wnt signaling pathway</t>
  </si>
  <si>
    <t>adrenal gland development {GO:0030325}; anatomical structure morphogenesis {GO:0009653}; negative regulation of aldosterone biosynthetic process {GO:0032348}; negative regulation of anti-Mullerian hormone signaling pathway {GO:1902613}; negative regulation of canonical Wnt signaling pathway {GO:0090090}; negative regulation of cortisol biosynthetic process {GO:2000065}; negative regulation of transcription, DNA-templated {GO:0045892}; regulation of transforming growth factor beta receptor signaling pathway {GO:0017015}; Wnt signaling pathway {GO:0016055}</t>
  </si>
  <si>
    <t>C31</t>
  </si>
  <si>
    <t>ABPP; APPI (APP); Alzheimer disease amyloid protein; Amyloid precursor protein; Amyloid-beta precursor protein; Cerebral vascular amyloid peptide (CVAP); PreA4; Protease nexin-II (PN-II; S-APP-alpha; S-APP-beta); Beta-secretase C-terminal fragment (Beta-CTF; Abeta42); Beta-APP42 (Abeta40); Beta-APP40; Alpha-secretase C-terminal fragment (Alpha-CTF); Amyloid intracellular domain 59 (AICD-59; AID(59)); Gamma-CTF(59); Amyloid intracellular domain 57 (AICD-57; AID(57)); Gamma-CTF(57); Amyloid intracellular domain 50 (AICD-50; AID(50)); Gamma-CTF(50)</t>
  </si>
  <si>
    <t>A4_HUMAN</t>
  </si>
  <si>
    <t>P05067</t>
  </si>
  <si>
    <t>B2R5V1; B4DII8; D3DSD1; D3DSD2; D3DSD3; P09000; P78438; Q13764; Q13778; Q13793; Q16011; Q16014; Q16019; Q16020; Q6GSC0; Q8WZ99; Q9BT38; Q9UC33; Q9UCA9; Q9UCB6; Q9UCC8; Q9UCD1; Q9UQ58</t>
  </si>
  <si>
    <t>A4; AD1</t>
  </si>
  <si>
    <t>3D-structure; Alternative splicing; Alzheimer disease; Amyloid; Amyloidosis; Apoptosis; Cell adhesion; Cell membrane; Cell projection; Coated pit; Copper; Cytoplasmic vesicle; Disease mutation; Disulfide bond; Endocytosis; Endosome; Glycoprotein; Heparin-binding; Iron; Isopeptide bond; Membrane; Metal-binding; Neurodegeneration; Notch signaling pathway; Oxidation; Phosphoprotein; Polymorphism; Protease inhibitor; Proteoglycan; Serine protease inhibitor; Signal; Transmembrane; Transmembrane helix; Ubl conjugation; Zinc</t>
  </si>
  <si>
    <t>Apoptosis; Cell adhesion; Endocytosis; Notch signaling pathway</t>
  </si>
  <si>
    <t>Amyloid; Cell membrane; Cell projection; Coated pit; Cytoplasmic vesicle; Endosome; Membrane</t>
  </si>
  <si>
    <t>Alzheimer disease; Amyloidosis; Disease mutation; Neurodegeneration</t>
  </si>
  <si>
    <t>Copper; Iron; Metal-binding; Zinc</t>
  </si>
  <si>
    <t>Disulfide bond; Glycoprotein; Isopeptide bond; Oxidation; Phosphoprotein; Proteoglycan; Ubl conjugation</t>
  </si>
  <si>
    <t>activation of MAPK activity {GO:0000187}; activation of MAPKKK activity {GO:0000185}; adenylate cyclase-activating G-protein coupled receptor signaling pathway {GO:0007189}; adenylate cyclase-inhibiting G-protein coupled receptor signaling pathway {GO:0007193}; adult locomotory behavior {GO:0008344}; amyloid fibril formation {GO:1990000}; antibacterial humoral response {GO:0019731}; antifungal humoral response {GO:0019732}; antimicrobial humoral immune response mediated by antimicrobial peptide {GO:0061844}; associative learning {GO:0008306}; astrocyte activation {GO:0048143}; astrocyte activation involved in immune response {GO:0002265}; axo-dendritic transport {GO:0008088}; axon midline choice point recognition {GO:0016199}; axonogenesis {GO:0007409}; calcium-mediated signaling {GO:0019722}; cell adhesion {GO:0007155}; cellular copper ion homeostasis {GO:0006878}; cellular process {GO:0009987}; cellular protein metabolic process {GO:0044267}; cellular response to amyloid-beta {GO:1904646}; cellular response to cAMP {GO:0071320}; cellular response to nerve growth factor stimulus {GO:1990090}; cellular response to norepinephrine stimulus {GO:0071874}; cholesterol metabolic process {GO:0008203}; collateral sprouting in absence of injury {GO:0048669}; defense response to Gram-negative bacterium {GO:0050829}; defense response to Gram-positive bacterium {GO:0050830}; dendrite development {GO:0016358}; endocytosis {GO:0006897}; extracellular matrix organization {GO:0030198}; forebrain development {GO:0030900}; G-protein coupled receptor signaling pathway {GO:0007186}; innate immune response {GO:0045087}; ionotropic glutamate receptor signaling pathway {GO:0035235}; learning {GO:0007612}; learning or memory {GO:0007611}; lipoprotein metabolic process {GO:0042157}; locomotory behavior {GO:0007626}; mating behavior {GO:0007617}; memory {GO:0007613}; microglia development {GO:0014005}; microglial cell activation {GO:0001774}; modulation of age-related behavioral decline {GO:0090647}; modulation of excitatory postsynaptic potential {GO:0098815}; mRNA polyadenylation {GO:0006378}; negative regulation of canonical Wnt signaling pathway {GO:0090090}; negative regulation of cell proliferation {GO:0008285}; negative regulation of gene expression {GO:0010629}; negative regulation of long-term synaptic potentiation {GO:1900272}; negative regulation of mitochondrion organization {GO:0010823}; negative regulation of neuron death {GO:1901215}; negative regulation of neuron differentiation {GO:0045665}; negative regulation of pri-miRNA transcription by RNA polymerase II {GO:1902894}; negative regulation of protein localization to nucleus {GO:1900181}; negative regulation of transcription by RNA polymerase II {GO:0000122}; neuromuscular process controlling balance {GO:0050885}; neuron apoptotic process {GO:0051402}; neuron projection development {GO:0031175}; neuron projection maintenance {GO:1990535}; neuron remodeling {GO:0016322}; Notch signaling pathway {GO:0007219}; platelet degranulation {GO:0002576}; positive regulation of 1-phosphatidylinositol-3-kinase activity {GO:0061903}; positive regulation of amyloid fibril formation {GO:1905908}; positive regulation of amyloid-beta formation {GO:1902004}; positive regulation of apoptotic process {GO:0043065}; positive regulation of astrocyte activation {GO:0061890}; positive regulation of cell activation {GO:0050867}; positive regulation of cellular response to thapsigargin {GO:1905893}; positive regulation of cellular response to tunicamycin {GO:1905896}; positive regulation of cysteine-type endopeptidase activity involved in apoptotic process {GO:0043280}; positive regulation of cytosolic calcium ion concentration {GO:0007204}; positive regulation of DNA-binding transcription factor activity {GO:0051091}; positive regulation of ERK1 and ERK2 cascade {GO:0070374}; positive regulation of excitatory postsynaptic potential {GO:2000463}; positive regulation of G-protein coupled receptor internalization {GO:1904022}; positive regulation of G-protein coupled receptor protein signaling pathway {GO:0045745}; positive regulation of G2/M transition of mitotic cell cycle {GO:0010971}; positive regulation of gene expression {GO:0010628}; positive regulation of JNK cascade {GO:0046330}; positive regulation of long-term synaptic potentiation {GO:1900273}; positive regulation of MAPK cascade {GO:0043410}; positive regulation of membrane protein ectodomain proteolysis {GO:0051044}; positive regulation of microglial cell activation {GO:1903980}; positive regulation of mitotic cell cycle {GO:0045931}; positive regulation of monocyte chemotaxis {GO:0090026}; positive regulation of neuron apoptotic process {GO:0043525}; positive regulation of neuron death {GO:1901216}; positive regulation of neuron differentiation {GO:0045666}; positive regulation of NF-kappaB transcription factor activity {GO:0051092}; positive regulation of NIK/NF-kappaB signaling {GO:1901224}; positive regulation of nitric oxide biosynthetic process {GO:0045429}; positive regulation of oxidative stress-induced neuron death {GO:1903223}; positive regulation of peptidyl-serine phosphorylation {GO:0033138}; positive regulation of peptidyl-threonine phosphorylation {GO:0010800}; positive regulation of phosphorylation {GO:0042327}; positive regulation of protein binding {GO:0032092}; positive regulation of protein import {GO:1904591}; positive regulation of protein kinase A signaling {GO:0010739}; positive regulation of protein kinase B signaling {GO:0051897}; positive regulation of protein metabolic process {GO:0051247}; positive regulation of protein phosphorylation {GO:0001934}; positive regulation of protein tyrosine kinase activity {GO:0061098}; positive regulation of receptor binding {GO:1900122}; positive regulation of response to endoplasmic reticulum stress {GO:1905898}; positive regulation of superoxide anion generation {GO:0032930}; positive regulation of T cell migration {GO:2000406}; positive regulation of tau-protein kinase activity {GO:1902949}; positive regulation of transcription by RNA polymerase II {GO:0045944}; post-translational protein modification {GO:0043687}; protein homooligomerization {GO:0051260}; protein phosphorylation {GO:0006468}; protein tetramerization {GO:0051262}; protein trimerization {GO:0070206}; regulation of acetylcholine-gated cation channel activity {GO:1903048}; regulation of amyloid fibril formation {GO:1905906}; regulation of dendritic spine maintenance {GO:1902950}; regulation of epidermal growth factor-activated receptor activity {GO:0007176}; regulation of gene expression {GO:0010468}; regulation of long-term neuronal synaptic plasticity {GO:0048169}; regulation of multicellular organism growth {GO:0040014}; regulation of NMDA receptor activity {GO:2000310}; regulation of peptidyl-tyrosine phosphorylation {GO:0050730}; regulation of presynapse assembly {GO:1905606}; regulation of response to calcium ion {GO:1905945}; regulation of spontaneous synaptic transmission {GO:0150003}; regulation of synapse structure or activity {GO:0050803}; regulation of toll-like receptor signaling pathway {GO:0034121}; regulation of translation {GO:0006417}; regulation of Wnt signaling pathway {GO:0030111}; response to lead ion {GO:0010288}; response to oxidative stress {GO:0006979}; response to yeast {GO:0001878}; smooth endoplasmic reticulum calcium ion homeostasis {GO:0051563}; suckling behavior {GO:0001967}; synapse organization {GO:0050808}; synaptic growth at neuromuscular junction {GO:0051124}; tumor necrosis factor production {GO:0032640}; visual learning {GO:0008542}</t>
  </si>
  <si>
    <t>amyloid-beta complex {GO:0106003}; apical part of cell {GO:0045177}; astrocyte projection {GO:0097449}; axon {GO:0030424}; cell surface {GO:0009986}; cell-cell junction {GO:0005911}; ciliary rootlet {GO:0035253}; clathrin-coated pit {GO:0005905}; COPII-coated ER to Golgi transport vesicle {GO:0030134}; cytoplasm {GO:0005737}; cytosol {GO:0005829}; dendritic shaft {GO:0043198}; dendritic spine {GO:0043197}; early endosome {GO:0005769}; endoplasmic reticulum lumen {GO:0005788}; endosome {GO:0005768}; endosome lumen {GO:0031904}; endosome to plasma membrane transport vesicle {GO:0070381}; extracellular exosome {GO:0070062}; extracellular region {GO:0005576}; extracellular space {GO:0005615}; Golgi apparatus {GO:0005794}; Golgi lumen {GO:0005796}; growth cone filopodium {GO:1990812}; growth cone lamellipodium {GO:1990761}; high-density lipoprotein particle {GO:0034364}; integral component of membrane {GO:0016021}; integral component of plasma membrane {GO:0005887}; intermediate-density lipoprotein particle {GO:0034363}; intracellular {GO:0005622}; lipoprotein particle {GO:1990777}; main axon {GO:0044304}; membrane {GO:0016020}; membrane raft {GO:0045121}; neuromuscular junction {GO:0031594}; nuclear envelope lumen {GO:0005641}; perinuclear region of cytoplasm {GO:0048471}; plasma membrane {GO:0005886}; platelet alpha granule lumen {GO:0031093}; presynaptic active zone {GO:0048786}; protein-containing complex {GO:0032991}; receptor complex {GO:0043235}; rough endoplasmic reticulum {GO:0005791}; smooth endoplasmic reticulum {GO:0005790}; spindle midzone {GO:0051233}; synapse {GO:0045202}; trans-Golgi network membrane {GO:0032588}</t>
  </si>
  <si>
    <t>acetylcholine receptor activator activity {GO:0030549}; acetylcholine receptor binding {GO:0033130}; amylin binding {GO:0097645}; apolipoprotein binding {GO:0034185}; chaperone binding {GO:0051087}; chemoattractant activity {GO:0042056}; DNA binding {GO:0003677}; enzyme binding {GO:0019899}; ephrin receptor binding {GO:0046875}; frizzled binding {GO:0005109}; growth factor receptor binding {GO:0070851}; heparan sulfate binding {GO:1904399}; heparan sulfate proteoglycan binding {GO:0043395}; heparin binding {GO:0008201}; identical protein binding {GO:0042802}; insulin receptor binding {GO:0005158}; integrin binding {GO:0005178}; low-density lipoprotein particle receptor binding {GO:0050750}; peptidase activator activity {GO:0016504}; protein dimerization activity {GO:0046983}; protein heterodimerization activity {GO:0046982}; protein homodimerization activity {GO:0042803}; PTB domain binding {GO:0051425}; receptor activator activity {GO:0030546}; serine-type endopeptidase inhibitor activity {GO:0004867}; signaling receptor binding {GO:0005102}; transition metal ion binding {GO:0046914}</t>
  </si>
  <si>
    <t>Platelet degranulation {R-HSA-114608}; ECM proteoglycans {R-HSA-3000178}; Regulation of Insulin-like Growth Factor (IGF) transport and uptake by Insulin-like Growth Factor Binding Proteins (IGFBPs) {R-HSA-381426}; G alpha (q) signalling events {R-HSA-416476}; G alpha (i) signalling events {R-HSA-418594}; Lysosome Vesicle Biogenesis {R-HSA-432720}; Formyl peptide receptors bind formyl peptides and many other ligands {R-HSA-444473}; TAK1 activates NFkB by phosphorylation and activation of IKKs complex {R-HSA-445989}; The NLRP3 inflammasome {R-HSA-844456}; Advanced glycosylation endproduct receptor signaling {R-HSA-879415}; Deregulated CDK5 triggers multiple neurodegenerative pathways in Alzheimer's disease models {R-HSA-8862803}; Post-translational protein phosphorylation {R-HSA-8957275}; TRAF6 mediated NF-kB activation {R-HSA-933542}; Amyloid fiber formation {R-HSA-977225}</t>
  </si>
  <si>
    <t>Bone morphogenetic protein 1 (BMP-1)</t>
  </si>
  <si>
    <t>Mammalian tolloid protein (mTld); Procollagen C-proteinase (PCP)</t>
  </si>
  <si>
    <t>BMP1_HUMAN</t>
  </si>
  <si>
    <t>P13497</t>
  </si>
  <si>
    <t>A8K6F5; B2RN46; D3DSR0; Q13292; Q13872; Q14874; Q99421; Q99422; Q99423; Q9UL38</t>
  </si>
  <si>
    <t>PCOLC</t>
  </si>
  <si>
    <t>3D-structure; Alternative splicing; Calcium; Chondrogenesis; Cleavage on pair of basic residues; Cytokine; Developmental protein; Differentiation; Disease mutation; Disulfide bond; EGF-like domain; Extracellular matrix; Glycoprotein; Golgi apparatus; Growth factor; Hydrolase; Metal-binding; Metalloprotease; Methylation; Osteogenesis; Osteogenesis imperfecta; Polymorphism; Protease; Repeat; Secreted; Signal; Zinc; Zymogen</t>
  </si>
  <si>
    <t>Chondrogenesis; Differentiation; Osteogenesis</t>
  </si>
  <si>
    <t>Disease mutation; Osteogenesis imperfecta</t>
  </si>
  <si>
    <t>Cytokine; Developmental protein; Growth factor; Hydrolase; Metalloprotease; Protease</t>
  </si>
  <si>
    <t>Cleavage on pair of basic residues; Disulfide bond; Glycoprotein; Methylation; Zymogen</t>
  </si>
  <si>
    <t>cartilage condensation {GO:0001502}; cell differentiation {GO:0030154}; extracellular matrix disassembly {GO:0022617}; high-density lipoprotein particle assembly {GO:0034380}; multicellular organism development {GO:0007275}; ossification {GO:0001503}; positive regulation of cartilage development {GO:0061036}; proteolysis {GO:0006508}; skeletal system development {GO:0001501}</t>
  </si>
  <si>
    <t>extracellular region {GO:0005576}; extracellular space {GO:0005615}; Golgi apparatus {GO:0005794}; vesicle {GO:0031982}</t>
  </si>
  <si>
    <t>calcium ion binding {GO:0005509}; cytokine activity {GO:0005125}; growth factor activity {GO:0008083}; identical protein binding {GO:0042802}; metalloendopeptidase activity {GO:0004222}; metallopeptidase activity {GO:0008237}; peptidase activity {GO:0008233}; serine-type endopeptidase activity {GO:0004252}; zinc ion binding {GO:0008270}</t>
  </si>
  <si>
    <t>Degradation of the extracellular matrix {R-HSA-1474228}; Collagen biosynthesis and modifying enzymes {R-HSA-1650814}; Anchoring fibril formation {R-HSA-2214320}; Crosslinking of collagen fibrils {R-HSA-2243919}; HDL assembly {R-HSA-8963896}</t>
  </si>
  <si>
    <t>Cadherin-2</t>
  </si>
  <si>
    <t>CDw325; Neural cadherin (N-cadherin); CD_antigen=CD325</t>
  </si>
  <si>
    <t>CADH2_HUMAN</t>
  </si>
  <si>
    <t>P19022</t>
  </si>
  <si>
    <t>A8MWK3; B0YIY6; Q14923; Q8N173</t>
  </si>
  <si>
    <t>CDHN; NCAD</t>
  </si>
  <si>
    <t>adherens junction organization {GO:0034332}; blood vessel morphogenesis {GO:0048514}; brain morphogenesis {GO:0048854}; calcium-dependent cell-cell adhesion via plasma membrane cell adhesion molecules {GO:0016339}; cell adhesion {GO:0007155}; cell migration {GO:0016477}; cell-cell adhesion mediated by cadherin {GO:0044331}; cellular protein metabolic process {GO:0044267}; cerebral cortex development {GO:0021987}; glial cell differentiation {GO:0010001}; heterophilic cell-cell adhesion via plasma membrane cell adhesion molecules {GO:0007157}; homeostasis of number of cells {GO:0048872}; homophilic cell adhesion via plasma membrane adhesion molecules {GO:0007156}; negative regulation of canonical Wnt signaling pathway {GO:0090090}; neuroepithelial cell differentiation {GO:0060563}; neuroligin clustering involved in postsynaptic membrane assembly {GO:0097118}; neuronal stem cell population maintenance {GO:0097150}; positive regulation of MAPK cascade {GO:0043410}; positive regulation of muscle cell differentiation {GO:0051149}; positive regulation of synaptic vesicle clustering {GO:2000809}; post-translational protein modification {GO:0043687}; protein localization to plasma membrane {GO:0072659}; radial glial cell differentiation {GO:0060019}; regulation of oligodendrocyte progenitor proliferation {GO:0070445}; regulation of postsynaptic density protein 95 clustering {GO:1902897}; striated muscle cell differentiation {GO:0051146}</t>
  </si>
  <si>
    <t>apical plasma membrane {GO:0016324}; basolateral plasma membrane {GO:0016323}; catenin complex {GO:0016342}; cell junction {GO:0030054}; cell surface {GO:0009986}; cell-cell adherens junction {GO:0005913}; cell-cell junction {GO:0005911}; collagen-containing extracellular matrix {GO:0062023}; cytoplasm {GO:0005737}; endoplasmic reticulum lumen {GO:0005788}; fascia adherens {GO:0005916}; focal adhesion {GO:0005925}; integral component of membrane {GO:0016021}; intercalated disc {GO:0014704}; lamellipodium {GO:0030027}; plasma membrane {GO:0005886}; plasma membrane raft {GO:0044853}; postsynaptic density {GO:0014069}; sarcolemma {GO:0042383}</t>
  </si>
  <si>
    <t>alpha-catenin binding {GO:0045294}; beta-catenin binding {GO:0008013}; calcium ion binding {GO:0005509}; gamma-catenin binding {GO:0045295}; identical protein binding {GO:0042802}; protein kinase binding {GO:0019901}; protein phosphatase binding {GO:0019903}</t>
  </si>
  <si>
    <t>CDO in myogenesis {R-HSA-375170}; Regulation of Insulin-like Growth Factor (IGF) transport and uptake by Insulin-like Growth Factor Binding Proteins (IGFBPs) {R-HSA-381426}; Adherens junctions interactions {R-HSA-418990}; Post-translational protein phosphorylation {R-HSA-8957275}</t>
  </si>
  <si>
    <t>Serpin A12</t>
  </si>
  <si>
    <t>OL-64; Visceral adipose tissue-derived serine protease inhibitor (Vaspin); Visceral adipose-specific serpin</t>
  </si>
  <si>
    <t>SPA12_HUMAN</t>
  </si>
  <si>
    <t>Q8IW75</t>
  </si>
  <si>
    <t>3D-structure; Glycoprotein; Polymorphism; Protease inhibitor; Secreted; Serine protease inhibitor; Signal</t>
  </si>
  <si>
    <t>negative regulation of gluconeogenesis {GO:0045721}; negative regulation of lipid biosynthetic process {GO:0051055}; positive regulation of insulin receptor signaling pathway {GO:0046628}; positive regulation of phosphatidylinositol 3-kinase signaling {GO:0014068}; regulation of cholesterol metabolic process {GO:0090181}; regulation of triglyceride metabolic process {GO:0090207}</t>
  </si>
  <si>
    <t>Hemicentin-2</t>
  </si>
  <si>
    <t>HMCN2_HUMAN</t>
  </si>
  <si>
    <t>Q8NDA2</t>
  </si>
  <si>
    <t>A0A096LP30; Q8N225; Q8TCI8</t>
  </si>
  <si>
    <t>Alternative splicing; Calcium; Disulfide bond; EGF-like domain; Extracellular matrix; Glycoprotein; Immunoglobulin domain; Methylation; Repeat; Secreted; Sensory transduction; Signal</t>
  </si>
  <si>
    <t>Sensory transduction</t>
  </si>
  <si>
    <t>EGF-like domain; Immunoglobulin domain; Repeat; Signal</t>
  </si>
  <si>
    <t>Disulfide bond; Glycoprotein; Methylation</t>
  </si>
  <si>
    <t>positive regulation of cell migration {GO:0030335}; response to stimulus {GO:0050896}; smooth muscle contraction {GO:0006939}</t>
  </si>
  <si>
    <t>basement membrane {GO:0005604}; cell cortex {GO:0005938}; cell junction {GO:0030054}; cleavage furrow {GO:0032154}; collagen-containing extracellular matrix {GO:0062023}</t>
  </si>
  <si>
    <t>Myocilin, C-terminal fragment</t>
  </si>
  <si>
    <t>Myocilin 55 kDa subunit; Trabecular meshwork-induced glucocorticoid response protein; Myocilin 20 kDa N-terminal fragment; Myocilin 35 kDa N-terminal fragment</t>
  </si>
  <si>
    <t>MYOC_HUMAN</t>
  </si>
  <si>
    <t>Q99972</t>
  </si>
  <si>
    <t>B2RD84; O00620; Q7Z6Q9</t>
  </si>
  <si>
    <t>GLC1A; TIGR</t>
  </si>
  <si>
    <t>3D-structure; Calcium; Cell projection; Cilium; Coiled coil; Cytoplasmic vesicle; Disease mutation; Disulfide bond; Endoplasmic reticulum; Extracellular matrix; Glaucoma; Glycoprotein; Golgi apparatus; Lipoprotein; Membrane; Metal-binding; Mitochondrion; Mitochondrion inner membrane; Mitochondrion outer membrane; Palmitate; Polymorphism; Secreted; Signal</t>
  </si>
  <si>
    <t>Cell projection; Cilium; Cytoplasmic vesicle; Endoplasmic reticulum; Extracellular matrix; Golgi apparatus; Membrane; Mitochondrion; Mitochondrion inner membrane; Mitochondrion outer membrane; Secreted</t>
  </si>
  <si>
    <t>Disease mutation; Glaucoma</t>
  </si>
  <si>
    <t>bone development {GO:0060348}; clustering of voltage-gated sodium channels {GO:0045162}; ERBB2-ERBB3 signaling pathway {GO:0038133}; myelination in peripheral nervous system {GO:0022011}; negative regulation of cell-matrix adhesion {GO:0001953}; negative regulation of Rho protein signal transduction {GO:0035024}; negative regulation of stress fiber assembly {GO:0051497}; neuron projection development {GO:0031175}; non-canonical Wnt signaling pathway via JNK cascade {GO:0038031}; osteoblast differentiation {GO:0001649}; positive regulation of cell migration {GO:0030335}; positive regulation of focal adhesion assembly {GO:0051894}; positive regulation of mitochondrial depolarization {GO:0051901}; positive regulation of phosphatidylinositol 3-kinase signaling {GO:0014068}; positive regulation of protein kinase B signaling {GO:0051897}; positive regulation of stress fiber assembly {GO:0051496}; positive regulation of substrate adhesion-dependent cell spreading {GO:1900026}; regulation of MAPK cascade {GO:0043408}; skeletal muscle hypertrophy {GO:0014734}</t>
  </si>
  <si>
    <t>cilium {GO:0005929}; cytoplasmic vesicle {GO:0031410}; endoplasmic reticulum {GO:0005783}; extracellular exosome {GO:0070062}; extracellular matrix {GO:0031012}; extracellular space {GO:0005615}; Golgi apparatus {GO:0005794}; mitochondrial inner membrane {GO:0005743}; mitochondrial intermembrane space {GO:0005758}; mitochondrial outer membrane {GO:0005741}; node of Ranvier {GO:0033268}; rough endoplasmic reticulum {GO:0005791}</t>
  </si>
  <si>
    <t>fibronectin binding {GO:0001968}; frizzled binding {GO:0005109}; metal ion binding {GO:0046872}; myosin light chain binding {GO:0032027}; receptor tyrosine kinase binding {GO:0030971}</t>
  </si>
  <si>
    <t>Lysosomal Pro-X carboxypeptidase</t>
  </si>
  <si>
    <t>Angiotensinase C; Lysosomal carboxypeptidase C; Proline carboxypeptidase; Prolylcarboxypeptidase (PRCP)</t>
  </si>
  <si>
    <t>PCP_HUMAN</t>
  </si>
  <si>
    <t>P42785</t>
  </si>
  <si>
    <t>A8MU24; B2R7B7; B3KRK5; B5BU34</t>
  </si>
  <si>
    <t>PCP</t>
  </si>
  <si>
    <t>3D-structure; Alternative splicing; Carboxypeptidase; Disulfide bond; Glycoprotein; Hydrolase; Lysosome; Polymorphism; Protease; Signal; Zymogen</t>
  </si>
  <si>
    <t>Carboxypeptidase; Hydrolase; Protease</t>
  </si>
  <si>
    <t>angiogenesis involved in wound healing {GO:0060055}; blood coagulation, intrinsic pathway {GO:0007597}; energy homeostasis {GO:0097009}; glucose homeostasis {GO:0042593}; negative regulation of systemic arterial blood pressure {GO:0003085}; neutrophil degranulation {GO:0043312}; plasma kallikrein-kinin cascade {GO:0002353}; proteolysis {GO:0006508}; regulation of blood vessel endothelial cell migration {GO:0043535}; regulation of reactive oxygen species metabolic process {GO:2000377}; regulation of thyroid hormone mediated signaling pathway {GO:0002155}</t>
  </si>
  <si>
    <t>azurophil granule membrane {GO:0035577}; basal part of cell {GO:0045178}; extracellular exosome {GO:0070062}; ficolin-1-rich granule membrane {GO:0101003}; plasma membrane {GO:0005886}</t>
  </si>
  <si>
    <t>dipeptidyl-peptidase activity {GO:0008239}; serine-type carboxypeptidase activity {GO:0004185}</t>
  </si>
  <si>
    <t>Intrinsic Pathway of Fibrin Clot Formation {R-HSA-140837}; Neutrophil degranulation {R-HSA-6798695}</t>
  </si>
  <si>
    <t>Leukotriene A-4 hydrolase (LTA-4 hydrolase)</t>
  </si>
  <si>
    <t>Leukotriene A(4) hydrolase</t>
  </si>
  <si>
    <t>LKHA4_HUMAN</t>
  </si>
  <si>
    <t>P09960</t>
  </si>
  <si>
    <t>B4DNQ9; F8VV40; Q6IAT6; Q9UCT7</t>
  </si>
  <si>
    <t>LTA4</t>
  </si>
  <si>
    <t>3D-structure; Acetylation; Alternative splicing; Cytoplasm; Hydrolase; Leukotriene biosynthesis; Metal-binding; Metalloprotease; Phosphoprotein; Polymorphism; Protease; Zinc</t>
  </si>
  <si>
    <t>Leukotriene biosynthesis</t>
  </si>
  <si>
    <t>cellular lipid metabolic process {GO:0044255}; cellular protein metabolic process {GO:0044267}; leukotriene biosynthetic process {GO:0019370}; leukotriene metabolic process {GO:0006691}; long-chain fatty acid biosynthetic process {GO:0042759}; neutrophil degranulation {GO:0043312}; peptide catabolic process {GO:0043171}</t>
  </si>
  <si>
    <t>cytoplasm {GO:0005737}; cytosol {GO:0005829}; extracellular exosome {GO:0070062}; extracellular region {GO:0005576}; ficolin-1-rich granule lumen {GO:1904813}; nucleoplasm {GO:0005654}; nucleus {GO:0005634}; tertiary granule lumen {GO:1904724}</t>
  </si>
  <si>
    <t>aminopeptidase activity {GO:0004177}; epoxide hydrolase activity {GO:0004301}; leukotriene-A4 hydrolase activity {GO:0004463}; metalloaminopeptidase activity {GO:0070006}; peptidase activity {GO:0008233}; peptide binding {GO:0042277}; RNA binding {GO:0003723}; zinc ion binding {GO:0008270}</t>
  </si>
  <si>
    <t>Lipid metabolism; leukotriene B4 biosynthesis.</t>
  </si>
  <si>
    <t>Synthesis of Leukotrienes (LT) and Eoxins (EX) {R-HSA-2142691}; Neutrophil degranulation {R-HSA-6798695}; Biosynthesis of D-series resolvins {R-HSA-9018676}; Biosynthesis of protectins {R-HSA-9018681}; Biosynthesis of E-series 18(S)-resolvins {R-HSA-9018896}; Biosynthesis of aspirin-triggered D-series resolvins {R-HSA-9020265}; Biosynthesis of E-series 18(R)-resolvins {R-HSA-9023661}</t>
  </si>
  <si>
    <t>Metalloproteinase inhibitor 1</t>
  </si>
  <si>
    <t>Erythroid-potentiating activity (EPA); Fibroblast collagenase inhibitor (Collagenase inhibitor); Tissue inhibitor of metalloproteinases 1 (TIMP-1)</t>
  </si>
  <si>
    <t>TIMP1_HUMAN</t>
  </si>
  <si>
    <t>P01033</t>
  </si>
  <si>
    <t>Q14252; Q9UCU1</t>
  </si>
  <si>
    <t>CLGI; TIMP</t>
  </si>
  <si>
    <t>3D-structure; Disulfide bond; Glycoprotein; Growth factor; Metal-binding; Metalloenzyme inhibitor; Metalloprotease inhibitor; Phosphoprotein; Protease inhibitor; Secreted; Signal; Zinc</t>
  </si>
  <si>
    <t>Growth factor; Metalloenzyme inhibitor; Metalloprotease inhibitor; Protease inhibitor</t>
  </si>
  <si>
    <t>aging {GO:0007568}; cartilage development {GO:0051216}; cell activation {GO:0001775}; cellular protein metabolic process {GO:0044267}; connective tissue replacement involved in inflammatory response wound healing {GO:0002248}; cytokine-mediated signaling pathway {GO:0019221}; extracellular matrix disassembly {GO:0022617}; negative regulation of apoptotic process {GO:0043066}; negative regulation of catalytic activity {GO:0043086}; negative regulation of endopeptidase activity {GO:0010951}; negative regulation of membrane protein ectodomain proteolysis {GO:0051045}; negative regulation of metallopeptidase activity {GO:1905049}; negative regulation of trophoblast cell migration {GO:1901164}; platelet degranulation {GO:0002576}; positive regulation of cell proliferation {GO:0008284}; post-translational protein modification {GO:0043687}; regulation of integrin-mediated signaling pathway {GO:2001044}; response to cytokine {GO:0034097}; response to hormone {GO:0009725}; response to peptide hormone {GO:0043434}</t>
  </si>
  <si>
    <t>basement membrane {GO:0005604}; endoplasmic reticulum lumen {GO:0005788}; extracellular exosome {GO:0070062}; extracellular region {GO:0005576}; extracellular space {GO:0005615}; platelet alpha granule lumen {GO:0031093}</t>
  </si>
  <si>
    <t>cytokine activity {GO:0005125}; growth factor activity {GO:0008083}; metalloendopeptidase inhibitor activity {GO:0008191}; peptidase inhibitor activity {GO:0030414}; protease binding {GO:0002020}; zinc ion binding {GO:0008270}</t>
  </si>
  <si>
    <t>Platelet degranulation {R-HSA-114608}; Activation of Matrix Metalloproteinases {R-HSA-1592389}; Regulation of Insulin-like Growth Factor (IGF) transport and uptake by Insulin-like Growth Factor Binding Proteins (IGFBPs) {R-HSA-381426}; Interleukin-10 signaling {R-HSA-6783783}; Interleukin-4 and Interleukin-13 signaling {R-HSA-6785807}; Post-translational protein phosphorylation {R-HSA-8957275}</t>
  </si>
  <si>
    <t>Complement factor D</t>
  </si>
  <si>
    <t>Adipsin; C3 convertase activator; Properdin factor D</t>
  </si>
  <si>
    <t>CFAD_HUMAN</t>
  </si>
  <si>
    <t>P00746</t>
  </si>
  <si>
    <t>B4DV76; Q5U5S1; Q86VJ5; Q8N4E0; Q8WZB4</t>
  </si>
  <si>
    <t>DF; PFD</t>
  </si>
  <si>
    <t>3D-structure; Complement alternate pathway; Disease mutation; Disulfide bond; Hydrolase; Immunity; Innate immunity; Polymorphism; Protease; Secreted; Serine protease; Signal; Zymogen</t>
  </si>
  <si>
    <t>Disulfide bond; Zymogen</t>
  </si>
  <si>
    <t>complement activation {GO:0006956}; complement activation, alternative pathway {GO:0006957}; neutrophil degranulation {GO:0043312}; platelet degranulation {GO:0002576}; proteolysis {GO:0006508}</t>
  </si>
  <si>
    <t>extracellular exosome {GO:0070062}; extracellular region {GO:0005576}; ficolin-1-rich granule lumen {GO:1904813}; platelet alpha granule lumen {GO:0031093}; secretory granule lumen {GO:0034774}</t>
  </si>
  <si>
    <t>Platelet degranulation {R-HSA-114608}; Alternative complement activation {R-HSA-173736}; Neutrophil degranulation {R-HSA-6798695}</t>
  </si>
  <si>
    <t>Adhesion G protein-coupled receptor F5</t>
  </si>
  <si>
    <t>G-protein coupled receptor 116</t>
  </si>
  <si>
    <t>AGRF5_HUMAN</t>
  </si>
  <si>
    <t>Q8IZF2</t>
  </si>
  <si>
    <t>O94858; Q5TF06; Q6RGN2; Q86SP0; Q9Y3Z2</t>
  </si>
  <si>
    <t>Alternative splicing; Cell membrane; Disulfide bond; G-protein coupled receptor; Glycoprotein; Immunoglobulin domain; Membrane; Phosphoprotein; Polymorphism; Receptor; Repeat; Signal; Transducer; Transmembrane; Transmembrane helix</t>
  </si>
  <si>
    <t>cell surface receptor signaling pathway {GO:0007166}; energy reserve metabolic process {GO:0006112}; erythrocyte development {GO:0048821}; fat cell differentiation {GO:0045444}; G-protein coupled receptor signaling pathway {GO:0007186}; glomerular filtration {GO:0003094}; glucose homeostasis {GO:0042593}; negative regulation of macrophage activation {GO:0043031}; pharyngeal arch artery morphogenesis {GO:0061626}; positive regulation of phospholipid biosynthetic process {GO:0071073}; surfactant homeostasis {GO:0043129}</t>
  </si>
  <si>
    <t>apical part of cell {GO:0045177}; cell surface {GO:0009986}; cytoplasmic vesicle {GO:0031410}; integral component of membrane {GO:0016021}; plasma membrane {GO:0005886}</t>
  </si>
  <si>
    <t>G-protein coupled receptor activity {GO:0004930}</t>
  </si>
  <si>
    <t>Surfactant metabolism {R-HSA-5683826}</t>
  </si>
  <si>
    <t>Sushi, von Willebrand factor type A, EGF and pentraxin domain-containing protein 1</t>
  </si>
  <si>
    <t>CCP module-containing protein 22; Polydom; Selectin-like osteoblast-derived protein (SEL-OB); Serologically defined breast cancer antigen NY-BR-38</t>
  </si>
  <si>
    <t>SVEP1_HUMAN</t>
  </si>
  <si>
    <t>Q4LDE5</t>
  </si>
  <si>
    <t>Q0P675; Q5D213; Q5T938; Q5VTE4; Q5VTE5; Q7Z387; Q7Z3G3; Q8NBT9; Q96JU7; Q9H284; Q9H8J9</t>
  </si>
  <si>
    <t>C9orf13; CCP22; SELOB</t>
  </si>
  <si>
    <t>Alternative splicing; Calcium; Cell adhesion; Cytoplasm; Disulfide bond; EGF-like domain; Glycoprotein; Membrane; Polymorphism; Repeat; Secreted; Signal; Sushi</t>
  </si>
  <si>
    <t>Cytoplasm; Membrane; Secreted</t>
  </si>
  <si>
    <t>cytoplasm {GO:0005737}; extracellular region {GO:0005576}; membrane {GO:0016020}</t>
  </si>
  <si>
    <t>calcium ion binding {GO:0005509}; chromatin binding {GO:0003682}</t>
  </si>
  <si>
    <t>Thrombospondin-2</t>
  </si>
  <si>
    <t>TSP2_HUMAN</t>
  </si>
  <si>
    <t>P35442</t>
  </si>
  <si>
    <t>A6H8N1; A7E232; Q5RI52</t>
  </si>
  <si>
    <t>TSP2</t>
  </si>
  <si>
    <t>3D-structure; Calcium; Cell adhesion; Disulfide bond; EGF-like domain; Glycoprotein; Heparin-binding; Polymorphism; Repeat; Signal</t>
  </si>
  <si>
    <t>cell adhesion {GO:0007155}; negative regulation of angiogenesis {GO:0016525}; positive regulation of synapse assembly {GO:0051965}</t>
  </si>
  <si>
    <t>basement membrane {GO:0005604}; collagen-containing extracellular matrix {GO:0062023}; extracellular region {GO:0005576}; platelet alpha granule {GO:0031091}</t>
  </si>
  <si>
    <t>calcium ion binding {GO:0005509}; extracellular matrix structural constituent {GO:0005201}; heparin binding {GO:0008201}</t>
  </si>
  <si>
    <t>Signaling by PDGF {R-HSA-186797}; Defective B3GALTL causes Peters-plus syndrome (PpS) {R-HSA-5083635}; O-glycosylation of TSR domain-containing proteins {R-HSA-5173214}</t>
  </si>
  <si>
    <t>4F2 cell-surface antigen heavy chain (4F2hc)</t>
  </si>
  <si>
    <t>4F2 heavy chain antigen; Lymphocyte activation antigen 4F2 large subunit; Solute carrier family 3 member 2; CD_antigen=CD98</t>
  </si>
  <si>
    <t>4F2_HUMAN</t>
  </si>
  <si>
    <t>P08195</t>
  </si>
  <si>
    <t>Q13543</t>
  </si>
  <si>
    <t>MDU1</t>
  </si>
  <si>
    <t>3D-structure; Acetylation; Alternative splicing; Amino-acid transport; Cell membrane; Disulfide bond; Glycoprotein; Isopeptide bond; Membrane; Phosphoprotein; Signal-anchor; Transmembrane; Transmembrane helix; Transport; Ubl conjugation</t>
  </si>
  <si>
    <t>Amino-acid transport; Transport</t>
  </si>
  <si>
    <t>amino acid transport {GO:0006865}; calcium ion transport {GO:0006816}; carbohydrate metabolic process {GO:0005975}; L-leucine import across plasma membrane {GO:1903801}; leukocyte migration {GO:0050900}; response to exogenous dsRNA {GO:0043330}; tryptophan transport {GO:0015827}</t>
  </si>
  <si>
    <t>apical plasma membrane {GO:0016324}; cell surface {GO:0009986}; cytosol {GO:0005829}; extracellular exosome {GO:0070062}; integral component of membrane {GO:0016021}; melanosome {GO:0042470}; membrane {GO:0016020}; nucleus {GO:0005634}; plasma membrane {GO:0005886}</t>
  </si>
  <si>
    <t>cadherin binding {GO:0045296}; calcium:sodium antiporter activity {GO:0005432}; catalytic activity {GO:0003824}; double-stranded RNA binding {GO:0003725}; neutral amino acid transmembrane transporter activity {GO:0015175}; RNA binding {GO:0003723}</t>
  </si>
  <si>
    <t>Basigin interactions {R-HSA-210991}; Amino acid transport across the plasma membrane {R-HSA-352230}; Tryptophan catabolism {R-HSA-71240}</t>
  </si>
  <si>
    <t>Inhibin beta C chain</t>
  </si>
  <si>
    <t>Activin beta-C chain</t>
  </si>
  <si>
    <t>INHBC_HUMAN</t>
  </si>
  <si>
    <t>P55103</t>
  </si>
  <si>
    <t>A1L3Y2</t>
  </si>
  <si>
    <t>Cleavage on pair of basic residues; Disulfide bond; Glycoprotein; Growth factor; Hormone; Polymorphism; Secreted; Signal</t>
  </si>
  <si>
    <t>Growth factor; Hormone</t>
  </si>
  <si>
    <t>cell development {GO:0048468}; positive regulation of pathway-restricted SMAD protein phosphorylation {GO:0010862}; regulation of apoptotic process {GO:0042981}; regulation of MAPK cascade {GO:0043408}; SMAD protein signal transduction {GO:0060395}</t>
  </si>
  <si>
    <t>cytokine activity {GO:0005125}; growth factor activity {GO:0008083}; hormone activity {GO:0005179}; transforming growth factor beta receptor binding {GO:0005160}</t>
  </si>
  <si>
    <t>Glycoprotein hormones {R-HSA-209822}</t>
  </si>
  <si>
    <t>14-3-3 protein zeta/delta</t>
  </si>
  <si>
    <t>Protein kinase C inhibitor protein 1 (KCIP-1)</t>
  </si>
  <si>
    <t>1433Z_HUMAN</t>
  </si>
  <si>
    <t>P63104</t>
  </si>
  <si>
    <t>A8K1N0; B7Z465; P29213; P29312; Q32P43; Q5XJ08; Q6GPI2; Q6IN74; Q6NUR9; Q6P3U9; Q86V33</t>
  </si>
  <si>
    <t>3D-structure; Acetylation; Alternative splicing; Cytoplasm; Phosphoprotein</t>
  </si>
  <si>
    <t>cytokine-mediated signaling pathway {GO:0019221}; establishment of Golgi localization {GO:0051683}; Golgi reassembly {GO:0090168}; membrane organization {GO:0061024}; negative regulation of apoptotic process {GO:0043066}; platelet activation {GO:0030168}; positive regulation of protein insertion into mitochondrial membrane involved in apoptotic signaling pathway {GO:1900740}; protein targeting {GO:0006605}; regulation of mRNA stability {GO:0043488}; regulation of synapse maturation {GO:0090128}; signal transduction {GO:0007165}; synaptic target recognition {GO:0008039}</t>
  </si>
  <si>
    <t>blood microparticle {GO:0072562}; cytoplasm {GO:0005737}; cytosol {GO:0005829}; extracellular exosome {GO:0070062}; extracellular space {GO:0005615}; focal adhesion {GO:0005925}; glutamatergic synapse {GO:0098978}; hippocampal mossy fiber to CA3 synapse {GO:0098686}; melanosome {GO:0042470}; mitochondrion {GO:0005739}; nucleoplasm {GO:0005654}; nucleus {GO:0005634}; vesicle {GO:0031982}</t>
  </si>
  <si>
    <t>cadherin binding {GO:0045296}; identical protein binding {GO:0042802}; ion channel binding {GO:0044325}; protein domain specific binding {GO:0019904}; protein kinase binding {GO:0019901}; RNA binding {GO:0003723}; transcription factor binding {GO:0008134}; ubiquitin protein ligase binding {GO:0031625}</t>
  </si>
  <si>
    <t>Activation of BAD and translocation to mitochondria {R-HSA-111447}; Translocation of SLC2A4 (GLUT4) to the plasma membrane {R-HSA-1445148}; Deactivation of the beta-catenin transactivating complex {R-HSA-3769402}; Rap1 signalling {R-HSA-392517}; GP1b-IX-V activation signalling {R-HSA-430116}; KSRP (KHSRP) binds and destabilizes mRNA {R-HSA-450604}; Interleukin-3, Interleukin-5 and GM-CSF signaling {R-HSA-512988}; RHO GTPases activate PKNs {R-HSA-5625740}; TP53 Regulates Metabolic Genes {R-HSA-5628897}; Chk1/Chk2(Cds1) mediated inactivation of Cyclin B:Cdk1 complex {R-HSA-75035}; NOTCH4 Activation and Transmission of Signal to the Nucleus {R-HSA-9013700}; Negative regulation of NOTCH4 signaling {R-HSA-9604323}</t>
  </si>
  <si>
    <t>Desmocollin-3</t>
  </si>
  <si>
    <t>Cadherin family member 3; Desmocollin-4; HT-CP</t>
  </si>
  <si>
    <t>DSC3_HUMAN</t>
  </si>
  <si>
    <t>Q14574</t>
  </si>
  <si>
    <t>A6NN35; Q14200; Q9HAZ9</t>
  </si>
  <si>
    <t>CDHF3; DSC4</t>
  </si>
  <si>
    <t>Alternative splicing; Calcium; Cell adhesion; Cell junction; Cell membrane; Cleavage on pair of basic residues; Glycoprotein; Hypotrichosis; Membrane; Metal-binding; Polymorphism; Repeat; Signal; Transmembrane; Transmembrane helix</t>
  </si>
  <si>
    <t>Cleavage on pair of basic residues; Glycoprotein</t>
  </si>
  <si>
    <t>cell adhesion {GO:0007155}; cornification {GO:0070268}; homophilic cell adhesion via plasma membrane adhesion molecules {GO:0007156}; in utero embryonic development {GO:0001701}; keratinization {GO:0031424}; protein stabilization {GO:0050821}</t>
  </si>
  <si>
    <t>cell junction {GO:0030054}; cell-cell junction {GO:0005911}; cornified envelope {GO:0001533}; cytoplasm {GO:0005737}; desmosome {GO:0030057}; extracellular region {GO:0005576}; integral component of membrane {GO:0016021}; membrane {GO:0016020}; plasma membrane {GO:0005886}</t>
  </si>
  <si>
    <t>calcium ion binding {GO:0005509}; gamma-catenin binding {GO:0045295}</t>
  </si>
  <si>
    <t>Cathepsin B heavy chain</t>
  </si>
  <si>
    <t>APP secretase (APPS); Cathepsin B1</t>
  </si>
  <si>
    <t>CATB_HUMAN</t>
  </si>
  <si>
    <t>P07858</t>
  </si>
  <si>
    <t>B3KQR5; B3KRR5; Q503A6; Q96D87</t>
  </si>
  <si>
    <t>CPSB</t>
  </si>
  <si>
    <t>3D-structure; Acetylation; Disulfide bond; Glycoprotein; Hydrolase; Lysosome; Polymorphism; Protease; Secreted; Signal; Thiol protease; Zymogen</t>
  </si>
  <si>
    <t>Acetylation; Disulfide bond; Glycoprotein; Zymogen</t>
  </si>
  <si>
    <t>cellular response to thyroid hormone stimulus {GO:0097067}; collagen catabolic process {GO:0030574}; decidualization {GO:0046697}; epithelial cell differentiation {GO:0030855}; neutrophil degranulation {GO:0043312}; proteolysis {GO:0006508}; proteolysis involved in cellular protein catabolic process {GO:0051603}; regulation of apoptotic process {GO:0042981}; regulation of catalytic activity {GO:0050790}; viral entry into host cell {GO:0046718}</t>
  </si>
  <si>
    <t>collagen-containing extracellular matrix {GO:0062023}; endolysosome lumen {GO:0036021}; extracellular exosome {GO:0070062}; extracellular region {GO:0005576}; extracellular space {GO:0005615}; ficolin-1-rich granule lumen {GO:1904813}; intracellular {GO:0005622}; intracellular membrane-bounded organelle {GO:0043231}; lysosome {GO:0005764}; melanosome {GO:0042470}; nucleolus {GO:0005730}; perinuclear region of cytoplasm {GO:0048471}</t>
  </si>
  <si>
    <t>collagen binding {GO:0005518}; cysteine-type endopeptidase activity {GO:0004197}; cysteine-type peptidase activity {GO:0008234}; peptidase activity {GO:0008233}; proteoglycan binding {GO:0043394}; serine-type endopeptidase activity {GO:0004252}</t>
  </si>
  <si>
    <t>Collagen degradation {R-HSA-1442490}; Trafficking and processing of endosomal TLR {R-HSA-1679131}; Assembly of collagen fibrils and other multimeric structures {R-HSA-2022090}; MHC class II antigen presentation {R-HSA-2132295}; Neutrophil degranulation {R-HSA-6798695}</t>
  </si>
  <si>
    <t>Neogenin</t>
  </si>
  <si>
    <t>Immunoglobulin superfamily DCC subclass member 2</t>
  </si>
  <si>
    <t>NEO1_HUMAN</t>
  </si>
  <si>
    <t>Q92859</t>
  </si>
  <si>
    <t>B7ZKM9; B7ZKN0; O00340; Q17RX1</t>
  </si>
  <si>
    <t>IGDCC2; NGN</t>
  </si>
  <si>
    <t>axon guidance {GO:0007411}; cell adhesion {GO:0007155}; iron ion homeostasis {GO:0055072}; positive regulation of BMP signaling pathway {GO:0030513}</t>
  </si>
  <si>
    <t>Golgi apparatus {GO:0005794}; integral component of plasma membrane {GO:0005887}; nucleoplasm {GO:0005654}; plasma membrane {GO:0005886}; plasma membrane protein complex {GO:0098797}</t>
  </si>
  <si>
    <t>co-receptor binding {GO:0039706}; signaling receptor activity {GO:0038023}</t>
  </si>
  <si>
    <t>Netrin-1 signaling {R-HSA-373752}; CDO in myogenesis {R-HSA-375170}</t>
  </si>
  <si>
    <t>C4b-binding protein beta chain</t>
  </si>
  <si>
    <t>C4BPB_HUMAN</t>
  </si>
  <si>
    <t>P20851</t>
  </si>
  <si>
    <t>A5JYP8; D3DT81; Q5VVR0; Q9BS25</t>
  </si>
  <si>
    <t>Alternative splicing; Complement pathway; Disulfide bond; Glycoprotein; Immunity; Innate immunity; Polymorphism; Repeat; Secreted; Signal; Sushi</t>
  </si>
  <si>
    <t>blood coagulation {GO:0007596}; complement activation, classical pathway {GO:0006958}; innate immune response {GO:0045087}; negative regulation of complement activation, classical pathway {GO:0045959}; positive regulation of protein catabolic process {GO:0045732}; regulation of complement activation {GO:0030449}; regulation of opsonization {GO:1903027}</t>
  </si>
  <si>
    <t>extracellular region {GO:0005576}; extracellular space {GO:0005615}; other organism cell {GO:0044216}; plasma membrane {GO:0005886}</t>
  </si>
  <si>
    <t>Asprosin</t>
  </si>
  <si>
    <t>FBN1_HUMAN</t>
  </si>
  <si>
    <t>P35555</t>
  </si>
  <si>
    <t>B2RUU0; D2JYH6; Q15972; Q75N87</t>
  </si>
  <si>
    <t>FBN</t>
  </si>
  <si>
    <t>3D-structure; Aortic aneurysm; Calcium; Disease mutation; Disulfide bond; Dwarfism; EGF-like domain; Extracellular matrix; Glycoprotein; Heparin-binding; Hormone; Phosphoprotein; Polymorphism; Repeat; Secreted; Signal</t>
  </si>
  <si>
    <t>Aortic aneurysm; Disease mutation; Dwarfism</t>
  </si>
  <si>
    <t>Heparin-binding; Hormone</t>
  </si>
  <si>
    <t>activation of protein kinase A activity {GO:0034199}; camera-type eye development {GO:0043010}; cell adhesion mediated by integrin {GO:0033627}; cellular protein metabolic process {GO:0044267}; cellular response to insulin-like growth factor stimulus {GO:1990314}; cellular response to transforming growth factor beta stimulus {GO:0071560}; embryonic eye morphogenesis {GO:0048048}; extracellular matrix organization {GO:0030198}; glucose homeostasis {GO:0042593}; glucose metabolic process {GO:0006006}; heart development {GO:0007507}; metanephros development {GO:0001656}; negative regulation of osteoclast development {GO:2001205}; negative regulation of osteoclast differentiation {GO:0045671}; post-embryonic eye morphogenesis {GO:0048050}; post-translational protein modification {GO:0043687}; protein kinase A signaling {GO:0010737}; regulation of cellular response to growth factor stimulus {GO:0090287}; sequestering of BMP in extracellular matrix {GO:0035582}; sequestering of TGFbeta in extracellular matrix {GO:0035583}; skeletal system development {GO:0001501}</t>
  </si>
  <si>
    <t>basement membrane {GO:0005604}; collagen-containing extracellular matrix {GO:0062023}; endoplasmic reticulum lumen {GO:0005788}; extracellular matrix {GO:0031012}; extracellular region {GO:0005576}; extracellular space {GO:0005615}; intracellular {GO:0005622}; microfibril {GO:0001527}</t>
  </si>
  <si>
    <t>calcium ion binding {GO:0005509}; extracellular matrix constituent conferring elasticity {GO:0030023}; extracellular matrix structural constituent {GO:0005201}; heparin binding {GO:0008201}; hormone activity {GO:0005179}; identical protein binding {GO:0042802}; integrin binding {GO:0005178}; protein-containing complex binding {GO:0044877}</t>
  </si>
  <si>
    <t>Degradation of the extracellular matrix {R-HSA-1474228}; Elastic fibre formation {R-HSA-1566948}; Molecules associated with elastic fibres {R-HSA-2129379}; Integrin cell surface interactions {R-HSA-216083}; Regulation of Insulin-like Growth Factor (IGF) transport and uptake by Insulin-like Growth Factor Binding Proteins (IGFBPs) {R-HSA-381426}; Post-translational protein phosphorylation {R-HSA-8957275}</t>
  </si>
  <si>
    <t>Complement receptor type 2 (Cr2)</t>
  </si>
  <si>
    <t>Complement C3d receptor; Epstein-Barr virus receptor (EBV receptor); CD_antigen=CD21</t>
  </si>
  <si>
    <t>CR2_HUMAN</t>
  </si>
  <si>
    <t>P20023</t>
  </si>
  <si>
    <t>C9JHD2; Q13866; Q14212; Q53EL2; Q5BKT9; Q5SR46; Q5SR48</t>
  </si>
  <si>
    <t>C3DR</t>
  </si>
  <si>
    <t>3D-structure; Alternative splicing; Complement pathway; Disulfide bond; Glycoprotein; Host cell receptor for virus entry; Host-virus interaction; Immunity; Innate immunity; Membrane; Polymorphism; Receptor; Repeat; Signal; Sushi; Systemic lupus erythematosus; Transmembrane; Transmembrane helix</t>
  </si>
  <si>
    <t>Complement pathway; Host-virus interaction; Immunity; Innate immunity</t>
  </si>
  <si>
    <t>Systemic lupus erythematosus</t>
  </si>
  <si>
    <t>Repeat; Signal; Sushi; Transmembrane; Transmembrane helix</t>
  </si>
  <si>
    <t>B cell differentiation {GO:0030183}; B cell proliferation {GO:0042100}; complement activation, classical pathway {GO:0006958}; immune response {GO:0006955}; innate immune response {GO:0045087}; regulation of complement activation {GO:0030449}</t>
  </si>
  <si>
    <t>extracellular exosome {GO:0070062}; integral component of membrane {GO:0016021}; plasma membrane {GO:0005886}; receptor complex {GO:0043235}</t>
  </si>
  <si>
    <t>complement binding {GO:0001848}; complement receptor activity {GO:0004875}; DNA binding {GO:0003677}; protein homodimerization activity {GO:0042803}; transmembrane signaling receptor activity {GO:0004888}; virus receptor activity {GO:0001618}</t>
  </si>
  <si>
    <t>Collagen alpha-1(III) chain</t>
  </si>
  <si>
    <t>CO3A1_HUMAN</t>
  </si>
  <si>
    <t>P02461</t>
  </si>
  <si>
    <t>D2JYH5; D3DPH4; P78429; Q15112; Q16403; Q53S91; Q541P8; Q6LDB3; Q6LDJ2; Q6LDJ3; Q7KZ56; Q8N6U4; Q9UC88; Q9UC89; Q9UC90; Q9UC91; R4N3C5; V9GZI1</t>
  </si>
  <si>
    <t>3D-structure; Alternative splicing; Aortic aneurysm; Calcium; Collagen; Disease mutation; Disulfide bond; Ehlers-Danlos syndrome; Extracellular matrix; Glycoprotein; Hydroxylation; Metal-binding; Polymorphism; Repeat; Secreted; Signal</t>
  </si>
  <si>
    <t>Aortic aneurysm; Disease mutation; Ehlers-Danlos syndrome</t>
  </si>
  <si>
    <t>aorta smooth muscle tissue morphogenesis {GO:0060414}; cell-matrix adhesion {GO:0007160}; cellular response to amino acid stimulus {GO:0071230}; cerebral cortex development {GO:0021987}; collagen fibril organization {GO:0030199}; digestive tract development {GO:0048565}; extracellular matrix organization {GO:0030198}; heart development {GO:0007507}; integrin-mediated signaling pathway {GO:0007229}; negative regulation of immune response {GO:0050777}; negative regulation of neuron migration {GO:2001223}; peptide cross-linking {GO:0018149}; platelet activation {GO:0030168}; positive regulation of Rho protein signal transduction {GO:0035025}; regulation of immune response {GO:0050776}; response to cytokine {GO:0034097}; response to mechanical stimulus {GO:0009612}; response to radiation {GO:0009314}; skeletal system development {GO:0001501}; skin development {GO:0043588}; supramolecular fiber organization {GO:0097435}; transforming growth factor beta receptor signaling pathway {GO:0007179}; wound healing {GO:0042060}</t>
  </si>
  <si>
    <t>collagen type III trimer {GO:0005586}; collagen-containing extracellular matrix {GO:0062023}; endoplasmic reticulum lumen {GO:0005788}; extracellular matrix {GO:0031012}; extracellular region {GO:0005576}; extracellular space {GO:0005615}</t>
  </si>
  <si>
    <t>extracellular matrix structural constituent {GO:0005201}; extracellular matrix structural constituent conferring tensile strength {GO:0030020}; integrin binding {GO:0005178}; metal ion binding {GO:0046872}; platelet-derived growth factor binding {GO:0048407}; protease binding {GO:0002020}; SMAD binding {GO:0046332}</t>
  </si>
  <si>
    <t>Collagen degradation {R-HSA-1442490}; Extracellular matrix organization {R-HSA-1474244}; Collagen biosynthesis and modifying enzymes {R-HSA-1650814}; Signaling by PDGF {R-HSA-186797}; Immunoregulatory interactions between a Lymphoid and a non-Lymphoid cell {R-HSA-198933}; Assembly of collagen fibrils and other multimeric structures {R-HSA-2022090}; Integrin cell surface interactions {R-HSA-216083}; Syndecan interactions {R-HSA-3000170}; Non-integrin membrane-ECM interactions {R-HSA-3000171}; ECM proteoglycans {R-HSA-3000178}; Scavenging by Class A Receptors {R-HSA-3000480}; NCAM1 interactions {R-HSA-419037}; MET activates PTK2 signaling {R-HSA-8874081}; Collagen chain trimerization {R-HSA-8948216}</t>
  </si>
  <si>
    <t>Annexin A7</t>
  </si>
  <si>
    <t>Annexin VII; Annexin-7; Synexin</t>
  </si>
  <si>
    <t>ANXA7_HUMAN</t>
  </si>
  <si>
    <t>P20073</t>
  </si>
  <si>
    <t>Q5F2H3; Q5T0M6; Q5T0M7</t>
  </si>
  <si>
    <t>ANX7; SNX</t>
  </si>
  <si>
    <t>Acetylation; Alternative splicing; Annexin; Calcium; Calcium/phospholipid-binding; Polymorphism; Repeat</t>
  </si>
  <si>
    <t>autophagy {GO:0006914}; cell proliferation {GO:0008283}; cellular calcium ion homeostasis {GO:0006874}; cellular water homeostasis {GO:0009992}; epithelial cell differentiation {GO:0030855}; hemostasis {GO:0007599}; membrane fusion {GO:0061025}; negative regulation of gene expression {GO:0010629}; regulation of cell shape {GO:0008360}; response to calcium ion {GO:0051592}; response to organic cyclic compound {GO:0014070}; response to salt stress {GO:0009651}; social behavior {GO:0035176}</t>
  </si>
  <si>
    <t>cytosol {GO:0005829}; endoplasmic reticulum membrane {GO:0005789}; extracellular exosome {GO:0070062}; membrane {GO:0016020}; nuclear envelope {GO:0005635}; nucleus {GO:0005634}; plasma membrane {GO:0005886}</t>
  </si>
  <si>
    <t>calcium ion binding {GO:0005509}; calcium-dependent phospholipid binding {GO:0005544}; calcium-dependent protein binding {GO:0048306}; integrin binding {GO:0005178}; RNA binding {GO:0003723}</t>
  </si>
  <si>
    <t>Transforming growth factor beta-1 (LAP; TGF-beta-1)</t>
  </si>
  <si>
    <t>TGFB1_HUMAN</t>
  </si>
  <si>
    <t>P01137</t>
  </si>
  <si>
    <t>A8K792; Q9UCG4</t>
  </si>
  <si>
    <t>TGFB</t>
  </si>
  <si>
    <t>3D-structure; Cleavage on pair of basic residues; Disease mutation; Disulfide bond; Extracellular matrix; Glycoprotein; Growth factor; Mitogen; Polymorphism; Secreted; Signal</t>
  </si>
  <si>
    <t>adaptive immune response based on somatic recombination of immune receptors built from immunoglobulin superfamily domains {GO:0002460}; aging {GO:0007568}; ATP biosynthetic process {GO:0006754}; BMP signaling pathway {GO:0030509}; branch elongation involved in mammary gland duct branching {GO:0060751}; cell cycle arrest {GO:0007050}; cell development {GO:0048468}; cell migration {GO:0016477}; cell-cell junction organization {GO:0045216}; cellular calcium ion homeostasis {GO:0006874}; cellular response to dexamethasone stimulus {GO:0071549}; cellular response to insulin-like growth factor stimulus {GO:1990314}; cellular response to ionizing radiation {GO:0071479}; cellular response to mechanical stimulus {GO:0071260}; cellular response to organic cyclic compound {GO:0071407}; cellular response to transforming growth factor beta stimulus {GO:0071560}; chondrocyte differentiation {GO:0002062}; common-partner SMAD protein phosphorylation {GO:0007182}; connective tissue replacement involved in inflammatory response wound healing {GO:0002248}; cytokine-mediated signaling pathway {GO:0019221}; defense response to fungus, incompatible interaction {GO:0009817}; digestive tract development {GO:0048565}; embryonic liver development {GO:1990402}; endoderm development {GO:0007492}; epidermal growth factor receptor signaling pathway {GO:0007173}; epithelial to mesenchymal transition {GO:0001837}; evasion or tolerance of host defenses by virus {GO:0019049}; extracellular matrix assembly {GO:0085029}; extrinsic apoptotic signaling pathway {GO:0097191}; face morphogenesis {GO:0060325}; female pregnancy {GO:0007565}; frontal suture morphogenesis {GO:0060364}; germ cell migration {GO:0008354}; heart development {GO:0007507}; heart valve morphogenesis {GO:0003179}; hematopoietic progenitor cell differentiation {GO:0002244}; hyaluronan catabolic process {GO:0030214}; inflammatory response {GO:0006954}; inner ear development {GO:0048839}; lens fiber cell differentiation {GO:0070306}; leukocyte migration {GO:0050900}; lipopolysaccharide-mediated signaling pathway {GO:0031663}; liver regeneration {GO:0097421}; lymph node development {GO:0048535}; macrophage derived foam cell differentiation {GO:0010742}; mammary gland branching involved in thelarche {GO:0060744}; MAPK cascade {GO:0000165}; membrane protein intracellular domain proteolysis {GO:0031293}; mitotic cell cycle checkpoint {GO:0007093}; mononuclear cell proliferation {GO:0032943}; myelination {GO:0042552}; myeloid dendritic cell differentiation {GO:0043011}; negative regulation of biomineral tissue development {GO:0070168}; negative regulation of blood vessel endothelial cell migration {GO:0043537}; negative regulation of cell cycle {GO:0045786}; negative regulation of cell differentiation {GO:0045596}; negative regulation of cell growth {GO:0030308}; negative regulation of cell proliferation {GO:0008285}; negative regulation of cell-cell adhesion {GO:0022408}; negative regulation of epithelial cell proliferation {GO:0050680}; negative regulation of extracellular matrix disassembly {GO:0010716}; negative regulation of fat cell differentiation {GO:0045599}; negative regulation of gene expression {GO:0010629}; negative regulation of gene silencing by miRNA {GO:0060965}; negative regulation of hyaluronan biosynthetic process {GO:1900126}; negative regulation of interleukin-17 production {GO:0032700}; negative regulation of macrophage cytokine production {GO:0010936}; negative regulation of mitotic cell cycle {GO:0045930}; negative regulation of myoblast differentiation {GO:0045662}; negative regulation of neuroblast proliferation {GO:0007406}; negative regulation of ossification {GO:0030279}; negative regulation of phagocytosis {GO:0050765}; negative regulation of production of miRNAs involved in gene silencing by miRNA {GO:1903799}; negative regulation of protein localization to plasma membrane {GO:1903077}; negative regulation of protein phosphorylation {GO:0001933}; negative regulation of release of sequestered calcium ion into cytosol {GO:0051280}; negative regulation of skeletal muscle tissue development {GO:0048642}; negative regulation of T cell proliferation {GO:0042130}; negative regulation of transcription by RNA polymerase II {GO:0000122}; negative regulation of transcription, DNA-templated {GO:0045892}; negative regulation of transforming growth factor beta receptor signaling pathway {GO:0030512}; neural tube closure {GO:0001843}; neural tube development {GO:0021915}; Notch signaling pathway {GO:0007219}; oligodendrocyte development {GO:0014003}; ossification involved in bone remodeling {GO:0043932}; osteoclast differentiation {GO:0030316}; pathway-restricted SMAD protein phosphorylation {GO:0060389}; phosphate-containing compound metabolic process {GO:0006796}; platelet degranulation {GO:0002576}; positive regulation of apoptotic process {GO:0043065}; positive regulation of blood vessel endothelial cell migration {GO:0043536}; positive regulation of bone mineralization {GO:0030501}; positive regulation of branching involved in ureteric bud morphogenesis {GO:0090190}; positive regulation of cardiac muscle cell differentiation {GO:2000727}; positive regulation of cell cycle arrest {GO:0071158}; positive regulation of cell division {GO:0051781}; positive regulation of cell migration {GO:0030335}; positive regulation of cell proliferation {GO:0008284}; positive regulation of cellular protein metabolic process {GO:0032270}; positive regulation of chemotaxis {GO:0050921}; positive regulation of collagen biosynthetic process {GO:0032967}; positive regulation of epithelial cell proliferation {GO:0050679}; positive regulation of epithelial to mesenchymal transition {GO:0010718}; positive regulation of ERK1 and ERK2 cascade {GO:0070374}; positive regulation of exit from mitosis {GO:0031536}; positive regulation of extracellular matrix assembly {GO:1901203}; positive regulation of fibroblast migration {GO:0010763}; positive regulation of fibroblast proliferation {GO:0048146}; positive regulation of gene expression {GO:0010628}; positive regulation of histone acetylation {GO:0035066}; positive regulation of histone deacetylation {GO:0031065}; positive regulation of interleukin-17 production {GO:0032740}; positive regulation of isotype switching to IgA isotypes {GO:0048298}; positive regulation of MAP kinase activity {GO:0043406}; positive regulation of mononuclear cell migration {GO:0071677}; positive regulation of NAD+ ADP-ribosyltransferase activity {GO:1901666}; positive regulation of NF-kappaB transcription factor activity {GO:0051092}; positive regulation of odontogenesis {GO:0042482}; positive regulation of pathway-restricted SMAD protein phosphorylation {GO:0010862}; positive regulation of peptidyl-serine phosphorylation {GO:0033138}; positive regulation of peptidyl-threonine phosphorylation {GO:0010800}; positive regulation of peptidyl-tyrosine phosphorylation {GO:0050731}; positive regulation of phosphatidylinositol 3-kinase activity {GO:0043552}; positive regulation of pri-miRNA transcription by RNA polymerase II {GO:1902895}; positive regulation of production of miRNAs involved in gene silencing by miRNA {GO:1903800}; positive regulation of protein complex assembly {GO:0031334}; positive regulation of protein dephosphorylation {GO:0035307}; positive regulation of protein import into nucleus {GO:0042307}; positive regulation of protein kinase B signaling {GO:0051897}; positive regulation of protein localization to nucleus {GO:1900182}; positive regulation of protein phosphorylation {GO:0001934}; positive regulation of protein secretion {GO:0050714}; positive regulation of receptor clustering {GO:1903911}; positive regulation of regulatory T cell differentiation {GO:0045591}; positive regulation of SMAD protein signal transduction {GO:0060391}; positive regulation of smooth muscle cell differentiation {GO:0051152}; positive regulation of superoxide anion generation {GO:0032930}; positive regulation of transcription by RNA polymerase II {GO:0045944}; positive regulation of transcription regulatory region DNA binding {GO:2000679}; positive regulation of transcription, DNA-templated {GO:0045893}; positive regulation of vascular endothelial growth factor production {GO:0010575}; positive regulation of vascular permeability {GO:0043117}; protein export from nucleus {GO:0006611}; protein import into nucleus, translocation {GO:0000060}; protein kinase B signaling {GO:0043491}; protein phosphorylation {GO:0006468}; receptor catabolic process {GO:0032801}; regulation of actin cytoskeleton reorganization {GO:2000249}; regulation of apoptotic process {GO:0042981}; regulation of binding {GO:0051098}; regulation of blood vessel remodeling {GO:0060312}; regulation of branching involved in mammary gland duct morphogenesis {GO:0060762}; regulation of cartilage development {GO:0061035}; regulation of cell migration {GO:0030334}; regulation of DNA binding {GO:0051101}; regulation of interleukin-23 production {GO:0032667}; regulation of protein import into nucleus {GO:0042306}; regulation of SMAD protein signal transduction {GO:0060390}; regulation of sodium ion transport {GO:0002028}; regulation of striated muscle tissue development {GO:0016202}; regulation of transforming growth factor beta receptor signaling pathway {GO:0017015}; regulatory T cell differentiation {GO:0045066}; response to cholesterol {GO:0070723}; response to estradiol {GO:0032355}; response to glucose {GO:0009749}; response to hypoxia {GO:0001666}; response to immobilization stress {GO:0035902}; response to laminar fluid shear stress {GO:0034616}; response to progesterone {GO:0032570}; response to salt {GO:1902074}; response to vitamin D {GO:0033280}; response to wounding {GO:0009611}; salivary gland morphogenesis {GO:0007435}; SMAD protein complex assembly {GO:0007183}; SMAD protein signal transduction {GO:0060395}; T cell homeostasis {GO:0043029}; tolerance induction to self antigen {GO:0002513}; transforming growth factor beta receptor signaling pathway {GO:0007179}; transforming growth factor beta receptor signaling pathway involved in heart development {GO:1905313}; ureteric bud development {GO:0001657}; vasculogenesis {GO:0001570}; ventricular cardiac muscle tissue morphogenesis {GO:0055010}</t>
  </si>
  <si>
    <t>axon {GO:0030424}; blood microparticle {GO:0072562}; cell surface {GO:0009986}; collagen-containing extracellular matrix {GO:0062023}; cytoplasm {GO:0005737}; extracellular matrix {GO:0031012}; extracellular region {GO:0005576}; extracellular space {GO:0005615}; Golgi lumen {GO:0005796}; neuronal cell body {GO:0043025}; nucleus {GO:0005634}; plasma membrane {GO:0005886}; platelet alpha granule lumen {GO:0031093}</t>
  </si>
  <si>
    <t>antigen binding {GO:0003823}; cytokine activity {GO:0005125}; enzyme binding {GO:0019899}; growth factor activity {GO:0008083}; identical protein binding {GO:0042802}; protein heterodimerization activity {GO:0046982}; protein homodimerization activity {GO:0042803}; protein N-terminus binding {GO:0047485}; protein serine/threonine kinase activator activity {GO:0043539}; transforming growth factor beta receptor binding {GO:0005160}; type I transforming growth factor beta receptor binding {GO:0034713}; type II transforming growth factor beta receptor binding {GO:0005114}; type III transforming growth factor beta receptor binding {GO:0034714}</t>
  </si>
  <si>
    <t>Platelet degranulation {R-HSA-114608}; Influenza Virus Induced Apoptosis {R-HSA-168277}; Cell surface interactions at the vascular wall {R-HSA-202733}; Molecules associated with elastic fibres {R-HSA-2129379}; Downregulation of TGF-beta receptor signaling {R-HSA-2173788}; TGF-beta receptor signaling activates SMADs {R-HSA-2173789}; TGF-beta receptor signaling in EMT (epithelial to mesenchymal transition) {R-HSA-2173791}; Syndecan interactions {R-HSA-3000170}; ECM proteoglycans {R-HSA-3000178}; SMAD2/3 Phosphorylation Motif Mutants in Cancer {R-HSA-3304356}; SMAD2/3 MH2 Domain Mutants in Cancer {R-HSA-3315487}; TGFBR2 MSI Frameshift Mutants in Cancer {R-HSA-3642279}; TGFBR2 Kinase Domain Mutants in Cancer {R-HSA-3645790}; TGFBR1 KD Mutants in Cancer {R-HSA-3656532}; TGFBR1 LBD Mutants in Cancer {R-HSA-3656535}; Transcriptional regulation of white adipocyte differentiation {R-HSA-381340}; UCH proteinases {R-HSA-5689603}; Interleukin-4 and Interleukin-13 signaling {R-HSA-6785807}; RUNX3 regulates CDKN1A transcription {R-HSA-8941855}; Regulation of RUNX3 expression and activity {R-HSA-8941858}; RUNX3 regulates p14-ARF {R-HSA-8951936}</t>
  </si>
  <si>
    <t>Nucleolin</t>
  </si>
  <si>
    <t>Protein C23</t>
  </si>
  <si>
    <t>NUCL_HUMAN</t>
  </si>
  <si>
    <t>P19338</t>
  </si>
  <si>
    <t>Q53SK1; Q8NB06; Q9UCF0; Q9UDG1</t>
  </si>
  <si>
    <t>3D-structure; Acetylation; Cytoplasm; DNA-binding; Isopeptide bond; Methylation; Nucleus; Phosphoprotein; Polymorphism; Repeat; RNA-binding; Ubl conjugation</t>
  </si>
  <si>
    <t>DNA-binding; RNA-binding</t>
  </si>
  <si>
    <t>angiogenesis {GO:0001525}; cellular response to epidermal growth factor stimulus {GO:0071364}; cellular response to leukemia inhibitory factor {GO:1990830}; negative regulation of translation {GO:0017148}; positive regulation of transcription by RNA polymerase II {GO:0045944}; positive regulation of transcription of nucleolar large rRNA by RNA polymerase I {GO:1901838}</t>
  </si>
  <si>
    <t>cell cortex {GO:0005938}; cytoplasmic ribonucleoprotein granule {GO:0036464}; extracellular exosome {GO:0070062}; membrane {GO:0016020}; nucleolus {GO:0005730}; nucleoplasm {GO:0005654}; nucleus {GO:0005634}; ribonucleoprotein complex {GO:1990904}</t>
  </si>
  <si>
    <t>DNA topoisomerase binding {GO:0044547}; identical protein binding {GO:0042802}; mRNA 5'-UTR binding {GO:0048027}; protein C-terminus binding {GO:0008022}; RNA binding {GO:0003723}; telomeric DNA binding {GO:0042162}</t>
  </si>
  <si>
    <t>Major pathway of rRNA processing in the nucleolus and cytosol {R-HSA-6791226}</t>
  </si>
  <si>
    <t>Antiplasmin-cleaving enzyme FAP, soluble form</t>
  </si>
  <si>
    <t>170 kDa melanoma membrane-bound gelatinase; Dipeptidyl peptidase FAP; Fibroblast activation protein alpha (FAPalpha); Gelatine degradation protease FAP; Integral membrane serine protease; Post-proline cleaving enzyme; Serine integral membrane protease (SIMP); Surface-expressed protease (Seprase; APCE)</t>
  </si>
  <si>
    <t>SEPR_HUMAN</t>
  </si>
  <si>
    <t>Q12884</t>
  </si>
  <si>
    <t>O00199; Q53TP5; Q86Z29; Q99998; Q9UID4</t>
  </si>
  <si>
    <t>3D-structure; Alternative splicing; Angiogenesis; Apoptosis; Cell adhesion; Cell junction; Cell membrane; Cell projection; Cleavage on pair of basic residues; Cytoplasm; Disulfide bond; Glycoprotein; Hydrolase; Membrane; Polymorphism; Protease; Secreted; Serine protease; Signal-anchor; Transmembrane; Transmembrane helix</t>
  </si>
  <si>
    <t>Angiogenesis; Apoptosis; Cell adhesion</t>
  </si>
  <si>
    <t>Cell junction; Cell membrane; Cell projection; Cytoplasm; Membrane; Secreted</t>
  </si>
  <si>
    <t>angiogenesis {GO:0001525}; cell adhesion {GO:0007155}; endothelial cell migration {GO:0043542}; melanocyte apoptotic process {GO:1902362}; melanocyte proliferation {GO:0097325}; mitotic cell cycle arrest {GO:0071850}; negative regulation of cell proliferation involved in contact inhibition {GO:0060244}; negative regulation of extracellular matrix disassembly {GO:0010716}; negative regulation of extracellular matrix organization {GO:1903054}; positive regulation of cell cycle arrest {GO:0071158}; positive regulation of execution phase of apoptosis {GO:1900119}; proteolysis {GO:0006508}; proteolysis involved in cellular protein catabolic process {GO:0051603}; regulation of collagen catabolic process {GO:0010710}; regulation of fibrinolysis {GO:0051917}</t>
  </si>
  <si>
    <t>apical part of cell {GO:0045177}; basal part of cell {GO:0045178}; cell surface {GO:0009986}; cytoplasm {GO:0005737}; extracellular space {GO:0005615}; focal adhesion {GO:0005925}; integral component of membrane {GO:0016021}; invadopodium membrane {GO:0071438}; lamellipodium {GO:0030027}; lamellipodium membrane {GO:0031258}; plasma membrane {GO:0005886}; ruffle membrane {GO:0032587}</t>
  </si>
  <si>
    <t>dipeptidyl-peptidase activity {GO:0008239}; endopeptidase activity {GO:0004175}; integrin binding {GO:0005178}; metalloendopeptidase activity {GO:0004222}; peptidase activity {GO:0008233}; protease binding {GO:0002020}; protein dimerization activity {GO:0046983}; protein homodimerization activity {GO:0042803}; serine-type endopeptidase activity {GO:0004252}; serine-type peptidase activity {GO:0008236}</t>
  </si>
  <si>
    <t>Methanethiol oxidase (MTO)</t>
  </si>
  <si>
    <t>56 kDa selenium-binding protein (SBP56; SP56); Selenium-binding protein 1</t>
  </si>
  <si>
    <t>SBP1_HUMAN</t>
  </si>
  <si>
    <t>Q13228</t>
  </si>
  <si>
    <t>A6NML9; A6PVW9; B2RDR3; B4DKP6; B4E1F3; Q49AQ8; Q96GX7</t>
  </si>
  <si>
    <t>SBP</t>
  </si>
  <si>
    <t>Acetylation; Alternative splicing; Cytoplasm; Disease mutation; Membrane; Nucleus; Oxidoreductase; Phosphoprotein; Protein transport; Selenium; Transport</t>
  </si>
  <si>
    <t>Cytoplasm; Membrane; Nucleus</t>
  </si>
  <si>
    <t>protein transport {GO:0015031}</t>
  </si>
  <si>
    <t>cytosol {GO:0005829}; extracellular exosome {GO:0070062}; extracellular space {GO:0005615}; fibrillar center {GO:0001650}; membrane {GO:0016020}; nucleolus {GO:0005730}</t>
  </si>
  <si>
    <t>methanethiol oxidase activity {GO:0018549}; selenium binding {GO:0008430}</t>
  </si>
  <si>
    <t>Organosulfur degradation..</t>
  </si>
  <si>
    <t>Cofilin-1</t>
  </si>
  <si>
    <t>18 kDa phosphoprotein (p18); Cofilin, non-muscle isoform</t>
  </si>
  <si>
    <t>COF1_HUMAN</t>
  </si>
  <si>
    <t>P23528</t>
  </si>
  <si>
    <t>B3KUQ1; Q53Y87; Q9UCA2</t>
  </si>
  <si>
    <t>CFL</t>
  </si>
  <si>
    <t>3D-structure; Acetylation; Actin-binding; Cell membrane; Cell projection; Cytoplasm; Cytoskeleton; Isopeptide bond; Membrane; Nucleus; Phosphoprotein; Ubl conjugation</t>
  </si>
  <si>
    <t>Cell membrane; Cell projection; Cytoplasm; Cytoskeleton; Membrane; Nucleus</t>
  </si>
  <si>
    <t>actin cytoskeleton organization {GO:0030036}; actin filament depolymerization {GO:0030042}; actin filament fragmentation {GO:0030043}; cytoskeleton organization {GO:0007010}; establishment of cell polarity {GO:0030010}; interleukin-12-mediated signaling pathway {GO:0035722}; mitotic cytokinesis {GO:0000281}; negative regulation of apoptotic process {GO:0043066}; neural crest cell migration {GO:0001755}; neural fold formation {GO:0001842}; positive regulation by host of viral process {GO:0044794}; positive regulation of actin filament depolymerization {GO:0030836}; protein phosphorylation {GO:0006468}; regulation of cell morphogenesis {GO:0022604}; regulation of dendritic spine morphogenesis {GO:0061001}; response to amino acid {GO:0043200}; response to virus {GO:0009615}; Rho protein signal transduction {GO:0007266}</t>
  </si>
  <si>
    <t>cell-cell junction {GO:0005911}; cortical actin cytoskeleton {GO:0030864}; cytoplasm {GO:0005737}; cytosol {GO:0005829}; extracellular exosome {GO:0070062}; extracellular space {GO:0005615}; focal adhesion {GO:0005925}; lamellipodium {GO:0030027}; lamellipodium membrane {GO:0031258}; membrane {GO:0016020}; nuclear matrix {GO:0016363}; nucleus {GO:0005634}; ruffle membrane {GO:0032587}; vesicle {GO:0031982}</t>
  </si>
  <si>
    <t>actin filament binding {GO:0051015}; signaling receptor binding {GO:0005102}</t>
  </si>
  <si>
    <t>Platelet degranulation {R-HSA-114608}; Regulation of actin dynamics for phagocytic cup formation {R-HSA-2029482}; EPHB-mediated forward signaling {R-HSA-3928662}; Sema3A PAK dependent Axon repulsion {R-HSA-399954}; RHO GTPases Activate ROCKs {R-HSA-5627117}; Gene and protein expression by JAK-STAT signaling after Interleukin-12 stimulation {R-HSA-8950505}</t>
  </si>
  <si>
    <t>Integrin alpha-2</t>
  </si>
  <si>
    <t>CD49 antigen-like family member B; Collagen receptor; Platelet membrane glycoprotein Ia (GPIa); VLA-2 subunit alpha; CD_antigen=CD49b</t>
  </si>
  <si>
    <t>ITA2_HUMAN</t>
  </si>
  <si>
    <t>P17301</t>
  </si>
  <si>
    <t>Q14595</t>
  </si>
  <si>
    <t>CD49B</t>
  </si>
  <si>
    <t>3D-structure; Calcium; Cell adhesion; Disulfide bond; Glycoprotein; Host cell receptor for virus entry; Host-virus interaction; Integrin; Magnesium; Membrane; Metal-binding; Polymorphism; Receptor; Repeat; Signal; Transmembrane; Transmembrane helix</t>
  </si>
  <si>
    <t>animal organ morphogenesis {GO:0009887}; blood coagulation {GO:0007596}; cell adhesion {GO:0007155}; cell adhesion mediated by integrin {GO:0033627}; cell proliferation {GO:0008283}; cell-matrix adhesion {GO:0007160}; cell-substrate adhesion {GO:0031589}; cellular response to estradiol stimulus {GO:0071392}; cellular response to mechanical stimulus {GO:0071260}; collagen-activated signaling pathway {GO:0038065}; detection of mechanical stimulus involved in sensory perception of pain {GO:0050966}; establishment of protein localization {GO:0045184}; extracellular matrix organization {GO:0030198}; female pregnancy {GO:0007565}; focal adhesion assembly {GO:0048041}; hepatocyte differentiation {GO:0070365}; hypotonic response {GO:0006971}; integrin-mediated signaling pathway {GO:0007229}; mammary gland development {GO:0030879}; mesodermal cell differentiation {GO:0048333}; positive regulation of alkaline phosphatase activity {GO:0010694}; positive regulation of cell adhesion {GO:0045785}; positive regulation of cell projection organization {GO:0031346}; positive regulation of collagen binding {GO:0033343}; positive regulation of collagen biosynthetic process {GO:0032967}; positive regulation of DNA binding {GO:0043388}; positive regulation of epithelial cell migration {GO:0010634}; positive regulation of inflammatory response {GO:0050729}; positive regulation of leukocyte migration {GO:0002687}; positive regulation of phagocytosis, engulfment {GO:0060100}; positive regulation of positive chemotaxis {GO:0050927}; positive regulation of smooth muscle cell migration {GO:0014911}; positive regulation of smooth muscle cell proliferation {GO:0048661}; positive regulation of smooth muscle contraction {GO:0045987}; positive regulation of translation {GO:0045727}; positive regulation of transmission of nerve impulse {GO:0051971}; response to amine {GO:0014075}; response to drug {GO:0042493}; response to hypoxia {GO:0001666}; response to L-ascorbic acid {GO:0033591}; response to muscle activity {GO:0014850}; response to parathyroid hormone {GO:0071107}; skin morphogenesis {GO:0043589}; substrate-dependent cell migration {GO:0006929}</t>
  </si>
  <si>
    <t>axon terminus {GO:0043679}; basal part of cell {GO:0045178}; cell surface {GO:0009986}; external side of plasma membrane {GO:0009897}; focal adhesion {GO:0005925}; integrin alpha2-beta1 complex {GO:0034666}; integrin complex {GO:0008305}; nucleus {GO:0005634}; perinuclear region of cytoplasm {GO:0048471}; plasma membrane {GO:0005886}</t>
  </si>
  <si>
    <t>amyloid-beta binding {GO:0001540}; collagen binding {GO:0005518}; collagen binding involved in cell-matrix adhesion {GO:0098639}; collagen receptor activity {GO:0038064}; heparan sulfate proteoglycan binding {GO:0043395}; integrin binding {GO:0005178}; laminin binding {GO:0043236}; metal ion binding {GO:0046872}; protein heterodimerization activity {GO:0046982}; protein-containing complex binding {GO:0044877}; virus receptor activity {GO:0001618}</t>
  </si>
  <si>
    <t>Integrin cell surface interactions {R-HSA-216083}; Laminin interactions {R-HSA-3000157}; Syndecan interactions {R-HSA-3000170}; ECM proteoglycans {R-HSA-3000178}; CHL1 interactions {R-HSA-447041}; Platelet Adhesion to exposed collagen {R-HSA-75892}; MET activates PTK2 signaling {R-HSA-8874081}</t>
  </si>
  <si>
    <t>Alpha-1,3-mannosyl-glycoprotein 2-beta-N-acetylglucosaminyltransferase</t>
  </si>
  <si>
    <t>N-glycosyl-oligosaccharide-glycoprotein N-acetylglucosaminyltransferase I (GNT-I; GlcNAc-T I)</t>
  </si>
  <si>
    <t>MGAT1_HUMAN</t>
  </si>
  <si>
    <t>P26572</t>
  </si>
  <si>
    <t>A8K404; B3KRU8; D3DWR1; Q6IBE3</t>
  </si>
  <si>
    <t>GGNT1; GLCT1; GLYT1; MGAT</t>
  </si>
  <si>
    <t>Disulfide bond; Glycosyltransferase; Golgi apparatus; Manganese; Membrane; Metal-binding; Polymorphism; Signal-anchor; Transferase; Transmembrane; Transmembrane helix</t>
  </si>
  <si>
    <t>carbohydrate metabolic process {GO:0005975}; in utero embryonic development {GO:0001701}; protein glycosylation {GO:0006486}; UDP-N-acetylglucosamine catabolic process {GO:0006049}</t>
  </si>
  <si>
    <t>extracellular exosome {GO:0070062}; extracellular vesicle {GO:1903561}; Golgi membrane {GO:0000139}; integral component of membrane {GO:0016021}; membrane {GO:0016020}</t>
  </si>
  <si>
    <t>acetylglucosaminyltransferase activity {GO:0008375}; alpha-1,3-mannosylglycoprotein 2-beta-N-acetylglucosaminyltransferase activity {GO:0003827}; metal ion binding {GO:0046872}</t>
  </si>
  <si>
    <t>N-glycan trimming and elongation in the cis-Golgi {R-HSA-964739}</t>
  </si>
  <si>
    <t>Reelin</t>
  </si>
  <si>
    <t>RELN_HUMAN</t>
  </si>
  <si>
    <t>P78509</t>
  </si>
  <si>
    <t>A4D0P9; A4D0Q0; Q86UJ0; Q86UJ8; Q8NDV0; Q9UDQ2</t>
  </si>
  <si>
    <t>Alternative splicing; Calcium; Cell adhesion; Developmental protein; Disease mutation; Disulfide bond; EGF-like domain; Epilepsy; Extracellular matrix; Glycoprotein; Hydrolase; Lissencephaly; Metal-binding; Polymorphism; Protease; Repeat; Secreted; Serine protease; Signal; Zinc</t>
  </si>
  <si>
    <t>Disease mutation; Epilepsy; Lissencephaly</t>
  </si>
  <si>
    <t>Developmental protein; Hydrolase; Protease; Serine protease</t>
  </si>
  <si>
    <t>associative learning {GO:0008306}; axon guidance {GO:0007411}; brain development {GO:0007420}; cell adhesion {GO:0007155}; cell morphogenesis involved in differentiation {GO:0000904}; central nervous system development {GO:0007417}; cerebral cortex tangential migration {GO:0021800}; dendrite development {GO:0016358}; glial cell differentiation {GO:0010001}; hippocampus development {GO:0021766}; lateral motor column neuron migration {GO:0097477}; layer formation in cerebral cortex {GO:0021819}; long-term memory {GO:0007616}; long-term synaptic potentiation {GO:0060291}; modulation of chemical synaptic transmission {GO:0050804}; neuron migration {GO:0001764}; NMDA glutamate receptor clustering {GO:0097114}; peptidyl-tyrosine phosphorylation {GO:0018108}; positive regulation of AMPA receptor activity {GO:2000969}; positive regulation of CREB transcription factor activity {GO:0032793}; positive regulation of dendritic spine morphogenesis {GO:0061003}; positive regulation of excitatory postsynaptic potential {GO:2000463}; positive regulation of lateral motor column neuron migration {GO:1902078}; positive regulation of long-term synaptic potentiation {GO:1900273}; positive regulation of neuron projection development {GO:0010976}; positive regulation of peptidyl-tyrosine phosphorylation {GO:0050731}; positive regulation of phosphatidylinositol 3-kinase signaling {GO:0014068}; positive regulation of protein kinase activity {GO:0045860}; positive regulation of protein tyrosine kinase activity {GO:0061098}; positive regulation of small GTPase mediated signal transduction {GO:0051057}; positive regulation of synapse maturation {GO:0090129}; positive regulation of synaptic transmission, glutamatergic {GO:0051968}; positive regulation of TOR signaling {GO:0032008}; postsynaptic density protein 95 clustering {GO:0097119}; protein localization to synapse {GO:0035418}; receptor localization to synapse {GO:0097120}; reelin-mediated signaling pathway {GO:0038026}; regulation of behavior {GO:0050795}; regulation of NMDA receptor activity {GO:2000310}; response to pain {GO:0048265}; spinal cord patterning {GO:0021511}; ventral spinal cord development {GO:0021517}</t>
  </si>
  <si>
    <t>cytoplasm {GO:0005737}; dendrite {GO:0030425}; extracellular matrix {GO:0031012}; extracellular region {GO:0005576}; extracellular space {GO:0005615}; plasma membrane {GO:0005886}</t>
  </si>
  <si>
    <t>lipoprotein particle receptor binding {GO:0070325}; metal ion binding {GO:0046872}; serine-type peptidase activity {GO:0008236}; very-low-density lipoprotein particle receptor binding {GO:0070326}</t>
  </si>
  <si>
    <t>Reelin signalling pathway {R-HSA-8866376}</t>
  </si>
  <si>
    <t>6-phosphogluconate dehydrogenase, decarboxylating</t>
  </si>
  <si>
    <t>6PGD_HUMAN</t>
  </si>
  <si>
    <t>P52209</t>
  </si>
  <si>
    <t>A8K2Y9; B4DQJ8; Q9BWD8</t>
  </si>
  <si>
    <t>PGDH</t>
  </si>
  <si>
    <t>3D-structure; Acetylation; Alternative splicing; Cytoplasm; Gluconate utilization; NADP; Oxidoreductase; Pentose shunt; Phosphoprotein; Polymorphism</t>
  </si>
  <si>
    <t>Gluconate utilization; Pentose shunt</t>
  </si>
  <si>
    <t>NADP</t>
  </si>
  <si>
    <t>D-gluconate metabolic process {GO:0019521}; oxidation-reduction process {GO:0055114}; pentose biosynthetic process {GO:0019322}; pentose-phosphate shunt {GO:0006098}; pentose-phosphate shunt, oxidative branch {GO:0009051}</t>
  </si>
  <si>
    <t>cytosol {GO:0005829}; extracellular exosome {GO:0070062}; nucleus {GO:0005634}</t>
  </si>
  <si>
    <t>NADP binding {GO:0050661}; phosphogluconate dehydrogenase (decarboxylating) activity {GO:0004616}</t>
  </si>
  <si>
    <t>Carbohydrate degradation; pentose phosphate pathway; D- ribulose 5-phosphate from D-glucose 6-phosphate (oxidative stage): step 3/3.</t>
  </si>
  <si>
    <t>Pentose phosphate pathway {R-HSA-71336}</t>
  </si>
  <si>
    <t>Hypoxia up-regulated protein 1</t>
  </si>
  <si>
    <t>150 kDa oxygen-regulated protein (ORP-150); 170 kDa glucose-regulated protein (GRP-170)</t>
  </si>
  <si>
    <t>HYOU1_HUMAN</t>
  </si>
  <si>
    <t>Q9Y4L1</t>
  </si>
  <si>
    <t>A8C1Z0; B7Z909; Q2I204; Q53H25</t>
  </si>
  <si>
    <t>GRP170; ORP150</t>
  </si>
  <si>
    <t>Acetylation; Alternative splicing; ATP-binding; Chaperone; Endoplasmic reticulum; Glycoprotein; Nucleotide-binding; Phosphoprotein; Signal; Stress response</t>
  </si>
  <si>
    <t>cellular response to hypoxia {GO:0071456}; ER to Golgi vesicle-mediated transport {GO:0006888}; IRE1-mediated unfolded protein response {GO:0036498}; negative regulation of endoplasmic reticulum stress-induced neuron intrinsic apoptotic signaling pathway {GO:1903382}; negative regulation of hypoxia-induced intrinsic apoptotic signaling pathway {GO:1903298}; receptor-mediated endocytosis {GO:0006898}; response to endoplasmic reticulum stress {GO:0034976}; response to ischemia {GO:0002931}</t>
  </si>
  <si>
    <t>endocytic vesicle lumen {GO:0071682}; endoplasmic reticulum {GO:0005783}; endoplasmic reticulum chaperone complex {GO:0034663}; endoplasmic reticulum lumen {GO:0005788}; extracellular exosome {GO:0070062}; extracellular region {GO:0005576}; focal adhesion {GO:0005925}; membrane {GO:0016020}; smooth endoplasmic reticulum {GO:0005790}</t>
  </si>
  <si>
    <t>ATP binding {GO:0005524}; chaperone binding {GO:0051087}</t>
  </si>
  <si>
    <t>Scavenging by Class F Receptors {R-HSA-3000484}; XBP1(S) activates chaperone genes {R-HSA-381038}</t>
  </si>
  <si>
    <t>Receptor-type tyrosine-protein phosphatase mu (Protein-tyrosine phosphatase mu; R-PTP-mu)</t>
  </si>
  <si>
    <t>PTPRM_HUMAN</t>
  </si>
  <si>
    <t>P28827</t>
  </si>
  <si>
    <t>A7MBN1; D3DUH8; J3QL11</t>
  </si>
  <si>
    <t>PTPRL1</t>
  </si>
  <si>
    <t>3D-structure; Alternative splicing; Cell adhesion; Disulfide bond; Glycoprotein; Hydrolase; Immunoglobulin domain; Membrane; Phosphoprotein; Polymorphism; Protein phosphatase; Receptor; Repeat; Signal; Transmembrane; Transmembrane helix</t>
  </si>
  <si>
    <t>Hydrolase; Protein phosphatase; Receptor</t>
  </si>
  <si>
    <t>homophilic cell adhesion via plasma membrane adhesion molecules {GO:0007156}; negative regulation of angiogenesis {GO:0016525}; negative regulation of endothelial cell migration {GO:0010596}; negative regulation of endothelial cell proliferation {GO:0001937}; neuron projection development {GO:0031175}; positive regulation of blood vessel diameter {GO:0097755}; protein dephosphorylation {GO:0006470}; response to drug {GO:0042493}; retina layer formation {GO:0010842}; retinal ganglion cell axon guidance {GO:0031290}; signal transduction {GO:0007165}</t>
  </si>
  <si>
    <t>cell-cell adherens junction {GO:0005913}; cell-cell junction {GO:0005911}; cytoplasm {GO:0005737}; integral component of plasma membrane {GO:0005887}; lamellipodium {GO:0030027}; perinuclear region of cytoplasm {GO:0048471}; plasma membrane {GO:0005886}</t>
  </si>
  <si>
    <t>cadherin binding {GO:0045296}; identical protein binding {GO:0042802}; protein tyrosine phosphatase activity {GO:0004725}; transmembrane receptor protein tyrosine phosphatase activity {GO:0005001}</t>
  </si>
  <si>
    <t>Plexin-B2</t>
  </si>
  <si>
    <t>MM1</t>
  </si>
  <si>
    <t>PLXB2_HUMAN</t>
  </si>
  <si>
    <t>O15031</t>
  </si>
  <si>
    <t>A6QRH0; Q7KZU3; Q9BSU7</t>
  </si>
  <si>
    <t>KIAA0315</t>
  </si>
  <si>
    <t>3D-structure; Cell membrane; Developmental protein; Disulfide bond; Glycoprotein; Membrane; Phosphoprotein; Polymorphism; Receptor; Repeat; Signal; Transmembrane; Transmembrane helix</t>
  </si>
  <si>
    <t>brain development {GO:0007420}; homophilic cell adhesion via plasma membrane adhesion molecules {GO:0007156}; negative regulation of cell adhesion {GO:0007162}; neural tube closure {GO:0001843}; neuroblast proliferation {GO:0007405}; positive regulation of axonogenesis {GO:0050772}; positive regulation of neuron projection development {GO:0010976}; regulation of cell shape {GO:0008360}; regulation of GTPase activity {GO:0043087}; regulation of neuron migration {GO:2001222}; regulation of protein phosphorylation {GO:0001932}; semaphorin-plexin signaling pathway {GO:0071526}</t>
  </si>
  <si>
    <t>cell surface {GO:0009986}; extracellular exosome {GO:0070062}; integral component of plasma membrane {GO:0005887}</t>
  </si>
  <si>
    <t>semaphorin receptor activity {GO:0017154}</t>
  </si>
  <si>
    <t>Fibroblast growth factor-binding protein 2 (FGF-BP2; FGF-binding protein 2; FGFBP-2)</t>
  </si>
  <si>
    <t>37 kDa killer-specific secretory protein (Ksp37); HBp17-related protein (HBp17-RP)</t>
  </si>
  <si>
    <t>FGFP2_HUMAN</t>
  </si>
  <si>
    <t>Q9BYJ0</t>
  </si>
  <si>
    <t>KSP37</t>
  </si>
  <si>
    <t>Disulfide bond; Growth factor binding; Polymorphism; Secreted; Signal</t>
  </si>
  <si>
    <t>growth factor binding {GO:0019838}</t>
  </si>
  <si>
    <t>FGFR2b ligand binding and activation {R-HSA-190377}</t>
  </si>
  <si>
    <t>SPARC</t>
  </si>
  <si>
    <t>Basement-membrane protein 40 (BM-40); Osteonectin (ON); Secreted protein acidic and rich in cysteine</t>
  </si>
  <si>
    <t>SPRC_HUMAN</t>
  </si>
  <si>
    <t>P09486</t>
  </si>
  <si>
    <t>D3DQH9; Q6IBK4</t>
  </si>
  <si>
    <t>ON</t>
  </si>
  <si>
    <t>3D-structure; Basement membrane; Calcium; Copper; Disease mutation; Disulfide bond; Extracellular matrix; Glycoprotein; Metal-binding; Osteogenesis imperfecta; Polymorphism; Secreted; Signal</t>
  </si>
  <si>
    <t>bone development {GO:0060348}; cellular response to growth factor stimulus {GO:0071363}; extracellular matrix organization {GO:0030198}; heart development {GO:0007507}; inner ear development {GO:0048839}; lung development {GO:0030324}; negative regulation of angiogenesis {GO:0016525}; negative regulation of endothelial cell proliferation {GO:0001937}; ossification {GO:0001503}; pigmentation {GO:0043473}; platelet degranulation {GO:0002576}; positive regulation of endothelial cell migration {GO:0010595}; receptor-mediated endocytosis {GO:0006898}; regulation of cell morphogenesis {GO:0022604}; regulation of synapse organization {GO:0050807}; response to cadmium ion {GO:0046686}; response to calcium ion {GO:0051592}; response to cAMP {GO:0051591}; response to cytokine {GO:0034097}; response to ethanol {GO:0045471}; response to glucocorticoid {GO:0051384}; response to gravity {GO:0009629}; response to L-ascorbic acid {GO:0033591}; response to lead ion {GO:0010288}; response to lipopolysaccharide {GO:0032496}; response to peptide hormone {GO:0043434}; wound healing {GO:0042060}</t>
  </si>
  <si>
    <t>basement membrane {GO:0005604}; cell surface {GO:0009986}; cytoplasm {GO:0005737}; endocytic vesicle lumen {GO:0071682}; extracellular region {GO:0005576}; extracellular space {GO:0005615}; glutamatergic synapse {GO:0098978}; nuclear matrix {GO:0016363}; platelet alpha granule {GO:0031091}; platelet alpha granule lumen {GO:0031093}; platelet alpha granule membrane {GO:0031092}</t>
  </si>
  <si>
    <t>Platelet degranulation {R-HSA-114608}; ECM proteoglycans {R-HSA-3000178}; Scavenging by Class H Receptors {R-HSA-3000497}</t>
  </si>
  <si>
    <t>Transcobalamin-2 (TC-2)</t>
  </si>
  <si>
    <t>Transcobalamin II (TC II; TCII)</t>
  </si>
  <si>
    <t>TCO2_HUMAN</t>
  </si>
  <si>
    <t>P20062</t>
  </si>
  <si>
    <t>Q96FD4; Q9BVI8; Q9UCI5; Q9UCI6; Q9UDM0</t>
  </si>
  <si>
    <t>TC2</t>
  </si>
  <si>
    <t>3D-structure; Alternative splicing; Cobalt; Cobalt transport; Disulfide bond; Ion transport; Metal-binding; Polymorphism; Secreted; Signal; Transport</t>
  </si>
  <si>
    <t>Cobalt transport; Ion transport; Transport</t>
  </si>
  <si>
    <t>Cobalt; Metal-binding</t>
  </si>
  <si>
    <t>cobalamin metabolic process {GO:0009235}; cobalamin transport {GO:0015889}; cobalt ion transport {GO:0006824}</t>
  </si>
  <si>
    <t>endosome {GO:0005768}; extracellular region {GO:0005576}; extracellular space {GO:0005615}; lysosomal lumen {GO:0043202}</t>
  </si>
  <si>
    <t>cobalamin binding {GO:0031419}; metal ion binding {GO:0046872}</t>
  </si>
  <si>
    <t>Cobalamin (Cbl, vitamin B12) transport and metabolism {R-HSA-196741}; Defective TCN2 causes hereditary megaloblastic anemia {R-HSA-3359454}; Defective CD320 causes methylmalonic aciduria {R-HSA-3359485}</t>
  </si>
  <si>
    <t>Protein S100-A7</t>
  </si>
  <si>
    <t>Psoriasin; S100 calcium-binding protein A7</t>
  </si>
  <si>
    <t>S10A7_HUMAN</t>
  </si>
  <si>
    <t>P31151</t>
  </si>
  <si>
    <t>Q5SY67; Q6FGE3; Q9H1E2</t>
  </si>
  <si>
    <t>PSOR1; S100A7C</t>
  </si>
  <si>
    <t>3D-structure; Acetylation; Calcium; Cytoplasm; Disulfide bond; Metal-binding; Polymorphism; Repeat; Secreted; Zinc</t>
  </si>
  <si>
    <t>angiogenesis {GO:0001525}; antimicrobial humoral immune response mediated by antimicrobial peptide {GO:0061844}; antimicrobial humoral response {GO:0019730}; defense response to Gram-negative bacterium {GO:0050829}; epidermis development {GO:0008544}; innate immune response {GO:0045087}; keratinocyte differentiation {GO:0030216}; neutrophil degranulation {GO:0043312}; positive regulation of ERK1 and ERK2 cascade {GO:0070374}; positive regulation of granulocyte chemotaxis {GO:0071624}; positive regulation of monocyte chemotaxis {GO:0090026}; positive regulation of T cell chemotaxis {GO:0010820}; response to lipopolysaccharide {GO:0032496}; response to reactive oxygen species {GO:0000302}; sequestering of metal ion {GO:0051238}</t>
  </si>
  <si>
    <t>azurophil granule lumen {GO:0035578}; collagen-containing extracellular matrix {GO:0062023}; cytoplasm {GO:0005737}; cytosol {GO:0005829}; endoplasmic reticulum {GO:0005783}; extracellular region {GO:0005576}; extracellular space {GO:0005615}; focal adhesion {GO:0005925}; nucleus {GO:0005634}</t>
  </si>
  <si>
    <t>calcium ion binding {GO:0005509}; RAGE receptor binding {GO:0050786}; zinc ion binding {GO:0008270}</t>
  </si>
  <si>
    <t>Neutrophil degranulation {R-HSA-6798695}; Metal sequestration by antimicrobial proteins {R-HSA-6799990}</t>
  </si>
  <si>
    <t>Beta-hexosaminidase subunit alpha</t>
  </si>
  <si>
    <t>Beta-N-acetylhexosaminidase subunit alpha (Hexosaminidase subunit A); N-acetyl-beta-glucosaminidase subunit alpha</t>
  </si>
  <si>
    <t>HEXA_HUMAN</t>
  </si>
  <si>
    <t>P06865</t>
  </si>
  <si>
    <t>B4DKE7; E7ENH7; Q53HS8; Q6AI32</t>
  </si>
  <si>
    <t>3D-structure; Alternative splicing; Disease mutation; Disulfide bond; Gangliosidosis; Glycoprotein; Glycosidase; Hydrolase; Lysosome; Neurodegeneration; Polymorphism; Signal; Zymogen</t>
  </si>
  <si>
    <t>carbohydrate metabolic process {GO:0005975}; chondroitin sulfate catabolic process {GO:0030207}; glycosaminoglycan biosynthetic process {GO:0006024}; glycosphingolipid metabolic process {GO:0006687}; hyaluronan catabolic process {GO:0030214}; keratan sulfate catabolic process {GO:0042340}</t>
  </si>
  <si>
    <t>azurophil granule {GO:0042582}; extracellular exosome {GO:0070062}; lysosomal lumen {GO:0043202}; membrane {GO:0016020}</t>
  </si>
  <si>
    <t>acetylglucosaminyltransferase activity {GO:0008375}; beta-N-acetylhexosaminidase activity {GO:0004563}; N-acetyl-beta-D-galactosaminidase activity {GO:0102148}; protein heterodimerization activity {GO:0046982}</t>
  </si>
  <si>
    <t>Glycosphingolipid metabolism {R-HSA-1660662}; Keratan sulfate degradation {R-HSA-2022857}; CS/DS degradation {R-HSA-2024101}; Hyaluronan uptake and degradation {R-HSA-2160916}; Defective HEXA causes GM2G1 {R-HSA-3656234}</t>
  </si>
  <si>
    <t>Exostosin-2</t>
  </si>
  <si>
    <t>Glucuronosyl-N-acetylglucosaminyl-proteoglycan/N-acetylglucosaminyl-proteoglycan 4-alpha-N-acetylglucosaminyltransferase; Multiple exostoses protein 2; Putative tumor suppressor protein EXT2</t>
  </si>
  <si>
    <t>EXT2_HUMAN</t>
  </si>
  <si>
    <t>Q93063</t>
  </si>
  <si>
    <t>B2R5Z6; C9JU51; J3KPT2; O15288</t>
  </si>
  <si>
    <t>Alternative splicing; Disease mutation; Disulfide bond; Endoplasmic reticulum; Epilepsy; Glycoprotein; Glycosyltransferase; Golgi apparatus; Hereditary multiple exostoses; Manganese; Membrane; Mental retardation; Metal-binding; Polymorphism; Signal-anchor; Transferase; Transmembrane; Transmembrane helix; Tumor suppressor</t>
  </si>
  <si>
    <t>Endoplasmic reticulum; Golgi apparatus; Membrane</t>
  </si>
  <si>
    <t>Disease mutation; Epilepsy; Hereditary multiple exostoses; Mental retardation; Tumor suppressor</t>
  </si>
  <si>
    <t>cell differentiation {GO:0030154}; cellular polysaccharide biosynthetic process {GO:0033692}; glycosaminoglycan biosynthetic process {GO:0006024}; heparan sulfate proteoglycan biosynthetic process {GO:0015012}; heparan sulfate proteoglycan biosynthetic process, polysaccharide chain biosynthetic process {GO:0015014}; mesoderm formation {GO:0001707}; ossification {GO:0001503}; protein glycosylation {GO:0006486}; signal transduction {GO:0007165}</t>
  </si>
  <si>
    <t>endoplasmic reticulum {GO:0005783}; endoplasmic reticulum membrane {GO:0005789}; extracellular exosome {GO:0070062}; Golgi apparatus {GO:0005794}; Golgi membrane {GO:0000139}; integral component of membrane {GO:0016021}; membrane {GO:0016020}; UDP-N-acetylglucosamine transferase complex {GO:0043541}</t>
  </si>
  <si>
    <t>glucuronosyl-N-acetylglucosaminyl-proteoglycan 4-alpha-N-acetylglucosaminyltransferase activity {GO:0050508}; glucuronosyltransferase activity {GO:0015020}; heparan sulfate N-acetylglucosaminyltransferase activity {GO:0042328}; metal ion binding {GO:0046872}; N-acetylglucosaminyl-proteoglycan 4-beta-glucuronosyltransferase activity {GO:0050509}; protein heterodimerization activity {GO:0046982}; transferase activity, transferring glycosyl groups {GO:0016757}</t>
  </si>
  <si>
    <t>HS-GAG biosynthesis {R-HSA-2022928}; Defective EXT2 causes exostoses 2 {R-HSA-3656237}; Defective EXT1 causes exostoses 1, TRPS2 and CHDS {R-HSA-3656253}</t>
  </si>
  <si>
    <t>sp|P69849|NOMO3_HUMAN</t>
  </si>
  <si>
    <t>Nodal modulator 3</t>
  </si>
  <si>
    <t>pM5 protein 3</t>
  </si>
  <si>
    <t>NOMO3_HUMAN</t>
  </si>
  <si>
    <t>P69849</t>
  </si>
  <si>
    <t>Glycoprotein; Membrane; Signal; Transmembrane; Transmembrane helix</t>
  </si>
  <si>
    <t>Lipoprotein lipase (LPL)</t>
  </si>
  <si>
    <t>LIPL_HUMAN</t>
  </si>
  <si>
    <t>P06858</t>
  </si>
  <si>
    <t>B2R5T9; Q16282; Q16283; Q96FC4</t>
  </si>
  <si>
    <t>LIPD</t>
  </si>
  <si>
    <t>Cell membrane; Chylomicron; Disease mutation; Disulfide bond; Glycoprotein; GPI-anchor; Heparin-binding; Hydrolase; Hyperlipidemia; Lipid degradation; Lipid metabolism; Lipoprotein; Membrane; Nitration; Polymorphism; Secreted; Signal; VLDL</t>
  </si>
  <si>
    <t>Cell membrane; Chylomicron; Membrane; Secreted; VLDL</t>
  </si>
  <si>
    <t>Disulfide bond; GPI-anchor; Glycoprotein; Lipoprotein; Nitration</t>
  </si>
  <si>
    <t>cholesterol homeostasis {GO:0042632}; chylomicron remodeling {GO:0034371}; fatty acid biosynthetic process {GO:0006633}; low-density lipoprotein particle mediated signaling {GO:0055096}; phospholipid metabolic process {GO:0006644}; positive regulation of chemokine secretion {GO:0090197}; positive regulation of cholesterol storage {GO:0010886}; positive regulation of inflammatory response {GO:0050729}; positive regulation of macrophage derived foam cell differentiation {GO:0010744}; positive regulation of sequestering of triglyceride {GO:0010890}; regulation of lipoprotein lipase activity {GO:0051004}; response to bacterium {GO:0009617}; response to cold {GO:0009409}; response to drug {GO:0042493}; response to glucose {GO:0009749}; triglyceride biosynthetic process {GO:0019432}; triglyceride catabolic process {GO:0019433}; triglyceride homeostasis {GO:0070328}; triglyceride metabolic process {GO:0006641}; very-low-density lipoprotein particle remodeling {GO:0034372}</t>
  </si>
  <si>
    <t>anchored component of membrane {GO:0031225}; cell surface {GO:0009986}; chylomicron {GO:0042627}; extracellular matrix {GO:0031012}; extracellular region {GO:0005576}; extracellular space {GO:0005615}; plasma membrane {GO:0005886}; very-low-density lipoprotein particle {GO:0034361}</t>
  </si>
  <si>
    <t>apolipoprotein binding {GO:0034185}; heparin binding {GO:0008201}; lipoprotein lipase activity {GO:0004465}; phospholipase activity {GO:0004620}; signaling receptor binding {GO:0005102}; triglyceride binding {GO:0017129}; triglyceride lipase activity {GO:0004806}</t>
  </si>
  <si>
    <t>Transcriptional regulation of white adipocyte differentiation {R-HSA-381340}; Assembly of active LPL and LIPC lipase complexes {R-HSA-8963889}; Chylomicron remodeling {R-HSA-8963901}; Retinoid metabolism and transport {R-HSA-975634}</t>
  </si>
  <si>
    <t>Complement factor H-related protein 4 (FHR-4)</t>
  </si>
  <si>
    <t>FHR4_HUMAN</t>
  </si>
  <si>
    <t>Q92496</t>
  </si>
  <si>
    <t>A8K9N7; B1ALQ9; C9J7J7; Q5DVJ7; Q9UJY6</t>
  </si>
  <si>
    <t>CFHL4; FHR4</t>
  </si>
  <si>
    <t>Alternative splicing; Disulfide bond; Glycoprotein; Polymorphism; Repeat; Secreted; Signal; Sushi</t>
  </si>
  <si>
    <t>regulation of complement activation {GO:0030449}</t>
  </si>
  <si>
    <t>Putative HLA class I histocompatibility antigen, alpha chain H</t>
  </si>
  <si>
    <t>HLA-12.4; HLA-AR; MHC class I antigen H</t>
  </si>
  <si>
    <t>HLAH_HUMAN</t>
  </si>
  <si>
    <t>P01893</t>
  </si>
  <si>
    <t>HLAH</t>
  </si>
  <si>
    <t>Cell membrane; Disulfide bond; Glycoprotein; Immunity; Membrane; MHC I; Signal; Transmembrane; Transmembrane helix</t>
  </si>
  <si>
    <t>Cell membrane; MHC I; Membrane</t>
  </si>
  <si>
    <t>antigen processing and presentation of exogenous peptide antigen via MHC class I, TAP-dependent {GO:0002479}; antigen processing and presentation of exogenous peptide antigen via MHC class I, TAP-independent {GO:0002480}; antigen processing and presentation of peptide antigen via MHC class I {GO:0002474}; immune response {GO:0006955}; interferon-gamma-mediated signaling pathway {GO:0060333}; neutrophil degranulation {GO:0043312}; regulation of immune response {GO:0050776}; type I interferon signaling pathway {GO:0060337}</t>
  </si>
  <si>
    <t>azurophil granule membrane {GO:0035577}; cell surface {GO:0009986}; early endosome membrane {GO:0031901}; ER to Golgi transport vesicle membrane {GO:0012507}; Golgi membrane {GO:0000139}; integral component of lumenal side of endoplasmic reticulum membrane {GO:0071556}; integral component of plasma membrane {GO:0005887}; MHC class I protein complex {GO:0042612}; phagocytic vesicle membrane {GO:0030670}; plasma membrane {GO:0005886}; recycling endosome membrane {GO:0055038}</t>
  </si>
  <si>
    <t>beta-2-microglobulin binding {GO:0030881}; peptide antigen binding {GO:0042605}; signaling receptor binding {GO:0005102}</t>
  </si>
  <si>
    <t>ER-Phagosome pathway {R-HSA-1236974}; Endosomal/Vacuolar pathway {R-HSA-1236977}; Immunoregulatory interactions between a Lymphoid and a non-Lymphoid cell {R-HSA-198933}; Neutrophil degranulation {R-HSA-6798695}; Interferon gamma signaling {R-HSA-877300}; Interferon alpha/beta signaling {R-HSA-909733}; Antigen Presentation: Folding, assembly and peptide loading of class I MHC {R-HSA-983170}</t>
  </si>
  <si>
    <t>trim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</si>
  <si>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</si>
  <si>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</si>
  <si>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</si>
  <si>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</si>
  <si>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</si>
  <si>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</si>
  <si>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</si>
  <si>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</si>
  <si>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</si>
  <si>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</si>
  <si>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</si>
  <si>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</si>
  <si>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</si>
  <si>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</si>
  <si>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</si>
  <si>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</si>
  <si>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</si>
  <si>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</si>
  <si>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</si>
  <si>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</si>
  <si>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</si>
  <si>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</si>
  <si>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</si>
  <si>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</si>
  <si>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</si>
  <si>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</si>
  <si>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</si>
  <si>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</si>
  <si>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</si>
  <si>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</si>
  <si>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</si>
  <si>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</si>
  <si>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</si>
  <si>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</si>
  <si>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</si>
  <si>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</si>
  <si>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</si>
  <si>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</si>
  <si>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</si>
  <si>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</si>
  <si>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</si>
  <si>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</si>
  <si>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</si>
  <si>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</si>
  <si>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</si>
  <si>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</si>
  <si>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</si>
  <si>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</si>
  <si>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</si>
  <si>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</si>
  <si>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</si>
  <si>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</si>
  <si>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</si>
  <si>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</si>
  <si>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</si>
  <si>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</si>
  <si>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</si>
  <si>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</si>
  <si>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</si>
  <si>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</si>
  <si>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</si>
  <si>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</si>
  <si>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</si>
  <si>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</si>
  <si>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</si>
  <si>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</si>
  <si>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</si>
  <si>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</si>
  <si>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</si>
  <si>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</si>
  <si>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</si>
  <si>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</si>
  <si>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</si>
  <si>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</si>
  <si>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</si>
  <si>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</si>
  <si>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</si>
  <si>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</si>
  <si>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</si>
  <si>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</si>
  <si>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</si>
  <si>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</si>
  <si>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</si>
  <si>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</si>
  <si>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</si>
  <si>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</si>
  <si>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</si>
  <si>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</si>
  <si>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</si>
  <si>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</si>
  <si>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</si>
  <si>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</si>
  <si>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</si>
  <si>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</si>
  <si>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</si>
  <si>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</si>
  <si>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</si>
  <si>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</si>
  <si>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</si>
  <si>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</si>
  <si>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</si>
  <si>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</si>
  <si>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</si>
  <si>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</si>
  <si>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</si>
  <si>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</si>
  <si>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</si>
  <si>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</si>
  <si>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</si>
  <si>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</si>
  <si>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</si>
  <si>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</si>
  <si>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</si>
  <si>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</si>
  <si>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</si>
  <si>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</si>
  <si>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</si>
  <si>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</si>
  <si>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</si>
  <si>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</si>
  <si>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</si>
  <si>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</si>
  <si>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</si>
  <si>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</si>
  <si>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</si>
  <si>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</si>
  <si>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</si>
  <si>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</si>
  <si>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</si>
  <si>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</si>
  <si>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</si>
  <si>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</si>
  <si>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</si>
  <si>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</si>
  <si>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</si>
  <si>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</si>
  <si>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</si>
  <si>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</si>
  <si>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</si>
  <si>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</si>
  <si>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</si>
  <si>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</si>
  <si>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</si>
  <si>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</si>
  <si>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</si>
  <si>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</si>
  <si>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</si>
  <si>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</si>
  <si>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</si>
  <si>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</si>
  <si>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</si>
  <si>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</si>
  <si>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</si>
  <si>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Column</t>
  </si>
  <si>
    <t>Header (Row 5)</t>
  </si>
  <si>
    <t>Arbitrary protein group number</t>
  </si>
  <si>
    <t>Column of ones for row counting</t>
  </si>
  <si>
    <t>UniProt accession (FASTA file key)</t>
  </si>
  <si>
    <t>Accessions of any other proteins having the same set of identified peptides (redundant proteins)</t>
  </si>
  <si>
    <t>Accessions of any other highly homologous proteins (protein families)</t>
  </si>
  <si>
    <t>Full accession list of any proteins having any common peptides</t>
  </si>
  <si>
    <t>Text column for flagging contaminants and decoys</t>
  </si>
  <si>
    <t>Sequence coverage (%)</t>
  </si>
  <si>
    <t>Sequence length (aa count)</t>
  </si>
  <si>
    <t>Calculated protein molecular weight</t>
  </si>
  <si>
    <t>Protein description string</t>
  </si>
  <si>
    <t>Total spectral counts (over all samples)</t>
  </si>
  <si>
    <t>Total unique spectral counts (over all samples)</t>
  </si>
  <si>
    <t>Fraction of counts that are unique</t>
  </si>
  <si>
    <t>Total spectral counts (for respective sample)</t>
  </si>
  <si>
    <t>Total unique spectral counts (for respective sample)</t>
  </si>
  <si>
    <t>Total spectral counts (for respective sample) - shared peptides have been fractionally split</t>
  </si>
  <si>
    <t>Text column for flagging missing intensities</t>
  </si>
  <si>
    <t>Number of PSMs that were usable for quantification</t>
  </si>
  <si>
    <t>Reporter ion intensity for respective channel</t>
  </si>
  <si>
    <t>Average intensities for all</t>
  </si>
  <si>
    <t>Average intensities for respective experiment</t>
  </si>
  <si>
    <t>Total intensity (sample loading) normalized for respective channel</t>
  </si>
  <si>
    <t>Average for the mock standard channel in respective experiment</t>
  </si>
  <si>
    <t>Geometric mean of stardard averages over all experiments</t>
  </si>
  <si>
    <t>Internal reference scaling factors for respective experiment</t>
  </si>
  <si>
    <t>IRS normalized intensities for respective sample</t>
  </si>
  <si>
    <t>IRS and TMM normalized intensities for respective sample</t>
  </si>
  <si>
    <t>Log2 fold-change (SLE as reference)</t>
  </si>
  <si>
    <t>Conventional fold-change (SLE as reference)</t>
  </si>
  <si>
    <t>edgeR p-value</t>
  </si>
  <si>
    <t>Benjamini-Hochberg corrected p-values</t>
  </si>
  <si>
    <t>Average intensity for normals</t>
  </si>
  <si>
    <t>Average intensity for SLE samples</t>
  </si>
  <si>
    <t>Direction of change (SLE as reference)</t>
  </si>
  <si>
    <t>DE candidate designation (no &gt; 0.10 &gt; low &gt; 0.05 &gt; medium &gt; 0.01 &gt; high)</t>
  </si>
  <si>
    <t>Accession returned by R processing (should match Col. C)</t>
  </si>
  <si>
    <t>Accession used for annotations (should match Col. C)</t>
  </si>
  <si>
    <t>Protein description</t>
  </si>
  <si>
    <t>Any alternative protein names</t>
  </si>
  <si>
    <t>UniProt identifier</t>
  </si>
  <si>
    <t>UniProt accession</t>
  </si>
  <si>
    <t>Any other associated accessions</t>
  </si>
  <si>
    <t>Gene symbol</t>
  </si>
  <si>
    <t>Any other gene symbols</t>
  </si>
  <si>
    <t>Species</t>
  </si>
  <si>
    <t>Taxonony number</t>
  </si>
  <si>
    <t>Hyperlink to UniProt database</t>
  </si>
  <si>
    <t>Full list of UniProt keywords - a controlled vocabulary (about 1100 terms) in 10 categories</t>
  </si>
  <si>
    <t>UniProt keywords separated by category</t>
  </si>
  <si>
    <t>Gene Ontology terms for biological process category</t>
  </si>
  <si>
    <t>Gene Ontology terms for cellular component category</t>
  </si>
  <si>
    <t>Gene Ontology terms for molecular function category</t>
  </si>
  <si>
    <t>Any manual curation notes on pathways</t>
  </si>
  <si>
    <t>Reactome database terms for pathways</t>
  </si>
  <si>
    <t>Column of spaces to trim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</si>
</sst>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7">
    <xf numFmtId="0" fontId="0" fillId="0" borderId="0" xfId="0"/>
    <xf numFmtId="3" fontId="0" fillId="0" borderId="0" xfId="0" applyNumberFormat="1"/>
    <xf numFmtId="0" fontId="16" fillId="0" borderId="0" xfId="0" applyFont="1" applyAlignment="1">
      <alignment wrapText="1"/>
    </xf>
    <xf numFmtId="3" fontId="16" fillId="0" borderId="0" xfId="0" applyNumberFormat="1" applyFont="1" applyAlignment="1">
      <alignment wrapText="1"/>
    </xf>
    <xf numFmtId="3" fontId="0" fillId="0" borderId="0" xfId="0" applyNumberFormat="1" applyAlignme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16" fillId="0" borderId="0" xfId="0" applyNumberFormat="1" applyFont="1" applyAlignment="1">
      <alignment wrapText="1"/>
    </xf>
    <xf numFmtId="2" fontId="16" fillId="0" borderId="0" xfId="0" applyNumberFormat="1" applyFont="1" applyAlignment="1">
      <alignment wrapText="1"/>
    </xf>
    <xf numFmtId="164" fontId="16" fillId="0" borderId="0" xfId="0" applyNumberFormat="1" applyFont="1" applyAlignment="1">
      <alignment wrapText="1"/>
    </xf>
    <xf numFmtId="3" fontId="16" fillId="0" borderId="0" xfId="0" applyNumberFormat="1" applyFont="1"/>
    <xf numFmtId="3" fontId="16" fillId="0" borderId="0" xfId="0" applyNumberFormat="1" applyFont="1" applyAlignment="1"/>
    <xf numFmtId="2" fontId="16" fillId="0" borderId="0" xfId="0" applyNumberFormat="1" applyFont="1"/>
    <xf numFmtId="0" fontId="16" fillId="0" borderId="0" xfId="0" applyFont="1"/>
    <xf numFmtId="0" fontId="18" fillId="0" borderId="0" xfId="42"/>
    <xf numFmtId="0" fontId="0" fillId="33" borderId="0" xfId="0" applyFill="1"/>
    <xf numFmtId="3" fontId="0" fillId="33" borderId="0" xfId="0" applyNumberFormat="1" applyFill="1"/>
    <xf numFmtId="165" fontId="0" fillId="33" borderId="0" xfId="0" applyNumberFormat="1" applyFill="1"/>
    <xf numFmtId="3" fontId="16" fillId="34" borderId="10" xfId="0" applyNumberFormat="1" applyFont="1" applyFill="1" applyBorder="1" applyAlignment="1">
      <alignment wrapText="1"/>
    </xf>
    <xf numFmtId="3" fontId="0" fillId="34" borderId="10" xfId="0" applyNumberFormat="1" applyFill="1" applyBorder="1" applyAlignment="1"/>
    <xf numFmtId="3" fontId="16" fillId="35" borderId="10" xfId="0" applyNumberFormat="1" applyFont="1" applyFill="1" applyBorder="1" applyAlignment="1">
      <alignment wrapText="1"/>
    </xf>
    <xf numFmtId="3" fontId="0" fillId="35" borderId="10" xfId="0" applyNumberFormat="1" applyFill="1" applyBorder="1" applyAlignment="1"/>
    <xf numFmtId="3" fontId="16" fillId="36" borderId="10" xfId="0" applyNumberFormat="1" applyFont="1" applyFill="1" applyBorder="1" applyAlignment="1">
      <alignment wrapText="1"/>
    </xf>
    <xf numFmtId="3" fontId="0" fillId="36" borderId="10" xfId="0" applyNumberFormat="1" applyFill="1" applyBorder="1"/>
    <xf numFmtId="3" fontId="16" fillId="37" borderId="10" xfId="0" applyNumberFormat="1" applyFont="1" applyFill="1" applyBorder="1" applyAlignment="1">
      <alignment wrapText="1"/>
    </xf>
    <xf numFmtId="3" fontId="0" fillId="37" borderId="10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56EA-38C3-E543-81EF-46B1FBA7E536}">
  <dimension ref="A1:C158"/>
  <sheetViews>
    <sheetView workbookViewId="0"/>
  </sheetViews>
  <sheetFormatPr baseColWidth="10" defaultRowHeight="16"/>
  <cols>
    <col min="2" max="2" width="26.33203125" bestFit="1" customWidth="1"/>
    <col min="3" max="3" width="80.33203125" customWidth="1"/>
  </cols>
  <sheetData>
    <row r="1" spans="1:3">
      <c r="A1" s="14" t="s">
        <v>1448</v>
      </c>
    </row>
    <row r="5" spans="1:3">
      <c r="A5" s="14" t="s">
        <v>6913</v>
      </c>
      <c r="B5" s="14" t="s">
        <v>6914</v>
      </c>
      <c r="C5" s="14" t="s">
        <v>11</v>
      </c>
    </row>
    <row r="6" spans="1:3">
      <c r="A6" t="s">
        <v>6760</v>
      </c>
      <c r="B6" t="s">
        <v>0</v>
      </c>
      <c r="C6" t="s">
        <v>6915</v>
      </c>
    </row>
    <row r="7" spans="1:3">
      <c r="A7" t="s">
        <v>6761</v>
      </c>
      <c r="B7" t="s">
        <v>1</v>
      </c>
      <c r="C7" t="s">
        <v>6916</v>
      </c>
    </row>
    <row r="8" spans="1:3">
      <c r="A8" t="s">
        <v>6762</v>
      </c>
      <c r="B8" t="s">
        <v>2</v>
      </c>
      <c r="C8" t="s">
        <v>6917</v>
      </c>
    </row>
    <row r="9" spans="1:3">
      <c r="A9" t="s">
        <v>6763</v>
      </c>
      <c r="B9" t="s">
        <v>3</v>
      </c>
      <c r="C9" t="s">
        <v>6918</v>
      </c>
    </row>
    <row r="10" spans="1:3">
      <c r="A10" t="s">
        <v>6764</v>
      </c>
      <c r="B10" t="s">
        <v>4</v>
      </c>
      <c r="C10" t="s">
        <v>6919</v>
      </c>
    </row>
    <row r="11" spans="1:3">
      <c r="A11" t="s">
        <v>6765</v>
      </c>
      <c r="B11" t="s">
        <v>5</v>
      </c>
      <c r="C11" t="s">
        <v>6920</v>
      </c>
    </row>
    <row r="12" spans="1:3">
      <c r="A12" t="s">
        <v>6766</v>
      </c>
      <c r="B12" t="s">
        <v>6</v>
      </c>
      <c r="C12" t="s">
        <v>6921</v>
      </c>
    </row>
    <row r="13" spans="1:3">
      <c r="A13" t="s">
        <v>6767</v>
      </c>
      <c r="B13" t="s">
        <v>7</v>
      </c>
      <c r="C13" t="s">
        <v>6932</v>
      </c>
    </row>
    <row r="14" spans="1:3">
      <c r="A14" t="s">
        <v>6768</v>
      </c>
      <c r="B14" t="s">
        <v>8</v>
      </c>
      <c r="C14" t="s">
        <v>6922</v>
      </c>
    </row>
    <row r="15" spans="1:3">
      <c r="A15" t="s">
        <v>6769</v>
      </c>
      <c r="B15" t="s">
        <v>9</v>
      </c>
      <c r="C15" t="s">
        <v>6923</v>
      </c>
    </row>
    <row r="16" spans="1:3">
      <c r="A16" t="s">
        <v>6770</v>
      </c>
      <c r="B16" t="s">
        <v>10</v>
      </c>
      <c r="C16" t="s">
        <v>6924</v>
      </c>
    </row>
    <row r="17" spans="1:3">
      <c r="A17" t="s">
        <v>6771</v>
      </c>
      <c r="B17" t="s">
        <v>11</v>
      </c>
      <c r="C17" t="s">
        <v>6925</v>
      </c>
    </row>
    <row r="18" spans="1:3">
      <c r="A18" t="s">
        <v>6772</v>
      </c>
      <c r="B18" t="s">
        <v>12</v>
      </c>
      <c r="C18" t="s">
        <v>6926</v>
      </c>
    </row>
    <row r="19" spans="1:3">
      <c r="A19" t="s">
        <v>6773</v>
      </c>
      <c r="B19" t="s">
        <v>13</v>
      </c>
      <c r="C19" t="s">
        <v>6927</v>
      </c>
    </row>
    <row r="20" spans="1:3">
      <c r="A20" t="s">
        <v>6774</v>
      </c>
      <c r="B20" t="s">
        <v>14</v>
      </c>
      <c r="C20" t="s">
        <v>6928</v>
      </c>
    </row>
    <row r="21" spans="1:3">
      <c r="A21" t="s">
        <v>6775</v>
      </c>
      <c r="B21" t="s">
        <v>15</v>
      </c>
      <c r="C21" t="s">
        <v>6929</v>
      </c>
    </row>
    <row r="22" spans="1:3">
      <c r="A22" t="s">
        <v>6776</v>
      </c>
      <c r="B22" t="s">
        <v>16</v>
      </c>
      <c r="C22" t="s">
        <v>6929</v>
      </c>
    </row>
    <row r="23" spans="1:3">
      <c r="A23" t="s">
        <v>6777</v>
      </c>
      <c r="B23" t="s">
        <v>17</v>
      </c>
      <c r="C23" t="s">
        <v>6930</v>
      </c>
    </row>
    <row r="24" spans="1:3">
      <c r="A24" t="s">
        <v>6778</v>
      </c>
      <c r="B24" t="s">
        <v>18</v>
      </c>
      <c r="C24" t="s">
        <v>6930</v>
      </c>
    </row>
    <row r="25" spans="1:3">
      <c r="A25" t="s">
        <v>6779</v>
      </c>
      <c r="B25" t="s">
        <v>19</v>
      </c>
      <c r="C25" t="s">
        <v>6931</v>
      </c>
    </row>
    <row r="26" spans="1:3">
      <c r="A26" t="s">
        <v>6780</v>
      </c>
      <c r="B26" t="s">
        <v>20</v>
      </c>
      <c r="C26" t="s">
        <v>6931</v>
      </c>
    </row>
    <row r="27" spans="1:3">
      <c r="A27" t="s">
        <v>6781</v>
      </c>
      <c r="B27" t="s">
        <v>21</v>
      </c>
      <c r="C27" t="s">
        <v>6933</v>
      </c>
    </row>
    <row r="28" spans="1:3">
      <c r="A28" t="s">
        <v>6782</v>
      </c>
      <c r="B28" t="s">
        <v>22</v>
      </c>
      <c r="C28" t="s">
        <v>6934</v>
      </c>
    </row>
    <row r="29" spans="1:3">
      <c r="A29" t="s">
        <v>6783</v>
      </c>
      <c r="B29" t="s">
        <v>23</v>
      </c>
      <c r="C29" t="s">
        <v>6934</v>
      </c>
    </row>
    <row r="30" spans="1:3">
      <c r="A30" t="s">
        <v>6784</v>
      </c>
      <c r="B30" t="s">
        <v>24</v>
      </c>
      <c r="C30" t="s">
        <v>6934</v>
      </c>
    </row>
    <row r="31" spans="1:3">
      <c r="A31" t="s">
        <v>6785</v>
      </c>
      <c r="B31" t="s">
        <v>25</v>
      </c>
      <c r="C31" t="s">
        <v>6934</v>
      </c>
    </row>
    <row r="32" spans="1:3">
      <c r="A32" t="s">
        <v>6786</v>
      </c>
      <c r="B32" t="s">
        <v>26</v>
      </c>
      <c r="C32" t="s">
        <v>6934</v>
      </c>
    </row>
    <row r="33" spans="1:3">
      <c r="A33" t="s">
        <v>6787</v>
      </c>
      <c r="B33" t="s">
        <v>27</v>
      </c>
      <c r="C33" t="s">
        <v>6934</v>
      </c>
    </row>
    <row r="34" spans="1:3">
      <c r="A34" t="s">
        <v>6788</v>
      </c>
      <c r="B34" t="s">
        <v>28</v>
      </c>
      <c r="C34" t="s">
        <v>6934</v>
      </c>
    </row>
    <row r="35" spans="1:3">
      <c r="A35" t="s">
        <v>6789</v>
      </c>
      <c r="B35" t="s">
        <v>29</v>
      </c>
      <c r="C35" t="s">
        <v>6934</v>
      </c>
    </row>
    <row r="36" spans="1:3">
      <c r="A36" t="s">
        <v>6790</v>
      </c>
      <c r="B36" t="s">
        <v>30</v>
      </c>
      <c r="C36" t="s">
        <v>6934</v>
      </c>
    </row>
    <row r="37" spans="1:3">
      <c r="A37" t="s">
        <v>6791</v>
      </c>
      <c r="B37" t="s">
        <v>31</v>
      </c>
      <c r="C37" t="s">
        <v>6934</v>
      </c>
    </row>
    <row r="38" spans="1:3">
      <c r="A38" t="s">
        <v>6792</v>
      </c>
      <c r="B38" t="s">
        <v>32</v>
      </c>
      <c r="C38" t="s">
        <v>6934</v>
      </c>
    </row>
    <row r="39" spans="1:3">
      <c r="A39" t="s">
        <v>6793</v>
      </c>
      <c r="B39" t="s">
        <v>33</v>
      </c>
      <c r="C39" t="s">
        <v>6933</v>
      </c>
    </row>
    <row r="40" spans="1:3">
      <c r="A40" t="s">
        <v>6794</v>
      </c>
      <c r="B40" t="s">
        <v>34</v>
      </c>
      <c r="C40" t="s">
        <v>6934</v>
      </c>
    </row>
    <row r="41" spans="1:3">
      <c r="A41" t="s">
        <v>6795</v>
      </c>
      <c r="B41" t="s">
        <v>35</v>
      </c>
      <c r="C41" t="s">
        <v>6934</v>
      </c>
    </row>
    <row r="42" spans="1:3">
      <c r="A42" t="s">
        <v>6796</v>
      </c>
      <c r="B42" t="s">
        <v>36</v>
      </c>
      <c r="C42" t="s">
        <v>6934</v>
      </c>
    </row>
    <row r="43" spans="1:3">
      <c r="A43" t="s">
        <v>6797</v>
      </c>
      <c r="B43" t="s">
        <v>37</v>
      </c>
      <c r="C43" t="s">
        <v>6934</v>
      </c>
    </row>
    <row r="44" spans="1:3">
      <c r="A44" t="s">
        <v>6798</v>
      </c>
      <c r="B44" t="s">
        <v>38</v>
      </c>
      <c r="C44" t="s">
        <v>6934</v>
      </c>
    </row>
    <row r="45" spans="1:3">
      <c r="A45" t="s">
        <v>6799</v>
      </c>
      <c r="B45" t="s">
        <v>39</v>
      </c>
      <c r="C45" t="s">
        <v>6934</v>
      </c>
    </row>
    <row r="46" spans="1:3">
      <c r="A46" t="s">
        <v>6800</v>
      </c>
      <c r="B46" t="s">
        <v>40</v>
      </c>
      <c r="C46" t="s">
        <v>6934</v>
      </c>
    </row>
    <row r="47" spans="1:3">
      <c r="A47" t="s">
        <v>6801</v>
      </c>
      <c r="B47" t="s">
        <v>41</v>
      </c>
      <c r="C47" t="s">
        <v>6934</v>
      </c>
    </row>
    <row r="48" spans="1:3">
      <c r="A48" t="s">
        <v>6802</v>
      </c>
      <c r="B48" t="s">
        <v>42</v>
      </c>
      <c r="C48" t="s">
        <v>6934</v>
      </c>
    </row>
    <row r="49" spans="1:3">
      <c r="A49" t="s">
        <v>6803</v>
      </c>
      <c r="B49" t="s">
        <v>43</v>
      </c>
      <c r="C49" t="s">
        <v>6934</v>
      </c>
    </row>
    <row r="50" spans="1:3">
      <c r="A50" t="s">
        <v>6804</v>
      </c>
      <c r="B50" t="s">
        <v>44</v>
      </c>
      <c r="C50" t="s">
        <v>6934</v>
      </c>
    </row>
    <row r="51" spans="1:3">
      <c r="A51" t="s">
        <v>6805</v>
      </c>
      <c r="B51" t="s">
        <v>45</v>
      </c>
      <c r="C51" t="s">
        <v>6935</v>
      </c>
    </row>
    <row r="52" spans="1:3">
      <c r="A52" t="s">
        <v>6806</v>
      </c>
      <c r="B52" t="s">
        <v>46</v>
      </c>
      <c r="C52" t="s">
        <v>6936</v>
      </c>
    </row>
    <row r="53" spans="1:3">
      <c r="A53" t="s">
        <v>6807</v>
      </c>
      <c r="B53" t="s">
        <v>47</v>
      </c>
      <c r="C53" t="s">
        <v>6936</v>
      </c>
    </row>
    <row r="54" spans="1:3">
      <c r="A54" t="s">
        <v>6808</v>
      </c>
      <c r="B54" t="s">
        <v>48</v>
      </c>
      <c r="C54" t="s">
        <v>6937</v>
      </c>
    </row>
    <row r="55" spans="1:3">
      <c r="A55" t="s">
        <v>6809</v>
      </c>
      <c r="B55" t="s">
        <v>49</v>
      </c>
      <c r="C55" t="s">
        <v>6937</v>
      </c>
    </row>
    <row r="56" spans="1:3">
      <c r="A56" t="s">
        <v>6810</v>
      </c>
      <c r="B56" t="s">
        <v>50</v>
      </c>
      <c r="C56" t="s">
        <v>6937</v>
      </c>
    </row>
    <row r="57" spans="1:3">
      <c r="A57" t="s">
        <v>6811</v>
      </c>
      <c r="B57" t="s">
        <v>51</v>
      </c>
      <c r="C57" t="s">
        <v>6937</v>
      </c>
    </row>
    <row r="58" spans="1:3">
      <c r="A58" t="s">
        <v>6812</v>
      </c>
      <c r="B58" t="s">
        <v>52</v>
      </c>
      <c r="C58" t="s">
        <v>6937</v>
      </c>
    </row>
    <row r="59" spans="1:3">
      <c r="A59" t="s">
        <v>6813</v>
      </c>
      <c r="B59" t="s">
        <v>53</v>
      </c>
      <c r="C59" t="s">
        <v>6937</v>
      </c>
    </row>
    <row r="60" spans="1:3">
      <c r="A60" t="s">
        <v>6814</v>
      </c>
      <c r="B60" t="s">
        <v>54</v>
      </c>
      <c r="C60" t="s">
        <v>6937</v>
      </c>
    </row>
    <row r="61" spans="1:3">
      <c r="A61" t="s">
        <v>6815</v>
      </c>
      <c r="B61" t="s">
        <v>55</v>
      </c>
      <c r="C61" t="s">
        <v>6937</v>
      </c>
    </row>
    <row r="62" spans="1:3">
      <c r="A62" t="s">
        <v>6816</v>
      </c>
      <c r="B62" t="s">
        <v>56</v>
      </c>
      <c r="C62" t="s">
        <v>6937</v>
      </c>
    </row>
    <row r="63" spans="1:3">
      <c r="A63" t="s">
        <v>6817</v>
      </c>
      <c r="B63" t="s">
        <v>57</v>
      </c>
      <c r="C63" t="s">
        <v>6937</v>
      </c>
    </row>
    <row r="64" spans="1:3">
      <c r="A64" t="s">
        <v>6818</v>
      </c>
      <c r="B64" t="s">
        <v>58</v>
      </c>
      <c r="C64" t="s">
        <v>6937</v>
      </c>
    </row>
    <row r="65" spans="1:3">
      <c r="A65" t="s">
        <v>6819</v>
      </c>
      <c r="B65" t="s">
        <v>59</v>
      </c>
      <c r="C65" t="s">
        <v>6938</v>
      </c>
    </row>
    <row r="66" spans="1:3">
      <c r="A66" t="s">
        <v>6820</v>
      </c>
      <c r="B66" t="s">
        <v>60</v>
      </c>
      <c r="C66" t="s">
        <v>6937</v>
      </c>
    </row>
    <row r="67" spans="1:3">
      <c r="A67" t="s">
        <v>6821</v>
      </c>
      <c r="B67" t="s">
        <v>61</v>
      </c>
      <c r="C67" t="s">
        <v>6937</v>
      </c>
    </row>
    <row r="68" spans="1:3">
      <c r="A68" t="s">
        <v>6822</v>
      </c>
      <c r="B68" t="s">
        <v>62</v>
      </c>
      <c r="C68" t="s">
        <v>6937</v>
      </c>
    </row>
    <row r="69" spans="1:3">
      <c r="A69" t="s">
        <v>6823</v>
      </c>
      <c r="B69" t="s">
        <v>63</v>
      </c>
      <c r="C69" t="s">
        <v>6937</v>
      </c>
    </row>
    <row r="70" spans="1:3">
      <c r="A70" t="s">
        <v>6824</v>
      </c>
      <c r="B70" t="s">
        <v>64</v>
      </c>
      <c r="C70" t="s">
        <v>6937</v>
      </c>
    </row>
    <row r="71" spans="1:3">
      <c r="A71" t="s">
        <v>6825</v>
      </c>
      <c r="B71" t="s">
        <v>65</v>
      </c>
      <c r="C71" t="s">
        <v>6937</v>
      </c>
    </row>
    <row r="72" spans="1:3">
      <c r="A72" t="s">
        <v>6826</v>
      </c>
      <c r="B72" t="s">
        <v>66</v>
      </c>
      <c r="C72" t="s">
        <v>6937</v>
      </c>
    </row>
    <row r="73" spans="1:3">
      <c r="A73" t="s">
        <v>6827</v>
      </c>
      <c r="B73" t="s">
        <v>67</v>
      </c>
      <c r="C73" t="s">
        <v>6937</v>
      </c>
    </row>
    <row r="74" spans="1:3">
      <c r="A74" t="s">
        <v>6828</v>
      </c>
      <c r="B74" t="s">
        <v>68</v>
      </c>
      <c r="C74" t="s">
        <v>6937</v>
      </c>
    </row>
    <row r="75" spans="1:3">
      <c r="A75" t="s">
        <v>6829</v>
      </c>
      <c r="B75" t="s">
        <v>69</v>
      </c>
      <c r="C75" t="s">
        <v>6937</v>
      </c>
    </row>
    <row r="76" spans="1:3">
      <c r="A76" t="s">
        <v>6830</v>
      </c>
      <c r="B76" t="s">
        <v>70</v>
      </c>
      <c r="C76" t="s">
        <v>6937</v>
      </c>
    </row>
    <row r="77" spans="1:3">
      <c r="A77" t="s">
        <v>6831</v>
      </c>
      <c r="B77" t="s">
        <v>71</v>
      </c>
      <c r="C77" t="s">
        <v>6938</v>
      </c>
    </row>
    <row r="78" spans="1:3">
      <c r="A78" t="s">
        <v>6832</v>
      </c>
      <c r="B78" t="s">
        <v>72</v>
      </c>
      <c r="C78" t="s">
        <v>6939</v>
      </c>
    </row>
    <row r="79" spans="1:3">
      <c r="A79" t="s">
        <v>6833</v>
      </c>
      <c r="B79" t="s">
        <v>73</v>
      </c>
      <c r="C79" t="s">
        <v>6940</v>
      </c>
    </row>
    <row r="80" spans="1:3">
      <c r="A80" t="s">
        <v>6834</v>
      </c>
      <c r="B80" t="s">
        <v>74</v>
      </c>
      <c r="C80" t="s">
        <v>6940</v>
      </c>
    </row>
    <row r="81" spans="1:3">
      <c r="A81" t="s">
        <v>6835</v>
      </c>
      <c r="B81" t="s">
        <v>75</v>
      </c>
      <c r="C81" t="s">
        <v>6941</v>
      </c>
    </row>
    <row r="82" spans="1:3">
      <c r="A82" t="s">
        <v>6836</v>
      </c>
      <c r="B82" t="s">
        <v>76</v>
      </c>
      <c r="C82" t="s">
        <v>6941</v>
      </c>
    </row>
    <row r="83" spans="1:3">
      <c r="A83" t="s">
        <v>6837</v>
      </c>
      <c r="B83" t="s">
        <v>77</v>
      </c>
      <c r="C83" t="s">
        <v>6941</v>
      </c>
    </row>
    <row r="84" spans="1:3">
      <c r="A84" t="s">
        <v>6838</v>
      </c>
      <c r="B84" t="s">
        <v>78</v>
      </c>
      <c r="C84" t="s">
        <v>6941</v>
      </c>
    </row>
    <row r="85" spans="1:3">
      <c r="A85" t="s">
        <v>6839</v>
      </c>
      <c r="B85" t="s">
        <v>79</v>
      </c>
      <c r="C85" t="s">
        <v>6941</v>
      </c>
    </row>
    <row r="86" spans="1:3">
      <c r="A86" t="s">
        <v>6840</v>
      </c>
      <c r="B86" t="s">
        <v>80</v>
      </c>
      <c r="C86" t="s">
        <v>6941</v>
      </c>
    </row>
    <row r="87" spans="1:3">
      <c r="A87" t="s">
        <v>6841</v>
      </c>
      <c r="B87" t="s">
        <v>81</v>
      </c>
      <c r="C87" t="s">
        <v>6941</v>
      </c>
    </row>
    <row r="88" spans="1:3">
      <c r="A88" t="s">
        <v>6842</v>
      </c>
      <c r="B88" t="s">
        <v>82</v>
      </c>
      <c r="C88" t="s">
        <v>6941</v>
      </c>
    </row>
    <row r="89" spans="1:3">
      <c r="A89" t="s">
        <v>6843</v>
      </c>
      <c r="B89" t="s">
        <v>83</v>
      </c>
      <c r="C89" t="s">
        <v>6941</v>
      </c>
    </row>
    <row r="90" spans="1:3">
      <c r="A90" t="s">
        <v>6844</v>
      </c>
      <c r="B90" t="s">
        <v>84</v>
      </c>
      <c r="C90" t="s">
        <v>6941</v>
      </c>
    </row>
    <row r="91" spans="1:3">
      <c r="A91" t="s">
        <v>6845</v>
      </c>
      <c r="B91" t="s">
        <v>85</v>
      </c>
      <c r="C91" t="s">
        <v>6941</v>
      </c>
    </row>
    <row r="92" spans="1:3">
      <c r="A92" t="s">
        <v>6846</v>
      </c>
      <c r="B92" t="s">
        <v>86</v>
      </c>
      <c r="C92" t="s">
        <v>6941</v>
      </c>
    </row>
    <row r="93" spans="1:3">
      <c r="A93" t="s">
        <v>6847</v>
      </c>
      <c r="B93" t="s">
        <v>87</v>
      </c>
      <c r="C93" t="s">
        <v>6941</v>
      </c>
    </row>
    <row r="94" spans="1:3">
      <c r="A94" t="s">
        <v>6848</v>
      </c>
      <c r="B94" t="s">
        <v>88</v>
      </c>
      <c r="C94" t="s">
        <v>6941</v>
      </c>
    </row>
    <row r="95" spans="1:3">
      <c r="A95" t="s">
        <v>6849</v>
      </c>
      <c r="B95" t="s">
        <v>89</v>
      </c>
      <c r="C95" t="s">
        <v>6941</v>
      </c>
    </row>
    <row r="96" spans="1:3">
      <c r="A96" t="s">
        <v>6850</v>
      </c>
      <c r="B96" t="s">
        <v>90</v>
      </c>
      <c r="C96" t="s">
        <v>6941</v>
      </c>
    </row>
    <row r="97" spans="1:3">
      <c r="A97" t="s">
        <v>6851</v>
      </c>
      <c r="B97" t="s">
        <v>91</v>
      </c>
      <c r="C97" t="s">
        <v>6941</v>
      </c>
    </row>
    <row r="98" spans="1:3">
      <c r="A98" t="s">
        <v>6852</v>
      </c>
      <c r="B98" t="s">
        <v>92</v>
      </c>
      <c r="C98" t="s">
        <v>6941</v>
      </c>
    </row>
    <row r="99" spans="1:3">
      <c r="A99" t="s">
        <v>6853</v>
      </c>
      <c r="B99" t="s">
        <v>93</v>
      </c>
      <c r="C99" t="s">
        <v>6941</v>
      </c>
    </row>
    <row r="100" spans="1:3">
      <c r="A100" t="s">
        <v>6854</v>
      </c>
      <c r="B100" t="s">
        <v>94</v>
      </c>
      <c r="C100" t="s">
        <v>6941</v>
      </c>
    </row>
    <row r="101" spans="1:3">
      <c r="A101" t="s">
        <v>6855</v>
      </c>
      <c r="B101" t="s">
        <v>95</v>
      </c>
      <c r="C101" t="s">
        <v>6941</v>
      </c>
    </row>
    <row r="102" spans="1:3">
      <c r="A102" t="s">
        <v>6856</v>
      </c>
      <c r="B102" t="s">
        <v>96</v>
      </c>
      <c r="C102" t="s">
        <v>6941</v>
      </c>
    </row>
    <row r="103" spans="1:3">
      <c r="A103" t="s">
        <v>6857</v>
      </c>
      <c r="B103" t="s">
        <v>1449</v>
      </c>
      <c r="C103" t="s">
        <v>6942</v>
      </c>
    </row>
    <row r="104" spans="1:3">
      <c r="A104" t="s">
        <v>6858</v>
      </c>
      <c r="B104" t="s">
        <v>1450</v>
      </c>
      <c r="C104" t="s">
        <v>6942</v>
      </c>
    </row>
    <row r="105" spans="1:3">
      <c r="A105" t="s">
        <v>6859</v>
      </c>
      <c r="B105" t="s">
        <v>1451</v>
      </c>
      <c r="C105" t="s">
        <v>6942</v>
      </c>
    </row>
    <row r="106" spans="1:3">
      <c r="A106" t="s">
        <v>6860</v>
      </c>
      <c r="B106" t="s">
        <v>1452</v>
      </c>
      <c r="C106" t="s">
        <v>6942</v>
      </c>
    </row>
    <row r="107" spans="1:3">
      <c r="A107" t="s">
        <v>6861</v>
      </c>
      <c r="B107" t="s">
        <v>1453</v>
      </c>
      <c r="C107" t="s">
        <v>6942</v>
      </c>
    </row>
    <row r="108" spans="1:3">
      <c r="A108" t="s">
        <v>6862</v>
      </c>
      <c r="B108" t="s">
        <v>1454</v>
      </c>
      <c r="C108" t="s">
        <v>6942</v>
      </c>
    </row>
    <row r="109" spans="1:3">
      <c r="A109" t="s">
        <v>6863</v>
      </c>
      <c r="B109" t="s">
        <v>1455</v>
      </c>
      <c r="C109" t="s">
        <v>6942</v>
      </c>
    </row>
    <row r="110" spans="1:3">
      <c r="A110" t="s">
        <v>6864</v>
      </c>
      <c r="B110" t="s">
        <v>1456</v>
      </c>
      <c r="C110" t="s">
        <v>6942</v>
      </c>
    </row>
    <row r="111" spans="1:3">
      <c r="A111" t="s">
        <v>6865</v>
      </c>
      <c r="B111" t="s">
        <v>1457</v>
      </c>
      <c r="C111" t="s">
        <v>6942</v>
      </c>
    </row>
    <row r="112" spans="1:3">
      <c r="A112" t="s">
        <v>6866</v>
      </c>
      <c r="B112" t="s">
        <v>1458</v>
      </c>
      <c r="C112" t="s">
        <v>6942</v>
      </c>
    </row>
    <row r="113" spans="1:3">
      <c r="A113" t="s">
        <v>6867</v>
      </c>
      <c r="B113" t="s">
        <v>1459</v>
      </c>
      <c r="C113" t="s">
        <v>6942</v>
      </c>
    </row>
    <row r="114" spans="1:3">
      <c r="A114" t="s">
        <v>6868</v>
      </c>
      <c r="B114" t="s">
        <v>1460</v>
      </c>
      <c r="C114" t="s">
        <v>6942</v>
      </c>
    </row>
    <row r="115" spans="1:3">
      <c r="A115" t="s">
        <v>6869</v>
      </c>
      <c r="B115" t="s">
        <v>1461</v>
      </c>
      <c r="C115" t="s">
        <v>6942</v>
      </c>
    </row>
    <row r="116" spans="1:3">
      <c r="A116" t="s">
        <v>6870</v>
      </c>
      <c r="B116" t="s">
        <v>1462</v>
      </c>
      <c r="C116" t="s">
        <v>6942</v>
      </c>
    </row>
    <row r="117" spans="1:3">
      <c r="A117" t="s">
        <v>6871</v>
      </c>
      <c r="B117" t="s">
        <v>1463</v>
      </c>
      <c r="C117" t="s">
        <v>6942</v>
      </c>
    </row>
    <row r="118" spans="1:3">
      <c r="A118" t="s">
        <v>6872</v>
      </c>
      <c r="B118" t="s">
        <v>1464</v>
      </c>
      <c r="C118" t="s">
        <v>6942</v>
      </c>
    </row>
    <row r="119" spans="1:3">
      <c r="A119" t="s">
        <v>6873</v>
      </c>
      <c r="B119" t="s">
        <v>1465</v>
      </c>
      <c r="C119" t="s">
        <v>6942</v>
      </c>
    </row>
    <row r="120" spans="1:3">
      <c r="A120" t="s">
        <v>6874</v>
      </c>
      <c r="B120" t="s">
        <v>1466</v>
      </c>
      <c r="C120" t="s">
        <v>6942</v>
      </c>
    </row>
    <row r="121" spans="1:3">
      <c r="A121" t="s">
        <v>6875</v>
      </c>
      <c r="B121" t="s">
        <v>1467</v>
      </c>
      <c r="C121" t="s">
        <v>6942</v>
      </c>
    </row>
    <row r="122" spans="1:3">
      <c r="A122" t="s">
        <v>6876</v>
      </c>
      <c r="B122" t="s">
        <v>1433</v>
      </c>
      <c r="C122" t="s">
        <v>6943</v>
      </c>
    </row>
    <row r="123" spans="1:3">
      <c r="A123" t="s">
        <v>6877</v>
      </c>
      <c r="B123" t="s">
        <v>1434</v>
      </c>
      <c r="C123" t="s">
        <v>6944</v>
      </c>
    </row>
    <row r="124" spans="1:3">
      <c r="A124" t="s">
        <v>6878</v>
      </c>
      <c r="B124" t="s">
        <v>1435</v>
      </c>
      <c r="C124" t="s">
        <v>6945</v>
      </c>
    </row>
    <row r="125" spans="1:3">
      <c r="A125" t="s">
        <v>6879</v>
      </c>
      <c r="B125" t="s">
        <v>1436</v>
      </c>
      <c r="C125" t="s">
        <v>6946</v>
      </c>
    </row>
    <row r="126" spans="1:3">
      <c r="A126" t="s">
        <v>6880</v>
      </c>
      <c r="B126" t="s">
        <v>1437</v>
      </c>
      <c r="C126" t="s">
        <v>6947</v>
      </c>
    </row>
    <row r="127" spans="1:3">
      <c r="A127" t="s">
        <v>6881</v>
      </c>
      <c r="B127" t="s">
        <v>1438</v>
      </c>
      <c r="C127" t="s">
        <v>6948</v>
      </c>
    </row>
    <row r="128" spans="1:3">
      <c r="A128" t="s">
        <v>6882</v>
      </c>
      <c r="B128" t="s">
        <v>1439</v>
      </c>
      <c r="C128" t="s">
        <v>6949</v>
      </c>
    </row>
    <row r="129" spans="1:3">
      <c r="A129" t="s">
        <v>6883</v>
      </c>
      <c r="B129" t="s">
        <v>1440</v>
      </c>
      <c r="C129" t="s">
        <v>6950</v>
      </c>
    </row>
    <row r="130" spans="1:3">
      <c r="A130" t="s">
        <v>6884</v>
      </c>
      <c r="B130" t="s">
        <v>2</v>
      </c>
      <c r="C130" t="s">
        <v>6951</v>
      </c>
    </row>
    <row r="131" spans="1:3">
      <c r="A131" t="s">
        <v>6885</v>
      </c>
      <c r="B131" t="s">
        <v>1474</v>
      </c>
      <c r="C131" t="s">
        <v>6952</v>
      </c>
    </row>
    <row r="132" spans="1:3">
      <c r="A132" t="s">
        <v>6886</v>
      </c>
      <c r="B132" t="s">
        <v>1475</v>
      </c>
      <c r="C132" t="s">
        <v>6953</v>
      </c>
    </row>
    <row r="133" spans="1:3">
      <c r="A133" t="s">
        <v>6887</v>
      </c>
      <c r="B133" t="s">
        <v>1476</v>
      </c>
      <c r="C133" t="s">
        <v>6954</v>
      </c>
    </row>
    <row r="134" spans="1:3">
      <c r="A134" t="s">
        <v>6888</v>
      </c>
      <c r="B134" t="s">
        <v>1477</v>
      </c>
      <c r="C134" t="s">
        <v>6955</v>
      </c>
    </row>
    <row r="135" spans="1:3">
      <c r="A135" t="s">
        <v>6889</v>
      </c>
      <c r="B135" t="s">
        <v>2</v>
      </c>
      <c r="C135" t="s">
        <v>6956</v>
      </c>
    </row>
    <row r="136" spans="1:3">
      <c r="A136" t="s">
        <v>6890</v>
      </c>
      <c r="B136" t="s">
        <v>1478</v>
      </c>
      <c r="C136" t="s">
        <v>6957</v>
      </c>
    </row>
    <row r="137" spans="1:3">
      <c r="A137" t="s">
        <v>6891</v>
      </c>
      <c r="B137" t="s">
        <v>1479</v>
      </c>
      <c r="C137" t="s">
        <v>6958</v>
      </c>
    </row>
    <row r="138" spans="1:3">
      <c r="A138" t="s">
        <v>6892</v>
      </c>
      <c r="B138" t="s">
        <v>1480</v>
      </c>
      <c r="C138" t="s">
        <v>6959</v>
      </c>
    </row>
    <row r="139" spans="1:3">
      <c r="A139" t="s">
        <v>6893</v>
      </c>
      <c r="B139" t="s">
        <v>1481</v>
      </c>
      <c r="C139" t="s">
        <v>6960</v>
      </c>
    </row>
    <row r="140" spans="1:3">
      <c r="A140" t="s">
        <v>6894</v>
      </c>
      <c r="B140" t="s">
        <v>1482</v>
      </c>
      <c r="C140" t="s">
        <v>6961</v>
      </c>
    </row>
    <row r="141" spans="1:3">
      <c r="A141" t="s">
        <v>6895</v>
      </c>
      <c r="B141" t="s">
        <v>1483</v>
      </c>
      <c r="C141" t="s">
        <v>6962</v>
      </c>
    </row>
    <row r="142" spans="1:3">
      <c r="A142" t="s">
        <v>6896</v>
      </c>
      <c r="B142" t="s">
        <v>1484</v>
      </c>
      <c r="C142" t="s">
        <v>6963</v>
      </c>
    </row>
    <row r="143" spans="1:3">
      <c r="A143" t="s">
        <v>6897</v>
      </c>
      <c r="B143" t="s">
        <v>1485</v>
      </c>
      <c r="C143" t="s">
        <v>6964</v>
      </c>
    </row>
    <row r="144" spans="1:3">
      <c r="A144" t="s">
        <v>6898</v>
      </c>
      <c r="B144" t="s">
        <v>1486</v>
      </c>
      <c r="C144" t="s">
        <v>6964</v>
      </c>
    </row>
    <row r="145" spans="1:3">
      <c r="A145" t="s">
        <v>6899</v>
      </c>
      <c r="B145" t="s">
        <v>1487</v>
      </c>
      <c r="C145" t="s">
        <v>6964</v>
      </c>
    </row>
    <row r="146" spans="1:3">
      <c r="A146" t="s">
        <v>6900</v>
      </c>
      <c r="B146" t="s">
        <v>1488</v>
      </c>
      <c r="C146" t="s">
        <v>6964</v>
      </c>
    </row>
    <row r="147" spans="1:3">
      <c r="A147" t="s">
        <v>6901</v>
      </c>
      <c r="B147" t="s">
        <v>1489</v>
      </c>
      <c r="C147" t="s">
        <v>6964</v>
      </c>
    </row>
    <row r="148" spans="1:3">
      <c r="A148" t="s">
        <v>6902</v>
      </c>
      <c r="B148" t="s">
        <v>1490</v>
      </c>
      <c r="C148" t="s">
        <v>6964</v>
      </c>
    </row>
    <row r="149" spans="1:3">
      <c r="A149" t="s">
        <v>6903</v>
      </c>
      <c r="B149" t="s">
        <v>1491</v>
      </c>
      <c r="C149" t="s">
        <v>6964</v>
      </c>
    </row>
    <row r="150" spans="1:3">
      <c r="A150" t="s">
        <v>6904</v>
      </c>
      <c r="B150" t="s">
        <v>1492</v>
      </c>
      <c r="C150" t="s">
        <v>6964</v>
      </c>
    </row>
    <row r="151" spans="1:3">
      <c r="A151" t="s">
        <v>6905</v>
      </c>
      <c r="B151" t="s">
        <v>1493</v>
      </c>
      <c r="C151" t="s">
        <v>6964</v>
      </c>
    </row>
    <row r="152" spans="1:3">
      <c r="A152" t="s">
        <v>6906</v>
      </c>
      <c r="B152" t="s">
        <v>1494</v>
      </c>
      <c r="C152" t="s">
        <v>6964</v>
      </c>
    </row>
    <row r="153" spans="1:3">
      <c r="A153" t="s">
        <v>6907</v>
      </c>
      <c r="B153" t="s">
        <v>1495</v>
      </c>
      <c r="C153" t="s">
        <v>6965</v>
      </c>
    </row>
    <row r="154" spans="1:3">
      <c r="A154" t="s">
        <v>6908</v>
      </c>
      <c r="B154" t="s">
        <v>1496</v>
      </c>
      <c r="C154" t="s">
        <v>6966</v>
      </c>
    </row>
    <row r="155" spans="1:3">
      <c r="A155" t="s">
        <v>6909</v>
      </c>
      <c r="B155" t="s">
        <v>1497</v>
      </c>
      <c r="C155" t="s">
        <v>6967</v>
      </c>
    </row>
    <row r="156" spans="1:3">
      <c r="A156" t="s">
        <v>6910</v>
      </c>
      <c r="B156" t="s">
        <v>1498</v>
      </c>
      <c r="C156" t="s">
        <v>6968</v>
      </c>
    </row>
    <row r="157" spans="1:3">
      <c r="A157" t="s">
        <v>6911</v>
      </c>
      <c r="B157" t="s">
        <v>1499</v>
      </c>
      <c r="C157" t="s">
        <v>6969</v>
      </c>
    </row>
    <row r="158" spans="1:3">
      <c r="A158" t="s">
        <v>6912</v>
      </c>
      <c r="B158" t="s">
        <v>6759</v>
      </c>
      <c r="C158" t="s">
        <v>6970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600"/>
  <sheetViews>
    <sheetView tabSelected="1" workbookViewId="0">
      <pane ySplit="6880" topLeftCell="A463"/>
      <selection pane="bottomLeft" activeCell="CT472" sqref="CT472"/>
    </sheetView>
  </sheetViews>
  <sheetFormatPr baseColWidth="10" defaultRowHeight="16"/>
  <cols>
    <col min="3" max="3" width="26" customWidth="1"/>
    <col min="12" max="12" width="40.1640625" customWidth="1"/>
    <col min="23" max="24" width="12.6640625" style="1" bestFit="1" customWidth="1"/>
    <col min="25" max="25" width="11.1640625" style="1" bestFit="1" customWidth="1"/>
    <col min="26" max="33" width="12.6640625" style="1" bestFit="1" customWidth="1"/>
    <col min="35" max="46" width="12.6640625" style="1" bestFit="1" customWidth="1"/>
    <col min="47" max="48" width="13.5" style="1" customWidth="1"/>
    <col min="49" max="71" width="16.5" style="1" customWidth="1"/>
    <col min="72" max="72" width="12.6640625" style="1" bestFit="1" customWidth="1"/>
    <col min="73" max="73" width="20" style="1" customWidth="1"/>
    <col min="74" max="75" width="20" style="7" customWidth="1"/>
    <col min="76" max="97" width="17.1640625" style="1" customWidth="1"/>
    <col min="98" max="116" width="12.6640625" style="4" bestFit="1" customWidth="1"/>
    <col min="117" max="118" width="10.83203125" style="6"/>
    <col min="119" max="120" width="10.83203125" style="5"/>
    <col min="121" max="122" width="12.6640625" style="1" bestFit="1" customWidth="1"/>
    <col min="125" max="125" width="29.6640625" bestFit="1" customWidth="1"/>
    <col min="126" max="126" width="21.6640625" customWidth="1"/>
    <col min="127" max="127" width="44.1640625" customWidth="1"/>
    <col min="128" max="128" width="32.6640625" customWidth="1"/>
    <col min="129" max="129" width="15.6640625" bestFit="1" customWidth="1"/>
    <col min="130" max="130" width="11.6640625" bestFit="1" customWidth="1"/>
    <col min="131" max="131" width="25.83203125" customWidth="1"/>
    <col min="132" max="132" width="16.5" bestFit="1" customWidth="1"/>
    <col min="133" max="133" width="19.33203125" customWidth="1"/>
    <col min="134" max="134" width="20.5" bestFit="1" customWidth="1"/>
    <col min="135" max="135" width="12.33203125" bestFit="1" customWidth="1"/>
    <col min="136" max="136" width="9.83203125" bestFit="1" customWidth="1"/>
    <col min="137" max="137" width="39.83203125" customWidth="1"/>
    <col min="138" max="147" width="22.83203125" customWidth="1"/>
    <col min="148" max="150" width="36" customWidth="1"/>
    <col min="151" max="151" width="13.6640625" customWidth="1"/>
    <col min="152" max="152" width="42.5" customWidth="1"/>
  </cols>
  <sheetData>
    <row r="1" spans="1:218">
      <c r="A1" s="14" t="s">
        <v>1448</v>
      </c>
      <c r="AW1" s="11" t="s">
        <v>1468</v>
      </c>
      <c r="BU1" s="11" t="s">
        <v>1469</v>
      </c>
      <c r="BX1" s="11" t="s">
        <v>1470</v>
      </c>
      <c r="CT1" s="12" t="s">
        <v>1471</v>
      </c>
      <c r="DM1" s="13" t="s">
        <v>1472</v>
      </c>
      <c r="DV1" s="14" t="s">
        <v>1473</v>
      </c>
    </row>
    <row r="5" spans="1:218" s="2" customFormat="1" ht="34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3" t="s">
        <v>22</v>
      </c>
      <c r="X5" s="3" t="s">
        <v>23</v>
      </c>
      <c r="Y5" s="3" t="s">
        <v>24</v>
      </c>
      <c r="Z5" s="3" t="s">
        <v>25</v>
      </c>
      <c r="AA5" s="3" t="s">
        <v>26</v>
      </c>
      <c r="AB5" s="3" t="s">
        <v>27</v>
      </c>
      <c r="AC5" s="3" t="s">
        <v>28</v>
      </c>
      <c r="AD5" s="3" t="s">
        <v>29</v>
      </c>
      <c r="AE5" s="3" t="s">
        <v>30</v>
      </c>
      <c r="AF5" s="3" t="s">
        <v>31</v>
      </c>
      <c r="AG5" s="3" t="s">
        <v>32</v>
      </c>
      <c r="AH5" s="2" t="s">
        <v>33</v>
      </c>
      <c r="AI5" s="3" t="s">
        <v>34</v>
      </c>
      <c r="AJ5" s="3" t="s">
        <v>35</v>
      </c>
      <c r="AK5" s="3" t="s">
        <v>36</v>
      </c>
      <c r="AL5" s="3" t="s">
        <v>37</v>
      </c>
      <c r="AM5" s="3" t="s">
        <v>38</v>
      </c>
      <c r="AN5" s="3" t="s">
        <v>39</v>
      </c>
      <c r="AO5" s="3" t="s">
        <v>40</v>
      </c>
      <c r="AP5" s="3" t="s">
        <v>41</v>
      </c>
      <c r="AQ5" s="3" t="s">
        <v>42</v>
      </c>
      <c r="AR5" s="3" t="s">
        <v>43</v>
      </c>
      <c r="AS5" s="3" t="s">
        <v>44</v>
      </c>
      <c r="AT5" s="3" t="s">
        <v>45</v>
      </c>
      <c r="AU5" s="3" t="s">
        <v>46</v>
      </c>
      <c r="AV5" s="3" t="s">
        <v>47</v>
      </c>
      <c r="AW5" s="3" t="s">
        <v>48</v>
      </c>
      <c r="AX5" s="3" t="s">
        <v>49</v>
      </c>
      <c r="AY5" s="3" t="s">
        <v>50</v>
      </c>
      <c r="AZ5" s="3" t="s">
        <v>51</v>
      </c>
      <c r="BA5" s="3" t="s">
        <v>52</v>
      </c>
      <c r="BB5" s="3" t="s">
        <v>53</v>
      </c>
      <c r="BC5" s="3" t="s">
        <v>54</v>
      </c>
      <c r="BD5" s="3" t="s">
        <v>55</v>
      </c>
      <c r="BE5" s="3" t="s">
        <v>56</v>
      </c>
      <c r="BF5" s="3" t="s">
        <v>57</v>
      </c>
      <c r="BG5" s="3" t="s">
        <v>58</v>
      </c>
      <c r="BH5" s="3" t="s">
        <v>59</v>
      </c>
      <c r="BI5" s="3" t="s">
        <v>60</v>
      </c>
      <c r="BJ5" s="3" t="s">
        <v>61</v>
      </c>
      <c r="BK5" s="3" t="s">
        <v>62</v>
      </c>
      <c r="BL5" s="3" t="s">
        <v>63</v>
      </c>
      <c r="BM5" s="3" t="s">
        <v>64</v>
      </c>
      <c r="BN5" s="3" t="s">
        <v>65</v>
      </c>
      <c r="BO5" s="3" t="s">
        <v>66</v>
      </c>
      <c r="BP5" s="3" t="s">
        <v>67</v>
      </c>
      <c r="BQ5" s="3" t="s">
        <v>68</v>
      </c>
      <c r="BR5" s="3" t="s">
        <v>69</v>
      </c>
      <c r="BS5" s="3" t="s">
        <v>70</v>
      </c>
      <c r="BT5" s="3" t="s">
        <v>71</v>
      </c>
      <c r="BU5" s="3" t="s">
        <v>72</v>
      </c>
      <c r="BV5" s="8" t="s">
        <v>73</v>
      </c>
      <c r="BW5" s="8" t="s">
        <v>74</v>
      </c>
      <c r="BX5" s="3" t="s">
        <v>75</v>
      </c>
      <c r="BY5" s="3" t="s">
        <v>76</v>
      </c>
      <c r="BZ5" s="3" t="s">
        <v>77</v>
      </c>
      <c r="CA5" s="3" t="s">
        <v>78</v>
      </c>
      <c r="CB5" s="3" t="s">
        <v>79</v>
      </c>
      <c r="CC5" s="3" t="s">
        <v>80</v>
      </c>
      <c r="CD5" s="3" t="s">
        <v>81</v>
      </c>
      <c r="CE5" s="3" t="s">
        <v>82</v>
      </c>
      <c r="CF5" s="3" t="s">
        <v>83</v>
      </c>
      <c r="CG5" s="3" t="s">
        <v>84</v>
      </c>
      <c r="CH5" s="3" t="s">
        <v>85</v>
      </c>
      <c r="CI5" s="3" t="s">
        <v>86</v>
      </c>
      <c r="CJ5" s="3" t="s">
        <v>87</v>
      </c>
      <c r="CK5" s="3" t="s">
        <v>88</v>
      </c>
      <c r="CL5" s="3" t="s">
        <v>89</v>
      </c>
      <c r="CM5" s="3" t="s">
        <v>90</v>
      </c>
      <c r="CN5" s="3" t="s">
        <v>91</v>
      </c>
      <c r="CO5" s="3" t="s">
        <v>92</v>
      </c>
      <c r="CP5" s="3" t="s">
        <v>93</v>
      </c>
      <c r="CQ5" s="3" t="s">
        <v>94</v>
      </c>
      <c r="CR5" s="3" t="s">
        <v>95</v>
      </c>
      <c r="CS5" s="3" t="s">
        <v>96</v>
      </c>
      <c r="CT5" s="19" t="s">
        <v>1449</v>
      </c>
      <c r="CU5" s="19" t="s">
        <v>1450</v>
      </c>
      <c r="CV5" s="19" t="s">
        <v>1451</v>
      </c>
      <c r="CW5" s="19" t="s">
        <v>1452</v>
      </c>
      <c r="CX5" s="19" t="s">
        <v>1453</v>
      </c>
      <c r="CY5" s="19" t="s">
        <v>1454</v>
      </c>
      <c r="CZ5" s="19" t="s">
        <v>1455</v>
      </c>
      <c r="DA5" s="19" t="s">
        <v>1456</v>
      </c>
      <c r="DB5" s="19" t="s">
        <v>1457</v>
      </c>
      <c r="DC5" s="21" t="s">
        <v>1458</v>
      </c>
      <c r="DD5" s="21" t="s">
        <v>1459</v>
      </c>
      <c r="DE5" s="21" t="s">
        <v>1460</v>
      </c>
      <c r="DF5" s="21" t="s">
        <v>1461</v>
      </c>
      <c r="DG5" s="21" t="s">
        <v>1462</v>
      </c>
      <c r="DH5" s="21" t="s">
        <v>1463</v>
      </c>
      <c r="DI5" s="21" t="s">
        <v>1464</v>
      </c>
      <c r="DJ5" s="21" t="s">
        <v>1465</v>
      </c>
      <c r="DK5" s="21" t="s">
        <v>1466</v>
      </c>
      <c r="DL5" s="21" t="s">
        <v>1467</v>
      </c>
      <c r="DM5" s="9" t="s">
        <v>1433</v>
      </c>
      <c r="DN5" s="9" t="s">
        <v>1434</v>
      </c>
      <c r="DO5" s="10" t="s">
        <v>1435</v>
      </c>
      <c r="DP5" s="10" t="s">
        <v>1436</v>
      </c>
      <c r="DQ5" s="23" t="s">
        <v>1437</v>
      </c>
      <c r="DR5" s="25" t="s">
        <v>1438</v>
      </c>
      <c r="DS5" s="2" t="s">
        <v>1439</v>
      </c>
      <c r="DT5" s="2" t="s">
        <v>1440</v>
      </c>
      <c r="DU5" s="2" t="s">
        <v>2</v>
      </c>
      <c r="DV5" s="2" t="s">
        <v>1474</v>
      </c>
      <c r="DW5" s="2" t="s">
        <v>1475</v>
      </c>
      <c r="DX5" s="2" t="s">
        <v>1476</v>
      </c>
      <c r="DY5" s="2" t="s">
        <v>1477</v>
      </c>
      <c r="DZ5" s="2" t="s">
        <v>2</v>
      </c>
      <c r="EA5" s="2" t="s">
        <v>1478</v>
      </c>
      <c r="EB5" s="2" t="s">
        <v>1479</v>
      </c>
      <c r="EC5" s="2" t="s">
        <v>1480</v>
      </c>
      <c r="ED5" s="2" t="s">
        <v>1481</v>
      </c>
      <c r="EE5" s="2" t="s">
        <v>1482</v>
      </c>
      <c r="EF5" s="14" t="s">
        <v>1483</v>
      </c>
      <c r="EG5" s="2" t="s">
        <v>1484</v>
      </c>
      <c r="EH5" s="2" t="s">
        <v>1485</v>
      </c>
      <c r="EI5" s="2" t="s">
        <v>1486</v>
      </c>
      <c r="EJ5" s="2" t="s">
        <v>1487</v>
      </c>
      <c r="EK5" s="2" t="s">
        <v>1488</v>
      </c>
      <c r="EL5" s="2" t="s">
        <v>1489</v>
      </c>
      <c r="EM5" s="2" t="s">
        <v>1490</v>
      </c>
      <c r="EN5" s="2" t="s">
        <v>1491</v>
      </c>
      <c r="EO5" s="2" t="s">
        <v>1492</v>
      </c>
      <c r="EP5" s="2" t="s">
        <v>1493</v>
      </c>
      <c r="EQ5" s="2" t="s">
        <v>1494</v>
      </c>
      <c r="ER5" s="2" t="s">
        <v>1495</v>
      </c>
      <c r="ES5" s="2" t="s">
        <v>1496</v>
      </c>
      <c r="ET5" s="2" t="s">
        <v>1497</v>
      </c>
      <c r="EU5" s="2" t="s">
        <v>1498</v>
      </c>
      <c r="EV5" s="2" t="s">
        <v>1499</v>
      </c>
      <c r="EW5" s="2" t="s">
        <v>6759</v>
      </c>
      <c r="HJ5" s="2" t="s">
        <v>1447</v>
      </c>
    </row>
    <row r="6" spans="1:218">
      <c r="A6">
        <v>113</v>
      </c>
      <c r="B6">
        <v>1</v>
      </c>
      <c r="C6" t="s">
        <v>97</v>
      </c>
      <c r="D6" t="s">
        <v>98</v>
      </c>
      <c r="E6" t="s">
        <v>98</v>
      </c>
      <c r="F6" t="s">
        <v>99</v>
      </c>
      <c r="G6" t="s">
        <v>98</v>
      </c>
      <c r="H6" t="s">
        <v>98</v>
      </c>
      <c r="I6">
        <v>81.3</v>
      </c>
      <c r="J6">
        <v>1474</v>
      </c>
      <c r="K6">
        <v>163289</v>
      </c>
      <c r="L6" t="s">
        <v>100</v>
      </c>
      <c r="M6">
        <v>4950</v>
      </c>
      <c r="N6">
        <v>4564</v>
      </c>
      <c r="O6">
        <v>0.92200000000000004</v>
      </c>
      <c r="P6">
        <v>2431</v>
      </c>
      <c r="Q6">
        <v>2519</v>
      </c>
      <c r="R6">
        <v>2230</v>
      </c>
      <c r="S6">
        <v>2334</v>
      </c>
      <c r="T6">
        <v>2424.7130000000002</v>
      </c>
      <c r="U6">
        <v>2513.1660000000002</v>
      </c>
      <c r="V6">
        <v>2230</v>
      </c>
      <c r="W6" s="1">
        <v>8738333115</v>
      </c>
      <c r="X6" s="1">
        <v>2052700025</v>
      </c>
      <c r="Y6" s="1">
        <v>848263718.10000002</v>
      </c>
      <c r="Z6" s="1">
        <v>3180296580</v>
      </c>
      <c r="AA6" s="1">
        <v>1786005562</v>
      </c>
      <c r="AB6" s="1">
        <v>4997383923</v>
      </c>
      <c r="AC6" s="1">
        <v>3521815242</v>
      </c>
      <c r="AD6" s="1">
        <v>5000784884</v>
      </c>
      <c r="AE6" s="1">
        <v>5499105954</v>
      </c>
      <c r="AF6" s="1">
        <v>3797928128</v>
      </c>
      <c r="AG6" s="1">
        <v>4286039268</v>
      </c>
      <c r="AH6">
        <v>2334</v>
      </c>
      <c r="AI6" s="1">
        <v>1447574265</v>
      </c>
      <c r="AJ6" s="1">
        <v>1887051534</v>
      </c>
      <c r="AK6" s="1">
        <v>1449114485</v>
      </c>
      <c r="AL6" s="1">
        <v>2505107097</v>
      </c>
      <c r="AM6" s="1">
        <v>2580218957</v>
      </c>
      <c r="AN6" s="1">
        <v>1870996230</v>
      </c>
      <c r="AO6" s="1">
        <v>2154269987</v>
      </c>
      <c r="AP6" s="1">
        <v>2273740874</v>
      </c>
      <c r="AQ6" s="1">
        <v>1250014771</v>
      </c>
      <c r="AR6" s="1">
        <v>6044032857</v>
      </c>
      <c r="AS6" s="1">
        <v>2346212106</v>
      </c>
      <c r="AT6" s="1">
        <v>3159863161.91363</v>
      </c>
      <c r="AU6" s="1">
        <v>3973514218.0999999</v>
      </c>
      <c r="AV6" s="1">
        <v>2346212105.7272701</v>
      </c>
      <c r="AW6" s="1">
        <v>4367122572.8892202</v>
      </c>
      <c r="AX6" s="1">
        <v>1815253093.5508499</v>
      </c>
      <c r="AY6" s="1">
        <v>602688197.25560999</v>
      </c>
      <c r="AZ6" s="1">
        <v>2326738148.4295301</v>
      </c>
      <c r="BA6" s="1">
        <v>3159000701.0805502</v>
      </c>
      <c r="BB6" s="1">
        <v>3609867514.9899902</v>
      </c>
      <c r="BC6" s="1">
        <v>2071465962.0947399</v>
      </c>
      <c r="BD6" s="1">
        <v>3453729572.5157299</v>
      </c>
      <c r="BE6" s="1">
        <v>3440826715.2390099</v>
      </c>
      <c r="BF6" s="1">
        <v>2579085058.9801302</v>
      </c>
      <c r="BG6" s="1">
        <v>3045214860.28301</v>
      </c>
      <c r="BH6" s="1">
        <v>3045214860.28301</v>
      </c>
      <c r="BI6" s="1">
        <v>2946648207.9607401</v>
      </c>
      <c r="BJ6" s="1">
        <v>3562098847.2715998</v>
      </c>
      <c r="BK6" s="1">
        <v>2583022238.559</v>
      </c>
      <c r="BL6" s="1">
        <v>3949242962.3923898</v>
      </c>
      <c r="BM6" s="1">
        <v>4067489079.1117702</v>
      </c>
      <c r="BN6" s="1">
        <v>3199987632.54003</v>
      </c>
      <c r="BO6" s="1">
        <v>3515855116.7169399</v>
      </c>
      <c r="BP6" s="1">
        <v>3866031895.2149901</v>
      </c>
      <c r="BQ6" s="1">
        <v>3677404090.6235499</v>
      </c>
      <c r="BR6" s="1">
        <v>6367845532.1644201</v>
      </c>
      <c r="BS6" s="1">
        <v>3959630777.0179</v>
      </c>
      <c r="BT6" s="1">
        <v>3959630777.0179</v>
      </c>
      <c r="BU6" s="1">
        <v>3472452517.0848498</v>
      </c>
      <c r="BV6" s="7">
        <v>1.1402980336048001</v>
      </c>
      <c r="BW6" s="7">
        <v>0.87696371521287098</v>
      </c>
      <c r="BX6" s="1">
        <v>4979821282.37673</v>
      </c>
      <c r="BY6" s="1">
        <v>2069929533.07107</v>
      </c>
      <c r="BZ6" s="1">
        <v>687244166.20739698</v>
      </c>
      <c r="CA6" s="1">
        <v>2653174935.3674798</v>
      </c>
      <c r="CB6" s="1">
        <v>3602202287.59835</v>
      </c>
      <c r="CC6" s="1">
        <v>4116324828.9169402</v>
      </c>
      <c r="CD6" s="1">
        <v>2362088563.2559199</v>
      </c>
      <c r="CE6" s="1">
        <v>3938281040.1424398</v>
      </c>
      <c r="CF6" s="1">
        <v>3923567937.3619199</v>
      </c>
      <c r="CG6" s="1">
        <v>2940925621.25458</v>
      </c>
      <c r="CH6" s="1">
        <v>3472452517.0848498</v>
      </c>
      <c r="CI6" s="1">
        <v>2584103559.8786001</v>
      </c>
      <c r="CJ6" s="1">
        <v>3123831439.0587802</v>
      </c>
      <c r="CK6" s="1">
        <v>2265216778.8041701</v>
      </c>
      <c r="CL6" s="1">
        <v>3463342780.5779099</v>
      </c>
      <c r="CM6" s="1">
        <v>3567040334.4056401</v>
      </c>
      <c r="CN6" s="1">
        <v>2806273042.8675499</v>
      </c>
      <c r="CO6" s="1">
        <v>3083277365.3062701</v>
      </c>
      <c r="CP6" s="1">
        <v>3390369693.9591999</v>
      </c>
      <c r="CQ6" s="1">
        <v>3224949953.6522398</v>
      </c>
      <c r="CR6" s="1">
        <v>5584369475.7885904</v>
      </c>
      <c r="CS6" s="1">
        <v>3472452517.0848498</v>
      </c>
      <c r="CT6" s="20">
        <v>5797252579.5129299</v>
      </c>
      <c r="CU6" s="20">
        <v>1981858887.4923201</v>
      </c>
      <c r="CV6" s="20">
        <v>2333655097.4934201</v>
      </c>
      <c r="CW6" s="20">
        <v>3484855934.2877998</v>
      </c>
      <c r="CX6" s="20">
        <v>2631922343.9689798</v>
      </c>
      <c r="CY6" s="20">
        <v>3098104536.1403198</v>
      </c>
      <c r="CZ6" s="20">
        <v>2342631956.4747801</v>
      </c>
      <c r="DA6" s="20">
        <v>3491782386.0370798</v>
      </c>
      <c r="DB6" s="20">
        <v>4189540084.7453799</v>
      </c>
      <c r="DC6" s="22">
        <v>4160714990.5457101</v>
      </c>
      <c r="DD6" s="22">
        <v>2332394558.1773</v>
      </c>
      <c r="DE6" s="22">
        <v>3655884975.2452402</v>
      </c>
      <c r="DF6" s="22">
        <v>4292798252.6451702</v>
      </c>
      <c r="DG6" s="22">
        <v>2842128425.2082801</v>
      </c>
      <c r="DH6" s="22">
        <v>2564332811.5652699</v>
      </c>
      <c r="DI6" s="22">
        <v>2606511926.5833998</v>
      </c>
      <c r="DJ6" s="22">
        <v>3431008876.4783001</v>
      </c>
      <c r="DK6" s="22">
        <v>2844966478.1863799</v>
      </c>
      <c r="DL6" s="22">
        <v>7068827609.5598001</v>
      </c>
      <c r="DM6" s="6">
        <v>0.13449978522956399</v>
      </c>
      <c r="DN6" s="6">
        <v>1.09771214638095</v>
      </c>
      <c r="DO6" s="5">
        <v>0.54610320487878095</v>
      </c>
      <c r="DP6" s="5">
        <v>0.79938692223385899</v>
      </c>
      <c r="DQ6" s="24">
        <v>3261289311.7947798</v>
      </c>
      <c r="DR6" s="26">
        <v>3579956890.4194798</v>
      </c>
      <c r="DS6" t="s">
        <v>1441</v>
      </c>
      <c r="DT6" t="s">
        <v>1442</v>
      </c>
      <c r="DU6" t="s">
        <v>97</v>
      </c>
      <c r="DV6" t="s">
        <v>97</v>
      </c>
      <c r="DW6" t="s">
        <v>1500</v>
      </c>
      <c r="DX6" t="s">
        <v>1501</v>
      </c>
      <c r="DY6" t="s">
        <v>1502</v>
      </c>
      <c r="DZ6" t="s">
        <v>1503</v>
      </c>
      <c r="EA6" t="s">
        <v>1504</v>
      </c>
      <c r="EB6" t="str">
        <f>"A2M"</f>
        <v>A2M</v>
      </c>
      <c r="EC6" t="s">
        <v>1505</v>
      </c>
      <c r="ED6" t="s">
        <v>1506</v>
      </c>
      <c r="EE6">
        <v>9606</v>
      </c>
      <c r="EF6" s="15" t="str">
        <f>HYPERLINK("http://www.uniprot.org/uniprot/P01023", "P01023")</f>
        <v>P01023</v>
      </c>
      <c r="EG6" t="s">
        <v>1507</v>
      </c>
      <c r="EH6" t="s">
        <v>1508</v>
      </c>
      <c r="EI6" t="s">
        <v>1509</v>
      </c>
      <c r="EJ6" t="s">
        <v>1510</v>
      </c>
      <c r="EK6" t="s">
        <v>1508</v>
      </c>
      <c r="EL6" t="s">
        <v>1508</v>
      </c>
      <c r="EM6" t="s">
        <v>1511</v>
      </c>
      <c r="EN6" t="s">
        <v>1508</v>
      </c>
      <c r="EO6" t="s">
        <v>1512</v>
      </c>
      <c r="EP6" t="s">
        <v>1513</v>
      </c>
      <c r="EQ6" t="s">
        <v>1514</v>
      </c>
      <c r="ER6" t="s">
        <v>1515</v>
      </c>
      <c r="ES6" t="s">
        <v>1516</v>
      </c>
      <c r="ET6" t="s">
        <v>1517</v>
      </c>
      <c r="EU6" t="s">
        <v>1508</v>
      </c>
      <c r="EV6" t="s">
        <v>1518</v>
      </c>
      <c r="EW6" t="s">
        <v>98</v>
      </c>
    </row>
    <row r="7" spans="1:218">
      <c r="A7">
        <v>114</v>
      </c>
      <c r="B7">
        <v>1</v>
      </c>
      <c r="C7" t="s">
        <v>101</v>
      </c>
      <c r="D7" t="s">
        <v>98</v>
      </c>
      <c r="E7" t="s">
        <v>98</v>
      </c>
      <c r="F7" t="s">
        <v>98</v>
      </c>
      <c r="G7" t="s">
        <v>98</v>
      </c>
      <c r="H7" t="s">
        <v>98</v>
      </c>
      <c r="I7">
        <v>85.3</v>
      </c>
      <c r="J7">
        <v>1663</v>
      </c>
      <c r="K7">
        <v>187146</v>
      </c>
      <c r="L7" t="s">
        <v>102</v>
      </c>
      <c r="M7">
        <v>5809</v>
      </c>
      <c r="N7">
        <v>5809</v>
      </c>
      <c r="O7">
        <v>1</v>
      </c>
      <c r="P7">
        <v>3149</v>
      </c>
      <c r="Q7">
        <v>2660</v>
      </c>
      <c r="R7">
        <v>3149</v>
      </c>
      <c r="S7">
        <v>2660</v>
      </c>
      <c r="T7">
        <v>3149</v>
      </c>
      <c r="U7">
        <v>2660</v>
      </c>
      <c r="V7">
        <v>3149</v>
      </c>
      <c r="W7" s="1">
        <v>3931801549</v>
      </c>
      <c r="X7" s="1">
        <v>3578005501</v>
      </c>
      <c r="Y7" s="1">
        <v>349963903.10000002</v>
      </c>
      <c r="Z7" s="1">
        <v>3451048270</v>
      </c>
      <c r="AA7" s="1">
        <v>1438893312</v>
      </c>
      <c r="AB7" s="1">
        <v>3387068578</v>
      </c>
      <c r="AC7" s="1">
        <v>5687719465</v>
      </c>
      <c r="AD7" s="1">
        <v>2942696536</v>
      </c>
      <c r="AE7" s="1">
        <v>4376352893</v>
      </c>
      <c r="AF7" s="1">
        <v>3698436797</v>
      </c>
      <c r="AG7" s="1">
        <v>3610224767</v>
      </c>
      <c r="AH7">
        <v>2660</v>
      </c>
      <c r="AI7" s="1">
        <v>1174721699</v>
      </c>
      <c r="AJ7" s="1">
        <v>1198089142</v>
      </c>
      <c r="AK7" s="1">
        <v>1721902245</v>
      </c>
      <c r="AL7" s="1">
        <v>1391781643</v>
      </c>
      <c r="AM7" s="1">
        <v>1283814138</v>
      </c>
      <c r="AN7" s="1">
        <v>1441431992</v>
      </c>
      <c r="AO7" s="1">
        <v>1119805730</v>
      </c>
      <c r="AP7" s="1">
        <v>1320715116</v>
      </c>
      <c r="AQ7" s="1">
        <v>759237286.39999998</v>
      </c>
      <c r="AR7" s="1">
        <v>843712195.10000002</v>
      </c>
      <c r="AS7" s="1">
        <v>1225521119</v>
      </c>
      <c r="AT7" s="1">
        <v>2269679267.1181798</v>
      </c>
      <c r="AU7" s="1">
        <v>3313837415.5545402</v>
      </c>
      <c r="AV7" s="1">
        <v>1225521118.6818099</v>
      </c>
      <c r="AW7" s="1">
        <v>1964981086.2994001</v>
      </c>
      <c r="AX7" s="1">
        <v>3164118222.5016999</v>
      </c>
      <c r="AY7" s="1">
        <v>248648043.48381999</v>
      </c>
      <c r="AZ7" s="1">
        <v>2524822908.7743602</v>
      </c>
      <c r="BA7" s="1">
        <v>2545045255.23315</v>
      </c>
      <c r="BB7" s="1">
        <v>2446653893.1484699</v>
      </c>
      <c r="BC7" s="1">
        <v>3345410381.8916998</v>
      </c>
      <c r="BD7" s="1">
        <v>2032336580.17168</v>
      </c>
      <c r="BE7" s="1">
        <v>2738312750.3834801</v>
      </c>
      <c r="BF7" s="1">
        <v>2511522799.60287</v>
      </c>
      <c r="BG7" s="1">
        <v>2565051186.4209499</v>
      </c>
      <c r="BH7" s="1">
        <v>2565051186.4209499</v>
      </c>
      <c r="BI7" s="1">
        <v>2391235926.82199</v>
      </c>
      <c r="BJ7" s="1">
        <v>2261576790.4337502</v>
      </c>
      <c r="BK7" s="1">
        <v>3069261840.59203</v>
      </c>
      <c r="BL7" s="1">
        <v>2194111327.7699699</v>
      </c>
      <c r="BM7" s="1">
        <v>2023820486.9232299</v>
      </c>
      <c r="BN7" s="1">
        <v>2465298686.1162901</v>
      </c>
      <c r="BO7" s="1">
        <v>1827567913.6356299</v>
      </c>
      <c r="BP7" s="1">
        <v>2245606269.9731202</v>
      </c>
      <c r="BQ7" s="1">
        <v>2233591448.3056002</v>
      </c>
      <c r="BR7" s="1">
        <v>888914580.56482399</v>
      </c>
      <c r="BS7" s="1">
        <v>2068274700.42805</v>
      </c>
      <c r="BT7" s="1">
        <v>2068274700.42805</v>
      </c>
      <c r="BU7" s="1">
        <v>2303308592.9109502</v>
      </c>
      <c r="BV7" s="7">
        <v>0.89795814021348397</v>
      </c>
      <c r="BW7" s="7">
        <v>1.11363765772228</v>
      </c>
      <c r="BX7" s="1">
        <v>1764470761.80808</v>
      </c>
      <c r="BY7" s="1">
        <v>2841245714.4932299</v>
      </c>
      <c r="BZ7" s="1">
        <v>223275534.694453</v>
      </c>
      <c r="CA7" s="1">
        <v>2267185283.5314202</v>
      </c>
      <c r="CB7" s="1">
        <v>2285344104.1483102</v>
      </c>
      <c r="CC7" s="1">
        <v>2196992779.6376801</v>
      </c>
      <c r="CD7" s="1">
        <v>3004038484.7743502</v>
      </c>
      <c r="CE7" s="1">
        <v>1824953175.81879</v>
      </c>
      <c r="CF7" s="1">
        <v>2458890224.6572199</v>
      </c>
      <c r="CG7" s="1">
        <v>2255242342.2351499</v>
      </c>
      <c r="CH7" s="1">
        <v>2303308592.9109502</v>
      </c>
      <c r="CI7" s="1">
        <v>2662970376.60741</v>
      </c>
      <c r="CJ7" s="1">
        <v>2518577079.6577201</v>
      </c>
      <c r="CK7" s="1">
        <v>3418045567.0932899</v>
      </c>
      <c r="CL7" s="1">
        <v>2443444999.8396802</v>
      </c>
      <c r="CM7" s="1">
        <v>2253802706.70755</v>
      </c>
      <c r="CN7" s="1">
        <v>2745449454.3923702</v>
      </c>
      <c r="CO7" s="1">
        <v>2035248450.66957</v>
      </c>
      <c r="CP7" s="1">
        <v>2500791706.6593299</v>
      </c>
      <c r="CQ7" s="1">
        <v>2487411548.7995601</v>
      </c>
      <c r="CR7" s="1">
        <v>989928751.41539395</v>
      </c>
      <c r="CS7" s="1">
        <v>2303308592.9109502</v>
      </c>
      <c r="CT7" s="20">
        <v>2054106381.6019101</v>
      </c>
      <c r="CU7" s="20">
        <v>2720357374.9022498</v>
      </c>
      <c r="CV7" s="20">
        <v>1994149885.6133101</v>
      </c>
      <c r="CW7" s="20">
        <v>2210896092.82901</v>
      </c>
      <c r="CX7" s="20">
        <v>2712248589.54562</v>
      </c>
      <c r="CY7" s="20">
        <v>2497834863.1568999</v>
      </c>
      <c r="CZ7" s="20">
        <v>3534859378.17695</v>
      </c>
      <c r="DA7" s="20">
        <v>2463509606.8275599</v>
      </c>
      <c r="DB7" s="20">
        <v>2647123636.8658199</v>
      </c>
      <c r="DC7" s="22">
        <v>2220684997.48702</v>
      </c>
      <c r="DD7" s="22">
        <v>2966274475.6635799</v>
      </c>
      <c r="DE7" s="22">
        <v>1694094156.3075199</v>
      </c>
      <c r="DF7" s="22">
        <v>2690285940.85006</v>
      </c>
      <c r="DG7" s="22">
        <v>2179479929.8139</v>
      </c>
      <c r="DH7" s="22">
        <v>2508753072.4374399</v>
      </c>
      <c r="DI7" s="22">
        <v>1720539131.48475</v>
      </c>
      <c r="DJ7" s="22">
        <v>2530767827.1957698</v>
      </c>
      <c r="DK7" s="22">
        <v>2194329392.8559098</v>
      </c>
      <c r="DL7" s="22">
        <v>1253075341.7804699</v>
      </c>
      <c r="DM7" s="6">
        <v>-0.20848997219895499</v>
      </c>
      <c r="DN7" s="6">
        <v>-1.1554781447820901</v>
      </c>
      <c r="DO7" s="5">
        <v>0.17708253671312099</v>
      </c>
      <c r="DP7" s="5">
        <v>0.51661774291482698</v>
      </c>
      <c r="DQ7" s="24">
        <v>2537231756.6132598</v>
      </c>
      <c r="DR7" s="26">
        <v>2195828426.5876398</v>
      </c>
      <c r="DS7" t="s">
        <v>1443</v>
      </c>
      <c r="DT7" t="s">
        <v>1442</v>
      </c>
      <c r="DU7" t="s">
        <v>101</v>
      </c>
      <c r="DV7" t="s">
        <v>101</v>
      </c>
      <c r="DW7" t="s">
        <v>1519</v>
      </c>
      <c r="DX7" t="s">
        <v>1520</v>
      </c>
      <c r="DY7" t="s">
        <v>1521</v>
      </c>
      <c r="DZ7" t="s">
        <v>1522</v>
      </c>
      <c r="EA7" t="s">
        <v>1523</v>
      </c>
      <c r="EB7" t="str">
        <f>"C3"</f>
        <v>C3</v>
      </c>
      <c r="EC7" t="s">
        <v>1524</v>
      </c>
      <c r="ED7" t="s">
        <v>1506</v>
      </c>
      <c r="EE7">
        <v>9606</v>
      </c>
      <c r="EF7" s="15" t="str">
        <f>HYPERLINK("http://www.uniprot.org/uniprot/P01024", "P01024")</f>
        <v>P01024</v>
      </c>
      <c r="EG7" t="s">
        <v>1525</v>
      </c>
      <c r="EH7" t="s">
        <v>1526</v>
      </c>
      <c r="EI7" t="s">
        <v>1509</v>
      </c>
      <c r="EJ7" t="s">
        <v>1510</v>
      </c>
      <c r="EK7" t="s">
        <v>1508</v>
      </c>
      <c r="EL7" t="s">
        <v>1527</v>
      </c>
      <c r="EM7" t="s">
        <v>1528</v>
      </c>
      <c r="EN7" t="s">
        <v>1508</v>
      </c>
      <c r="EO7" t="s">
        <v>1508</v>
      </c>
      <c r="EP7" t="s">
        <v>1529</v>
      </c>
      <c r="EQ7" t="s">
        <v>1514</v>
      </c>
      <c r="ER7" t="s">
        <v>1530</v>
      </c>
      <c r="ES7" t="s">
        <v>1531</v>
      </c>
      <c r="ET7" t="s">
        <v>1532</v>
      </c>
      <c r="EU7" t="s">
        <v>1508</v>
      </c>
      <c r="EV7" t="s">
        <v>1533</v>
      </c>
      <c r="EW7" t="s">
        <v>98</v>
      </c>
    </row>
    <row r="8" spans="1:218">
      <c r="A8">
        <v>106</v>
      </c>
      <c r="B8">
        <v>1</v>
      </c>
      <c r="C8" t="s">
        <v>103</v>
      </c>
      <c r="D8" t="s">
        <v>98</v>
      </c>
      <c r="E8" t="s">
        <v>98</v>
      </c>
      <c r="F8" t="s">
        <v>98</v>
      </c>
      <c r="G8" t="s">
        <v>98</v>
      </c>
      <c r="H8" t="s">
        <v>98</v>
      </c>
      <c r="I8">
        <v>60.2</v>
      </c>
      <c r="J8">
        <v>764</v>
      </c>
      <c r="K8">
        <v>85532</v>
      </c>
      <c r="L8" t="s">
        <v>104</v>
      </c>
      <c r="M8">
        <v>1189</v>
      </c>
      <c r="N8">
        <v>1189</v>
      </c>
      <c r="O8">
        <v>1</v>
      </c>
      <c r="P8">
        <v>605</v>
      </c>
      <c r="Q8">
        <v>584</v>
      </c>
      <c r="R8">
        <v>605</v>
      </c>
      <c r="S8">
        <v>584</v>
      </c>
      <c r="T8">
        <v>605</v>
      </c>
      <c r="U8">
        <v>584</v>
      </c>
      <c r="V8">
        <v>605</v>
      </c>
      <c r="W8" s="1">
        <v>798404285.10000002</v>
      </c>
      <c r="X8" s="1">
        <v>729252849.70000005</v>
      </c>
      <c r="Y8" s="1">
        <v>71626844.489999995</v>
      </c>
      <c r="Z8" s="1">
        <v>665408580.20000005</v>
      </c>
      <c r="AA8" s="1">
        <v>282100736.69999999</v>
      </c>
      <c r="AB8" s="1">
        <v>505968571.19999999</v>
      </c>
      <c r="AC8" s="1">
        <v>707429832.60000002</v>
      </c>
      <c r="AD8" s="1">
        <v>797727273.79999995</v>
      </c>
      <c r="AE8" s="1">
        <v>657336707.79999995</v>
      </c>
      <c r="AF8" s="1">
        <v>577166201.89999998</v>
      </c>
      <c r="AG8" s="1">
        <v>635643893.20000005</v>
      </c>
      <c r="AH8">
        <v>584</v>
      </c>
      <c r="AI8" s="1">
        <v>232996634.90000001</v>
      </c>
      <c r="AJ8" s="1">
        <v>227526565.19999999</v>
      </c>
      <c r="AK8" s="1">
        <v>328730414</v>
      </c>
      <c r="AL8" s="1">
        <v>193588523.40000001</v>
      </c>
      <c r="AM8" s="1">
        <v>249566437.80000001</v>
      </c>
      <c r="AN8" s="1">
        <v>181666871.5</v>
      </c>
      <c r="AO8" s="1">
        <v>215428782.69999999</v>
      </c>
      <c r="AP8" s="1">
        <v>226980357.90000001</v>
      </c>
      <c r="AQ8" s="1">
        <v>134215405.7</v>
      </c>
      <c r="AR8" s="1">
        <v>221559304.69999999</v>
      </c>
      <c r="AS8" s="1">
        <v>221225929.80000001</v>
      </c>
      <c r="AT8" s="1">
        <v>402797772.92227203</v>
      </c>
      <c r="AU8" s="1">
        <v>584369616.06272697</v>
      </c>
      <c r="AV8" s="1">
        <v>221225929.781818</v>
      </c>
      <c r="AW8" s="1">
        <v>399015387.70208502</v>
      </c>
      <c r="AX8" s="1">
        <v>644896222.18360806</v>
      </c>
      <c r="AY8" s="1">
        <v>50890604.961247399</v>
      </c>
      <c r="AZ8" s="1">
        <v>486819857.48752898</v>
      </c>
      <c r="BA8" s="1">
        <v>498966209.27244401</v>
      </c>
      <c r="BB8" s="1">
        <v>365487130.25120503</v>
      </c>
      <c r="BC8" s="1">
        <v>416097017.618985</v>
      </c>
      <c r="BD8" s="1">
        <v>550940370.40874398</v>
      </c>
      <c r="BE8" s="1">
        <v>411299895.660366</v>
      </c>
      <c r="BF8" s="1">
        <v>391940204.685359</v>
      </c>
      <c r="BG8" s="1">
        <v>451622607.35049999</v>
      </c>
      <c r="BH8" s="1">
        <v>451622607.35049999</v>
      </c>
      <c r="BI8" s="1">
        <v>474282482.97089499</v>
      </c>
      <c r="BJ8" s="1">
        <v>429491246.53984499</v>
      </c>
      <c r="BK8" s="1">
        <v>585956443.49846399</v>
      </c>
      <c r="BL8" s="1">
        <v>305187795.98403102</v>
      </c>
      <c r="BM8" s="1">
        <v>393419619.49019498</v>
      </c>
      <c r="BN8" s="1">
        <v>310707062.216923</v>
      </c>
      <c r="BO8" s="1">
        <v>351588423.23132497</v>
      </c>
      <c r="BP8" s="1">
        <v>385933732.93456203</v>
      </c>
      <c r="BQ8" s="1">
        <v>394846759.73151302</v>
      </c>
      <c r="BR8" s="1">
        <v>233429476.96079099</v>
      </c>
      <c r="BS8" s="1">
        <v>373356269.908566</v>
      </c>
      <c r="BT8" s="1">
        <v>373356269.908566</v>
      </c>
      <c r="BU8" s="1">
        <v>410628946.96643603</v>
      </c>
      <c r="BV8" s="7">
        <v>0.90923027386835398</v>
      </c>
      <c r="BW8" s="7">
        <v>1.09983139446673</v>
      </c>
      <c r="BX8" s="1">
        <v>362796870.23805398</v>
      </c>
      <c r="BY8" s="1">
        <v>586359168.71266901</v>
      </c>
      <c r="BZ8" s="1">
        <v>46271278.686241202</v>
      </c>
      <c r="CA8" s="1">
        <v>442631352.34793901</v>
      </c>
      <c r="CB8" s="1">
        <v>453675183.10783899</v>
      </c>
      <c r="CC8" s="1">
        <v>332311963.53366202</v>
      </c>
      <c r="CD8" s="1">
        <v>378328005.28551501</v>
      </c>
      <c r="CE8" s="1">
        <v>500931663.871876</v>
      </c>
      <c r="CF8" s="1">
        <v>373966316.77330101</v>
      </c>
      <c r="CG8" s="1">
        <v>356363899.646088</v>
      </c>
      <c r="CH8" s="1">
        <v>410628946.96643603</v>
      </c>
      <c r="CI8" s="1">
        <v>521630764.61702299</v>
      </c>
      <c r="CJ8" s="1">
        <v>472367956.59317201</v>
      </c>
      <c r="CK8" s="1">
        <v>644453292.34968197</v>
      </c>
      <c r="CL8" s="1">
        <v>335655119.231345</v>
      </c>
      <c r="CM8" s="1">
        <v>432695248.714472</v>
      </c>
      <c r="CN8" s="1">
        <v>341725381.50870001</v>
      </c>
      <c r="CO8" s="1">
        <v>386687985.80086702</v>
      </c>
      <c r="CP8" s="1">
        <v>424462035.66517001</v>
      </c>
      <c r="CQ8" s="1">
        <v>434264862.35618001</v>
      </c>
      <c r="CR8" s="1">
        <v>256733067.15542701</v>
      </c>
      <c r="CS8" s="1">
        <v>410628946.96643603</v>
      </c>
      <c r="CT8" s="20">
        <v>422349512.67628002</v>
      </c>
      <c r="CU8" s="20">
        <v>561410961.68219697</v>
      </c>
      <c r="CV8" s="20">
        <v>389325595.51490903</v>
      </c>
      <c r="CW8" s="20">
        <v>438896132.93942302</v>
      </c>
      <c r="CX8" s="20">
        <v>531283531.36190301</v>
      </c>
      <c r="CY8" s="20">
        <v>468477681.205993</v>
      </c>
      <c r="CZ8" s="20">
        <v>666477880.28073096</v>
      </c>
      <c r="DA8" s="20">
        <v>338411386.73533601</v>
      </c>
      <c r="DB8" s="20">
        <v>508206781.81936198</v>
      </c>
      <c r="DC8" s="22">
        <v>335895592.71394598</v>
      </c>
      <c r="DD8" s="22">
        <v>373572013.539446</v>
      </c>
      <c r="DE8" s="22">
        <v>465012152.486597</v>
      </c>
      <c r="DF8" s="22">
        <v>409158698.618577</v>
      </c>
      <c r="DG8" s="22">
        <v>344392242.21867597</v>
      </c>
      <c r="DH8" s="22">
        <v>312263844.23804599</v>
      </c>
      <c r="DI8" s="22">
        <v>326894640.81229502</v>
      </c>
      <c r="DJ8" s="22">
        <v>429549914.47984999</v>
      </c>
      <c r="DK8" s="22">
        <v>383097100.36225301</v>
      </c>
      <c r="DL8" s="22">
        <v>324978818.33633101</v>
      </c>
      <c r="DM8" s="6">
        <v>-0.37524816444814102</v>
      </c>
      <c r="DN8" s="6">
        <v>-1.2970626493810999</v>
      </c>
      <c r="DO8" s="5">
        <v>4.6180848013713596E-3</v>
      </c>
      <c r="DP8" s="5">
        <v>7.4367089732428407E-2</v>
      </c>
      <c r="DQ8" s="24">
        <v>480537718.24623698</v>
      </c>
      <c r="DR8" s="26">
        <v>370481501.78060198</v>
      </c>
      <c r="DS8" t="s">
        <v>1443</v>
      </c>
      <c r="DT8" t="s">
        <v>1444</v>
      </c>
      <c r="DU8" t="s">
        <v>103</v>
      </c>
      <c r="DV8" t="s">
        <v>103</v>
      </c>
      <c r="DW8" t="s">
        <v>1534</v>
      </c>
      <c r="DX8" t="s">
        <v>1535</v>
      </c>
      <c r="DY8" t="s">
        <v>1536</v>
      </c>
      <c r="DZ8" t="s">
        <v>1537</v>
      </c>
      <c r="EA8" t="s">
        <v>1538</v>
      </c>
      <c r="EB8" t="str">
        <f>"CFB"</f>
        <v>CFB</v>
      </c>
      <c r="EC8" t="s">
        <v>1539</v>
      </c>
      <c r="ED8" t="s">
        <v>1506</v>
      </c>
      <c r="EE8">
        <v>9606</v>
      </c>
      <c r="EF8" s="15" t="str">
        <f>HYPERLINK("http://www.uniprot.org/uniprot/P00751", "P00751")</f>
        <v>P00751</v>
      </c>
      <c r="EG8" t="s">
        <v>1540</v>
      </c>
      <c r="EH8" t="s">
        <v>1541</v>
      </c>
      <c r="EI8" t="s">
        <v>1509</v>
      </c>
      <c r="EJ8" t="s">
        <v>1542</v>
      </c>
      <c r="EK8" t="s">
        <v>1508</v>
      </c>
      <c r="EL8" t="s">
        <v>1543</v>
      </c>
      <c r="EM8" t="s">
        <v>1544</v>
      </c>
      <c r="EN8" t="s">
        <v>1508</v>
      </c>
      <c r="EO8" t="s">
        <v>1545</v>
      </c>
      <c r="EP8" t="s">
        <v>1546</v>
      </c>
      <c r="EQ8" t="s">
        <v>1514</v>
      </c>
      <c r="ER8" t="s">
        <v>1547</v>
      </c>
      <c r="ES8" t="s">
        <v>1548</v>
      </c>
      <c r="ET8" t="s">
        <v>1549</v>
      </c>
      <c r="EU8" t="s">
        <v>1508</v>
      </c>
      <c r="EV8" t="s">
        <v>1550</v>
      </c>
      <c r="EW8" t="s">
        <v>98</v>
      </c>
    </row>
    <row r="9" spans="1:218">
      <c r="A9">
        <v>119</v>
      </c>
      <c r="B9">
        <v>1</v>
      </c>
      <c r="C9" t="s">
        <v>105</v>
      </c>
      <c r="D9" t="s">
        <v>98</v>
      </c>
      <c r="E9" t="s">
        <v>98</v>
      </c>
      <c r="F9" t="s">
        <v>98</v>
      </c>
      <c r="G9" t="s">
        <v>98</v>
      </c>
      <c r="H9" t="s">
        <v>98</v>
      </c>
      <c r="I9">
        <v>50.3</v>
      </c>
      <c r="J9">
        <v>644</v>
      </c>
      <c r="K9">
        <v>71957</v>
      </c>
      <c r="L9" t="s">
        <v>106</v>
      </c>
      <c r="M9">
        <v>867</v>
      </c>
      <c r="N9">
        <v>867</v>
      </c>
      <c r="O9">
        <v>1</v>
      </c>
      <c r="P9">
        <v>471</v>
      </c>
      <c r="Q9">
        <v>396</v>
      </c>
      <c r="R9">
        <v>471</v>
      </c>
      <c r="S9">
        <v>396</v>
      </c>
      <c r="T9">
        <v>471</v>
      </c>
      <c r="U9">
        <v>396</v>
      </c>
      <c r="V9">
        <v>471</v>
      </c>
      <c r="W9" s="1">
        <v>548658470.39999998</v>
      </c>
      <c r="X9" s="1">
        <v>662518597</v>
      </c>
      <c r="Y9" s="1">
        <v>51816637.869999997</v>
      </c>
      <c r="Z9" s="1">
        <v>652251759</v>
      </c>
      <c r="AA9" s="1">
        <v>287924341.80000001</v>
      </c>
      <c r="AB9" s="1">
        <v>500353962.19999999</v>
      </c>
      <c r="AC9" s="1">
        <v>594531367.79999995</v>
      </c>
      <c r="AD9" s="1">
        <v>649441742.79999995</v>
      </c>
      <c r="AE9" s="1">
        <v>607896890.39999998</v>
      </c>
      <c r="AF9" s="1">
        <v>775586408.29999995</v>
      </c>
      <c r="AG9" s="1">
        <v>586573726.60000002</v>
      </c>
      <c r="AH9">
        <v>396</v>
      </c>
      <c r="AI9" s="1">
        <v>243040462.40000001</v>
      </c>
      <c r="AJ9" s="1">
        <v>225845234.30000001</v>
      </c>
      <c r="AK9" s="1">
        <v>294035148.39999998</v>
      </c>
      <c r="AL9" s="1">
        <v>205658909.19999999</v>
      </c>
      <c r="AM9" s="1">
        <v>195090390.59999999</v>
      </c>
      <c r="AN9" s="1">
        <v>192176146.5</v>
      </c>
      <c r="AO9" s="1">
        <v>244697040.59999999</v>
      </c>
      <c r="AP9" s="1">
        <v>220360744.09999999</v>
      </c>
      <c r="AQ9" s="1">
        <v>131839565.2</v>
      </c>
      <c r="AR9" s="1">
        <v>246648853.30000001</v>
      </c>
      <c r="AS9" s="1">
        <v>219939249.5</v>
      </c>
      <c r="AT9" s="1">
        <v>378949347.64863598</v>
      </c>
      <c r="AU9" s="1">
        <v>537959445.83363605</v>
      </c>
      <c r="AV9" s="1">
        <v>219939249.46363601</v>
      </c>
      <c r="AW9" s="1">
        <v>274200898.427378</v>
      </c>
      <c r="AX9" s="1">
        <v>585881481.99550903</v>
      </c>
      <c r="AY9" s="1">
        <v>36815527.293406501</v>
      </c>
      <c r="AZ9" s="1">
        <v>477194189.87193</v>
      </c>
      <c r="BA9" s="1">
        <v>509266721.75971502</v>
      </c>
      <c r="BB9" s="1">
        <v>361431409.30785501</v>
      </c>
      <c r="BC9" s="1">
        <v>349692248.78927702</v>
      </c>
      <c r="BD9" s="1">
        <v>448528821.927728</v>
      </c>
      <c r="BE9" s="1">
        <v>380365077.17724198</v>
      </c>
      <c r="BF9" s="1">
        <v>526682772.864362</v>
      </c>
      <c r="BG9" s="1">
        <v>416758437.61632699</v>
      </c>
      <c r="BH9" s="1">
        <v>416758437.61632699</v>
      </c>
      <c r="BI9" s="1">
        <v>494727462.56159103</v>
      </c>
      <c r="BJ9" s="1">
        <v>426317476.90352899</v>
      </c>
      <c r="BK9" s="1">
        <v>524112715.10766602</v>
      </c>
      <c r="BL9" s="1">
        <v>324216477.92385602</v>
      </c>
      <c r="BM9" s="1">
        <v>307542904.85788</v>
      </c>
      <c r="BN9" s="1">
        <v>328681203.20541799</v>
      </c>
      <c r="BO9" s="1">
        <v>399355395.29892802</v>
      </c>
      <c r="BP9" s="1">
        <v>374678431.867742</v>
      </c>
      <c r="BQ9" s="1">
        <v>387857301.86584401</v>
      </c>
      <c r="BR9" s="1">
        <v>259863213.132741</v>
      </c>
      <c r="BS9" s="1">
        <v>371184778.719414</v>
      </c>
      <c r="BT9" s="1">
        <v>371184778.719414</v>
      </c>
      <c r="BU9" s="1">
        <v>393312075.133811</v>
      </c>
      <c r="BV9" s="7">
        <v>0.94374112107575203</v>
      </c>
      <c r="BW9" s="7">
        <v>1.0596126179816301</v>
      </c>
      <c r="BX9" s="1">
        <v>258774663.28183201</v>
      </c>
      <c r="BY9" s="1">
        <v>552920446.63596499</v>
      </c>
      <c r="BZ9" s="1">
        <v>34744327.000874497</v>
      </c>
      <c r="CA9" s="1">
        <v>450347779.72057003</v>
      </c>
      <c r="CB9" s="1">
        <v>480615946.92008603</v>
      </c>
      <c r="CC9" s="1">
        <v>341097683.412184</v>
      </c>
      <c r="CD9" s="1">
        <v>330018954.90389299</v>
      </c>
      <c r="CE9" s="1">
        <v>423295093.240861</v>
      </c>
      <c r="CF9" s="1">
        <v>358966164.353315</v>
      </c>
      <c r="CG9" s="1">
        <v>497052190.51429898</v>
      </c>
      <c r="CH9" s="1">
        <v>393312075.133811</v>
      </c>
      <c r="CI9" s="1">
        <v>524219461.79229802</v>
      </c>
      <c r="CJ9" s="1">
        <v>451731377.793073</v>
      </c>
      <c r="CK9" s="1">
        <v>555356446.17269599</v>
      </c>
      <c r="CL9" s="1">
        <v>343543870.96568102</v>
      </c>
      <c r="CM9" s="1">
        <v>325876342.55813497</v>
      </c>
      <c r="CN9" s="1">
        <v>348274750.20984697</v>
      </c>
      <c r="CO9" s="1">
        <v>423162015.91778803</v>
      </c>
      <c r="CP9" s="1">
        <v>397013994.09263098</v>
      </c>
      <c r="CQ9" s="1">
        <v>410978491.03336</v>
      </c>
      <c r="CR9" s="1">
        <v>275354339.58470303</v>
      </c>
      <c r="CS9" s="1">
        <v>393312075.133811</v>
      </c>
      <c r="CT9" s="20">
        <v>301252193.43357599</v>
      </c>
      <c r="CU9" s="20">
        <v>529394978.78263402</v>
      </c>
      <c r="CV9" s="20">
        <v>396112739.41278499</v>
      </c>
      <c r="CW9" s="20">
        <v>464959266.86407298</v>
      </c>
      <c r="CX9" s="20">
        <v>533920132.326029</v>
      </c>
      <c r="CY9" s="20">
        <v>448011058.84231502</v>
      </c>
      <c r="CZ9" s="20">
        <v>574336094.54598498</v>
      </c>
      <c r="DA9" s="20">
        <v>346364917.78870201</v>
      </c>
      <c r="DB9" s="20">
        <v>382746442.940072</v>
      </c>
      <c r="DC9" s="22">
        <v>344776057.18664902</v>
      </c>
      <c r="DD9" s="22">
        <v>325870260.11090499</v>
      </c>
      <c r="DE9" s="22">
        <v>392942544.145688</v>
      </c>
      <c r="DF9" s="22">
        <v>392746945.559645</v>
      </c>
      <c r="DG9" s="22">
        <v>480354263.04664099</v>
      </c>
      <c r="DH9" s="22">
        <v>318248565.18245798</v>
      </c>
      <c r="DI9" s="22">
        <v>357728712.239039</v>
      </c>
      <c r="DJ9" s="22">
        <v>401772862.77804798</v>
      </c>
      <c r="DK9" s="22">
        <v>362554472.79775399</v>
      </c>
      <c r="DL9" s="22">
        <v>348550067.56041902</v>
      </c>
      <c r="DM9" s="6">
        <v>-0.24626775011368501</v>
      </c>
      <c r="DN9" s="6">
        <v>-1.18613461361379</v>
      </c>
      <c r="DO9" s="5">
        <v>6.3535549136338701E-2</v>
      </c>
      <c r="DP9" s="5">
        <v>0.33338316232213699</v>
      </c>
      <c r="DQ9" s="24">
        <v>441899758.32624102</v>
      </c>
      <c r="DR9" s="26">
        <v>372554475.06072497</v>
      </c>
      <c r="DS9" t="s">
        <v>1443</v>
      </c>
      <c r="DT9" t="s">
        <v>1442</v>
      </c>
      <c r="DU9" t="s">
        <v>105</v>
      </c>
      <c r="DV9" t="s">
        <v>105</v>
      </c>
      <c r="DW9" t="s">
        <v>1551</v>
      </c>
      <c r="DX9" t="s">
        <v>1552</v>
      </c>
      <c r="DY9" t="s">
        <v>1553</v>
      </c>
      <c r="DZ9" t="s">
        <v>1554</v>
      </c>
      <c r="EA9" t="s">
        <v>1555</v>
      </c>
      <c r="EB9" t="str">
        <f>"KNG1"</f>
        <v>KNG1</v>
      </c>
      <c r="EC9" t="s">
        <v>1556</v>
      </c>
      <c r="ED9" t="s">
        <v>1506</v>
      </c>
      <c r="EE9">
        <v>9606</v>
      </c>
      <c r="EF9" s="15" t="str">
        <f>HYPERLINK("http://www.uniprot.org/uniprot/P01042", "P01042")</f>
        <v>P01042</v>
      </c>
      <c r="EG9" t="s">
        <v>1557</v>
      </c>
      <c r="EH9" t="s">
        <v>1558</v>
      </c>
      <c r="EI9" t="s">
        <v>1509</v>
      </c>
      <c r="EJ9" t="s">
        <v>1542</v>
      </c>
      <c r="EK9" t="s">
        <v>1508</v>
      </c>
      <c r="EL9" t="s">
        <v>1508</v>
      </c>
      <c r="EM9" t="s">
        <v>1559</v>
      </c>
      <c r="EN9" t="s">
        <v>1508</v>
      </c>
      <c r="EO9" t="s">
        <v>1560</v>
      </c>
      <c r="EP9" t="s">
        <v>1561</v>
      </c>
      <c r="EQ9" t="s">
        <v>1514</v>
      </c>
      <c r="ER9" t="s">
        <v>1562</v>
      </c>
      <c r="ES9" t="s">
        <v>1563</v>
      </c>
      <c r="ET9" t="s">
        <v>1564</v>
      </c>
      <c r="EU9" t="s">
        <v>1508</v>
      </c>
      <c r="EV9" t="s">
        <v>1565</v>
      </c>
      <c r="EW9" t="s">
        <v>98</v>
      </c>
    </row>
    <row r="10" spans="1:218">
      <c r="A10">
        <v>92</v>
      </c>
      <c r="B10">
        <v>1</v>
      </c>
      <c r="C10" t="s">
        <v>107</v>
      </c>
      <c r="D10" t="s">
        <v>98</v>
      </c>
      <c r="E10" t="s">
        <v>98</v>
      </c>
      <c r="F10" t="s">
        <v>98</v>
      </c>
      <c r="G10" t="s">
        <v>98</v>
      </c>
      <c r="H10" t="s">
        <v>98</v>
      </c>
      <c r="I10">
        <v>68.3</v>
      </c>
      <c r="J10">
        <v>1065</v>
      </c>
      <c r="K10">
        <v>122204</v>
      </c>
      <c r="L10" t="s">
        <v>108</v>
      </c>
      <c r="M10">
        <v>1551</v>
      </c>
      <c r="N10">
        <v>1551</v>
      </c>
      <c r="O10">
        <v>1</v>
      </c>
      <c r="P10">
        <v>833</v>
      </c>
      <c r="Q10">
        <v>718</v>
      </c>
      <c r="R10">
        <v>833</v>
      </c>
      <c r="S10">
        <v>718</v>
      </c>
      <c r="T10">
        <v>833</v>
      </c>
      <c r="U10">
        <v>718</v>
      </c>
      <c r="V10">
        <v>833</v>
      </c>
      <c r="W10" s="1">
        <v>676712870.89999998</v>
      </c>
      <c r="X10" s="1">
        <v>408139701.30000001</v>
      </c>
      <c r="Y10" s="1">
        <v>63736290.659999996</v>
      </c>
      <c r="Z10" s="1">
        <v>546285183.79999995</v>
      </c>
      <c r="AA10" s="1">
        <v>186596647.40000001</v>
      </c>
      <c r="AB10" s="1">
        <v>556162000.89999998</v>
      </c>
      <c r="AC10" s="1">
        <v>466996870</v>
      </c>
      <c r="AD10" s="1">
        <v>568619934.70000005</v>
      </c>
      <c r="AE10" s="1">
        <v>434250316.60000002</v>
      </c>
      <c r="AF10" s="1">
        <v>482818027.10000002</v>
      </c>
      <c r="AG10" s="1">
        <v>480731283.60000002</v>
      </c>
      <c r="AH10">
        <v>718</v>
      </c>
      <c r="AI10" s="1">
        <v>251944986.80000001</v>
      </c>
      <c r="AJ10" s="1">
        <v>161973393.09999999</v>
      </c>
      <c r="AK10" s="1">
        <v>295612983.19999999</v>
      </c>
      <c r="AL10" s="1">
        <v>263343864.69999999</v>
      </c>
      <c r="AM10" s="1">
        <v>320145354.60000002</v>
      </c>
      <c r="AN10" s="1">
        <v>255630070.40000001</v>
      </c>
      <c r="AO10" s="1">
        <v>262757206.30000001</v>
      </c>
      <c r="AP10" s="1">
        <v>260300231.40000001</v>
      </c>
      <c r="AQ10" s="1">
        <v>202035754.19999999</v>
      </c>
      <c r="AR10" s="1">
        <v>266210196.90000001</v>
      </c>
      <c r="AS10" s="1">
        <v>253995404.19999999</v>
      </c>
      <c r="AT10" s="1">
        <v>348409026.034545</v>
      </c>
      <c r="AU10" s="1">
        <v>442822647.90545398</v>
      </c>
      <c r="AV10" s="1">
        <v>253995404.163636</v>
      </c>
      <c r="AW10" s="1">
        <v>338198145.45626402</v>
      </c>
      <c r="AX10" s="1">
        <v>360927971.141689</v>
      </c>
      <c r="AY10" s="1">
        <v>45284395.993825302</v>
      </c>
      <c r="AZ10" s="1">
        <v>399667938.223957</v>
      </c>
      <c r="BA10" s="1">
        <v>330043171.47579002</v>
      </c>
      <c r="BB10" s="1">
        <v>401744426.89516401</v>
      </c>
      <c r="BC10" s="1">
        <v>274678838.64924902</v>
      </c>
      <c r="BD10" s="1">
        <v>392710250.400635</v>
      </c>
      <c r="BE10" s="1">
        <v>271713275.386415</v>
      </c>
      <c r="BF10" s="1">
        <v>327870543.60494602</v>
      </c>
      <c r="BG10" s="1">
        <v>341557777.95866102</v>
      </c>
      <c r="BH10" s="1">
        <v>341557777.95866102</v>
      </c>
      <c r="BI10" s="1">
        <v>512853303.49452698</v>
      </c>
      <c r="BJ10" s="1">
        <v>305749592.13073599</v>
      </c>
      <c r="BK10" s="1">
        <v>526925179.14647001</v>
      </c>
      <c r="BL10" s="1">
        <v>415155466.04820001</v>
      </c>
      <c r="BM10" s="1">
        <v>504681096.93989301</v>
      </c>
      <c r="BN10" s="1">
        <v>437207221.83675301</v>
      </c>
      <c r="BO10" s="1">
        <v>428830310.87045598</v>
      </c>
      <c r="BP10" s="1">
        <v>442587371.51252103</v>
      </c>
      <c r="BQ10" s="1">
        <v>594366663.64584506</v>
      </c>
      <c r="BR10" s="1">
        <v>280472567.415474</v>
      </c>
      <c r="BS10" s="1">
        <v>428660314.69169402</v>
      </c>
      <c r="BT10" s="1">
        <v>428660314.69169402</v>
      </c>
      <c r="BU10" s="1">
        <v>382638556.06192601</v>
      </c>
      <c r="BV10" s="7">
        <v>1.12027475511986</v>
      </c>
      <c r="BW10" s="7">
        <v>0.89263816347713798</v>
      </c>
      <c r="BX10" s="1">
        <v>378874844.58301002</v>
      </c>
      <c r="BY10" s="1">
        <v>404338494.48666698</v>
      </c>
      <c r="BZ10" s="1">
        <v>50730965.6327338</v>
      </c>
      <c r="CA10" s="1">
        <v>447737901.623106</v>
      </c>
      <c r="CB10" s="1">
        <v>369739033.10402501</v>
      </c>
      <c r="CC10" s="1">
        <v>450064139.46075201</v>
      </c>
      <c r="CD10" s="1">
        <v>307715768.70439702</v>
      </c>
      <c r="CE10" s="1">
        <v>439943379.60063398</v>
      </c>
      <c r="CF10" s="1">
        <v>304393523.04633403</v>
      </c>
      <c r="CG10" s="1">
        <v>367305092.94804901</v>
      </c>
      <c r="CH10" s="1">
        <v>382638556.06192601</v>
      </c>
      <c r="CI10" s="1">
        <v>457792430.96453798</v>
      </c>
      <c r="CJ10" s="1">
        <v>272923754.40346402</v>
      </c>
      <c r="CK10" s="1">
        <v>470353524.20316702</v>
      </c>
      <c r="CL10" s="1">
        <v>370583612.77076</v>
      </c>
      <c r="CM10" s="1">
        <v>450497607.514054</v>
      </c>
      <c r="CN10" s="1">
        <v>390267851.55930102</v>
      </c>
      <c r="CO10" s="1">
        <v>382790301.13873398</v>
      </c>
      <c r="CP10" s="1">
        <v>395070378.485111</v>
      </c>
      <c r="CQ10" s="1">
        <v>530554367.06886101</v>
      </c>
      <c r="CR10" s="1">
        <v>250360517.483466</v>
      </c>
      <c r="CS10" s="1">
        <v>382638556.06192601</v>
      </c>
      <c r="CT10" s="20">
        <v>441066665.95535302</v>
      </c>
      <c r="CU10" s="20">
        <v>387134840.12412</v>
      </c>
      <c r="CV10" s="20">
        <v>393817166.94796401</v>
      </c>
      <c r="CW10" s="20">
        <v>357694310.52953303</v>
      </c>
      <c r="CX10" s="20">
        <v>466263870.63684499</v>
      </c>
      <c r="CY10" s="20">
        <v>270676039.35524201</v>
      </c>
      <c r="CZ10" s="20">
        <v>486428145.39832199</v>
      </c>
      <c r="DA10" s="20">
        <v>373626699.29281598</v>
      </c>
      <c r="DB10" s="20">
        <v>529115907.81787503</v>
      </c>
      <c r="DC10" s="22">
        <v>454917599.94414902</v>
      </c>
      <c r="DD10" s="22">
        <v>303847449.05677003</v>
      </c>
      <c r="DE10" s="22">
        <v>408397058.27149397</v>
      </c>
      <c r="DF10" s="22">
        <v>333038704.74800402</v>
      </c>
      <c r="DG10" s="22">
        <v>354965878.037435</v>
      </c>
      <c r="DH10" s="22">
        <v>356621270.19185901</v>
      </c>
      <c r="DI10" s="22">
        <v>323599652.92952198</v>
      </c>
      <c r="DJ10" s="22">
        <v>399805949.72613299</v>
      </c>
      <c r="DK10" s="22">
        <v>468041182.30017799</v>
      </c>
      <c r="DL10" s="22">
        <v>316912293.50129902</v>
      </c>
      <c r="DM10" s="6">
        <v>-0.146437674685922</v>
      </c>
      <c r="DN10" s="6">
        <v>-1.10683308646443</v>
      </c>
      <c r="DO10" s="5">
        <v>0.27422042388817602</v>
      </c>
      <c r="DP10" s="5">
        <v>0.64352230128531795</v>
      </c>
      <c r="DQ10" s="24">
        <v>411758182.89534098</v>
      </c>
      <c r="DR10" s="26">
        <v>372014703.87068403</v>
      </c>
      <c r="DS10" t="s">
        <v>1443</v>
      </c>
      <c r="DT10" t="s">
        <v>1442</v>
      </c>
      <c r="DU10" t="s">
        <v>107</v>
      </c>
      <c r="DV10" t="s">
        <v>107</v>
      </c>
      <c r="DW10" t="s">
        <v>1566</v>
      </c>
      <c r="DX10" t="s">
        <v>1567</v>
      </c>
      <c r="DY10" t="s">
        <v>1568</v>
      </c>
      <c r="DZ10" t="s">
        <v>1569</v>
      </c>
      <c r="EA10" t="s">
        <v>1570</v>
      </c>
      <c r="EB10" t="str">
        <f>"CP"</f>
        <v>CP</v>
      </c>
      <c r="EC10" t="s">
        <v>1508</v>
      </c>
      <c r="ED10" t="s">
        <v>1506</v>
      </c>
      <c r="EE10">
        <v>9606</v>
      </c>
      <c r="EF10" s="15" t="str">
        <f>HYPERLINK("http://www.uniprot.org/uniprot/P00450", "P00450")</f>
        <v>P00450</v>
      </c>
      <c r="EG10" t="s">
        <v>1571</v>
      </c>
      <c r="EH10" t="s">
        <v>1572</v>
      </c>
      <c r="EI10" t="s">
        <v>1509</v>
      </c>
      <c r="EJ10" t="s">
        <v>1510</v>
      </c>
      <c r="EK10" t="s">
        <v>1508</v>
      </c>
      <c r="EL10" t="s">
        <v>1508</v>
      </c>
      <c r="EM10" t="s">
        <v>1559</v>
      </c>
      <c r="EN10" t="s">
        <v>1573</v>
      </c>
      <c r="EO10" t="s">
        <v>1574</v>
      </c>
      <c r="EP10" t="s">
        <v>1575</v>
      </c>
      <c r="EQ10" t="s">
        <v>1514</v>
      </c>
      <c r="ER10" t="s">
        <v>1576</v>
      </c>
      <c r="ES10" t="s">
        <v>1577</v>
      </c>
      <c r="ET10" t="s">
        <v>1578</v>
      </c>
      <c r="EU10" t="s">
        <v>1508</v>
      </c>
      <c r="EV10" t="s">
        <v>1579</v>
      </c>
      <c r="EW10" t="s">
        <v>98</v>
      </c>
    </row>
    <row r="11" spans="1:218">
      <c r="A11">
        <v>177</v>
      </c>
      <c r="B11">
        <v>1</v>
      </c>
      <c r="C11" t="s">
        <v>109</v>
      </c>
      <c r="D11" t="s">
        <v>98</v>
      </c>
      <c r="E11" t="s">
        <v>98</v>
      </c>
      <c r="F11" t="s">
        <v>98</v>
      </c>
      <c r="G11" t="s">
        <v>98</v>
      </c>
      <c r="H11" t="s">
        <v>98</v>
      </c>
      <c r="I11">
        <v>69.8</v>
      </c>
      <c r="J11">
        <v>4563</v>
      </c>
      <c r="K11">
        <v>515598</v>
      </c>
      <c r="L11" t="s">
        <v>110</v>
      </c>
      <c r="M11">
        <v>3378</v>
      </c>
      <c r="N11">
        <v>3378</v>
      </c>
      <c r="O11">
        <v>1</v>
      </c>
      <c r="P11">
        <v>1614</v>
      </c>
      <c r="Q11">
        <v>1764</v>
      </c>
      <c r="R11">
        <v>1614</v>
      </c>
      <c r="S11">
        <v>1764</v>
      </c>
      <c r="T11">
        <v>1614</v>
      </c>
      <c r="U11">
        <v>1764</v>
      </c>
      <c r="V11">
        <v>1614</v>
      </c>
      <c r="W11" s="1">
        <v>463326589.80000001</v>
      </c>
      <c r="X11" s="1">
        <v>398598956.80000001</v>
      </c>
      <c r="Y11" s="1">
        <v>41451517.780000001</v>
      </c>
      <c r="Z11" s="1">
        <v>563164151.60000002</v>
      </c>
      <c r="AA11" s="1">
        <v>138473007.90000001</v>
      </c>
      <c r="AB11" s="1">
        <v>499913808.10000002</v>
      </c>
      <c r="AC11" s="1">
        <v>626148039.60000002</v>
      </c>
      <c r="AD11" s="1">
        <v>332061059.10000002</v>
      </c>
      <c r="AE11" s="1">
        <v>404916987.39999998</v>
      </c>
      <c r="AF11" s="1">
        <v>651494417.79999995</v>
      </c>
      <c r="AG11" s="1">
        <v>453121890.89999998</v>
      </c>
      <c r="AH11">
        <v>1764</v>
      </c>
      <c r="AI11" s="1">
        <v>176328872.09999999</v>
      </c>
      <c r="AJ11" s="1">
        <v>205659087.40000001</v>
      </c>
      <c r="AK11" s="1">
        <v>188804426.59999999</v>
      </c>
      <c r="AL11" s="1">
        <v>432729296.5</v>
      </c>
      <c r="AM11" s="1">
        <v>157138533.69999999</v>
      </c>
      <c r="AN11" s="1">
        <v>203183649.09999999</v>
      </c>
      <c r="AO11" s="1">
        <v>160110141.80000001</v>
      </c>
      <c r="AP11" s="1">
        <v>194467833.40000001</v>
      </c>
      <c r="AQ11" s="1">
        <v>52023412.380000003</v>
      </c>
      <c r="AR11" s="1">
        <v>372277571.39999998</v>
      </c>
      <c r="AS11" s="1">
        <v>214272282.40000001</v>
      </c>
      <c r="AT11" s="1">
        <v>314984796.98000002</v>
      </c>
      <c r="AU11" s="1">
        <v>415697311.52545398</v>
      </c>
      <c r="AV11" s="1">
        <v>214272282.43454501</v>
      </c>
      <c r="AW11" s="1">
        <v>231554918.11842701</v>
      </c>
      <c r="AX11" s="1">
        <v>352490856.24059498</v>
      </c>
      <c r="AY11" s="1">
        <v>29451148.2588154</v>
      </c>
      <c r="AZ11" s="1">
        <v>412016767.114115</v>
      </c>
      <c r="BA11" s="1">
        <v>244924393.486761</v>
      </c>
      <c r="BB11" s="1">
        <v>361113463.35620099</v>
      </c>
      <c r="BC11" s="1">
        <v>368288584.76038998</v>
      </c>
      <c r="BD11" s="1">
        <v>229333819.84974</v>
      </c>
      <c r="BE11" s="1">
        <v>253359218.63563699</v>
      </c>
      <c r="BF11" s="1">
        <v>442414775.19527799</v>
      </c>
      <c r="BG11" s="1">
        <v>321941407.76785302</v>
      </c>
      <c r="BH11" s="1">
        <v>321941407.76785302</v>
      </c>
      <c r="BI11" s="1">
        <v>358930914.66723698</v>
      </c>
      <c r="BJ11" s="1">
        <v>388213032.320117</v>
      </c>
      <c r="BK11" s="1">
        <v>336540720.34631598</v>
      </c>
      <c r="BL11" s="1">
        <v>682187652.12481201</v>
      </c>
      <c r="BM11" s="1">
        <v>247715128.20583701</v>
      </c>
      <c r="BN11" s="1">
        <v>347507468.92437798</v>
      </c>
      <c r="BO11" s="1">
        <v>261306180.13655901</v>
      </c>
      <c r="BP11" s="1">
        <v>330652826.412512</v>
      </c>
      <c r="BQ11" s="1">
        <v>153047079.068802</v>
      </c>
      <c r="BR11" s="1">
        <v>392222564.94170898</v>
      </c>
      <c r="BS11" s="1">
        <v>361620810.788243</v>
      </c>
      <c r="BT11" s="1">
        <v>361620810.788243</v>
      </c>
      <c r="BU11" s="1">
        <v>341204796.13176501</v>
      </c>
      <c r="BV11" s="7">
        <v>1.0598350752625201</v>
      </c>
      <c r="BW11" s="7">
        <v>0.94354303168565901</v>
      </c>
      <c r="BX11" s="1">
        <v>245410024.07145</v>
      </c>
      <c r="BY11" s="1">
        <v>373582173.15310198</v>
      </c>
      <c r="BZ11" s="1">
        <v>31213359.931449302</v>
      </c>
      <c r="CA11" s="1">
        <v>436669821.38380897</v>
      </c>
      <c r="CB11" s="1">
        <v>259579463.00466999</v>
      </c>
      <c r="CC11" s="1">
        <v>382720714.61443001</v>
      </c>
      <c r="CD11" s="1">
        <v>390325159.94785601</v>
      </c>
      <c r="CE11" s="1">
        <v>243056026.22069201</v>
      </c>
      <c r="CF11" s="1">
        <v>268518986.55115402</v>
      </c>
      <c r="CG11" s="1">
        <v>468886696.56633902</v>
      </c>
      <c r="CH11" s="1">
        <v>341204796.13176501</v>
      </c>
      <c r="CI11" s="1">
        <v>338666763.39083099</v>
      </c>
      <c r="CJ11" s="1">
        <v>366295701.45520598</v>
      </c>
      <c r="CK11" s="1">
        <v>317540651.561239</v>
      </c>
      <c r="CL11" s="1">
        <v>643673405.46436703</v>
      </c>
      <c r="CM11" s="1">
        <v>233729883.06173801</v>
      </c>
      <c r="CN11" s="1">
        <v>327888250.76231802</v>
      </c>
      <c r="CO11" s="1">
        <v>246553625.404248</v>
      </c>
      <c r="CP11" s="1">
        <v>311985170.26869297</v>
      </c>
      <c r="CQ11" s="1">
        <v>144406504.97521201</v>
      </c>
      <c r="CR11" s="1">
        <v>370078868.02062601</v>
      </c>
      <c r="CS11" s="1">
        <v>341204796.13176501</v>
      </c>
      <c r="CT11" s="20">
        <v>285693765.782601</v>
      </c>
      <c r="CU11" s="20">
        <v>357687128.10898799</v>
      </c>
      <c r="CV11" s="20">
        <v>384082007.18688101</v>
      </c>
      <c r="CW11" s="20">
        <v>251123329.52133399</v>
      </c>
      <c r="CX11" s="20">
        <v>344933784.99500299</v>
      </c>
      <c r="CY11" s="20">
        <v>363279004.12866002</v>
      </c>
      <c r="CZ11" s="20">
        <v>328392798.77658498</v>
      </c>
      <c r="DA11" s="20">
        <v>648958997.69584501</v>
      </c>
      <c r="DB11" s="20">
        <v>274519103.31514698</v>
      </c>
      <c r="DC11" s="22">
        <v>386847948.272246</v>
      </c>
      <c r="DD11" s="22">
        <v>385418351.006778</v>
      </c>
      <c r="DE11" s="22">
        <v>225627593.70034799</v>
      </c>
      <c r="DF11" s="22">
        <v>293788167.98158598</v>
      </c>
      <c r="DG11" s="22">
        <v>453134958.21927899</v>
      </c>
      <c r="DH11" s="22">
        <v>299619668.90341502</v>
      </c>
      <c r="DI11" s="22">
        <v>208429177.46866801</v>
      </c>
      <c r="DJ11" s="22">
        <v>315724828.01173902</v>
      </c>
      <c r="DK11" s="22">
        <v>127391640.735779</v>
      </c>
      <c r="DL11" s="22">
        <v>468454627.03010303</v>
      </c>
      <c r="DM11" s="6">
        <v>-0.18545570485655799</v>
      </c>
      <c r="DN11" s="6">
        <v>-1.1371761159298499</v>
      </c>
      <c r="DO11" s="5">
        <v>0.39557699013423597</v>
      </c>
      <c r="DP11" s="5">
        <v>0.74404470291997404</v>
      </c>
      <c r="DQ11" s="24">
        <v>359852213.27900499</v>
      </c>
      <c r="DR11" s="26">
        <v>316443696.132994</v>
      </c>
      <c r="DS11" t="s">
        <v>1443</v>
      </c>
      <c r="DT11" t="s">
        <v>1442</v>
      </c>
      <c r="DU11" t="s">
        <v>109</v>
      </c>
      <c r="DV11" t="s">
        <v>109</v>
      </c>
      <c r="DW11" t="s">
        <v>1580</v>
      </c>
      <c r="DX11" t="s">
        <v>1508</v>
      </c>
      <c r="DY11" t="s">
        <v>1581</v>
      </c>
      <c r="DZ11" t="s">
        <v>1582</v>
      </c>
      <c r="EA11" t="s">
        <v>1583</v>
      </c>
      <c r="EB11" t="str">
        <f>"APOB"</f>
        <v>APOB</v>
      </c>
      <c r="EC11" t="s">
        <v>1508</v>
      </c>
      <c r="ED11" t="s">
        <v>1506</v>
      </c>
      <c r="EE11">
        <v>9606</v>
      </c>
      <c r="EF11" s="15" t="str">
        <f>HYPERLINK("http://www.uniprot.org/uniprot/P04114", "P04114")</f>
        <v>P04114</v>
      </c>
      <c r="EG11" t="s">
        <v>1584</v>
      </c>
      <c r="EH11" t="s">
        <v>1585</v>
      </c>
      <c r="EI11" t="s">
        <v>1586</v>
      </c>
      <c r="EJ11" t="s">
        <v>1587</v>
      </c>
      <c r="EK11" t="s">
        <v>1508</v>
      </c>
      <c r="EL11" t="s">
        <v>1588</v>
      </c>
      <c r="EM11" t="s">
        <v>1528</v>
      </c>
      <c r="EN11" t="s">
        <v>1508</v>
      </c>
      <c r="EO11" t="s">
        <v>1589</v>
      </c>
      <c r="EP11" t="s">
        <v>1590</v>
      </c>
      <c r="EQ11" t="s">
        <v>1508</v>
      </c>
      <c r="ER11" t="s">
        <v>1591</v>
      </c>
      <c r="ES11" t="s">
        <v>1592</v>
      </c>
      <c r="ET11" t="s">
        <v>1593</v>
      </c>
      <c r="EU11" t="s">
        <v>1508</v>
      </c>
      <c r="EV11" t="s">
        <v>1594</v>
      </c>
      <c r="EW11" t="s">
        <v>98</v>
      </c>
    </row>
    <row r="12" spans="1:218">
      <c r="A12">
        <v>111</v>
      </c>
      <c r="B12">
        <v>1</v>
      </c>
      <c r="C12" t="s">
        <v>111</v>
      </c>
      <c r="D12" t="s">
        <v>98</v>
      </c>
      <c r="E12" t="s">
        <v>98</v>
      </c>
      <c r="F12" t="s">
        <v>98</v>
      </c>
      <c r="G12" t="s">
        <v>98</v>
      </c>
      <c r="H12" t="s">
        <v>98</v>
      </c>
      <c r="I12">
        <v>59.3</v>
      </c>
      <c r="J12">
        <v>423</v>
      </c>
      <c r="K12">
        <v>47650</v>
      </c>
      <c r="L12" t="s">
        <v>112</v>
      </c>
      <c r="M12">
        <v>1178</v>
      </c>
      <c r="N12">
        <v>1178</v>
      </c>
      <c r="O12">
        <v>1</v>
      </c>
      <c r="P12">
        <v>591</v>
      </c>
      <c r="Q12">
        <v>587</v>
      </c>
      <c r="R12">
        <v>591</v>
      </c>
      <c r="S12">
        <v>587</v>
      </c>
      <c r="T12">
        <v>591</v>
      </c>
      <c r="U12">
        <v>587</v>
      </c>
      <c r="V12">
        <v>591</v>
      </c>
      <c r="W12" s="1">
        <v>602981485.5</v>
      </c>
      <c r="X12" s="1">
        <v>385708334.89999998</v>
      </c>
      <c r="Y12" s="1">
        <v>53441311.630000003</v>
      </c>
      <c r="Z12" s="1">
        <v>477957046.10000002</v>
      </c>
      <c r="AA12" s="1">
        <v>200272695.69999999</v>
      </c>
      <c r="AB12" s="1">
        <v>415581610.5</v>
      </c>
      <c r="AC12" s="1">
        <v>604214081.89999998</v>
      </c>
      <c r="AD12" s="1">
        <v>692585104.89999998</v>
      </c>
      <c r="AE12" s="1">
        <v>475251278.69999999</v>
      </c>
      <c r="AF12" s="1">
        <v>470764578.10000002</v>
      </c>
      <c r="AG12" s="1">
        <v>480590690.69999999</v>
      </c>
      <c r="AH12">
        <v>587</v>
      </c>
      <c r="AI12" s="1">
        <v>138343571.5</v>
      </c>
      <c r="AJ12" s="1">
        <v>149107044.90000001</v>
      </c>
      <c r="AK12" s="1">
        <v>178624598.30000001</v>
      </c>
      <c r="AL12" s="1">
        <v>143979821.90000001</v>
      </c>
      <c r="AM12" s="1">
        <v>203840668.5</v>
      </c>
      <c r="AN12" s="1">
        <v>219845188.40000001</v>
      </c>
      <c r="AO12" s="1">
        <v>196419153.90000001</v>
      </c>
      <c r="AP12" s="1">
        <v>170261815.5</v>
      </c>
      <c r="AQ12" s="1">
        <v>132563582.59999999</v>
      </c>
      <c r="AR12" s="1">
        <v>246969695.30000001</v>
      </c>
      <c r="AS12" s="1">
        <v>177995514.09999999</v>
      </c>
      <c r="AT12" s="1">
        <v>309877221.52408999</v>
      </c>
      <c r="AU12" s="1">
        <v>441758928.96636301</v>
      </c>
      <c r="AV12" s="1">
        <v>177995514.08181801</v>
      </c>
      <c r="AW12" s="1">
        <v>301349699.27400398</v>
      </c>
      <c r="AX12" s="1">
        <v>341091362.404778</v>
      </c>
      <c r="AY12" s="1">
        <v>37969851.919875398</v>
      </c>
      <c r="AZ12" s="1">
        <v>349678360.01998401</v>
      </c>
      <c r="BA12" s="1">
        <v>354232707.66028702</v>
      </c>
      <c r="BB12" s="1">
        <v>300195978.273085</v>
      </c>
      <c r="BC12" s="1">
        <v>355387440.41649401</v>
      </c>
      <c r="BD12" s="1">
        <v>478325245.68897998</v>
      </c>
      <c r="BE12" s="1">
        <v>297367846.67932999</v>
      </c>
      <c r="BF12" s="1">
        <v>319685325.46037602</v>
      </c>
      <c r="BG12" s="1">
        <v>341457887.229352</v>
      </c>
      <c r="BH12" s="1">
        <v>341457887.229352</v>
      </c>
      <c r="BI12" s="1">
        <v>281608928.05272597</v>
      </c>
      <c r="BJ12" s="1">
        <v>281462388.911295</v>
      </c>
      <c r="BK12" s="1">
        <v>318395347.32314003</v>
      </c>
      <c r="BL12" s="1">
        <v>226980834.091295</v>
      </c>
      <c r="BM12" s="1">
        <v>321336951.17355603</v>
      </c>
      <c r="BN12" s="1">
        <v>376003902.45224297</v>
      </c>
      <c r="BO12" s="1">
        <v>320563945.75789398</v>
      </c>
      <c r="BP12" s="1">
        <v>289495437.57914197</v>
      </c>
      <c r="BQ12" s="1">
        <v>389987280.33506799</v>
      </c>
      <c r="BR12" s="1">
        <v>260201244.434782</v>
      </c>
      <c r="BS12" s="1">
        <v>300397612.81560999</v>
      </c>
      <c r="BT12" s="1">
        <v>300397612.81560999</v>
      </c>
      <c r="BU12" s="1">
        <v>320270407.93797803</v>
      </c>
      <c r="BV12" s="7">
        <v>0.93794994907485496</v>
      </c>
      <c r="BW12" s="7">
        <v>1.06615497019467</v>
      </c>
      <c r="BX12" s="1">
        <v>282650935.08777499</v>
      </c>
      <c r="BY12" s="1">
        <v>319926625.99743402</v>
      </c>
      <c r="BZ12" s="1">
        <v>35613820.674626999</v>
      </c>
      <c r="CA12" s="1">
        <v>327980799.97332299</v>
      </c>
      <c r="CB12" s="1">
        <v>332252550.110614</v>
      </c>
      <c r="CC12" s="1">
        <v>281568802.53371602</v>
      </c>
      <c r="CD12" s="1">
        <v>333335631.64049399</v>
      </c>
      <c r="CE12" s="1">
        <v>448645139.83519602</v>
      </c>
      <c r="CF12" s="1">
        <v>278916156.64937699</v>
      </c>
      <c r="CG12" s="1">
        <v>299848834.73553801</v>
      </c>
      <c r="CH12" s="1">
        <v>320270407.93797803</v>
      </c>
      <c r="CI12" s="1">
        <v>300238758.29460901</v>
      </c>
      <c r="CJ12" s="1">
        <v>300082524.86064398</v>
      </c>
      <c r="CK12" s="1">
        <v>339458782.03542602</v>
      </c>
      <c r="CL12" s="1">
        <v>241996744.405368</v>
      </c>
      <c r="CM12" s="1">
        <v>342594987.60089099</v>
      </c>
      <c r="CN12" s="1">
        <v>400878429.41205198</v>
      </c>
      <c r="CO12" s="1">
        <v>341770844.03499502</v>
      </c>
      <c r="CP12" s="1">
        <v>308646999.62368399</v>
      </c>
      <c r="CQ12" s="1">
        <v>415786877.24193698</v>
      </c>
      <c r="CR12" s="1">
        <v>277414850.00498199</v>
      </c>
      <c r="CS12" s="1">
        <v>320270407.93797803</v>
      </c>
      <c r="CT12" s="20">
        <v>329047724.73225999</v>
      </c>
      <c r="CU12" s="20">
        <v>306314498.608913</v>
      </c>
      <c r="CV12" s="20">
        <v>288482321.890962</v>
      </c>
      <c r="CW12" s="20">
        <v>321428997.73326999</v>
      </c>
      <c r="CX12" s="20">
        <v>305794670.44200402</v>
      </c>
      <c r="CY12" s="20">
        <v>297611138.63663501</v>
      </c>
      <c r="CZ12" s="20">
        <v>351059994.85047299</v>
      </c>
      <c r="DA12" s="20">
        <v>243983926.26096901</v>
      </c>
      <c r="DB12" s="20">
        <v>402382731.57231802</v>
      </c>
      <c r="DC12" s="22">
        <v>284605220.983078</v>
      </c>
      <c r="DD12" s="22">
        <v>329145242.63781703</v>
      </c>
      <c r="DE12" s="22">
        <v>416474855.20255601</v>
      </c>
      <c r="DF12" s="22">
        <v>305163771.60121202</v>
      </c>
      <c r="DG12" s="22">
        <v>289775739.41632199</v>
      </c>
      <c r="DH12" s="22">
        <v>366317066.90224499</v>
      </c>
      <c r="DI12" s="22">
        <v>288923011.32538599</v>
      </c>
      <c r="DJ12" s="22">
        <v>312346643.876059</v>
      </c>
      <c r="DK12" s="22">
        <v>366796305.314282</v>
      </c>
      <c r="DL12" s="22">
        <v>351158310.62381297</v>
      </c>
      <c r="DM12" s="6">
        <v>6.6146485173464206E-2</v>
      </c>
      <c r="DN12" s="6">
        <v>1.0469165751889999</v>
      </c>
      <c r="DO12" s="5">
        <v>0.57121560735284804</v>
      </c>
      <c r="DP12" s="5">
        <v>0.80042892556776502</v>
      </c>
      <c r="DQ12" s="24">
        <v>316234000.52531201</v>
      </c>
      <c r="DR12" s="26">
        <v>331070616.78827697</v>
      </c>
      <c r="DS12" t="s">
        <v>1441</v>
      </c>
      <c r="DT12" t="s">
        <v>1442</v>
      </c>
      <c r="DU12" t="s">
        <v>111</v>
      </c>
      <c r="DV12" t="s">
        <v>111</v>
      </c>
      <c r="DW12" t="s">
        <v>1595</v>
      </c>
      <c r="DX12" t="s">
        <v>1596</v>
      </c>
      <c r="DY12" t="s">
        <v>1597</v>
      </c>
      <c r="DZ12" t="s">
        <v>1598</v>
      </c>
      <c r="EA12" t="s">
        <v>1599</v>
      </c>
      <c r="EB12" t="str">
        <f>"SERPINA3"</f>
        <v>SERPINA3</v>
      </c>
      <c r="EC12" t="s">
        <v>1600</v>
      </c>
      <c r="ED12" t="s">
        <v>1506</v>
      </c>
      <c r="EE12">
        <v>9606</v>
      </c>
      <c r="EF12" s="15" t="str">
        <f>HYPERLINK("http://www.uniprot.org/uniprot/P01011", "P01011")</f>
        <v>P01011</v>
      </c>
      <c r="EG12" t="s">
        <v>1601</v>
      </c>
      <c r="EH12" t="s">
        <v>1602</v>
      </c>
      <c r="EI12" t="s">
        <v>1509</v>
      </c>
      <c r="EJ12" t="s">
        <v>1542</v>
      </c>
      <c r="EK12" t="s">
        <v>1508</v>
      </c>
      <c r="EL12" t="s">
        <v>1603</v>
      </c>
      <c r="EM12" t="s">
        <v>1528</v>
      </c>
      <c r="EN12" t="s">
        <v>1508</v>
      </c>
      <c r="EO12" t="s">
        <v>1512</v>
      </c>
      <c r="EP12" t="s">
        <v>1604</v>
      </c>
      <c r="EQ12" t="s">
        <v>1514</v>
      </c>
      <c r="ER12" t="s">
        <v>1605</v>
      </c>
      <c r="ES12" t="s">
        <v>1606</v>
      </c>
      <c r="ET12" t="s">
        <v>1607</v>
      </c>
      <c r="EU12" t="s">
        <v>1508</v>
      </c>
      <c r="EV12" t="s">
        <v>1608</v>
      </c>
      <c r="EW12" t="s">
        <v>98</v>
      </c>
    </row>
    <row r="13" spans="1:218">
      <c r="A13">
        <v>165</v>
      </c>
      <c r="B13">
        <v>1</v>
      </c>
      <c r="C13" t="s">
        <v>113</v>
      </c>
      <c r="D13" t="s">
        <v>98</v>
      </c>
      <c r="E13" t="s">
        <v>98</v>
      </c>
      <c r="F13" t="s">
        <v>98</v>
      </c>
      <c r="G13" t="s">
        <v>98</v>
      </c>
      <c r="H13" t="s">
        <v>98</v>
      </c>
      <c r="I13">
        <v>69.7</v>
      </c>
      <c r="J13">
        <v>462</v>
      </c>
      <c r="K13">
        <v>51676</v>
      </c>
      <c r="L13" t="s">
        <v>114</v>
      </c>
      <c r="M13">
        <v>1373</v>
      </c>
      <c r="N13">
        <v>1373</v>
      </c>
      <c r="O13">
        <v>1</v>
      </c>
      <c r="P13">
        <v>756</v>
      </c>
      <c r="Q13">
        <v>617</v>
      </c>
      <c r="R13">
        <v>756</v>
      </c>
      <c r="S13">
        <v>617</v>
      </c>
      <c r="T13">
        <v>756</v>
      </c>
      <c r="U13">
        <v>617</v>
      </c>
      <c r="V13">
        <v>756</v>
      </c>
      <c r="W13" s="1">
        <v>523732297.80000001</v>
      </c>
      <c r="X13" s="1">
        <v>246176514.5</v>
      </c>
      <c r="Y13" s="1">
        <v>48537813.539999999</v>
      </c>
      <c r="Z13" s="1">
        <v>575333188.60000002</v>
      </c>
      <c r="AA13" s="1">
        <v>136929027.80000001</v>
      </c>
      <c r="AB13" s="1">
        <v>311921918.69999999</v>
      </c>
      <c r="AC13" s="1">
        <v>595809572.29999995</v>
      </c>
      <c r="AD13" s="1">
        <v>488618404.19999999</v>
      </c>
      <c r="AE13" s="1">
        <v>364973763</v>
      </c>
      <c r="AF13" s="1">
        <v>429531351.80000001</v>
      </c>
      <c r="AG13" s="1">
        <v>408114004.30000001</v>
      </c>
      <c r="AH13">
        <v>617</v>
      </c>
      <c r="AI13" s="1">
        <v>106701448.3</v>
      </c>
      <c r="AJ13" s="1">
        <v>77226244.239999995</v>
      </c>
      <c r="AK13" s="1">
        <v>104831299.2</v>
      </c>
      <c r="AL13" s="1">
        <v>86510538.629999995</v>
      </c>
      <c r="AM13" s="1">
        <v>61705960.479999997</v>
      </c>
      <c r="AN13" s="1">
        <v>94755514.739999995</v>
      </c>
      <c r="AO13" s="1">
        <v>119219090.40000001</v>
      </c>
      <c r="AP13" s="1">
        <v>80092872.159999996</v>
      </c>
      <c r="AQ13" s="1">
        <v>61412776.950000003</v>
      </c>
      <c r="AR13" s="1">
        <v>98834816.5</v>
      </c>
      <c r="AS13" s="1">
        <v>89129056.159999996</v>
      </c>
      <c r="AT13" s="1">
        <v>232277157.92272699</v>
      </c>
      <c r="AU13" s="1">
        <v>375425259.68545401</v>
      </c>
      <c r="AV13" s="1">
        <v>89129056.159999996</v>
      </c>
      <c r="AW13" s="1">
        <v>261743642.61158299</v>
      </c>
      <c r="AX13" s="1">
        <v>217699943.51984799</v>
      </c>
      <c r="AY13" s="1">
        <v>34485934.8772747</v>
      </c>
      <c r="AZ13" s="1">
        <v>420919761.50640202</v>
      </c>
      <c r="BA13" s="1">
        <v>242193475.77735999</v>
      </c>
      <c r="BB13" s="1">
        <v>225317249.760656</v>
      </c>
      <c r="BC13" s="1">
        <v>350444064.80812103</v>
      </c>
      <c r="BD13" s="1">
        <v>337458193.34487098</v>
      </c>
      <c r="BE13" s="1">
        <v>228366480.76915899</v>
      </c>
      <c r="BF13" s="1">
        <v>291684796.14549398</v>
      </c>
      <c r="BG13" s="1">
        <v>289963472.77142203</v>
      </c>
      <c r="BH13" s="1">
        <v>289963472.77142203</v>
      </c>
      <c r="BI13" s="1">
        <v>217198964.517382</v>
      </c>
      <c r="BJ13" s="1">
        <v>145776366.26770499</v>
      </c>
      <c r="BK13" s="1">
        <v>186860030.68324301</v>
      </c>
      <c r="BL13" s="1">
        <v>136381848.21177801</v>
      </c>
      <c r="BM13" s="1">
        <v>97274039.355297595</v>
      </c>
      <c r="BN13" s="1">
        <v>162061510.55845001</v>
      </c>
      <c r="BO13" s="1">
        <v>194570342.400253</v>
      </c>
      <c r="BP13" s="1">
        <v>136181568.39710999</v>
      </c>
      <c r="BQ13" s="1">
        <v>180669542.80213201</v>
      </c>
      <c r="BR13" s="1">
        <v>104129950.90569399</v>
      </c>
      <c r="BS13" s="1">
        <v>150420395.92037299</v>
      </c>
      <c r="BT13" s="1">
        <v>150420395.92037299</v>
      </c>
      <c r="BU13" s="1">
        <v>208845446.14792001</v>
      </c>
      <c r="BV13" s="7">
        <v>0.72024743031186</v>
      </c>
      <c r="BW13" s="7">
        <v>1.38841175673061</v>
      </c>
      <c r="BX13" s="1">
        <v>188520185.991458</v>
      </c>
      <c r="BY13" s="1">
        <v>156797824.899207</v>
      </c>
      <c r="BZ13" s="1">
        <v>24838405.977259301</v>
      </c>
      <c r="CA13" s="1">
        <v>303166376.59246701</v>
      </c>
      <c r="CB13" s="1">
        <v>174439228.56694099</v>
      </c>
      <c r="CC13" s="1">
        <v>162284170.14504799</v>
      </c>
      <c r="CD13" s="1">
        <v>252406437.146092</v>
      </c>
      <c r="CE13" s="1">
        <v>243053396.59432599</v>
      </c>
      <c r="CF13" s="1">
        <v>164480370.94334999</v>
      </c>
      <c r="CG13" s="1">
        <v>210085224.88483101</v>
      </c>
      <c r="CH13" s="1">
        <v>208845446.14792001</v>
      </c>
      <c r="CI13" s="1">
        <v>301561595.88564903</v>
      </c>
      <c r="CJ13" s="1">
        <v>202397620.77954999</v>
      </c>
      <c r="CK13" s="1">
        <v>259438663.463658</v>
      </c>
      <c r="CL13" s="1">
        <v>189354161.461882</v>
      </c>
      <c r="CM13" s="1">
        <v>135056419.86557099</v>
      </c>
      <c r="CN13" s="1">
        <v>225008106.57287401</v>
      </c>
      <c r="CO13" s="1">
        <v>270143750.89961201</v>
      </c>
      <c r="CP13" s="1">
        <v>189076090.612562</v>
      </c>
      <c r="CQ13" s="1">
        <v>250843717.309625</v>
      </c>
      <c r="CR13" s="1">
        <v>144575248.06524801</v>
      </c>
      <c r="CS13" s="1">
        <v>208845446.14792001</v>
      </c>
      <c r="CT13" s="20">
        <v>219465533.51160201</v>
      </c>
      <c r="CU13" s="20">
        <v>150126445.29734799</v>
      </c>
      <c r="CV13" s="20">
        <v>266656280.62916601</v>
      </c>
      <c r="CW13" s="20">
        <v>168756647.27018699</v>
      </c>
      <c r="CX13" s="20">
        <v>307141987.11589998</v>
      </c>
      <c r="CY13" s="20">
        <v>200730737.00483099</v>
      </c>
      <c r="CZ13" s="20">
        <v>268305139.473636</v>
      </c>
      <c r="DA13" s="20">
        <v>190909063.181178</v>
      </c>
      <c r="DB13" s="20">
        <v>158625704.13667399</v>
      </c>
      <c r="DC13" s="22">
        <v>164034231.38703799</v>
      </c>
      <c r="DD13" s="22">
        <v>249233415.54856199</v>
      </c>
      <c r="DE13" s="22">
        <v>225625152.632424</v>
      </c>
      <c r="DF13" s="22">
        <v>179958920.10851401</v>
      </c>
      <c r="DG13" s="22">
        <v>203027640.36131501</v>
      </c>
      <c r="DH13" s="22">
        <v>205609241.060664</v>
      </c>
      <c r="DI13" s="22">
        <v>228371575.17350799</v>
      </c>
      <c r="DJ13" s="22">
        <v>191342479.95945099</v>
      </c>
      <c r="DK13" s="22">
        <v>221287764.85394701</v>
      </c>
      <c r="DL13" s="22">
        <v>183006785.208864</v>
      </c>
      <c r="DM13" s="6">
        <v>-6.4463017835339198E-2</v>
      </c>
      <c r="DN13" s="6">
        <v>-1.0456956518806499</v>
      </c>
      <c r="DO13" s="5">
        <v>0.65637623926007405</v>
      </c>
      <c r="DP13" s="5">
        <v>0.84356538592532804</v>
      </c>
      <c r="DQ13" s="24">
        <v>214524170.84672499</v>
      </c>
      <c r="DR13" s="26">
        <v>205149720.62942901</v>
      </c>
      <c r="DS13" t="s">
        <v>1443</v>
      </c>
      <c r="DT13" t="s">
        <v>1442</v>
      </c>
      <c r="DU13" t="s">
        <v>113</v>
      </c>
      <c r="DV13" t="s">
        <v>113</v>
      </c>
      <c r="DW13" t="s">
        <v>1609</v>
      </c>
      <c r="DX13" t="s">
        <v>1610</v>
      </c>
      <c r="DY13" t="s">
        <v>1611</v>
      </c>
      <c r="DZ13" t="s">
        <v>1612</v>
      </c>
      <c r="EA13" t="s">
        <v>1613</v>
      </c>
      <c r="EB13" t="str">
        <f>"HPX"</f>
        <v>HPX</v>
      </c>
      <c r="EC13" t="s">
        <v>1508</v>
      </c>
      <c r="ED13" t="s">
        <v>1506</v>
      </c>
      <c r="EE13">
        <v>9606</v>
      </c>
      <c r="EF13" s="15" t="str">
        <f>HYPERLINK("http://www.uniprot.org/uniprot/P02790", "P02790")</f>
        <v>P02790</v>
      </c>
      <c r="EG13" t="s">
        <v>1614</v>
      </c>
      <c r="EH13" t="s">
        <v>1615</v>
      </c>
      <c r="EI13" t="s">
        <v>1509</v>
      </c>
      <c r="EJ13" t="s">
        <v>1510</v>
      </c>
      <c r="EK13" t="s">
        <v>1508</v>
      </c>
      <c r="EL13" t="s">
        <v>1508</v>
      </c>
      <c r="EM13" t="s">
        <v>1559</v>
      </c>
      <c r="EN13" t="s">
        <v>1616</v>
      </c>
      <c r="EO13" t="s">
        <v>1508</v>
      </c>
      <c r="EP13" t="s">
        <v>1617</v>
      </c>
      <c r="EQ13" t="s">
        <v>1508</v>
      </c>
      <c r="ER13" t="s">
        <v>1618</v>
      </c>
      <c r="ES13" t="s">
        <v>1619</v>
      </c>
      <c r="ET13" t="s">
        <v>1620</v>
      </c>
      <c r="EU13" t="s">
        <v>1508</v>
      </c>
      <c r="EV13" t="s">
        <v>1621</v>
      </c>
      <c r="EW13" t="s">
        <v>98</v>
      </c>
    </row>
    <row r="14" spans="1:218">
      <c r="A14">
        <v>137</v>
      </c>
      <c r="B14">
        <v>1</v>
      </c>
      <c r="C14" t="s">
        <v>115</v>
      </c>
      <c r="D14" t="s">
        <v>98</v>
      </c>
      <c r="E14" t="s">
        <v>98</v>
      </c>
      <c r="F14" t="s">
        <v>98</v>
      </c>
      <c r="G14" t="s">
        <v>98</v>
      </c>
      <c r="H14" t="s">
        <v>98</v>
      </c>
      <c r="I14">
        <v>81.3</v>
      </c>
      <c r="J14">
        <v>267</v>
      </c>
      <c r="K14">
        <v>30777</v>
      </c>
      <c r="L14" t="s">
        <v>116</v>
      </c>
      <c r="M14">
        <v>621</v>
      </c>
      <c r="N14">
        <v>621</v>
      </c>
      <c r="O14">
        <v>1</v>
      </c>
      <c r="P14">
        <v>323</v>
      </c>
      <c r="Q14">
        <v>298</v>
      </c>
      <c r="R14">
        <v>323</v>
      </c>
      <c r="S14">
        <v>298</v>
      </c>
      <c r="T14">
        <v>323</v>
      </c>
      <c r="U14">
        <v>298</v>
      </c>
      <c r="V14">
        <v>323</v>
      </c>
      <c r="W14" s="1">
        <v>643041356.29999995</v>
      </c>
      <c r="X14" s="1">
        <v>173631963.5</v>
      </c>
      <c r="Y14" s="1">
        <v>60251121.420000002</v>
      </c>
      <c r="Z14" s="1">
        <v>317921824.5</v>
      </c>
      <c r="AA14" s="1">
        <v>46309864.560000002</v>
      </c>
      <c r="AB14" s="1">
        <v>239589018.69999999</v>
      </c>
      <c r="AC14" s="1">
        <v>372749351</v>
      </c>
      <c r="AD14" s="1">
        <v>88513626.609999999</v>
      </c>
      <c r="AE14" s="1">
        <v>226023283.80000001</v>
      </c>
      <c r="AF14" s="1">
        <v>155689696.30000001</v>
      </c>
      <c r="AG14" s="1">
        <v>251496665</v>
      </c>
      <c r="AH14">
        <v>298</v>
      </c>
      <c r="AI14" s="1">
        <v>48406028.950000003</v>
      </c>
      <c r="AJ14" s="1">
        <v>159104949.09999999</v>
      </c>
      <c r="AK14" s="1">
        <v>31917400.16</v>
      </c>
      <c r="AL14" s="1">
        <v>97547876.129999995</v>
      </c>
      <c r="AM14" s="1">
        <v>330380031</v>
      </c>
      <c r="AN14" s="1">
        <v>224501654.69999999</v>
      </c>
      <c r="AO14" s="1">
        <v>207310377.69999999</v>
      </c>
      <c r="AP14" s="1">
        <v>93835245.769999996</v>
      </c>
      <c r="AQ14" s="1">
        <v>39726597.350000001</v>
      </c>
      <c r="AR14" s="1">
        <v>135708173</v>
      </c>
      <c r="AS14" s="1">
        <v>136843833.40000001</v>
      </c>
      <c r="AT14" s="1">
        <v>185477269.952272</v>
      </c>
      <c r="AU14" s="1">
        <v>234110706.517272</v>
      </c>
      <c r="AV14" s="1">
        <v>136843833.387272</v>
      </c>
      <c r="AW14" s="1">
        <v>321370264.26452798</v>
      </c>
      <c r="AX14" s="1">
        <v>153547013.71072599</v>
      </c>
      <c r="AY14" s="1">
        <v>42808196.291342303</v>
      </c>
      <c r="AZ14" s="1">
        <v>232594922.72964999</v>
      </c>
      <c r="BA14" s="1">
        <v>81910660.148316801</v>
      </c>
      <c r="BB14" s="1">
        <v>173067474.678682</v>
      </c>
      <c r="BC14" s="1">
        <v>219244207.86790499</v>
      </c>
      <c r="BD14" s="1">
        <v>61130829.836665303</v>
      </c>
      <c r="BE14" s="1">
        <v>141424253.26418599</v>
      </c>
      <c r="BF14" s="1">
        <v>105725268.10188299</v>
      </c>
      <c r="BG14" s="1">
        <v>178687439.307338</v>
      </c>
      <c r="BH14" s="1">
        <v>178687439.307338</v>
      </c>
      <c r="BI14" s="1">
        <v>98534176.731867597</v>
      </c>
      <c r="BJ14" s="1">
        <v>300334964.66467798</v>
      </c>
      <c r="BK14" s="1">
        <v>56892229.884974703</v>
      </c>
      <c r="BL14" s="1">
        <v>153781953.57957801</v>
      </c>
      <c r="BM14" s="1">
        <v>520815167.41182101</v>
      </c>
      <c r="BN14" s="1">
        <v>383967913.460078</v>
      </c>
      <c r="BO14" s="1">
        <v>338338860.30231601</v>
      </c>
      <c r="BP14" s="1">
        <v>159547667.54224101</v>
      </c>
      <c r="BQ14" s="1">
        <v>116871220.23732001</v>
      </c>
      <c r="BR14" s="1">
        <v>142978819.53361499</v>
      </c>
      <c r="BS14" s="1">
        <v>230947173.52709401</v>
      </c>
      <c r="BT14" s="1">
        <v>230947173.52709401</v>
      </c>
      <c r="BU14" s="1">
        <v>203143690.654728</v>
      </c>
      <c r="BV14" s="7">
        <v>1.13686609110406</v>
      </c>
      <c r="BW14" s="7">
        <v>0.87961107101791802</v>
      </c>
      <c r="BX14" s="1">
        <v>365354956.13149399</v>
      </c>
      <c r="BY14" s="1">
        <v>174562393.27801499</v>
      </c>
      <c r="BZ14" s="1">
        <v>48667186.784953803</v>
      </c>
      <c r="CA14" s="1">
        <v>264429280.61430901</v>
      </c>
      <c r="CB14" s="1">
        <v>93121452.022570297</v>
      </c>
      <c r="CC14" s="1">
        <v>196754543.43520501</v>
      </c>
      <c r="CD14" s="1">
        <v>249251305.595992</v>
      </c>
      <c r="CE14" s="1">
        <v>69497567.562357306</v>
      </c>
      <c r="CF14" s="1">
        <v>160780437.99576601</v>
      </c>
      <c r="CG14" s="1">
        <v>120195472.277917</v>
      </c>
      <c r="CH14" s="1">
        <v>203143690.654728</v>
      </c>
      <c r="CI14" s="1">
        <v>86671752.7269869</v>
      </c>
      <c r="CJ14" s="1">
        <v>264177959.93282601</v>
      </c>
      <c r="CK14" s="1">
        <v>50043035.2617203</v>
      </c>
      <c r="CL14" s="1">
        <v>135268308.891361</v>
      </c>
      <c r="CM14" s="1">
        <v>458114787.20948899</v>
      </c>
      <c r="CN14" s="1">
        <v>337742427.59513497</v>
      </c>
      <c r="CO14" s="1">
        <v>297606607.277502</v>
      </c>
      <c r="CP14" s="1">
        <v>140339894.72524199</v>
      </c>
      <c r="CQ14" s="1">
        <v>102801219.20412</v>
      </c>
      <c r="CR14" s="1">
        <v>125765752.58284099</v>
      </c>
      <c r="CS14" s="1">
        <v>203143690.654728</v>
      </c>
      <c r="CT14" s="20">
        <v>425327505.09878701</v>
      </c>
      <c r="CU14" s="20">
        <v>167135172.96730399</v>
      </c>
      <c r="CV14" s="20">
        <v>232584263.633046</v>
      </c>
      <c r="CW14" s="20">
        <v>90087901.450617999</v>
      </c>
      <c r="CX14" s="20">
        <v>88275611.757536501</v>
      </c>
      <c r="CY14" s="20">
        <v>262002272.524277</v>
      </c>
      <c r="CZ14" s="20">
        <v>51753286.793588199</v>
      </c>
      <c r="DA14" s="20">
        <v>136379078.913194</v>
      </c>
      <c r="DB14" s="20">
        <v>538062394.72998703</v>
      </c>
      <c r="DC14" s="22">
        <v>198876330.79341599</v>
      </c>
      <c r="DD14" s="22">
        <v>246117947.41063401</v>
      </c>
      <c r="DE14" s="22">
        <v>64514215.8412655</v>
      </c>
      <c r="DF14" s="22">
        <v>175910802.18476301</v>
      </c>
      <c r="DG14" s="22">
        <v>116157636.17873301</v>
      </c>
      <c r="DH14" s="22">
        <v>308624277.00724298</v>
      </c>
      <c r="DI14" s="22">
        <v>251587865.57036799</v>
      </c>
      <c r="DJ14" s="22">
        <v>142022100.24006</v>
      </c>
      <c r="DK14" s="22">
        <v>90688546.103233799</v>
      </c>
      <c r="DL14" s="22">
        <v>159197278.77051201</v>
      </c>
      <c r="DM14" s="6">
        <v>-0.33553693320886402</v>
      </c>
      <c r="DN14" s="6">
        <v>-1.2618469488264701</v>
      </c>
      <c r="DO14" s="5">
        <v>0.363618798648775</v>
      </c>
      <c r="DP14" s="5">
        <v>0.72259565518713997</v>
      </c>
      <c r="DQ14" s="24">
        <v>221289720.87426001</v>
      </c>
      <c r="DR14" s="26">
        <v>175369700.010023</v>
      </c>
      <c r="DS14" t="s">
        <v>1443</v>
      </c>
      <c r="DT14" t="s">
        <v>1442</v>
      </c>
      <c r="DU14" t="s">
        <v>115</v>
      </c>
      <c r="DV14" t="s">
        <v>115</v>
      </c>
      <c r="DW14" t="s">
        <v>1622</v>
      </c>
      <c r="DX14" t="s">
        <v>1623</v>
      </c>
      <c r="DY14" t="s">
        <v>1624</v>
      </c>
      <c r="DZ14" t="s">
        <v>1625</v>
      </c>
      <c r="EA14" t="s">
        <v>1626</v>
      </c>
      <c r="EB14" t="str">
        <f>"APOA1"</f>
        <v>APOA1</v>
      </c>
      <c r="EC14" t="s">
        <v>1508</v>
      </c>
      <c r="ED14" t="s">
        <v>1506</v>
      </c>
      <c r="EE14">
        <v>9606</v>
      </c>
      <c r="EF14" s="15" t="str">
        <f>HYPERLINK("http://www.uniprot.org/uniprot/P02647", "P02647")</f>
        <v>P02647</v>
      </c>
      <c r="EG14" t="s">
        <v>1627</v>
      </c>
      <c r="EH14" t="s">
        <v>1585</v>
      </c>
      <c r="EI14" t="s">
        <v>1628</v>
      </c>
      <c r="EJ14" t="s">
        <v>1510</v>
      </c>
      <c r="EK14" t="s">
        <v>1508</v>
      </c>
      <c r="EL14" t="s">
        <v>1629</v>
      </c>
      <c r="EM14" t="s">
        <v>1559</v>
      </c>
      <c r="EN14" t="s">
        <v>1508</v>
      </c>
      <c r="EO14" t="s">
        <v>1508</v>
      </c>
      <c r="EP14" t="s">
        <v>1630</v>
      </c>
      <c r="EQ14" t="s">
        <v>1514</v>
      </c>
      <c r="ER14" t="s">
        <v>1631</v>
      </c>
      <c r="ES14" t="s">
        <v>1632</v>
      </c>
      <c r="ET14" t="s">
        <v>1633</v>
      </c>
      <c r="EU14" t="s">
        <v>1508</v>
      </c>
      <c r="EV14" t="s">
        <v>1634</v>
      </c>
      <c r="EW14" t="s">
        <v>98</v>
      </c>
    </row>
    <row r="15" spans="1:218">
      <c r="A15">
        <v>498</v>
      </c>
      <c r="B15">
        <v>1</v>
      </c>
      <c r="C15" t="s">
        <v>117</v>
      </c>
      <c r="D15" t="s">
        <v>98</v>
      </c>
      <c r="E15" t="s">
        <v>98</v>
      </c>
      <c r="F15" t="s">
        <v>98</v>
      </c>
      <c r="G15" t="s">
        <v>98</v>
      </c>
      <c r="H15" t="s">
        <v>98</v>
      </c>
      <c r="I15">
        <v>64</v>
      </c>
      <c r="J15">
        <v>930</v>
      </c>
      <c r="K15">
        <v>103356</v>
      </c>
      <c r="L15" t="s">
        <v>118</v>
      </c>
      <c r="M15">
        <v>1051</v>
      </c>
      <c r="N15">
        <v>1051</v>
      </c>
      <c r="O15">
        <v>1</v>
      </c>
      <c r="P15">
        <v>546</v>
      </c>
      <c r="Q15">
        <v>505</v>
      </c>
      <c r="R15">
        <v>546</v>
      </c>
      <c r="S15">
        <v>505</v>
      </c>
      <c r="T15">
        <v>546</v>
      </c>
      <c r="U15">
        <v>505</v>
      </c>
      <c r="V15">
        <v>546</v>
      </c>
      <c r="W15" s="1">
        <v>317933493.80000001</v>
      </c>
      <c r="X15" s="1">
        <v>281885447.69999999</v>
      </c>
      <c r="Y15" s="1">
        <v>32117681.199999999</v>
      </c>
      <c r="Z15" s="1">
        <v>249415290.19999999</v>
      </c>
      <c r="AA15" s="1">
        <v>126774368.59999999</v>
      </c>
      <c r="AB15" s="1">
        <v>250600018.19999999</v>
      </c>
      <c r="AC15" s="1">
        <v>302009821.10000002</v>
      </c>
      <c r="AD15" s="1">
        <v>309123224.69999999</v>
      </c>
      <c r="AE15" s="1">
        <v>253671790.69999999</v>
      </c>
      <c r="AF15" s="1">
        <v>308083269.60000002</v>
      </c>
      <c r="AG15" s="1">
        <v>266610747.19999999</v>
      </c>
      <c r="AH15">
        <v>505</v>
      </c>
      <c r="AI15" s="1">
        <v>119754335.8</v>
      </c>
      <c r="AJ15" s="1">
        <v>95937143.469999999</v>
      </c>
      <c r="AK15" s="1">
        <v>130382341.2</v>
      </c>
      <c r="AL15" s="1">
        <v>102772711.2</v>
      </c>
      <c r="AM15" s="1">
        <v>123412840</v>
      </c>
      <c r="AN15" s="1">
        <v>110672561.3</v>
      </c>
      <c r="AO15" s="1">
        <v>106876723.09999999</v>
      </c>
      <c r="AP15" s="1">
        <v>123635213.09999999</v>
      </c>
      <c r="AQ15" s="1">
        <v>65995979.399999999</v>
      </c>
      <c r="AR15" s="1">
        <v>158650528.59999999</v>
      </c>
      <c r="AS15" s="1">
        <v>113809037.7</v>
      </c>
      <c r="AT15" s="1">
        <v>179551116.72136301</v>
      </c>
      <c r="AU15" s="1">
        <v>245293195.727272</v>
      </c>
      <c r="AV15" s="1">
        <v>113809037.715454</v>
      </c>
      <c r="AW15" s="1">
        <v>158892379.03601199</v>
      </c>
      <c r="AX15" s="1">
        <v>249278230.97989699</v>
      </c>
      <c r="AY15" s="1">
        <v>22819492.298710398</v>
      </c>
      <c r="AZ15" s="1">
        <v>182474827.71244001</v>
      </c>
      <c r="BA15" s="1">
        <v>224232403.194747</v>
      </c>
      <c r="BB15" s="1">
        <v>181021286.115839</v>
      </c>
      <c r="BC15" s="1">
        <v>177636537.30787399</v>
      </c>
      <c r="BD15" s="1">
        <v>213492091.23425499</v>
      </c>
      <c r="BE15" s="1">
        <v>158724105.635423</v>
      </c>
      <c r="BF15" s="1">
        <v>209212215.38900799</v>
      </c>
      <c r="BG15" s="1">
        <v>189425938.149057</v>
      </c>
      <c r="BH15" s="1">
        <v>189425938.149057</v>
      </c>
      <c r="BI15" s="1">
        <v>243769116.03951299</v>
      </c>
      <c r="BJ15" s="1">
        <v>181096054.881253</v>
      </c>
      <c r="BK15" s="1">
        <v>232404334.04058301</v>
      </c>
      <c r="BL15" s="1">
        <v>162018784.31410801</v>
      </c>
      <c r="BM15" s="1">
        <v>194549527.49661899</v>
      </c>
      <c r="BN15" s="1">
        <v>189284629.088498</v>
      </c>
      <c r="BO15" s="1">
        <v>174427103.39772901</v>
      </c>
      <c r="BP15" s="1">
        <v>210216424.69549999</v>
      </c>
      <c r="BQ15" s="1">
        <v>194152813.42324799</v>
      </c>
      <c r="BR15" s="1">
        <v>167150325.556384</v>
      </c>
      <c r="BS15" s="1">
        <v>192072049.76365</v>
      </c>
      <c r="BT15" s="1">
        <v>192072049.76365</v>
      </c>
      <c r="BU15" s="1">
        <v>190744405.47154099</v>
      </c>
      <c r="BV15" s="7">
        <v>1.00696033149085</v>
      </c>
      <c r="BW15" s="7">
        <v>0.99308777985270302</v>
      </c>
      <c r="BX15" s="1">
        <v>159998322.665474</v>
      </c>
      <c r="BY15" s="1">
        <v>251013290.100972</v>
      </c>
      <c r="BZ15" s="1">
        <v>22978323.529562499</v>
      </c>
      <c r="CA15" s="1">
        <v>183744913.002056</v>
      </c>
      <c r="CB15" s="1">
        <v>225793135.051974</v>
      </c>
      <c r="CC15" s="1">
        <v>182281254.27410701</v>
      </c>
      <c r="CD15" s="1">
        <v>178872946.49242499</v>
      </c>
      <c r="CE15" s="1">
        <v>214978066.95992199</v>
      </c>
      <c r="CF15" s="1">
        <v>159828878.02623501</v>
      </c>
      <c r="CG15" s="1">
        <v>210668401.76005301</v>
      </c>
      <c r="CH15" s="1">
        <v>190744405.47154099</v>
      </c>
      <c r="CI15" s="1">
        <v>242084130.24433601</v>
      </c>
      <c r="CJ15" s="1">
        <v>179844279.08210701</v>
      </c>
      <c r="CK15" s="1">
        <v>230797904.120509</v>
      </c>
      <c r="CL15" s="1">
        <v>160898874.80893201</v>
      </c>
      <c r="CM15" s="1">
        <v>193204758.33300999</v>
      </c>
      <c r="CN15" s="1">
        <v>187976252.061739</v>
      </c>
      <c r="CO15" s="1">
        <v>173221424.85938901</v>
      </c>
      <c r="CP15" s="1">
        <v>208763362.489427</v>
      </c>
      <c r="CQ15" s="1">
        <v>192810786.43465</v>
      </c>
      <c r="CR15" s="1">
        <v>165994945.708446</v>
      </c>
      <c r="CS15" s="1">
        <v>190744405.47154099</v>
      </c>
      <c r="CT15" s="20">
        <v>186261842.78393799</v>
      </c>
      <c r="CU15" s="20">
        <v>240333263.48420101</v>
      </c>
      <c r="CV15" s="20">
        <v>161616652.995534</v>
      </c>
      <c r="CW15" s="20">
        <v>218437634.47608399</v>
      </c>
      <c r="CX15" s="20">
        <v>246563892.17632601</v>
      </c>
      <c r="CY15" s="20">
        <v>178363137.60611901</v>
      </c>
      <c r="CZ15" s="20">
        <v>238685564.55136901</v>
      </c>
      <c r="DA15" s="20">
        <v>162220112.93299299</v>
      </c>
      <c r="DB15" s="20">
        <v>226921762.50217801</v>
      </c>
      <c r="DC15" s="22">
        <v>184246962.68523201</v>
      </c>
      <c r="DD15" s="22">
        <v>176624320.31295201</v>
      </c>
      <c r="DE15" s="22">
        <v>199562976.07892901</v>
      </c>
      <c r="DF15" s="22">
        <v>174869694.94775301</v>
      </c>
      <c r="DG15" s="22">
        <v>203591226.04400399</v>
      </c>
      <c r="DH15" s="22">
        <v>171770053.588379</v>
      </c>
      <c r="DI15" s="22">
        <v>146436293.70363799</v>
      </c>
      <c r="DJ15" s="22">
        <v>211265736.31804699</v>
      </c>
      <c r="DK15" s="22">
        <v>170092631.48971099</v>
      </c>
      <c r="DL15" s="22">
        <v>210120347.58060899</v>
      </c>
      <c r="DM15" s="6">
        <v>-0.16042558376822499</v>
      </c>
      <c r="DN15" s="6">
        <v>-1.1176167769243699</v>
      </c>
      <c r="DO15" s="5">
        <v>0.18483922764390001</v>
      </c>
      <c r="DP15" s="5">
        <v>0.51661774291482698</v>
      </c>
      <c r="DQ15" s="24">
        <v>206600429.27874899</v>
      </c>
      <c r="DR15" s="26">
        <v>184858024.27492499</v>
      </c>
      <c r="DS15" t="s">
        <v>1443</v>
      </c>
      <c r="DT15" t="s">
        <v>1442</v>
      </c>
      <c r="DU15" t="s">
        <v>117</v>
      </c>
      <c r="DV15" t="s">
        <v>117</v>
      </c>
      <c r="DW15" t="s">
        <v>1635</v>
      </c>
      <c r="DX15" t="s">
        <v>1636</v>
      </c>
      <c r="DY15" t="s">
        <v>1637</v>
      </c>
      <c r="DZ15" t="s">
        <v>1638</v>
      </c>
      <c r="EA15" t="s">
        <v>1639</v>
      </c>
      <c r="EB15" t="str">
        <f>"ITIH4"</f>
        <v>ITIH4</v>
      </c>
      <c r="EC15" t="s">
        <v>1640</v>
      </c>
      <c r="ED15" t="s">
        <v>1506</v>
      </c>
      <c r="EE15">
        <v>9606</v>
      </c>
      <c r="EF15" s="15" t="str">
        <f>HYPERLINK("http://www.uniprot.org/uniprot/Q14624", "Q14624")</f>
        <v>Q14624</v>
      </c>
      <c r="EG15" t="s">
        <v>1641</v>
      </c>
      <c r="EH15" t="s">
        <v>1602</v>
      </c>
      <c r="EI15" t="s">
        <v>1509</v>
      </c>
      <c r="EJ15" t="s">
        <v>1542</v>
      </c>
      <c r="EK15" t="s">
        <v>1508</v>
      </c>
      <c r="EL15" t="s">
        <v>1508</v>
      </c>
      <c r="EM15" t="s">
        <v>1528</v>
      </c>
      <c r="EN15" t="s">
        <v>1508</v>
      </c>
      <c r="EO15" t="s">
        <v>1512</v>
      </c>
      <c r="EP15" t="s">
        <v>1617</v>
      </c>
      <c r="EQ15" t="s">
        <v>1508</v>
      </c>
      <c r="ER15" t="s">
        <v>1642</v>
      </c>
      <c r="ES15" t="s">
        <v>1643</v>
      </c>
      <c r="ET15" t="s">
        <v>1644</v>
      </c>
      <c r="EU15" t="s">
        <v>1508</v>
      </c>
      <c r="EV15" t="s">
        <v>1645</v>
      </c>
      <c r="EW15" t="s">
        <v>98</v>
      </c>
    </row>
    <row r="16" spans="1:218">
      <c r="A16">
        <v>109</v>
      </c>
      <c r="B16">
        <v>1</v>
      </c>
      <c r="C16" t="s">
        <v>119</v>
      </c>
      <c r="D16" t="s">
        <v>98</v>
      </c>
      <c r="E16" t="s">
        <v>98</v>
      </c>
      <c r="F16" t="s">
        <v>98</v>
      </c>
      <c r="G16" t="s">
        <v>98</v>
      </c>
      <c r="H16" t="s">
        <v>98</v>
      </c>
      <c r="I16">
        <v>71.099999999999994</v>
      </c>
      <c r="J16">
        <v>464</v>
      </c>
      <c r="K16">
        <v>52602</v>
      </c>
      <c r="L16" t="s">
        <v>120</v>
      </c>
      <c r="M16">
        <v>936</v>
      </c>
      <c r="N16">
        <v>936</v>
      </c>
      <c r="O16">
        <v>1</v>
      </c>
      <c r="P16">
        <v>483</v>
      </c>
      <c r="Q16">
        <v>453</v>
      </c>
      <c r="R16">
        <v>483</v>
      </c>
      <c r="S16">
        <v>453</v>
      </c>
      <c r="T16">
        <v>483</v>
      </c>
      <c r="U16">
        <v>453</v>
      </c>
      <c r="V16">
        <v>483</v>
      </c>
      <c r="W16" s="1">
        <v>317715472.60000002</v>
      </c>
      <c r="X16" s="1">
        <v>208633909.19999999</v>
      </c>
      <c r="Y16" s="1">
        <v>29558515.440000001</v>
      </c>
      <c r="Z16" s="1">
        <v>225074012.59999999</v>
      </c>
      <c r="AA16" s="1">
        <v>100831495.09999999</v>
      </c>
      <c r="AB16" s="1">
        <v>240830558.69999999</v>
      </c>
      <c r="AC16" s="1">
        <v>282608273.60000002</v>
      </c>
      <c r="AD16" s="1">
        <v>239445314.30000001</v>
      </c>
      <c r="AE16" s="1">
        <v>233565614.09999999</v>
      </c>
      <c r="AF16" s="1">
        <v>311452910.89999998</v>
      </c>
      <c r="AG16" s="1">
        <v>240017506.80000001</v>
      </c>
      <c r="AH16">
        <v>453</v>
      </c>
      <c r="AI16" s="1">
        <v>69580755.430000007</v>
      </c>
      <c r="AJ16" s="1">
        <v>100784120.40000001</v>
      </c>
      <c r="AK16" s="1">
        <v>62573323.18</v>
      </c>
      <c r="AL16" s="1">
        <v>114320385.59999999</v>
      </c>
      <c r="AM16" s="1">
        <v>123943294.90000001</v>
      </c>
      <c r="AN16" s="1">
        <v>121521649</v>
      </c>
      <c r="AO16" s="1">
        <v>139508301.19999999</v>
      </c>
      <c r="AP16" s="1">
        <v>113250283.59999999</v>
      </c>
      <c r="AQ16" s="1">
        <v>82319668.739999995</v>
      </c>
      <c r="AR16" s="1">
        <v>132373819.5</v>
      </c>
      <c r="AS16" s="1">
        <v>106017560.2</v>
      </c>
      <c r="AT16" s="1">
        <v>163451215.685909</v>
      </c>
      <c r="AU16" s="1">
        <v>220884871.21272701</v>
      </c>
      <c r="AV16" s="1">
        <v>106017560.15909</v>
      </c>
      <c r="AW16" s="1">
        <v>158783419.43337801</v>
      </c>
      <c r="AX16" s="1">
        <v>184500094.74467999</v>
      </c>
      <c r="AY16" s="1">
        <v>21001214.603387699</v>
      </c>
      <c r="AZ16" s="1">
        <v>164666495.140692</v>
      </c>
      <c r="BA16" s="1">
        <v>178345896.83763799</v>
      </c>
      <c r="BB16" s="1">
        <v>173964302.89592901</v>
      </c>
      <c r="BC16" s="1">
        <v>166224909.35563901</v>
      </c>
      <c r="BD16" s="1">
        <v>165369913.35983101</v>
      </c>
      <c r="BE16" s="1">
        <v>146143538.87324399</v>
      </c>
      <c r="BF16" s="1">
        <v>211500460.77914101</v>
      </c>
      <c r="BG16" s="1">
        <v>170531540.36465499</v>
      </c>
      <c r="BH16" s="1">
        <v>170531540.36465499</v>
      </c>
      <c r="BI16" s="1">
        <v>141636953.11090899</v>
      </c>
      <c r="BJ16" s="1">
        <v>190245466.343539</v>
      </c>
      <c r="BK16" s="1">
        <v>111535897.94837999</v>
      </c>
      <c r="BL16" s="1">
        <v>180223423.912476</v>
      </c>
      <c r="BM16" s="1">
        <v>195385743.162292</v>
      </c>
      <c r="BN16" s="1">
        <v>207839955.87520301</v>
      </c>
      <c r="BO16" s="1">
        <v>227683149.07527301</v>
      </c>
      <c r="BP16" s="1">
        <v>192558973.42844799</v>
      </c>
      <c r="BQ16" s="1">
        <v>242175287.51366401</v>
      </c>
      <c r="BR16" s="1">
        <v>139465826.050623</v>
      </c>
      <c r="BS16" s="1">
        <v>178922610.27838501</v>
      </c>
      <c r="BT16" s="1">
        <v>178922610.27838501</v>
      </c>
      <c r="BU16" s="1">
        <v>174676696.60500801</v>
      </c>
      <c r="BV16" s="7">
        <v>1.02430727026501</v>
      </c>
      <c r="BW16" s="7">
        <v>0.97626955214451905</v>
      </c>
      <c r="BX16" s="1">
        <v>162643010.92314801</v>
      </c>
      <c r="BY16" s="1">
        <v>188984788.41155899</v>
      </c>
      <c r="BZ16" s="1">
        <v>21511696.802645799</v>
      </c>
      <c r="CA16" s="1">
        <v>168669088.14166901</v>
      </c>
      <c r="CB16" s="1">
        <v>182680998.752727</v>
      </c>
      <c r="CC16" s="1">
        <v>178192900.22288501</v>
      </c>
      <c r="CD16" s="1">
        <v>170265383.15212399</v>
      </c>
      <c r="CE16" s="1">
        <v>169389604.53757</v>
      </c>
      <c r="CF16" s="1">
        <v>149695889.370121</v>
      </c>
      <c r="CG16" s="1">
        <v>216641459.64047399</v>
      </c>
      <c r="CH16" s="1">
        <v>174676696.60500801</v>
      </c>
      <c r="CI16" s="1">
        <v>138275844.78070101</v>
      </c>
      <c r="CJ16" s="1">
        <v>185730856.22473201</v>
      </c>
      <c r="CK16" s="1">
        <v>108889101.13810199</v>
      </c>
      <c r="CL16" s="1">
        <v>175946641.34898499</v>
      </c>
      <c r="CM16" s="1">
        <v>190749151.97247499</v>
      </c>
      <c r="CN16" s="1">
        <v>202907820.640021</v>
      </c>
      <c r="CO16" s="1">
        <v>222280125.97857001</v>
      </c>
      <c r="CP16" s="1">
        <v>187989462.75040001</v>
      </c>
      <c r="CQ16" s="1">
        <v>236428359.481435</v>
      </c>
      <c r="CR16" s="1">
        <v>136156239.537907</v>
      </c>
      <c r="CS16" s="1">
        <v>174676696.60500801</v>
      </c>
      <c r="CT16" s="20">
        <v>189340653.23805401</v>
      </c>
      <c r="CU16" s="20">
        <v>180943929.02284601</v>
      </c>
      <c r="CV16" s="20">
        <v>148356398.24739099</v>
      </c>
      <c r="CW16" s="20">
        <v>176729931.23590201</v>
      </c>
      <c r="CX16" s="20">
        <v>140834636.49057999</v>
      </c>
      <c r="CY16" s="20">
        <v>184201234.732577</v>
      </c>
      <c r="CZ16" s="20">
        <v>112610453.191414</v>
      </c>
      <c r="DA16" s="20">
        <v>177391445.79915199</v>
      </c>
      <c r="DB16" s="20">
        <v>224037617.576599</v>
      </c>
      <c r="DC16" s="22">
        <v>180114520.10730901</v>
      </c>
      <c r="DD16" s="22">
        <v>168124963.342859</v>
      </c>
      <c r="DE16" s="22">
        <v>157243453.140977</v>
      </c>
      <c r="DF16" s="22">
        <v>163783133.76377901</v>
      </c>
      <c r="DG16" s="22">
        <v>209363625.54458001</v>
      </c>
      <c r="DH16" s="22">
        <v>185414310.81086901</v>
      </c>
      <c r="DI16" s="22">
        <v>187909075.55864799</v>
      </c>
      <c r="DJ16" s="22">
        <v>190242827.06698</v>
      </c>
      <c r="DK16" s="22">
        <v>208570913.31154799</v>
      </c>
      <c r="DL16" s="22">
        <v>172349804.11525899</v>
      </c>
      <c r="DM16" s="6">
        <v>9.66856071528156E-2</v>
      </c>
      <c r="DN16" s="6">
        <v>1.0693140350263699</v>
      </c>
      <c r="DO16" s="5">
        <v>0.43961396357511401</v>
      </c>
      <c r="DP16" s="5">
        <v>0.76855620857981899</v>
      </c>
      <c r="DQ16" s="24">
        <v>170494033.28161299</v>
      </c>
      <c r="DR16" s="26">
        <v>182311662.67628101</v>
      </c>
      <c r="DS16" t="s">
        <v>1441</v>
      </c>
      <c r="DT16" t="s">
        <v>1442</v>
      </c>
      <c r="DU16" t="s">
        <v>119</v>
      </c>
      <c r="DV16" t="s">
        <v>119</v>
      </c>
      <c r="DW16" t="s">
        <v>1646</v>
      </c>
      <c r="DX16" t="s">
        <v>1647</v>
      </c>
      <c r="DY16" t="s">
        <v>1648</v>
      </c>
      <c r="DZ16" t="s">
        <v>1649</v>
      </c>
      <c r="EA16" t="s">
        <v>1650</v>
      </c>
      <c r="EB16" t="str">
        <f>"SERPINC1"</f>
        <v>SERPINC1</v>
      </c>
      <c r="EC16" t="s">
        <v>1651</v>
      </c>
      <c r="ED16" t="s">
        <v>1506</v>
      </c>
      <c r="EE16">
        <v>9606</v>
      </c>
      <c r="EF16" s="15" t="str">
        <f>HYPERLINK("http://www.uniprot.org/uniprot/P01008", "P01008")</f>
        <v>P01008</v>
      </c>
      <c r="EG16" t="s">
        <v>1652</v>
      </c>
      <c r="EH16" t="s">
        <v>1653</v>
      </c>
      <c r="EI16" t="s">
        <v>1509</v>
      </c>
      <c r="EJ16" t="s">
        <v>1510</v>
      </c>
      <c r="EK16" t="s">
        <v>1508</v>
      </c>
      <c r="EL16" t="s">
        <v>1654</v>
      </c>
      <c r="EM16" t="s">
        <v>1528</v>
      </c>
      <c r="EN16" t="s">
        <v>1508</v>
      </c>
      <c r="EO16" t="s">
        <v>1655</v>
      </c>
      <c r="EP16" t="s">
        <v>1575</v>
      </c>
      <c r="EQ16" t="s">
        <v>1514</v>
      </c>
      <c r="ER16" t="s">
        <v>1656</v>
      </c>
      <c r="ES16" t="s">
        <v>1657</v>
      </c>
      <c r="ET16" t="s">
        <v>1658</v>
      </c>
      <c r="EU16" t="s">
        <v>1508</v>
      </c>
      <c r="EV16" t="s">
        <v>1659</v>
      </c>
      <c r="EW16" t="s">
        <v>98</v>
      </c>
    </row>
    <row r="17" spans="1:153">
      <c r="A17">
        <v>319</v>
      </c>
      <c r="B17">
        <v>1</v>
      </c>
      <c r="C17" t="s">
        <v>121</v>
      </c>
      <c r="D17" t="s">
        <v>98</v>
      </c>
      <c r="E17" t="s">
        <v>98</v>
      </c>
      <c r="F17" t="s">
        <v>98</v>
      </c>
      <c r="G17" t="s">
        <v>98</v>
      </c>
      <c r="H17" t="s">
        <v>98</v>
      </c>
      <c r="I17">
        <v>46.1</v>
      </c>
      <c r="J17">
        <v>911</v>
      </c>
      <c r="K17">
        <v>101388</v>
      </c>
      <c r="L17" t="s">
        <v>122</v>
      </c>
      <c r="M17">
        <v>671</v>
      </c>
      <c r="N17">
        <v>671</v>
      </c>
      <c r="O17">
        <v>1</v>
      </c>
      <c r="P17">
        <v>315</v>
      </c>
      <c r="Q17">
        <v>356</v>
      </c>
      <c r="R17">
        <v>315</v>
      </c>
      <c r="S17">
        <v>356</v>
      </c>
      <c r="T17">
        <v>315</v>
      </c>
      <c r="U17">
        <v>356</v>
      </c>
      <c r="V17">
        <v>315</v>
      </c>
      <c r="W17" s="1">
        <v>303152483.10000002</v>
      </c>
      <c r="X17" s="1">
        <v>204659864.30000001</v>
      </c>
      <c r="Y17" s="1">
        <v>30095503.600000001</v>
      </c>
      <c r="Z17" s="1">
        <v>155091875.19999999</v>
      </c>
      <c r="AA17" s="1">
        <v>88404955.790000007</v>
      </c>
      <c r="AB17" s="1">
        <v>113742607.40000001</v>
      </c>
      <c r="AC17" s="1">
        <v>255373598.40000001</v>
      </c>
      <c r="AD17" s="1">
        <v>166305121.5</v>
      </c>
      <c r="AE17" s="1">
        <v>189875805.80000001</v>
      </c>
      <c r="AF17" s="1">
        <v>241615504.30000001</v>
      </c>
      <c r="AG17" s="1">
        <v>190913535.09999999</v>
      </c>
      <c r="AH17">
        <v>356</v>
      </c>
      <c r="AI17" s="1">
        <v>61806688.909999996</v>
      </c>
      <c r="AJ17" s="1">
        <v>55996884.18</v>
      </c>
      <c r="AK17" s="1">
        <v>65789111.270000003</v>
      </c>
      <c r="AL17" s="1">
        <v>63872688.539999999</v>
      </c>
      <c r="AM17" s="1">
        <v>69811926.459999993</v>
      </c>
      <c r="AN17" s="1">
        <v>71610216.939999998</v>
      </c>
      <c r="AO17" s="1">
        <v>71768596.849999994</v>
      </c>
      <c r="AP17" s="1">
        <v>65630480.289999999</v>
      </c>
      <c r="AQ17" s="1">
        <v>40244053.969999999</v>
      </c>
      <c r="AR17" s="1">
        <v>81344163.390000001</v>
      </c>
      <c r="AS17" s="1">
        <v>64787481.079999998</v>
      </c>
      <c r="AT17" s="1">
        <v>120540597.562272</v>
      </c>
      <c r="AU17" s="1">
        <v>176293714.04454499</v>
      </c>
      <c r="AV17" s="1">
        <v>64787481.079999998</v>
      </c>
      <c r="AW17" s="1">
        <v>151505331.11410499</v>
      </c>
      <c r="AX17" s="1">
        <v>180985749.14582101</v>
      </c>
      <c r="AY17" s="1">
        <v>21382742.681498799</v>
      </c>
      <c r="AZ17" s="1">
        <v>113466833.504978</v>
      </c>
      <c r="BA17" s="1">
        <v>156366432.03220001</v>
      </c>
      <c r="BB17" s="1">
        <v>82162137.200184107</v>
      </c>
      <c r="BC17" s="1">
        <v>150205981.959133</v>
      </c>
      <c r="BD17" s="1">
        <v>114856553.422858</v>
      </c>
      <c r="BE17" s="1">
        <v>118806538.85181899</v>
      </c>
      <c r="BF17" s="1">
        <v>164075494.88995501</v>
      </c>
      <c r="BG17" s="1">
        <v>135643352.23344001</v>
      </c>
      <c r="BH17" s="1">
        <v>135643352.23344001</v>
      </c>
      <c r="BI17" s="1">
        <v>125812245.71344399</v>
      </c>
      <c r="BJ17" s="1">
        <v>105702697.035289</v>
      </c>
      <c r="BK17" s="1">
        <v>117267986.22500999</v>
      </c>
      <c r="BL17" s="1">
        <v>100693805.070353</v>
      </c>
      <c r="BM17" s="1">
        <v>110052384.39064901</v>
      </c>
      <c r="BN17" s="1">
        <v>122475825.92483801</v>
      </c>
      <c r="BO17" s="1">
        <v>117129231.701387</v>
      </c>
      <c r="BP17" s="1">
        <v>111591225.280237</v>
      </c>
      <c r="BQ17" s="1">
        <v>118393519.921496</v>
      </c>
      <c r="BR17" s="1">
        <v>85702225.594413906</v>
      </c>
      <c r="BS17" s="1">
        <v>109339860.362067</v>
      </c>
      <c r="BT17" s="1">
        <v>109339860.362067</v>
      </c>
      <c r="BU17" s="1">
        <v>121783517.73638</v>
      </c>
      <c r="BV17" s="7">
        <v>0.89782149829791802</v>
      </c>
      <c r="BW17" s="7">
        <v>1.11380714529089</v>
      </c>
      <c r="BX17" s="1">
        <v>136024743.380988</v>
      </c>
      <c r="BY17" s="1">
        <v>162492896.46867299</v>
      </c>
      <c r="BZ17" s="1">
        <v>19197886.072022099</v>
      </c>
      <c r="CA17" s="1">
        <v>101872962.46456</v>
      </c>
      <c r="CB17" s="1">
        <v>140389144.29065001</v>
      </c>
      <c r="CC17" s="1">
        <v>73766933.124428406</v>
      </c>
      <c r="CD17" s="1">
        <v>134858159.775859</v>
      </c>
      <c r="CE17" s="1">
        <v>103120682.88344599</v>
      </c>
      <c r="CF17" s="1">
        <v>106667064.71953</v>
      </c>
      <c r="CG17" s="1">
        <v>147310506.65607199</v>
      </c>
      <c r="CH17" s="1">
        <v>121783517.73638</v>
      </c>
      <c r="CI17" s="1">
        <v>140130578.24072799</v>
      </c>
      <c r="CJ17" s="1">
        <v>117732419.234423</v>
      </c>
      <c r="CK17" s="1">
        <v>130613920.97129101</v>
      </c>
      <c r="CL17" s="1">
        <v>112153479.573888</v>
      </c>
      <c r="CM17" s="1">
        <v>122577132.09060501</v>
      </c>
      <c r="CN17" s="1">
        <v>136414450.04048899</v>
      </c>
      <c r="CO17" s="1">
        <v>130459375.191438</v>
      </c>
      <c r="CP17" s="1">
        <v>124291104.068895</v>
      </c>
      <c r="CQ17" s="1">
        <v>131867548.444702</v>
      </c>
      <c r="CR17" s="1">
        <v>95455751.234390602</v>
      </c>
      <c r="CS17" s="1">
        <v>121783517.73638</v>
      </c>
      <c r="CT17" s="20">
        <v>158353031.108509</v>
      </c>
      <c r="CU17" s="20">
        <v>155579204.93216699</v>
      </c>
      <c r="CV17" s="20">
        <v>89604479.140478894</v>
      </c>
      <c r="CW17" s="20">
        <v>135815788.10140601</v>
      </c>
      <c r="CX17" s="20">
        <v>142723691.75575599</v>
      </c>
      <c r="CY17" s="20">
        <v>116762811.693464</v>
      </c>
      <c r="CZ17" s="20">
        <v>135077732.11416301</v>
      </c>
      <c r="DA17" s="20">
        <v>113074439.730602</v>
      </c>
      <c r="DB17" s="20">
        <v>143968601.47988501</v>
      </c>
      <c r="DC17" s="22">
        <v>74562430.618029505</v>
      </c>
      <c r="DD17" s="22">
        <v>133162847.01597001</v>
      </c>
      <c r="DE17" s="22">
        <v>95726371.822612196</v>
      </c>
      <c r="DF17" s="22">
        <v>116705049.16774</v>
      </c>
      <c r="DG17" s="22">
        <v>142361770.48246801</v>
      </c>
      <c r="DH17" s="22">
        <v>124653604.573348</v>
      </c>
      <c r="DI17" s="22">
        <v>110286515.639933</v>
      </c>
      <c r="DJ17" s="22">
        <v>125780938.31108899</v>
      </c>
      <c r="DK17" s="22">
        <v>116330101.32790799</v>
      </c>
      <c r="DL17" s="22">
        <v>120830158.667402</v>
      </c>
      <c r="DM17" s="6">
        <v>-0.18950584743457799</v>
      </c>
      <c r="DN17" s="6">
        <v>-1.1403730495451201</v>
      </c>
      <c r="DO17" s="5">
        <v>0.16279589795267099</v>
      </c>
      <c r="DP17" s="5">
        <v>0.50348135327084398</v>
      </c>
      <c r="DQ17" s="24">
        <v>132328864.45071501</v>
      </c>
      <c r="DR17" s="26">
        <v>116039978.76265</v>
      </c>
      <c r="DS17" t="s">
        <v>1443</v>
      </c>
      <c r="DT17" t="s">
        <v>1442</v>
      </c>
      <c r="DU17" t="s">
        <v>121</v>
      </c>
      <c r="DV17" t="s">
        <v>121</v>
      </c>
      <c r="DW17" t="s">
        <v>1660</v>
      </c>
      <c r="DX17" t="s">
        <v>1661</v>
      </c>
      <c r="DY17" t="s">
        <v>1662</v>
      </c>
      <c r="DZ17" t="s">
        <v>1663</v>
      </c>
      <c r="EA17" t="s">
        <v>1664</v>
      </c>
      <c r="EB17" t="str">
        <f>"ITIH1"</f>
        <v>ITIH1</v>
      </c>
      <c r="EC17" t="s">
        <v>1665</v>
      </c>
      <c r="ED17" t="s">
        <v>1506</v>
      </c>
      <c r="EE17">
        <v>9606</v>
      </c>
      <c r="EF17" s="15" t="str">
        <f>HYPERLINK("http://www.uniprot.org/uniprot/P19827", "P19827")</f>
        <v>P19827</v>
      </c>
      <c r="EG17" t="s">
        <v>1666</v>
      </c>
      <c r="EH17" t="s">
        <v>1508</v>
      </c>
      <c r="EI17" t="s">
        <v>1509</v>
      </c>
      <c r="EJ17" t="s">
        <v>1542</v>
      </c>
      <c r="EK17" t="s">
        <v>1508</v>
      </c>
      <c r="EL17" t="s">
        <v>1508</v>
      </c>
      <c r="EM17" t="s">
        <v>1528</v>
      </c>
      <c r="EN17" t="s">
        <v>1508</v>
      </c>
      <c r="EO17" t="s">
        <v>1512</v>
      </c>
      <c r="EP17" t="s">
        <v>1667</v>
      </c>
      <c r="EQ17" t="s">
        <v>1508</v>
      </c>
      <c r="ER17" t="s">
        <v>1668</v>
      </c>
      <c r="ES17" t="s">
        <v>1669</v>
      </c>
      <c r="ET17" t="s">
        <v>1670</v>
      </c>
      <c r="EU17" t="s">
        <v>1508</v>
      </c>
      <c r="EV17" t="s">
        <v>1508</v>
      </c>
      <c r="EW17" t="s">
        <v>98</v>
      </c>
    </row>
    <row r="18" spans="1:153">
      <c r="A18">
        <v>160</v>
      </c>
      <c r="B18">
        <v>1</v>
      </c>
      <c r="C18" t="s">
        <v>123</v>
      </c>
      <c r="D18" t="s">
        <v>98</v>
      </c>
      <c r="E18" t="s">
        <v>98</v>
      </c>
      <c r="F18" t="s">
        <v>98</v>
      </c>
      <c r="G18" t="s">
        <v>98</v>
      </c>
      <c r="H18" t="s">
        <v>98</v>
      </c>
      <c r="I18">
        <v>77.8</v>
      </c>
      <c r="J18">
        <v>474</v>
      </c>
      <c r="K18">
        <v>52917</v>
      </c>
      <c r="L18" t="s">
        <v>124</v>
      </c>
      <c r="M18">
        <v>551</v>
      </c>
      <c r="N18">
        <v>551</v>
      </c>
      <c r="O18">
        <v>1</v>
      </c>
      <c r="P18">
        <v>316</v>
      </c>
      <c r="Q18">
        <v>235</v>
      </c>
      <c r="R18">
        <v>316</v>
      </c>
      <c r="S18">
        <v>235</v>
      </c>
      <c r="T18">
        <v>316</v>
      </c>
      <c r="U18">
        <v>235</v>
      </c>
      <c r="V18">
        <v>316</v>
      </c>
      <c r="W18" s="1">
        <v>173351318.19999999</v>
      </c>
      <c r="X18" s="1">
        <v>98420399.189999998</v>
      </c>
      <c r="Y18" s="1">
        <v>17544395.350000001</v>
      </c>
      <c r="Z18" s="1">
        <v>306313132.5</v>
      </c>
      <c r="AA18" s="1">
        <v>84009403.310000002</v>
      </c>
      <c r="AB18" s="1">
        <v>129088578.90000001</v>
      </c>
      <c r="AC18" s="1">
        <v>268401233.30000001</v>
      </c>
      <c r="AD18" s="1">
        <v>142102621.90000001</v>
      </c>
      <c r="AE18" s="1">
        <v>213791529</v>
      </c>
      <c r="AF18" s="1">
        <v>352922175.30000001</v>
      </c>
      <c r="AG18" s="1">
        <v>196488932.40000001</v>
      </c>
      <c r="AH18">
        <v>235</v>
      </c>
      <c r="AI18" s="1">
        <v>94405688.599999994</v>
      </c>
      <c r="AJ18" s="1">
        <v>59068163.710000001</v>
      </c>
      <c r="AK18" s="1">
        <v>39856746.68</v>
      </c>
      <c r="AL18" s="1">
        <v>44686247.990000002</v>
      </c>
      <c r="AM18" s="1">
        <v>60953832.840000004</v>
      </c>
      <c r="AN18" s="1">
        <v>48256684.619999997</v>
      </c>
      <c r="AO18" s="1">
        <v>105737944.40000001</v>
      </c>
      <c r="AP18" s="1">
        <v>35419023.299999997</v>
      </c>
      <c r="AQ18" s="1">
        <v>30690588.300000001</v>
      </c>
      <c r="AR18" s="1">
        <v>62564395.219999999</v>
      </c>
      <c r="AS18" s="1">
        <v>58163931.57</v>
      </c>
      <c r="AT18" s="1">
        <v>119192589.39</v>
      </c>
      <c r="AU18" s="1">
        <v>180221247.21363601</v>
      </c>
      <c r="AV18" s="1">
        <v>58163931.566363603</v>
      </c>
      <c r="AW18" s="1">
        <v>86635110.471102998</v>
      </c>
      <c r="AX18" s="1">
        <v>87035578.468489096</v>
      </c>
      <c r="AY18" s="1">
        <v>12465227.2398437</v>
      </c>
      <c r="AZ18" s="1">
        <v>224101882.58376199</v>
      </c>
      <c r="BA18" s="1">
        <v>148591790.30577299</v>
      </c>
      <c r="BB18" s="1">
        <v>93247321.940314397</v>
      </c>
      <c r="BC18" s="1">
        <v>157868593.54082999</v>
      </c>
      <c r="BD18" s="1">
        <v>98141399.594754294</v>
      </c>
      <c r="BE18" s="1">
        <v>133770763.943894</v>
      </c>
      <c r="BF18" s="1">
        <v>239661278.10278499</v>
      </c>
      <c r="BG18" s="1">
        <v>139604651.15029901</v>
      </c>
      <c r="BH18" s="1">
        <v>139604651.15029901</v>
      </c>
      <c r="BI18" s="1">
        <v>192170004.579689</v>
      </c>
      <c r="BJ18" s="1">
        <v>111500207.63653401</v>
      </c>
      <c r="BK18" s="1">
        <v>71043981.753486395</v>
      </c>
      <c r="BL18" s="1">
        <v>70446828.641206205</v>
      </c>
      <c r="BM18" s="1">
        <v>96088376.040369093</v>
      </c>
      <c r="BN18" s="1">
        <v>82533995.256305203</v>
      </c>
      <c r="BO18" s="1">
        <v>172568570.83525401</v>
      </c>
      <c r="BP18" s="1">
        <v>60222814.0158609</v>
      </c>
      <c r="BQ18" s="1">
        <v>90288289.047796696</v>
      </c>
      <c r="BR18" s="1">
        <v>65916320.112792097</v>
      </c>
      <c r="BS18" s="1">
        <v>98161497.405953407</v>
      </c>
      <c r="BT18" s="1">
        <v>98161497.405953407</v>
      </c>
      <c r="BU18" s="1">
        <v>117063237.61860099</v>
      </c>
      <c r="BV18" s="7">
        <v>0.83853393604035598</v>
      </c>
      <c r="BW18" s="7">
        <v>1.19255757819665</v>
      </c>
      <c r="BX18" s="1">
        <v>72646480.1826251</v>
      </c>
      <c r="BY18" s="1">
        <v>72982286.188731402</v>
      </c>
      <c r="BZ18" s="1">
        <v>10452516.061063601</v>
      </c>
      <c r="CA18" s="1">
        <v>187917033.67701599</v>
      </c>
      <c r="CB18" s="1">
        <v>124599258.78838301</v>
      </c>
      <c r="CC18" s="1">
        <v>78191043.891834095</v>
      </c>
      <c r="CD18" s="1">
        <v>132378173.118948</v>
      </c>
      <c r="CE18" s="1">
        <v>82294894.090698794</v>
      </c>
      <c r="CF18" s="1">
        <v>112171325.216998</v>
      </c>
      <c r="CG18" s="1">
        <v>200964114.84399101</v>
      </c>
      <c r="CH18" s="1">
        <v>117063237.61860099</v>
      </c>
      <c r="CI18" s="1">
        <v>229173795.263594</v>
      </c>
      <c r="CJ18" s="1">
        <v>132970417.58745</v>
      </c>
      <c r="CK18" s="1">
        <v>84724038.825385407</v>
      </c>
      <c r="CL18" s="1">
        <v>84011899.355992004</v>
      </c>
      <c r="CM18" s="1">
        <v>114590921.023552</v>
      </c>
      <c r="CN18" s="1">
        <v>98426541.501754001</v>
      </c>
      <c r="CO18" s="1">
        <v>205797956.908149</v>
      </c>
      <c r="CP18" s="1">
        <v>71819173.234942898</v>
      </c>
      <c r="CQ18" s="1">
        <v>107673983.32636</v>
      </c>
      <c r="CR18" s="1">
        <v>78609007.077347204</v>
      </c>
      <c r="CS18" s="1">
        <v>117063237.61860099</v>
      </c>
      <c r="CT18" s="20">
        <v>84571307.030973405</v>
      </c>
      <c r="CU18" s="20">
        <v>69877061.127799705</v>
      </c>
      <c r="CV18" s="20">
        <v>165286328.35341901</v>
      </c>
      <c r="CW18" s="20">
        <v>120540278.34346201</v>
      </c>
      <c r="CX18" s="20">
        <v>233414651.70798501</v>
      </c>
      <c r="CY18" s="20">
        <v>131875314.63742401</v>
      </c>
      <c r="CZ18" s="20">
        <v>87619535.000414297</v>
      </c>
      <c r="DA18" s="20">
        <v>84701771.951034695</v>
      </c>
      <c r="DB18" s="20">
        <v>134588681.92362601</v>
      </c>
      <c r="DC18" s="22">
        <v>79034250.689290196</v>
      </c>
      <c r="DD18" s="22">
        <v>130714036.470543</v>
      </c>
      <c r="DE18" s="22">
        <v>76393904.797282398</v>
      </c>
      <c r="DF18" s="22">
        <v>122727292.244158</v>
      </c>
      <c r="DG18" s="22">
        <v>194212944.08706301</v>
      </c>
      <c r="DH18" s="22">
        <v>89940788.385982901</v>
      </c>
      <c r="DI18" s="22">
        <v>173975534.98866099</v>
      </c>
      <c r="DJ18" s="22">
        <v>72680044.689364493</v>
      </c>
      <c r="DK18" s="22">
        <v>94987171.130943701</v>
      </c>
      <c r="DL18" s="22">
        <v>99505149.506599307</v>
      </c>
      <c r="DM18" s="6">
        <v>-0.124137596039353</v>
      </c>
      <c r="DN18" s="6">
        <v>-1.08985605181054</v>
      </c>
      <c r="DO18" s="5">
        <v>0.59776664987919903</v>
      </c>
      <c r="DP18" s="5">
        <v>0.81386887899004601</v>
      </c>
      <c r="DQ18" s="24">
        <v>123608325.564015</v>
      </c>
      <c r="DR18" s="26">
        <v>113417111.698989</v>
      </c>
      <c r="DS18" t="s">
        <v>1443</v>
      </c>
      <c r="DT18" t="s">
        <v>1442</v>
      </c>
      <c r="DU18" t="s">
        <v>123</v>
      </c>
      <c r="DV18" t="s">
        <v>123</v>
      </c>
      <c r="DW18" t="s">
        <v>1671</v>
      </c>
      <c r="DX18" t="s">
        <v>1672</v>
      </c>
      <c r="DY18" t="s">
        <v>1673</v>
      </c>
      <c r="DZ18" t="s">
        <v>1674</v>
      </c>
      <c r="EA18" t="s">
        <v>1675</v>
      </c>
      <c r="EB18" t="str">
        <f>"GC"</f>
        <v>GC</v>
      </c>
      <c r="EC18" t="s">
        <v>1508</v>
      </c>
      <c r="ED18" t="s">
        <v>1506</v>
      </c>
      <c r="EE18">
        <v>9606</v>
      </c>
      <c r="EF18" s="15" t="str">
        <f>HYPERLINK("http://www.uniprot.org/uniprot/P02774", "P02774")</f>
        <v>P02774</v>
      </c>
      <c r="EG18" t="s">
        <v>1676</v>
      </c>
      <c r="EH18" t="s">
        <v>1677</v>
      </c>
      <c r="EI18" t="s">
        <v>1509</v>
      </c>
      <c r="EJ18" t="s">
        <v>1542</v>
      </c>
      <c r="EK18" t="s">
        <v>1508</v>
      </c>
      <c r="EL18" t="s">
        <v>1508</v>
      </c>
      <c r="EM18" t="s">
        <v>1559</v>
      </c>
      <c r="EN18" t="s">
        <v>1678</v>
      </c>
      <c r="EO18" t="s">
        <v>1679</v>
      </c>
      <c r="EP18" t="s">
        <v>1617</v>
      </c>
      <c r="EQ18" t="s">
        <v>1514</v>
      </c>
      <c r="ER18" t="s">
        <v>1680</v>
      </c>
      <c r="ES18" t="s">
        <v>1681</v>
      </c>
      <c r="ET18" t="s">
        <v>1682</v>
      </c>
      <c r="EU18" t="s">
        <v>1508</v>
      </c>
      <c r="EV18" t="s">
        <v>1683</v>
      </c>
      <c r="EW18" t="s">
        <v>98</v>
      </c>
    </row>
    <row r="19" spans="1:153">
      <c r="A19">
        <v>104</v>
      </c>
      <c r="B19">
        <v>1</v>
      </c>
      <c r="C19" t="s">
        <v>125</v>
      </c>
      <c r="D19" t="s">
        <v>98</v>
      </c>
      <c r="E19" t="s">
        <v>98</v>
      </c>
      <c r="F19" t="s">
        <v>126</v>
      </c>
      <c r="G19" t="s">
        <v>98</v>
      </c>
      <c r="H19" t="s">
        <v>98</v>
      </c>
      <c r="I19">
        <v>71.099999999999994</v>
      </c>
      <c r="J19">
        <v>810</v>
      </c>
      <c r="K19">
        <v>90568</v>
      </c>
      <c r="L19" t="s">
        <v>127</v>
      </c>
      <c r="M19">
        <v>798</v>
      </c>
      <c r="N19">
        <v>796</v>
      </c>
      <c r="O19">
        <v>0.997</v>
      </c>
      <c r="P19">
        <v>404</v>
      </c>
      <c r="Q19">
        <v>394</v>
      </c>
      <c r="R19">
        <v>403</v>
      </c>
      <c r="S19">
        <v>393</v>
      </c>
      <c r="T19">
        <v>403.6</v>
      </c>
      <c r="U19">
        <v>393.99900000000002</v>
      </c>
      <c r="V19">
        <v>403</v>
      </c>
      <c r="W19" s="1">
        <v>189641557.40000001</v>
      </c>
      <c r="X19" s="1">
        <v>160326622.5</v>
      </c>
      <c r="Y19" s="1">
        <v>17460620.809999999</v>
      </c>
      <c r="Z19" s="1">
        <v>181115937.09999999</v>
      </c>
      <c r="AA19" s="1">
        <v>66259782.710000001</v>
      </c>
      <c r="AB19" s="1">
        <v>139250855.69999999</v>
      </c>
      <c r="AC19" s="1">
        <v>198117614</v>
      </c>
      <c r="AD19" s="1">
        <v>169476660.69999999</v>
      </c>
      <c r="AE19" s="1">
        <v>161171562.19999999</v>
      </c>
      <c r="AF19" s="1">
        <v>210215019.69999999</v>
      </c>
      <c r="AG19" s="1">
        <v>163952845.80000001</v>
      </c>
      <c r="AH19">
        <v>394</v>
      </c>
      <c r="AI19" s="1">
        <v>113440357.2</v>
      </c>
      <c r="AJ19" s="1">
        <v>76779686.849999994</v>
      </c>
      <c r="AK19" s="1">
        <v>96150533.280000001</v>
      </c>
      <c r="AL19" s="1">
        <v>74833952.989999995</v>
      </c>
      <c r="AM19" s="1">
        <v>87695994.310000002</v>
      </c>
      <c r="AN19" s="1">
        <v>86116160.700000003</v>
      </c>
      <c r="AO19" s="1">
        <v>90829198.090000004</v>
      </c>
      <c r="AP19" s="1">
        <v>88856428.579999998</v>
      </c>
      <c r="AQ19" s="1">
        <v>50303493.18</v>
      </c>
      <c r="AR19" s="1">
        <v>94113956.290000007</v>
      </c>
      <c r="AS19" s="1">
        <v>85911976.150000006</v>
      </c>
      <c r="AT19" s="1">
        <v>118273673.465454</v>
      </c>
      <c r="AU19" s="1">
        <v>150635370.783636</v>
      </c>
      <c r="AV19" s="1">
        <v>85911976.147272706</v>
      </c>
      <c r="AW19" s="1">
        <v>94776419.619178995</v>
      </c>
      <c r="AX19" s="1">
        <v>141780773.57975599</v>
      </c>
      <c r="AY19" s="1">
        <v>12405705.7426828</v>
      </c>
      <c r="AZ19" s="1">
        <v>132506308.622051</v>
      </c>
      <c r="BA19" s="1">
        <v>117197115.444557</v>
      </c>
      <c r="BB19" s="1">
        <v>100588057.30583601</v>
      </c>
      <c r="BC19" s="1">
        <v>116529081.082449</v>
      </c>
      <c r="BD19" s="1">
        <v>117046937.32848901</v>
      </c>
      <c r="BE19" s="1">
        <v>100846105.092989</v>
      </c>
      <c r="BF19" s="1">
        <v>142752152.80784899</v>
      </c>
      <c r="BG19" s="1">
        <v>116487883.38069101</v>
      </c>
      <c r="BH19" s="1">
        <v>116487883.38069101</v>
      </c>
      <c r="BI19" s="1">
        <v>230916529.352507</v>
      </c>
      <c r="BJ19" s="1">
        <v>144933420.78608999</v>
      </c>
      <c r="BK19" s="1">
        <v>171386711.18282801</v>
      </c>
      <c r="BL19" s="1">
        <v>117973983.047544</v>
      </c>
      <c r="BM19" s="1">
        <v>138245050.16136599</v>
      </c>
      <c r="BN19" s="1">
        <v>147285518.15512201</v>
      </c>
      <c r="BO19" s="1">
        <v>148236898.243536</v>
      </c>
      <c r="BP19" s="1">
        <v>151082205.94233501</v>
      </c>
      <c r="BQ19" s="1">
        <v>147987268.53827399</v>
      </c>
      <c r="BR19" s="1">
        <v>99156167.786464095</v>
      </c>
      <c r="BS19" s="1">
        <v>144991027.88192999</v>
      </c>
      <c r="BT19" s="1">
        <v>144991027.88192999</v>
      </c>
      <c r="BU19" s="1">
        <v>129960370.679515</v>
      </c>
      <c r="BV19" s="7">
        <v>1.11565569660832</v>
      </c>
      <c r="BW19" s="7">
        <v>0.89633388064084096</v>
      </c>
      <c r="BX19" s="1">
        <v>105737852.452278</v>
      </c>
      <c r="BY19" s="1">
        <v>158178527.71378899</v>
      </c>
      <c r="BZ19" s="1">
        <v>13840496.2822707</v>
      </c>
      <c r="CA19" s="1">
        <v>147831418.05073199</v>
      </c>
      <c r="CB19" s="1">
        <v>130751629.471783</v>
      </c>
      <c r="CC19" s="1">
        <v>112221639.14402001</v>
      </c>
      <c r="CD19" s="1">
        <v>130006333.13016801</v>
      </c>
      <c r="CE19" s="1">
        <v>130584082.401086</v>
      </c>
      <c r="CF19" s="1">
        <v>112509531.627755</v>
      </c>
      <c r="CG19" s="1">
        <v>159262252.483179</v>
      </c>
      <c r="CH19" s="1">
        <v>129960370.679515</v>
      </c>
      <c r="CI19" s="1">
        <v>206978308.85864699</v>
      </c>
      <c r="CJ19" s="1">
        <v>129908735.487748</v>
      </c>
      <c r="CK19" s="1">
        <v>153619715.924775</v>
      </c>
      <c r="CL19" s="1">
        <v>105744078.039662</v>
      </c>
      <c r="CM19" s="1">
        <v>123913722.290525</v>
      </c>
      <c r="CN19" s="1">
        <v>132017000.05017699</v>
      </c>
      <c r="CO19" s="1">
        <v>132869754.25679</v>
      </c>
      <c r="CP19" s="1">
        <v>135420099.94807199</v>
      </c>
      <c r="CQ19" s="1">
        <v>132646002.69434901</v>
      </c>
      <c r="CR19" s="1">
        <v>88877032.661515698</v>
      </c>
      <c r="CS19" s="1">
        <v>129960370.679515</v>
      </c>
      <c r="CT19" s="20">
        <v>123094585.7536</v>
      </c>
      <c r="CU19" s="20">
        <v>151448402.44629699</v>
      </c>
      <c r="CV19" s="20">
        <v>130028192.903906</v>
      </c>
      <c r="CW19" s="20">
        <v>126492227.671738</v>
      </c>
      <c r="CX19" s="20">
        <v>210808438.27620399</v>
      </c>
      <c r="CY19" s="20">
        <v>128838847.59803499</v>
      </c>
      <c r="CZ19" s="20">
        <v>158869764.27039301</v>
      </c>
      <c r="DA19" s="20">
        <v>106612406.717942</v>
      </c>
      <c r="DB19" s="20">
        <v>145538445.85911101</v>
      </c>
      <c r="DC19" s="22">
        <v>113431829.521819</v>
      </c>
      <c r="DD19" s="22">
        <v>128372013.072796</v>
      </c>
      <c r="DE19" s="22">
        <v>121220496.960535</v>
      </c>
      <c r="DF19" s="22">
        <v>123097325.82387599</v>
      </c>
      <c r="DG19" s="22">
        <v>153912010.41393399</v>
      </c>
      <c r="DH19" s="22">
        <v>120635276.66116101</v>
      </c>
      <c r="DI19" s="22">
        <v>112324179.150885</v>
      </c>
      <c r="DJ19" s="22">
        <v>137043333.593757</v>
      </c>
      <c r="DK19" s="22">
        <v>117016833.30107801</v>
      </c>
      <c r="DL19" s="22">
        <v>112502660.33745</v>
      </c>
      <c r="DM19" s="6">
        <v>-0.20027355297895599</v>
      </c>
      <c r="DN19" s="6">
        <v>-1.1489161836626101</v>
      </c>
      <c r="DO19" s="5">
        <v>0.113050944627914</v>
      </c>
      <c r="DP19" s="5">
        <v>0.42224752677569599</v>
      </c>
      <c r="DQ19" s="24">
        <v>142414590.16635901</v>
      </c>
      <c r="DR19" s="26">
        <v>123955595.883729</v>
      </c>
      <c r="DS19" t="s">
        <v>1443</v>
      </c>
      <c r="DT19" t="s">
        <v>1442</v>
      </c>
      <c r="DU19" t="s">
        <v>125</v>
      </c>
      <c r="DV19" t="s">
        <v>125</v>
      </c>
      <c r="DW19" t="s">
        <v>1684</v>
      </c>
      <c r="DX19" t="s">
        <v>1508</v>
      </c>
      <c r="DY19" t="s">
        <v>1685</v>
      </c>
      <c r="DZ19" t="s">
        <v>1686</v>
      </c>
      <c r="EA19" t="s">
        <v>1687</v>
      </c>
      <c r="EB19" t="str">
        <f>"PLG"</f>
        <v>PLG</v>
      </c>
      <c r="EC19" t="s">
        <v>1508</v>
      </c>
      <c r="ED19" t="s">
        <v>1506</v>
      </c>
      <c r="EE19">
        <v>9606</v>
      </c>
      <c r="EF19" s="15" t="str">
        <f>HYPERLINK("http://www.uniprot.org/uniprot/P00747", "P00747")</f>
        <v>P00747</v>
      </c>
      <c r="EG19" t="s">
        <v>1688</v>
      </c>
      <c r="EH19" t="s">
        <v>1689</v>
      </c>
      <c r="EI19" t="s">
        <v>1509</v>
      </c>
      <c r="EJ19" t="s">
        <v>1510</v>
      </c>
      <c r="EK19" t="s">
        <v>1508</v>
      </c>
      <c r="EL19" t="s">
        <v>1654</v>
      </c>
      <c r="EM19" t="s">
        <v>1690</v>
      </c>
      <c r="EN19" t="s">
        <v>1508</v>
      </c>
      <c r="EO19" t="s">
        <v>1545</v>
      </c>
      <c r="EP19" t="s">
        <v>1691</v>
      </c>
      <c r="EQ19" t="s">
        <v>1514</v>
      </c>
      <c r="ER19" t="s">
        <v>1692</v>
      </c>
      <c r="ES19" t="s">
        <v>1693</v>
      </c>
      <c r="ET19" t="s">
        <v>1694</v>
      </c>
      <c r="EU19" t="s">
        <v>1508</v>
      </c>
      <c r="EV19" t="s">
        <v>1695</v>
      </c>
      <c r="EW19" t="s">
        <v>98</v>
      </c>
    </row>
    <row r="20" spans="1:153">
      <c r="A20">
        <v>152</v>
      </c>
      <c r="B20">
        <v>1</v>
      </c>
      <c r="C20" t="s">
        <v>128</v>
      </c>
      <c r="D20" t="s">
        <v>98</v>
      </c>
      <c r="E20" t="s">
        <v>98</v>
      </c>
      <c r="F20" t="s">
        <v>98</v>
      </c>
      <c r="G20" t="s">
        <v>98</v>
      </c>
      <c r="H20" t="s">
        <v>98</v>
      </c>
      <c r="I20">
        <v>59.4</v>
      </c>
      <c r="J20">
        <v>345</v>
      </c>
      <c r="K20">
        <v>38298</v>
      </c>
      <c r="L20" t="s">
        <v>129</v>
      </c>
      <c r="M20">
        <v>358</v>
      </c>
      <c r="N20">
        <v>358</v>
      </c>
      <c r="O20">
        <v>1</v>
      </c>
      <c r="P20">
        <v>215</v>
      </c>
      <c r="Q20">
        <v>143</v>
      </c>
      <c r="R20">
        <v>215</v>
      </c>
      <c r="S20">
        <v>143</v>
      </c>
      <c r="T20">
        <v>215</v>
      </c>
      <c r="U20">
        <v>143</v>
      </c>
      <c r="V20">
        <v>215</v>
      </c>
      <c r="W20" s="1">
        <v>164103266.5</v>
      </c>
      <c r="X20" s="1">
        <v>125038357.2</v>
      </c>
      <c r="Y20" s="1">
        <v>16675497.289999999</v>
      </c>
      <c r="Z20" s="1">
        <v>171007177.69999999</v>
      </c>
      <c r="AA20" s="1">
        <v>67157398.599999994</v>
      </c>
      <c r="AB20" s="1">
        <v>149155688.30000001</v>
      </c>
      <c r="AC20" s="1">
        <v>168565092.59999999</v>
      </c>
      <c r="AD20" s="1">
        <v>158558047.40000001</v>
      </c>
      <c r="AE20" s="1">
        <v>132828732.09999999</v>
      </c>
      <c r="AF20" s="1">
        <v>160593003.40000001</v>
      </c>
      <c r="AG20" s="1">
        <v>144111862.59999999</v>
      </c>
      <c r="AH20">
        <v>143</v>
      </c>
      <c r="AI20" s="1">
        <v>98104478.530000001</v>
      </c>
      <c r="AJ20" s="1">
        <v>96580862.560000002</v>
      </c>
      <c r="AK20" s="1">
        <v>89043743.219999999</v>
      </c>
      <c r="AL20" s="1">
        <v>103334851</v>
      </c>
      <c r="AM20" s="1">
        <v>84215065.650000006</v>
      </c>
      <c r="AN20" s="1">
        <v>105886799.90000001</v>
      </c>
      <c r="AO20" s="1">
        <v>110882546.90000001</v>
      </c>
      <c r="AP20" s="1">
        <v>124135348.7</v>
      </c>
      <c r="AQ20" s="1">
        <v>59337864.950000003</v>
      </c>
      <c r="AR20" s="1">
        <v>114192168.40000001</v>
      </c>
      <c r="AS20" s="1">
        <v>98571372.980000004</v>
      </c>
      <c r="AT20" s="1">
        <v>115549055.74909</v>
      </c>
      <c r="AU20" s="1">
        <v>132526738.517272</v>
      </c>
      <c r="AV20" s="1">
        <v>98571372.980909094</v>
      </c>
      <c r="AW20" s="1">
        <v>82013247.834052801</v>
      </c>
      <c r="AX20" s="1">
        <v>110574493.084938</v>
      </c>
      <c r="AY20" s="1">
        <v>11847878.4198879</v>
      </c>
      <c r="AZ20" s="1">
        <v>125110634.810624</v>
      </c>
      <c r="BA20" s="1">
        <v>118784775.240328</v>
      </c>
      <c r="BB20" s="1">
        <v>107742827.48060501</v>
      </c>
      <c r="BC20" s="1">
        <v>99146839.832505003</v>
      </c>
      <c r="BD20" s="1">
        <v>109506133.530724</v>
      </c>
      <c r="BE20" s="1">
        <v>83111810.134983599</v>
      </c>
      <c r="BF20" s="1">
        <v>109054990.42810901</v>
      </c>
      <c r="BG20" s="1">
        <v>102390939.067939</v>
      </c>
      <c r="BH20" s="1">
        <v>102390939.067939</v>
      </c>
      <c r="BI20" s="1">
        <v>199699174.572813</v>
      </c>
      <c r="BJ20" s="1">
        <v>182311173.27475801</v>
      </c>
      <c r="BK20" s="1">
        <v>158718977.22545901</v>
      </c>
      <c r="BL20" s="1">
        <v>162904984.609373</v>
      </c>
      <c r="BM20" s="1">
        <v>132757671.16536801</v>
      </c>
      <c r="BN20" s="1">
        <v>181099483.09689599</v>
      </c>
      <c r="BO20" s="1">
        <v>180964768.68057999</v>
      </c>
      <c r="BP20" s="1">
        <v>211066803.11972699</v>
      </c>
      <c r="BQ20" s="1">
        <v>174565383.03257999</v>
      </c>
      <c r="BR20" s="1">
        <v>120310082.118752</v>
      </c>
      <c r="BS20" s="1">
        <v>166355906.691634</v>
      </c>
      <c r="BT20" s="1">
        <v>166355906.691634</v>
      </c>
      <c r="BU20" s="1">
        <v>130511828.987471</v>
      </c>
      <c r="BV20" s="7">
        <v>1.27464236753286</v>
      </c>
      <c r="BW20" s="7">
        <v>0.784533784119818</v>
      </c>
      <c r="BX20" s="1">
        <v>104537560.388256</v>
      </c>
      <c r="BY20" s="1">
        <v>140942933.65453199</v>
      </c>
      <c r="BZ20" s="1">
        <v>15101807.7993675</v>
      </c>
      <c r="CA20" s="1">
        <v>159471315.75855401</v>
      </c>
      <c r="CB20" s="1">
        <v>151408107.13918999</v>
      </c>
      <c r="CC20" s="1">
        <v>137333572.70456401</v>
      </c>
      <c r="CD20" s="1">
        <v>126376762.65750501</v>
      </c>
      <c r="CE20" s="1">
        <v>139581157.30297101</v>
      </c>
      <c r="CF20" s="1">
        <v>105937834.44039699</v>
      </c>
      <c r="CG20" s="1">
        <v>139006111.19055799</v>
      </c>
      <c r="CH20" s="1">
        <v>130511828.987471</v>
      </c>
      <c r="CI20" s="1">
        <v>156670749.113213</v>
      </c>
      <c r="CJ20" s="1">
        <v>143029274.65656999</v>
      </c>
      <c r="CK20" s="1">
        <v>124520399.814316</v>
      </c>
      <c r="CL20" s="1">
        <v>127804464.02757201</v>
      </c>
      <c r="CM20" s="1">
        <v>104152878.130301</v>
      </c>
      <c r="CN20" s="1">
        <v>142078662.776151</v>
      </c>
      <c r="CO20" s="1">
        <v>141972974.76534301</v>
      </c>
      <c r="CP20" s="1">
        <v>165589037.75359201</v>
      </c>
      <c r="CQ20" s="1">
        <v>136952440.52687499</v>
      </c>
      <c r="CR20" s="1">
        <v>94387323.992390797</v>
      </c>
      <c r="CS20" s="1">
        <v>130511828.987471</v>
      </c>
      <c r="CT20" s="20">
        <v>121697267.281762</v>
      </c>
      <c r="CU20" s="20">
        <v>134946142.479568</v>
      </c>
      <c r="CV20" s="20">
        <v>140266306.59104499</v>
      </c>
      <c r="CW20" s="20">
        <v>146475794.12178901</v>
      </c>
      <c r="CX20" s="20">
        <v>159569938.15557399</v>
      </c>
      <c r="CY20" s="20">
        <v>141851330.092219</v>
      </c>
      <c r="CZ20" s="20">
        <v>128775961.121049</v>
      </c>
      <c r="DA20" s="20">
        <v>128853943.898074</v>
      </c>
      <c r="DB20" s="20">
        <v>122329050.686556</v>
      </c>
      <c r="DC20" s="22">
        <v>138814568.43322599</v>
      </c>
      <c r="DD20" s="22">
        <v>124788070.222113</v>
      </c>
      <c r="DE20" s="22">
        <v>129572432.899004</v>
      </c>
      <c r="DF20" s="22">
        <v>115907194.124061</v>
      </c>
      <c r="DG20" s="22">
        <v>134336352.14610201</v>
      </c>
      <c r="DH20" s="22">
        <v>129829482.454034</v>
      </c>
      <c r="DI20" s="22">
        <v>120019773.81027199</v>
      </c>
      <c r="DJ20" s="22">
        <v>167573895.96549201</v>
      </c>
      <c r="DK20" s="22">
        <v>120815860.09219299</v>
      </c>
      <c r="DL20" s="22">
        <v>119477718.070518</v>
      </c>
      <c r="DM20" s="6">
        <v>-6.47378772647932E-2</v>
      </c>
      <c r="DN20" s="6">
        <v>-1.0458948931758101</v>
      </c>
      <c r="DO20" s="5">
        <v>0.53570124479208103</v>
      </c>
      <c r="DP20" s="5">
        <v>0.79938692223385899</v>
      </c>
      <c r="DQ20" s="24">
        <v>136085081.603071</v>
      </c>
      <c r="DR20" s="26">
        <v>130113534.821702</v>
      </c>
      <c r="DS20" t="s">
        <v>1443</v>
      </c>
      <c r="DT20" t="s">
        <v>1442</v>
      </c>
      <c r="DU20" t="s">
        <v>128</v>
      </c>
      <c r="DV20" t="s">
        <v>128</v>
      </c>
      <c r="DW20" t="s">
        <v>1696</v>
      </c>
      <c r="DX20" t="s">
        <v>1697</v>
      </c>
      <c r="DY20" t="s">
        <v>1698</v>
      </c>
      <c r="DZ20" t="s">
        <v>1699</v>
      </c>
      <c r="EA20" t="s">
        <v>1700</v>
      </c>
      <c r="EB20" t="str">
        <f>"APOH"</f>
        <v>APOH</v>
      </c>
      <c r="EC20" t="s">
        <v>1701</v>
      </c>
      <c r="ED20" t="s">
        <v>1506</v>
      </c>
      <c r="EE20">
        <v>9606</v>
      </c>
      <c r="EF20" s="15" t="str">
        <f>HYPERLINK("http://www.uniprot.org/uniprot/P02749", "P02749")</f>
        <v>P02749</v>
      </c>
      <c r="EG20" t="s">
        <v>1702</v>
      </c>
      <c r="EH20" t="s">
        <v>1508</v>
      </c>
      <c r="EI20" t="s">
        <v>1509</v>
      </c>
      <c r="EJ20" t="s">
        <v>1510</v>
      </c>
      <c r="EK20" t="s">
        <v>1508</v>
      </c>
      <c r="EL20" t="s">
        <v>1508</v>
      </c>
      <c r="EM20" t="s">
        <v>1544</v>
      </c>
      <c r="EN20" t="s">
        <v>1508</v>
      </c>
      <c r="EO20" t="s">
        <v>1589</v>
      </c>
      <c r="EP20" t="s">
        <v>1617</v>
      </c>
      <c r="EQ20" t="s">
        <v>1514</v>
      </c>
      <c r="ER20" t="s">
        <v>1703</v>
      </c>
      <c r="ES20" t="s">
        <v>1704</v>
      </c>
      <c r="ET20" t="s">
        <v>1705</v>
      </c>
      <c r="EU20" t="s">
        <v>1508</v>
      </c>
      <c r="EV20" t="s">
        <v>1645</v>
      </c>
      <c r="EW20" t="s">
        <v>98</v>
      </c>
    </row>
    <row r="21" spans="1:153">
      <c r="A21">
        <v>318</v>
      </c>
      <c r="B21">
        <v>1</v>
      </c>
      <c r="C21" t="s">
        <v>130</v>
      </c>
      <c r="D21" t="s">
        <v>98</v>
      </c>
      <c r="E21" t="s">
        <v>98</v>
      </c>
      <c r="F21" t="s">
        <v>98</v>
      </c>
      <c r="G21" t="s">
        <v>98</v>
      </c>
      <c r="H21" t="s">
        <v>98</v>
      </c>
      <c r="I21">
        <v>45.3</v>
      </c>
      <c r="J21">
        <v>946</v>
      </c>
      <c r="K21">
        <v>106462</v>
      </c>
      <c r="L21" t="s">
        <v>131</v>
      </c>
      <c r="M21">
        <v>973</v>
      </c>
      <c r="N21">
        <v>973</v>
      </c>
      <c r="O21">
        <v>1</v>
      </c>
      <c r="P21">
        <v>466</v>
      </c>
      <c r="Q21">
        <v>507</v>
      </c>
      <c r="R21">
        <v>466</v>
      </c>
      <c r="S21">
        <v>507</v>
      </c>
      <c r="T21">
        <v>466</v>
      </c>
      <c r="U21">
        <v>507</v>
      </c>
      <c r="V21">
        <v>466</v>
      </c>
      <c r="W21" s="1">
        <v>253914361.5</v>
      </c>
      <c r="X21" s="1">
        <v>163100086.19999999</v>
      </c>
      <c r="Y21" s="1">
        <v>20848771.039999999</v>
      </c>
      <c r="Z21" s="1">
        <v>132972265.5</v>
      </c>
      <c r="AA21" s="1">
        <v>68469816.079999998</v>
      </c>
      <c r="AB21" s="1">
        <v>132500954.09999999</v>
      </c>
      <c r="AC21" s="1">
        <v>214473862.80000001</v>
      </c>
      <c r="AD21" s="1">
        <v>151234185.40000001</v>
      </c>
      <c r="AE21" s="1">
        <v>161652125.5</v>
      </c>
      <c r="AF21" s="1">
        <v>211205230.19999999</v>
      </c>
      <c r="AG21" s="1">
        <v>165502543</v>
      </c>
      <c r="AH21">
        <v>507</v>
      </c>
      <c r="AI21" s="1">
        <v>58928645.259999998</v>
      </c>
      <c r="AJ21" s="1">
        <v>61884449.020000003</v>
      </c>
      <c r="AK21" s="1">
        <v>50151758.560000002</v>
      </c>
      <c r="AL21" s="1">
        <v>78330992.120000005</v>
      </c>
      <c r="AM21" s="1">
        <v>76378253.680000007</v>
      </c>
      <c r="AN21" s="1">
        <v>79482414.719999999</v>
      </c>
      <c r="AO21" s="1">
        <v>114393577.5</v>
      </c>
      <c r="AP21" s="1">
        <v>75935448.829999998</v>
      </c>
      <c r="AQ21" s="1">
        <v>51735446.109999999</v>
      </c>
      <c r="AR21" s="1">
        <v>102977303.59999999</v>
      </c>
      <c r="AS21" s="1">
        <v>75019828.939999998</v>
      </c>
      <c r="AT21" s="1">
        <v>113686014.53</v>
      </c>
      <c r="AU21" s="1">
        <v>152352200.12</v>
      </c>
      <c r="AV21" s="1">
        <v>75019828.939999998</v>
      </c>
      <c r="AW21" s="1">
        <v>126897787.609394</v>
      </c>
      <c r="AX21" s="1">
        <v>144233415.70961401</v>
      </c>
      <c r="AY21" s="1">
        <v>14812973.801634699</v>
      </c>
      <c r="AZ21" s="1">
        <v>97283896.340872407</v>
      </c>
      <c r="BA21" s="1">
        <v>121106116.12954</v>
      </c>
      <c r="BB21" s="1">
        <v>95712256.108518705</v>
      </c>
      <c r="BC21" s="1">
        <v>126149521.204547</v>
      </c>
      <c r="BD21" s="1">
        <v>104447999.78548799</v>
      </c>
      <c r="BE21" s="1">
        <v>101146796.706286</v>
      </c>
      <c r="BF21" s="1">
        <v>143424581.832234</v>
      </c>
      <c r="BG21" s="1">
        <v>117588937.441865</v>
      </c>
      <c r="BH21" s="1">
        <v>117588937.441865</v>
      </c>
      <c r="BI21" s="1">
        <v>119953767.589902</v>
      </c>
      <c r="BJ21" s="1">
        <v>116816377.585043</v>
      </c>
      <c r="BK21" s="1">
        <v>89394667.574054405</v>
      </c>
      <c r="BL21" s="1">
        <v>123486983.745159</v>
      </c>
      <c r="BM21" s="1">
        <v>120403623.840606</v>
      </c>
      <c r="BN21" s="1">
        <v>135939741.636154</v>
      </c>
      <c r="BO21" s="1">
        <v>186694911.59416601</v>
      </c>
      <c r="BP21" s="1">
        <v>129112719.268574</v>
      </c>
      <c r="BQ21" s="1">
        <v>152199914.40817001</v>
      </c>
      <c r="BR21" s="1">
        <v>108494374.22964001</v>
      </c>
      <c r="BS21" s="1">
        <v>126608682.479214</v>
      </c>
      <c r="BT21" s="1">
        <v>126608682.479214</v>
      </c>
      <c r="BU21" s="1">
        <v>122015492.63780101</v>
      </c>
      <c r="BV21" s="7">
        <v>1.0376443166528599</v>
      </c>
      <c r="BW21" s="7">
        <v>0.96372136767028305</v>
      </c>
      <c r="BX21" s="1">
        <v>131674768.10871001</v>
      </c>
      <c r="BY21" s="1">
        <v>149662984.08251101</v>
      </c>
      <c r="BZ21" s="1">
        <v>15370598.077994101</v>
      </c>
      <c r="CA21" s="1">
        <v>100946082.139953</v>
      </c>
      <c r="CB21" s="1">
        <v>125665073.113719</v>
      </c>
      <c r="CC21" s="1">
        <v>99315278.585028306</v>
      </c>
      <c r="CD21" s="1">
        <v>130898333.72637901</v>
      </c>
      <c r="CE21" s="1">
        <v>108379873.36317199</v>
      </c>
      <c r="CF21" s="1">
        <v>104954398.74992099</v>
      </c>
      <c r="CG21" s="1">
        <v>148823702.206532</v>
      </c>
      <c r="CH21" s="1">
        <v>122015492.63780101</v>
      </c>
      <c r="CI21" s="1">
        <v>115602008.95894299</v>
      </c>
      <c r="CJ21" s="1">
        <v>112578439.172546</v>
      </c>
      <c r="CK21" s="1">
        <v>86151551.296898007</v>
      </c>
      <c r="CL21" s="1">
        <v>119007044.864363</v>
      </c>
      <c r="CM21" s="1">
        <v>116035545.04012699</v>
      </c>
      <c r="CN21" s="1">
        <v>131008033.73033901</v>
      </c>
      <c r="CO21" s="1">
        <v>179921875.53861201</v>
      </c>
      <c r="CP21" s="1">
        <v>124428686.39714</v>
      </c>
      <c r="CQ21" s="1">
        <v>146678309.672741</v>
      </c>
      <c r="CR21" s="1">
        <v>104558346.71712001</v>
      </c>
      <c r="CS21" s="1">
        <v>122015492.63780101</v>
      </c>
      <c r="CT21" s="20">
        <v>153289012.95643699</v>
      </c>
      <c r="CU21" s="20">
        <v>143295175.21906999</v>
      </c>
      <c r="CV21" s="20">
        <v>88789222.307824299</v>
      </c>
      <c r="CW21" s="20">
        <v>121571372.40202799</v>
      </c>
      <c r="CX21" s="20">
        <v>117741221.795709</v>
      </c>
      <c r="CY21" s="20">
        <v>111651278.20634</v>
      </c>
      <c r="CZ21" s="20">
        <v>89095833.5892836</v>
      </c>
      <c r="DA21" s="20">
        <v>119984283.797161</v>
      </c>
      <c r="DB21" s="20">
        <v>136285413.57155499</v>
      </c>
      <c r="DC21" s="22">
        <v>100386287.66517299</v>
      </c>
      <c r="DD21" s="22">
        <v>129252800.257856</v>
      </c>
      <c r="DE21" s="22">
        <v>100608449.88174701</v>
      </c>
      <c r="DF21" s="22">
        <v>114831211.477384</v>
      </c>
      <c r="DG21" s="22">
        <v>143824131.875011</v>
      </c>
      <c r="DH21" s="22">
        <v>119713297.43811201</v>
      </c>
      <c r="DI21" s="22">
        <v>152100657.47622499</v>
      </c>
      <c r="DJ21" s="22">
        <v>125920169.790858</v>
      </c>
      <c r="DK21" s="22">
        <v>129395767.405137</v>
      </c>
      <c r="DL21" s="22">
        <v>132352440.376366</v>
      </c>
      <c r="DM21" s="6">
        <v>5.4755895893224903E-2</v>
      </c>
      <c r="DN21" s="6">
        <v>1.0386833406537199</v>
      </c>
      <c r="DO21" s="5">
        <v>0.67364238543531096</v>
      </c>
      <c r="DP21" s="5">
        <v>0.84597861722134504</v>
      </c>
      <c r="DQ21" s="24">
        <v>120189201.538379</v>
      </c>
      <c r="DR21" s="26">
        <v>124838521.36438701</v>
      </c>
      <c r="DS21" t="s">
        <v>1441</v>
      </c>
      <c r="DT21" t="s">
        <v>1442</v>
      </c>
      <c r="DU21" t="s">
        <v>130</v>
      </c>
      <c r="DV21" t="s">
        <v>130</v>
      </c>
      <c r="DW21" t="s">
        <v>1706</v>
      </c>
      <c r="DX21" t="s">
        <v>1707</v>
      </c>
      <c r="DY21" t="s">
        <v>1708</v>
      </c>
      <c r="DZ21" t="s">
        <v>1709</v>
      </c>
      <c r="EA21" t="s">
        <v>1710</v>
      </c>
      <c r="EB21" t="str">
        <f>"ITIH2"</f>
        <v>ITIH2</v>
      </c>
      <c r="EC21" t="s">
        <v>1711</v>
      </c>
      <c r="ED21" t="s">
        <v>1506</v>
      </c>
      <c r="EE21">
        <v>9606</v>
      </c>
      <c r="EF21" s="15" t="str">
        <f>HYPERLINK("http://www.uniprot.org/uniprot/P19823", "P19823")</f>
        <v>P19823</v>
      </c>
      <c r="EG21" t="s">
        <v>1712</v>
      </c>
      <c r="EH21" t="s">
        <v>1508</v>
      </c>
      <c r="EI21" t="s">
        <v>1509</v>
      </c>
      <c r="EJ21" t="s">
        <v>1510</v>
      </c>
      <c r="EK21" t="s">
        <v>1508</v>
      </c>
      <c r="EL21" t="s">
        <v>1508</v>
      </c>
      <c r="EM21" t="s">
        <v>1528</v>
      </c>
      <c r="EN21" t="s">
        <v>1508</v>
      </c>
      <c r="EO21" t="s">
        <v>1512</v>
      </c>
      <c r="EP21" t="s">
        <v>1713</v>
      </c>
      <c r="EQ21" t="s">
        <v>1508</v>
      </c>
      <c r="ER21" t="s">
        <v>1714</v>
      </c>
      <c r="ES21" t="s">
        <v>1715</v>
      </c>
      <c r="ET21" t="s">
        <v>1644</v>
      </c>
      <c r="EU21" t="s">
        <v>1508</v>
      </c>
      <c r="EV21" t="s">
        <v>1716</v>
      </c>
      <c r="EW21" t="s">
        <v>98</v>
      </c>
    </row>
    <row r="22" spans="1:153">
      <c r="A22">
        <v>158</v>
      </c>
      <c r="B22">
        <v>1</v>
      </c>
      <c r="C22" t="s">
        <v>132</v>
      </c>
      <c r="D22" t="s">
        <v>98</v>
      </c>
      <c r="E22" t="s">
        <v>98</v>
      </c>
      <c r="F22" t="s">
        <v>98</v>
      </c>
      <c r="G22" t="s">
        <v>98</v>
      </c>
      <c r="H22" t="s">
        <v>98</v>
      </c>
      <c r="I22">
        <v>64.3</v>
      </c>
      <c r="J22">
        <v>367</v>
      </c>
      <c r="K22">
        <v>39340</v>
      </c>
      <c r="L22" t="s">
        <v>133</v>
      </c>
      <c r="M22">
        <v>525</v>
      </c>
      <c r="N22">
        <v>525</v>
      </c>
      <c r="O22">
        <v>1</v>
      </c>
      <c r="P22">
        <v>288</v>
      </c>
      <c r="Q22">
        <v>237</v>
      </c>
      <c r="R22">
        <v>288</v>
      </c>
      <c r="S22">
        <v>237</v>
      </c>
      <c r="T22">
        <v>288</v>
      </c>
      <c r="U22">
        <v>237</v>
      </c>
      <c r="V22">
        <v>288</v>
      </c>
      <c r="W22" s="1">
        <v>203766094.90000001</v>
      </c>
      <c r="X22" s="1">
        <v>113801694.2</v>
      </c>
      <c r="Y22" s="1">
        <v>16699777.57</v>
      </c>
      <c r="Z22" s="1">
        <v>214433465.30000001</v>
      </c>
      <c r="AA22" s="1">
        <v>61429701.759999998</v>
      </c>
      <c r="AB22" s="1">
        <v>190191453.5</v>
      </c>
      <c r="AC22" s="1">
        <v>157116571.09999999</v>
      </c>
      <c r="AD22" s="1">
        <v>176396347.09999999</v>
      </c>
      <c r="AE22" s="1">
        <v>206863440.69999999</v>
      </c>
      <c r="AF22" s="1">
        <v>236878105.19999999</v>
      </c>
      <c r="AG22" s="1">
        <v>173430763.80000001</v>
      </c>
      <c r="AH22">
        <v>237</v>
      </c>
      <c r="AI22" s="1">
        <v>71264513.909999996</v>
      </c>
      <c r="AJ22" s="1">
        <v>70899144.219999999</v>
      </c>
      <c r="AK22" s="1">
        <v>73140099.280000001</v>
      </c>
      <c r="AL22" s="1">
        <v>71699664.180000007</v>
      </c>
      <c r="AM22" s="1">
        <v>59342963.009999998</v>
      </c>
      <c r="AN22" s="1">
        <v>61889897.32</v>
      </c>
      <c r="AO22" s="1">
        <v>92375033.950000003</v>
      </c>
      <c r="AP22" s="1">
        <v>63087948.579999998</v>
      </c>
      <c r="AQ22" s="1">
        <v>40717770.030000001</v>
      </c>
      <c r="AR22" s="1">
        <v>66078840.93</v>
      </c>
      <c r="AS22" s="1">
        <v>67049587.539999999</v>
      </c>
      <c r="AT22" s="1">
        <v>113116039.912727</v>
      </c>
      <c r="AU22" s="1">
        <v>159182492.284545</v>
      </c>
      <c r="AV22" s="1">
        <v>67049587.540909</v>
      </c>
      <c r="AW22" s="1">
        <v>101835384.496815</v>
      </c>
      <c r="AX22" s="1">
        <v>100637635.763597</v>
      </c>
      <c r="AY22" s="1">
        <v>11865129.4679639</v>
      </c>
      <c r="AZ22" s="1">
        <v>156881759.75507599</v>
      </c>
      <c r="BA22" s="1">
        <v>108653900.66854</v>
      </c>
      <c r="BB22" s="1">
        <v>137385071.90902799</v>
      </c>
      <c r="BC22" s="1">
        <v>92413033.265726596</v>
      </c>
      <c r="BD22" s="1">
        <v>121825932.247602</v>
      </c>
      <c r="BE22" s="1">
        <v>129435813.58876599</v>
      </c>
      <c r="BF22" s="1">
        <v>160858436.84529099</v>
      </c>
      <c r="BG22" s="1">
        <v>123221908.650509</v>
      </c>
      <c r="BH22" s="1">
        <v>123221908.650509</v>
      </c>
      <c r="BI22" s="1">
        <v>145064372.36509901</v>
      </c>
      <c r="BJ22" s="1">
        <v>133832995.73344</v>
      </c>
      <c r="BK22" s="1">
        <v>130370998.92811599</v>
      </c>
      <c r="BL22" s="1">
        <v>113032849.776307</v>
      </c>
      <c r="BM22" s="1">
        <v>93548980.915153101</v>
      </c>
      <c r="BN22" s="1">
        <v>105851044.928707</v>
      </c>
      <c r="BO22" s="1">
        <v>150759764.435231</v>
      </c>
      <c r="BP22" s="1">
        <v>107268169.474778</v>
      </c>
      <c r="BQ22" s="1">
        <v>119787139.754839</v>
      </c>
      <c r="BR22" s="1">
        <v>69619054.353645697</v>
      </c>
      <c r="BS22" s="1">
        <v>113157548.59963199</v>
      </c>
      <c r="BT22" s="1">
        <v>113157548.59963199</v>
      </c>
      <c r="BU22" s="1">
        <v>118082552.126296</v>
      </c>
      <c r="BV22" s="7">
        <v>0.95829186075351203</v>
      </c>
      <c r="BW22" s="7">
        <v>1.0435234201130399</v>
      </c>
      <c r="BX22" s="1">
        <v>97588020.100002393</v>
      </c>
      <c r="BY22" s="1">
        <v>96440227.237732202</v>
      </c>
      <c r="BZ22" s="1">
        <v>11370256.9959365</v>
      </c>
      <c r="CA22" s="1">
        <v>150338513.473977</v>
      </c>
      <c r="CB22" s="1">
        <v>104122148.649783</v>
      </c>
      <c r="CC22" s="1">
        <v>131654996.199458</v>
      </c>
      <c r="CD22" s="1">
        <v>88558657.606089398</v>
      </c>
      <c r="CE22" s="1">
        <v>116744799.301586</v>
      </c>
      <c r="CF22" s="1">
        <v>124037286.652124</v>
      </c>
      <c r="CG22" s="1">
        <v>154149330.76237601</v>
      </c>
      <c r="CH22" s="1">
        <v>118082552.126296</v>
      </c>
      <c r="CI22" s="1">
        <v>151378069.98697999</v>
      </c>
      <c r="CJ22" s="1">
        <v>139657865.431734</v>
      </c>
      <c r="CK22" s="1">
        <v>136045190.685022</v>
      </c>
      <c r="CL22" s="1">
        <v>117952425.983696</v>
      </c>
      <c r="CM22" s="1">
        <v>97620552.512670606</v>
      </c>
      <c r="CN22" s="1">
        <v>110458044.426544</v>
      </c>
      <c r="CO22" s="1">
        <v>157321344.998889</v>
      </c>
      <c r="CP22" s="1">
        <v>111936847.079586</v>
      </c>
      <c r="CQ22" s="1">
        <v>125000685.762529</v>
      </c>
      <c r="CR22" s="1">
        <v>72649113.704152405</v>
      </c>
      <c r="CS22" s="1">
        <v>118082552.126296</v>
      </c>
      <c r="CT22" s="20">
        <v>113606968.83971</v>
      </c>
      <c r="CU22" s="20">
        <v>92336921.817480803</v>
      </c>
      <c r="CV22" s="20">
        <v>132233360.73372699</v>
      </c>
      <c r="CW22" s="20">
        <v>100730236.295228</v>
      </c>
      <c r="CX22" s="20">
        <v>154179318.10919899</v>
      </c>
      <c r="CY22" s="20">
        <v>138507686.743846</v>
      </c>
      <c r="CZ22" s="20">
        <v>140694618.81334201</v>
      </c>
      <c r="DA22" s="20">
        <v>118921004.802039</v>
      </c>
      <c r="DB22" s="20">
        <v>114656740.464072</v>
      </c>
      <c r="DC22" s="22">
        <v>133074754.55270401</v>
      </c>
      <c r="DD22" s="22">
        <v>87445379.607280597</v>
      </c>
      <c r="DE22" s="22">
        <v>108373565.35867099</v>
      </c>
      <c r="DF22" s="22">
        <v>135709908.915481</v>
      </c>
      <c r="DG22" s="22">
        <v>148970851.73466101</v>
      </c>
      <c r="DH22" s="22">
        <v>100935006.429341</v>
      </c>
      <c r="DI22" s="22">
        <v>132994834.21758699</v>
      </c>
      <c r="DJ22" s="22">
        <v>113278595.139447</v>
      </c>
      <c r="DK22" s="22">
        <v>110272334.720099</v>
      </c>
      <c r="DL22" s="22">
        <v>91960974.822397798</v>
      </c>
      <c r="DM22" s="6">
        <v>-7.9309592204706403E-2</v>
      </c>
      <c r="DN22" s="6">
        <v>-1.0565123220038899</v>
      </c>
      <c r="DO22" s="5">
        <v>0.55128947205676804</v>
      </c>
      <c r="DP22" s="5">
        <v>0.79938692223385899</v>
      </c>
      <c r="DQ22" s="24">
        <v>122874095.179849</v>
      </c>
      <c r="DR22" s="26">
        <v>116301620.549767</v>
      </c>
      <c r="DS22" t="s">
        <v>1443</v>
      </c>
      <c r="DT22" t="s">
        <v>1442</v>
      </c>
      <c r="DU22" t="s">
        <v>132</v>
      </c>
      <c r="DV22" t="s">
        <v>132</v>
      </c>
      <c r="DW22" t="s">
        <v>1717</v>
      </c>
      <c r="DX22" t="s">
        <v>1718</v>
      </c>
      <c r="DY22" t="s">
        <v>1719</v>
      </c>
      <c r="DZ22" t="s">
        <v>1720</v>
      </c>
      <c r="EA22" t="s">
        <v>1721</v>
      </c>
      <c r="EB22" t="str">
        <f>"AHSG"</f>
        <v>AHSG</v>
      </c>
      <c r="EC22" t="s">
        <v>1722</v>
      </c>
      <c r="ED22" t="s">
        <v>1506</v>
      </c>
      <c r="EE22">
        <v>9606</v>
      </c>
      <c r="EF22" s="15" t="str">
        <f>HYPERLINK("http://www.uniprot.org/uniprot/P02765", "P02765")</f>
        <v>P02765</v>
      </c>
      <c r="EG22" t="s">
        <v>1723</v>
      </c>
      <c r="EH22" t="s">
        <v>1724</v>
      </c>
      <c r="EI22" t="s">
        <v>1509</v>
      </c>
      <c r="EJ22" t="s">
        <v>1510</v>
      </c>
      <c r="EK22" t="s">
        <v>1508</v>
      </c>
      <c r="EL22" t="s">
        <v>1725</v>
      </c>
      <c r="EM22" t="s">
        <v>1559</v>
      </c>
      <c r="EN22" t="s">
        <v>1508</v>
      </c>
      <c r="EO22" t="s">
        <v>1508</v>
      </c>
      <c r="EP22" t="s">
        <v>1575</v>
      </c>
      <c r="EQ22" t="s">
        <v>1508</v>
      </c>
      <c r="ER22" t="s">
        <v>1726</v>
      </c>
      <c r="ES22" t="s">
        <v>1727</v>
      </c>
      <c r="ET22" t="s">
        <v>1728</v>
      </c>
      <c r="EU22" t="s">
        <v>1508</v>
      </c>
      <c r="EV22" t="s">
        <v>1729</v>
      </c>
      <c r="EW22" t="s">
        <v>98</v>
      </c>
    </row>
    <row r="23" spans="1:153">
      <c r="A23">
        <v>159</v>
      </c>
      <c r="B23">
        <v>1</v>
      </c>
      <c r="C23" t="s">
        <v>134</v>
      </c>
      <c r="D23" t="s">
        <v>98</v>
      </c>
      <c r="E23" t="s">
        <v>98</v>
      </c>
      <c r="F23" t="s">
        <v>98</v>
      </c>
      <c r="G23" t="s">
        <v>98</v>
      </c>
      <c r="H23" t="s">
        <v>98</v>
      </c>
      <c r="I23">
        <v>84.4</v>
      </c>
      <c r="J23">
        <v>147</v>
      </c>
      <c r="K23">
        <v>15887</v>
      </c>
      <c r="L23" t="s">
        <v>135</v>
      </c>
      <c r="M23">
        <v>490</v>
      </c>
      <c r="N23">
        <v>490</v>
      </c>
      <c r="O23">
        <v>1</v>
      </c>
      <c r="P23">
        <v>283</v>
      </c>
      <c r="Q23">
        <v>207</v>
      </c>
      <c r="R23">
        <v>283</v>
      </c>
      <c r="S23">
        <v>207</v>
      </c>
      <c r="T23">
        <v>283</v>
      </c>
      <c r="U23">
        <v>207</v>
      </c>
      <c r="V23">
        <v>283</v>
      </c>
      <c r="W23" s="1">
        <v>243810405</v>
      </c>
      <c r="X23" s="1">
        <v>82634944.310000002</v>
      </c>
      <c r="Y23" s="1">
        <v>21090083.559999999</v>
      </c>
      <c r="Z23" s="1">
        <v>100253980.90000001</v>
      </c>
      <c r="AA23" s="1">
        <v>26632856.579999998</v>
      </c>
      <c r="AB23" s="1">
        <v>125160037.3</v>
      </c>
      <c r="AC23" s="1">
        <v>237704264.69999999</v>
      </c>
      <c r="AD23" s="1">
        <v>47179706.280000001</v>
      </c>
      <c r="AE23" s="1">
        <v>182634586.90000001</v>
      </c>
      <c r="AF23" s="1">
        <v>195856124.59999999</v>
      </c>
      <c r="AG23" s="1">
        <v>137985211.80000001</v>
      </c>
      <c r="AH23">
        <v>207</v>
      </c>
      <c r="AI23" s="1">
        <v>65112503.810000002</v>
      </c>
      <c r="AJ23" s="1">
        <v>101431332.7</v>
      </c>
      <c r="AK23" s="1">
        <v>20262619.850000001</v>
      </c>
      <c r="AL23" s="1">
        <v>80227619.870000005</v>
      </c>
      <c r="AM23" s="1">
        <v>77586050.719999999</v>
      </c>
      <c r="AN23" s="1">
        <v>139219922.59999999</v>
      </c>
      <c r="AO23" s="1">
        <v>74567553.450000003</v>
      </c>
      <c r="AP23" s="1">
        <v>75903853.560000002</v>
      </c>
      <c r="AQ23" s="1">
        <v>24890872.969999999</v>
      </c>
      <c r="AR23" s="1">
        <v>104849855.90000001</v>
      </c>
      <c r="AS23" s="1">
        <v>76405218.540000007</v>
      </c>
      <c r="AT23" s="1">
        <v>101881800.268181</v>
      </c>
      <c r="AU23" s="1">
        <v>127358381.993636</v>
      </c>
      <c r="AV23" s="1">
        <v>76405218.542727202</v>
      </c>
      <c r="AW23" s="1">
        <v>121848172.777144</v>
      </c>
      <c r="AX23" s="1">
        <v>73076112.664893493</v>
      </c>
      <c r="AY23" s="1">
        <v>14984425.4440317</v>
      </c>
      <c r="AZ23" s="1">
        <v>73346858.075719595</v>
      </c>
      <c r="BA23" s="1">
        <v>47106915.229191102</v>
      </c>
      <c r="BB23" s="1">
        <v>90409534.225454703</v>
      </c>
      <c r="BC23" s="1">
        <v>139813209.81823599</v>
      </c>
      <c r="BD23" s="1">
        <v>32584074.416635498</v>
      </c>
      <c r="BE23" s="1">
        <v>114275660.62353399</v>
      </c>
      <c r="BF23" s="1">
        <v>133001359.594346</v>
      </c>
      <c r="BG23" s="1">
        <v>98037976.602285102</v>
      </c>
      <c r="BH23" s="1">
        <v>98037976.602285102</v>
      </c>
      <c r="BI23" s="1">
        <v>132541484.956264</v>
      </c>
      <c r="BJ23" s="1">
        <v>191467178.706043</v>
      </c>
      <c r="BK23" s="1">
        <v>36117779.668745197</v>
      </c>
      <c r="BL23" s="1">
        <v>126476973.196283</v>
      </c>
      <c r="BM23" s="1">
        <v>122307610.033969</v>
      </c>
      <c r="BN23" s="1">
        <v>238109528.69914699</v>
      </c>
      <c r="BO23" s="1">
        <v>121697241.25588199</v>
      </c>
      <c r="BP23" s="1">
        <v>129058997.96596</v>
      </c>
      <c r="BQ23" s="1">
        <v>73226173.164212406</v>
      </c>
      <c r="BR23" s="1">
        <v>110467249.63905901</v>
      </c>
      <c r="BS23" s="1">
        <v>128946762.350293</v>
      </c>
      <c r="BT23" s="1">
        <v>128946762.350293</v>
      </c>
      <c r="BU23" s="1">
        <v>112435224.330449</v>
      </c>
      <c r="BV23" s="7">
        <v>1.1468537828618199</v>
      </c>
      <c r="BW23" s="7">
        <v>0.87195073595574901</v>
      </c>
      <c r="BX23" s="1">
        <v>139742037.884269</v>
      </c>
      <c r="BY23" s="1">
        <v>83807616.246569693</v>
      </c>
      <c r="BZ23" s="1">
        <v>17184945.004498601</v>
      </c>
      <c r="CA23" s="1">
        <v>84118121.645168096</v>
      </c>
      <c r="CB23" s="1">
        <v>54024743.929548897</v>
      </c>
      <c r="CC23" s="1">
        <v>103686516.33323801</v>
      </c>
      <c r="CD23" s="1">
        <v>160345308.57409799</v>
      </c>
      <c r="CE23" s="1">
        <v>37369169.005769499</v>
      </c>
      <c r="CF23" s="1">
        <v>131057473.675134</v>
      </c>
      <c r="CG23" s="1">
        <v>152533112.37654099</v>
      </c>
      <c r="CH23" s="1">
        <v>112435224.330449</v>
      </c>
      <c r="CI23" s="1">
        <v>115569645.352283</v>
      </c>
      <c r="CJ23" s="1">
        <v>166949947.38410601</v>
      </c>
      <c r="CK23" s="1">
        <v>31492924.563249901</v>
      </c>
      <c r="CL23" s="1">
        <v>110281689.859955</v>
      </c>
      <c r="CM23" s="1">
        <v>106646210.58210801</v>
      </c>
      <c r="CN23" s="1">
        <v>207619778.78729799</v>
      </c>
      <c r="CO23" s="1">
        <v>106113999.076851</v>
      </c>
      <c r="CP23" s="1">
        <v>112533088.258131</v>
      </c>
      <c r="CQ23" s="1">
        <v>63849615.581758097</v>
      </c>
      <c r="CR23" s="1">
        <v>96321999.621785596</v>
      </c>
      <c r="CS23" s="1">
        <v>112435224.330449</v>
      </c>
      <c r="CT23" s="20">
        <v>162680514.752193</v>
      </c>
      <c r="CU23" s="20">
        <v>80241798.787894607</v>
      </c>
      <c r="CV23" s="20">
        <v>73987840.286011398</v>
      </c>
      <c r="CW23" s="20">
        <v>52264818.699781999</v>
      </c>
      <c r="CX23" s="20">
        <v>117708259.30116101</v>
      </c>
      <c r="CY23" s="20">
        <v>165574999.60847101</v>
      </c>
      <c r="CZ23" s="20">
        <v>32569214.6442894</v>
      </c>
      <c r="DA23" s="20">
        <v>111187279.61750901</v>
      </c>
      <c r="DB23" s="20">
        <v>125257505.447969</v>
      </c>
      <c r="DC23" s="22">
        <v>104804664.53826401</v>
      </c>
      <c r="DD23" s="22">
        <v>158329594.81924701</v>
      </c>
      <c r="DE23" s="22">
        <v>34689597.342868097</v>
      </c>
      <c r="DF23" s="22">
        <v>143390735.92465499</v>
      </c>
      <c r="DG23" s="22">
        <v>147408928.44679299</v>
      </c>
      <c r="DH23" s="22">
        <v>189720031.850557</v>
      </c>
      <c r="DI23" s="22">
        <v>89705651.2928406</v>
      </c>
      <c r="DJ23" s="22">
        <v>113881983.253656</v>
      </c>
      <c r="DK23" s="22">
        <v>56326460.436842099</v>
      </c>
      <c r="DL23" s="22">
        <v>121926676.464819</v>
      </c>
      <c r="DM23" s="6">
        <v>0.18033834325523801</v>
      </c>
      <c r="DN23" s="6">
        <v>1.1331496019535101</v>
      </c>
      <c r="DO23" s="5">
        <v>0.550470614723097</v>
      </c>
      <c r="DP23" s="5">
        <v>0.79938692223385899</v>
      </c>
      <c r="DQ23" s="24">
        <v>102385803.46058699</v>
      </c>
      <c r="DR23" s="26">
        <v>116018432.43705399</v>
      </c>
      <c r="DS23" t="s">
        <v>1441</v>
      </c>
      <c r="DT23" t="s">
        <v>1442</v>
      </c>
      <c r="DU23" t="s">
        <v>134</v>
      </c>
      <c r="DV23" t="s">
        <v>134</v>
      </c>
      <c r="DW23" t="s">
        <v>1730</v>
      </c>
      <c r="DX23" t="s">
        <v>1731</v>
      </c>
      <c r="DY23" t="s">
        <v>1732</v>
      </c>
      <c r="DZ23" t="s">
        <v>1733</v>
      </c>
      <c r="EA23" t="s">
        <v>1734</v>
      </c>
      <c r="EB23" t="str">
        <f>"TTR"</f>
        <v>TTR</v>
      </c>
      <c r="EC23" t="s">
        <v>1735</v>
      </c>
      <c r="ED23" t="s">
        <v>1506</v>
      </c>
      <c r="EE23">
        <v>9606</v>
      </c>
      <c r="EF23" s="15" t="str">
        <f>HYPERLINK("http://www.uniprot.org/uniprot/P02766", "P02766")</f>
        <v>P02766</v>
      </c>
      <c r="EG23" t="s">
        <v>1736</v>
      </c>
      <c r="EH23" t="s">
        <v>1677</v>
      </c>
      <c r="EI23" t="s">
        <v>1737</v>
      </c>
      <c r="EJ23" t="s">
        <v>1510</v>
      </c>
      <c r="EK23" t="s">
        <v>1508</v>
      </c>
      <c r="EL23" t="s">
        <v>1738</v>
      </c>
      <c r="EM23" t="s">
        <v>1528</v>
      </c>
      <c r="EN23" t="s">
        <v>1508</v>
      </c>
      <c r="EO23" t="s">
        <v>1739</v>
      </c>
      <c r="EP23" t="s">
        <v>1740</v>
      </c>
      <c r="EQ23" t="s">
        <v>1514</v>
      </c>
      <c r="ER23" t="s">
        <v>1741</v>
      </c>
      <c r="ES23" t="s">
        <v>1742</v>
      </c>
      <c r="ET23" t="s">
        <v>1743</v>
      </c>
      <c r="EU23" t="s">
        <v>1508</v>
      </c>
      <c r="EV23" t="s">
        <v>1744</v>
      </c>
      <c r="EW23" t="s">
        <v>98</v>
      </c>
    </row>
    <row r="24" spans="1:153">
      <c r="A24">
        <v>244</v>
      </c>
      <c r="B24">
        <v>1</v>
      </c>
      <c r="C24" t="s">
        <v>136</v>
      </c>
      <c r="D24" t="s">
        <v>98</v>
      </c>
      <c r="E24" t="s">
        <v>98</v>
      </c>
      <c r="F24" t="s">
        <v>137</v>
      </c>
      <c r="G24" t="s">
        <v>98</v>
      </c>
      <c r="H24" t="s">
        <v>98</v>
      </c>
      <c r="I24">
        <v>63.7</v>
      </c>
      <c r="J24">
        <v>1231</v>
      </c>
      <c r="K24">
        <v>139095</v>
      </c>
      <c r="L24" t="s">
        <v>138</v>
      </c>
      <c r="M24">
        <v>1600</v>
      </c>
      <c r="N24">
        <v>1426</v>
      </c>
      <c r="O24">
        <v>0.89100000000000001</v>
      </c>
      <c r="P24">
        <v>884</v>
      </c>
      <c r="Q24">
        <v>716</v>
      </c>
      <c r="R24">
        <v>783</v>
      </c>
      <c r="S24">
        <v>643</v>
      </c>
      <c r="T24">
        <v>881.47199999999998</v>
      </c>
      <c r="U24">
        <v>714.61800000000005</v>
      </c>
      <c r="V24">
        <v>783</v>
      </c>
      <c r="W24" s="1">
        <v>129383791</v>
      </c>
      <c r="X24" s="1">
        <v>113127377.09999999</v>
      </c>
      <c r="Y24" s="1">
        <v>13372237.85</v>
      </c>
      <c r="Z24" s="1">
        <v>193706357.5</v>
      </c>
      <c r="AA24" s="1">
        <v>59918398.109999999</v>
      </c>
      <c r="AB24" s="1">
        <v>117813378.90000001</v>
      </c>
      <c r="AC24" s="1">
        <v>207689279.09999999</v>
      </c>
      <c r="AD24" s="1">
        <v>193313996.80000001</v>
      </c>
      <c r="AE24" s="1">
        <v>178887105.40000001</v>
      </c>
      <c r="AF24" s="1">
        <v>185850109.80000001</v>
      </c>
      <c r="AG24" s="1">
        <v>153298866</v>
      </c>
      <c r="AH24">
        <v>643</v>
      </c>
      <c r="AI24" s="1">
        <v>62168301.859999999</v>
      </c>
      <c r="AJ24" s="1">
        <v>57250246.109999999</v>
      </c>
      <c r="AK24" s="1">
        <v>85647361.599999994</v>
      </c>
      <c r="AL24" s="1">
        <v>54899358.420000002</v>
      </c>
      <c r="AM24" s="1">
        <v>45929050.659999996</v>
      </c>
      <c r="AN24" s="1">
        <v>49535592.119999997</v>
      </c>
      <c r="AO24" s="1">
        <v>68717139.400000006</v>
      </c>
      <c r="AP24" s="1">
        <v>44857866.649999999</v>
      </c>
      <c r="AQ24" s="1">
        <v>32682232.309999999</v>
      </c>
      <c r="AR24" s="1">
        <v>68089653.450000003</v>
      </c>
      <c r="AS24" s="1">
        <v>56977680.259999998</v>
      </c>
      <c r="AT24" s="1">
        <v>98777971.836363599</v>
      </c>
      <c r="AU24" s="1">
        <v>140578263.414545</v>
      </c>
      <c r="AV24" s="1">
        <v>56977680.258181803</v>
      </c>
      <c r="AW24" s="1">
        <v>64661631.320984699</v>
      </c>
      <c r="AX24" s="1">
        <v>100041320.57535701</v>
      </c>
      <c r="AY24" s="1">
        <v>9500924.9495445807</v>
      </c>
      <c r="AZ24" s="1">
        <v>141717591.50480801</v>
      </c>
      <c r="BA24" s="1">
        <v>105980779.491611</v>
      </c>
      <c r="BB24" s="1">
        <v>85102664.889314607</v>
      </c>
      <c r="BC24" s="1">
        <v>122158955.76149701</v>
      </c>
      <c r="BD24" s="1">
        <v>133509895.549702</v>
      </c>
      <c r="BE24" s="1">
        <v>111930836.834372</v>
      </c>
      <c r="BF24" s="1">
        <v>126206506.611121</v>
      </c>
      <c r="BG24" s="1">
        <v>108918270.603146</v>
      </c>
      <c r="BH24" s="1">
        <v>108918270.603146</v>
      </c>
      <c r="BI24" s="1">
        <v>126548336.54957999</v>
      </c>
      <c r="BJ24" s="1">
        <v>108068609.68029401</v>
      </c>
      <c r="BK24" s="1">
        <v>152664984.013809</v>
      </c>
      <c r="BL24" s="1">
        <v>86547559.239956304</v>
      </c>
      <c r="BM24" s="1">
        <v>72403123.566974699</v>
      </c>
      <c r="BN24" s="1">
        <v>84721326.324932098</v>
      </c>
      <c r="BO24" s="1">
        <v>112149130.621314</v>
      </c>
      <c r="BP24" s="1">
        <v>76271639.043509096</v>
      </c>
      <c r="BQ24" s="1">
        <v>96147483.6744176</v>
      </c>
      <c r="BR24" s="1">
        <v>71737597.357043296</v>
      </c>
      <c r="BS24" s="1">
        <v>96159497.167210296</v>
      </c>
      <c r="BT24" s="1">
        <v>96159497.167210296</v>
      </c>
      <c r="BU24" s="1">
        <v>102340246.890071</v>
      </c>
      <c r="BV24" s="7">
        <v>0.93960587441713195</v>
      </c>
      <c r="BW24" s="7">
        <v>1.06427601958143</v>
      </c>
      <c r="BX24" s="1">
        <v>60756448.638591997</v>
      </c>
      <c r="BY24" s="1">
        <v>93999412.497052997</v>
      </c>
      <c r="BZ24" s="1">
        <v>8927124.8949883804</v>
      </c>
      <c r="CA24" s="1">
        <v>133158681.486165</v>
      </c>
      <c r="CB24" s="1">
        <v>99580162.985624894</v>
      </c>
      <c r="CC24" s="1">
        <v>79962963.858552605</v>
      </c>
      <c r="CD24" s="1">
        <v>114781272.446165</v>
      </c>
      <c r="CE24" s="1">
        <v>125446682.151318</v>
      </c>
      <c r="CF24" s="1">
        <v>105170871.818001</v>
      </c>
      <c r="CG24" s="1">
        <v>118584375.00147399</v>
      </c>
      <c r="CH24" s="1">
        <v>102340246.890071</v>
      </c>
      <c r="CI24" s="1">
        <v>134682359.907639</v>
      </c>
      <c r="CJ24" s="1">
        <v>115014829.752243</v>
      </c>
      <c r="CK24" s="1">
        <v>162477681.51567999</v>
      </c>
      <c r="CL24" s="1">
        <v>92110491.852389202</v>
      </c>
      <c r="CM24" s="1">
        <v>77056908.155122697</v>
      </c>
      <c r="CN24" s="1">
        <v>90166875.954758599</v>
      </c>
      <c r="CO24" s="1">
        <v>119357630.337171</v>
      </c>
      <c r="CP24" s="1">
        <v>81174076.408177897</v>
      </c>
      <c r="CQ24" s="1">
        <v>102327461.21777999</v>
      </c>
      <c r="CR24" s="1">
        <v>76348604.569489807</v>
      </c>
      <c r="CS24" s="1">
        <v>102340246.890071</v>
      </c>
      <c r="CT24" s="20">
        <v>70729542.009591401</v>
      </c>
      <c r="CU24" s="20">
        <v>89999958.017867699</v>
      </c>
      <c r="CV24" s="20">
        <v>117122482.834948</v>
      </c>
      <c r="CW24" s="20">
        <v>96336211.631570399</v>
      </c>
      <c r="CX24" s="20">
        <v>137174654.25264999</v>
      </c>
      <c r="CY24" s="20">
        <v>114067603.43195499</v>
      </c>
      <c r="CZ24" s="20">
        <v>168030456.28749999</v>
      </c>
      <c r="DA24" s="20">
        <v>92866866.896067306</v>
      </c>
      <c r="DB24" s="20">
        <v>90504444.933959901</v>
      </c>
      <c r="DC24" s="22">
        <v>80825278.918107793</v>
      </c>
      <c r="DD24" s="22">
        <v>113338347.849702</v>
      </c>
      <c r="DE24" s="22">
        <v>116451476.11273099</v>
      </c>
      <c r="DF24" s="22">
        <v>115068055.906544</v>
      </c>
      <c r="DG24" s="22">
        <v>114600661.96215899</v>
      </c>
      <c r="DH24" s="22">
        <v>82393222.254259497</v>
      </c>
      <c r="DI24" s="22">
        <v>100901427.326395</v>
      </c>
      <c r="DJ24" s="22">
        <v>82147081.833765894</v>
      </c>
      <c r="DK24" s="22">
        <v>90270609.202109098</v>
      </c>
      <c r="DL24" s="22">
        <v>96643878.287791893</v>
      </c>
      <c r="DM24" s="6">
        <v>-0.128843233774913</v>
      </c>
      <c r="DN24" s="6">
        <v>-1.0934166367509599</v>
      </c>
      <c r="DO24" s="5">
        <v>0.39647584253271501</v>
      </c>
      <c r="DP24" s="5">
        <v>0.74404470291997404</v>
      </c>
      <c r="DQ24" s="24">
        <v>108536913.366234</v>
      </c>
      <c r="DR24" s="26">
        <v>99264003.965356603</v>
      </c>
      <c r="DS24" t="s">
        <v>1443</v>
      </c>
      <c r="DT24" t="s">
        <v>1442</v>
      </c>
      <c r="DU24" t="s">
        <v>136</v>
      </c>
      <c r="DV24" t="s">
        <v>136</v>
      </c>
      <c r="DW24" t="s">
        <v>1745</v>
      </c>
      <c r="DX24" t="s">
        <v>1746</v>
      </c>
      <c r="DY24" t="s">
        <v>1747</v>
      </c>
      <c r="DZ24" t="s">
        <v>1748</v>
      </c>
      <c r="EA24" t="s">
        <v>1749</v>
      </c>
      <c r="EB24" t="str">
        <f>"CFH"</f>
        <v>CFH</v>
      </c>
      <c r="EC24" t="s">
        <v>1750</v>
      </c>
      <c r="ED24" t="s">
        <v>1506</v>
      </c>
      <c r="EE24">
        <v>9606</v>
      </c>
      <c r="EF24" s="15" t="str">
        <f>HYPERLINK("http://www.uniprot.org/uniprot/P08603", "P08603")</f>
        <v>P08603</v>
      </c>
      <c r="EG24" t="s">
        <v>1751</v>
      </c>
      <c r="EH24" t="s">
        <v>1752</v>
      </c>
      <c r="EI24" t="s">
        <v>1509</v>
      </c>
      <c r="EJ24" t="s">
        <v>1542</v>
      </c>
      <c r="EK24" t="s">
        <v>1508</v>
      </c>
      <c r="EL24" t="s">
        <v>1527</v>
      </c>
      <c r="EM24" t="s">
        <v>1544</v>
      </c>
      <c r="EN24" t="s">
        <v>1508</v>
      </c>
      <c r="EO24" t="s">
        <v>1508</v>
      </c>
      <c r="EP24" t="s">
        <v>1617</v>
      </c>
      <c r="EQ24" t="s">
        <v>1514</v>
      </c>
      <c r="ER24" t="s">
        <v>1753</v>
      </c>
      <c r="ES24" t="s">
        <v>1754</v>
      </c>
      <c r="ET24" t="s">
        <v>1755</v>
      </c>
      <c r="EU24" t="s">
        <v>1508</v>
      </c>
      <c r="EV24" t="s">
        <v>1756</v>
      </c>
      <c r="EW24" t="s">
        <v>98</v>
      </c>
    </row>
    <row r="25" spans="1:153">
      <c r="A25">
        <v>170</v>
      </c>
      <c r="B25">
        <v>1</v>
      </c>
      <c r="C25" t="s">
        <v>139</v>
      </c>
      <c r="D25" t="s">
        <v>98</v>
      </c>
      <c r="E25" t="s">
        <v>98</v>
      </c>
      <c r="F25" t="s">
        <v>98</v>
      </c>
      <c r="G25" t="s">
        <v>98</v>
      </c>
      <c r="H25" t="s">
        <v>98</v>
      </c>
      <c r="I25">
        <v>54.4</v>
      </c>
      <c r="J25">
        <v>478</v>
      </c>
      <c r="K25">
        <v>54305</v>
      </c>
      <c r="L25" t="s">
        <v>140</v>
      </c>
      <c r="M25">
        <v>366</v>
      </c>
      <c r="N25">
        <v>366</v>
      </c>
      <c r="O25">
        <v>1</v>
      </c>
      <c r="P25">
        <v>195</v>
      </c>
      <c r="Q25">
        <v>171</v>
      </c>
      <c r="R25">
        <v>195</v>
      </c>
      <c r="S25">
        <v>171</v>
      </c>
      <c r="T25">
        <v>195</v>
      </c>
      <c r="U25">
        <v>171</v>
      </c>
      <c r="V25">
        <v>195</v>
      </c>
      <c r="W25" s="1">
        <v>188189884.19999999</v>
      </c>
      <c r="X25" s="1">
        <v>222226847.69999999</v>
      </c>
      <c r="Y25" s="1">
        <v>13009412.220000001</v>
      </c>
      <c r="Z25" s="1">
        <v>201347338.59999999</v>
      </c>
      <c r="AA25" s="1">
        <v>44585934.810000002</v>
      </c>
      <c r="AB25" s="1">
        <v>126622024</v>
      </c>
      <c r="AC25" s="1">
        <v>205968018.69999999</v>
      </c>
      <c r="AD25" s="1">
        <v>153898666.5</v>
      </c>
      <c r="AE25" s="1">
        <v>187686800.80000001</v>
      </c>
      <c r="AF25" s="1">
        <v>146416169.19999999</v>
      </c>
      <c r="AG25" s="1">
        <v>164104631.59999999</v>
      </c>
      <c r="AH25">
        <v>171</v>
      </c>
      <c r="AI25" s="1">
        <v>30340918.469999999</v>
      </c>
      <c r="AJ25" s="1">
        <v>39419756.329999998</v>
      </c>
      <c r="AK25" s="1">
        <v>38102240.159999996</v>
      </c>
      <c r="AL25" s="1">
        <v>44194950.049999997</v>
      </c>
      <c r="AM25" s="1">
        <v>38029700.93</v>
      </c>
      <c r="AN25" s="1">
        <v>45387609.270000003</v>
      </c>
      <c r="AO25" s="1">
        <v>45898815.469999999</v>
      </c>
      <c r="AP25" s="1">
        <v>41850587.770000003</v>
      </c>
      <c r="AQ25" s="1">
        <v>19016586.199999999</v>
      </c>
      <c r="AR25" s="1">
        <v>49227777.340000004</v>
      </c>
      <c r="AS25" s="1">
        <v>39146894.200000003</v>
      </c>
      <c r="AT25" s="1">
        <v>94757798.387272701</v>
      </c>
      <c r="AU25" s="1">
        <v>150368702.575454</v>
      </c>
      <c r="AV25" s="1">
        <v>39146894.199090898</v>
      </c>
      <c r="AW25" s="1">
        <v>94050922.580241904</v>
      </c>
      <c r="AX25" s="1">
        <v>196520664.41489801</v>
      </c>
      <c r="AY25" s="1">
        <v>9243138.6972307097</v>
      </c>
      <c r="AZ25" s="1">
        <v>147307812.973021</v>
      </c>
      <c r="BA25" s="1">
        <v>78861456.156608507</v>
      </c>
      <c r="BB25" s="1">
        <v>91465602.435741305</v>
      </c>
      <c r="BC25" s="1">
        <v>121146542.535505</v>
      </c>
      <c r="BD25" s="1">
        <v>106288190.352357</v>
      </c>
      <c r="BE25" s="1">
        <v>117436864.045261</v>
      </c>
      <c r="BF25" s="1">
        <v>99427830.556573302</v>
      </c>
      <c r="BG25" s="1">
        <v>116595726.623564</v>
      </c>
      <c r="BH25" s="1">
        <v>116595726.623564</v>
      </c>
      <c r="BI25" s="1">
        <v>61761261.718415797</v>
      </c>
      <c r="BJ25" s="1">
        <v>74410828.773275197</v>
      </c>
      <c r="BK25" s="1">
        <v>67916603.340139896</v>
      </c>
      <c r="BL25" s="1">
        <v>69672308.887417495</v>
      </c>
      <c r="BM25" s="1">
        <v>59950490.943804801</v>
      </c>
      <c r="BN25" s="1">
        <v>77626980.752686799</v>
      </c>
      <c r="BO25" s="1">
        <v>74908709.769555002</v>
      </c>
      <c r="BP25" s="1">
        <v>71158375.6101816</v>
      </c>
      <c r="BQ25" s="1">
        <v>55944676.418208003</v>
      </c>
      <c r="BR25" s="1">
        <v>51865184.953428499</v>
      </c>
      <c r="BS25" s="1">
        <v>66067022.117302001</v>
      </c>
      <c r="BT25" s="1">
        <v>66067022.117302001</v>
      </c>
      <c r="BU25" s="1">
        <v>87767490.847248897</v>
      </c>
      <c r="BV25" s="7">
        <v>0.75275049428364604</v>
      </c>
      <c r="BW25" s="7">
        <v>1.32846143256491</v>
      </c>
      <c r="BX25" s="1">
        <v>70796878.460109994</v>
      </c>
      <c r="BY25" s="1">
        <v>147931027.27526501</v>
      </c>
      <c r="BZ25" s="1">
        <v>6957777.2230727104</v>
      </c>
      <c r="CA25" s="1">
        <v>110886029.027284</v>
      </c>
      <c r="CB25" s="1">
        <v>59363000.101815097</v>
      </c>
      <c r="CC25" s="1">
        <v>68850777.443455696</v>
      </c>
      <c r="CD25" s="1">
        <v>91193119.774356395</v>
      </c>
      <c r="CE25" s="1">
        <v>80008487.824251607</v>
      </c>
      <c r="CF25" s="1">
        <v>88400657.457191601</v>
      </c>
      <c r="CG25" s="1">
        <v>74844348.597011194</v>
      </c>
      <c r="CH25" s="1">
        <v>87767490.847248897</v>
      </c>
      <c r="CI25" s="1">
        <v>82047454.219463304</v>
      </c>
      <c r="CJ25" s="1">
        <v>98851916.190487698</v>
      </c>
      <c r="CK25" s="1">
        <v>90224588.168185204</v>
      </c>
      <c r="CL25" s="1">
        <v>92556975.274683803</v>
      </c>
      <c r="CM25" s="1">
        <v>79641915.082176894</v>
      </c>
      <c r="CN25" s="1">
        <v>103124450.056403</v>
      </c>
      <c r="CO25" s="1">
        <v>99513331.892052501</v>
      </c>
      <c r="CP25" s="1">
        <v>94531157.602094099</v>
      </c>
      <c r="CQ25" s="1">
        <v>74320344.978913203</v>
      </c>
      <c r="CR25" s="1">
        <v>68900897.903475806</v>
      </c>
      <c r="CS25" s="1">
        <v>87767490.847248897</v>
      </c>
      <c r="CT25" s="20">
        <v>82418095.550298601</v>
      </c>
      <c r="CU25" s="20">
        <v>141636909.11080199</v>
      </c>
      <c r="CV25" s="20">
        <v>97532108.957785204</v>
      </c>
      <c r="CW25" s="20">
        <v>57429174.339862697</v>
      </c>
      <c r="CX25" s="20">
        <v>83565740.699696496</v>
      </c>
      <c r="CY25" s="20">
        <v>98037802.592891306</v>
      </c>
      <c r="CZ25" s="20">
        <v>93308069.002626598</v>
      </c>
      <c r="DA25" s="20">
        <v>93317016.664195597</v>
      </c>
      <c r="DB25" s="20">
        <v>93540572.682720706</v>
      </c>
      <c r="DC25" s="22">
        <v>69593259.454960406</v>
      </c>
      <c r="DD25" s="22">
        <v>90046723.740000203</v>
      </c>
      <c r="DE25" s="22">
        <v>74271446.234368801</v>
      </c>
      <c r="DF25" s="22">
        <v>96719667.894949302</v>
      </c>
      <c r="DG25" s="22">
        <v>72330034.148574904</v>
      </c>
      <c r="DH25" s="22">
        <v>94233671.1056595</v>
      </c>
      <c r="DI25" s="22">
        <v>84125641.549254999</v>
      </c>
      <c r="DJ25" s="22">
        <v>95664269.715023205</v>
      </c>
      <c r="DK25" s="22">
        <v>65563463.976488099</v>
      </c>
      <c r="DL25" s="22">
        <v>87216394.175776199</v>
      </c>
      <c r="DM25" s="6">
        <v>-0.17103880717967301</v>
      </c>
      <c r="DN25" s="6">
        <v>-1.12586886821446</v>
      </c>
      <c r="DO25" s="5">
        <v>0.22892743237132701</v>
      </c>
      <c r="DP25" s="5">
        <v>0.57188697637206998</v>
      </c>
      <c r="DQ25" s="24">
        <v>93420609.955653295</v>
      </c>
      <c r="DR25" s="26">
        <v>82976457.199505597</v>
      </c>
      <c r="DS25" t="s">
        <v>1443</v>
      </c>
      <c r="DT25" t="s">
        <v>1442</v>
      </c>
      <c r="DU25" t="s">
        <v>139</v>
      </c>
      <c r="DV25" t="s">
        <v>139</v>
      </c>
      <c r="DW25" t="s">
        <v>1757</v>
      </c>
      <c r="DX25" t="s">
        <v>1758</v>
      </c>
      <c r="DY25" t="s">
        <v>1759</v>
      </c>
      <c r="DZ25" t="s">
        <v>1760</v>
      </c>
      <c r="EA25" t="s">
        <v>1761</v>
      </c>
      <c r="EB25" t="str">
        <f>"VTN"</f>
        <v>VTN</v>
      </c>
      <c r="EC25" t="s">
        <v>1508</v>
      </c>
      <c r="ED25" t="s">
        <v>1506</v>
      </c>
      <c r="EE25">
        <v>9606</v>
      </c>
      <c r="EF25" s="15" t="str">
        <f>HYPERLINK("http://www.uniprot.org/uniprot/P04004", "P04004")</f>
        <v>P04004</v>
      </c>
      <c r="EG25" t="s">
        <v>1762</v>
      </c>
      <c r="EH25" t="s">
        <v>1763</v>
      </c>
      <c r="EI25" t="s">
        <v>1509</v>
      </c>
      <c r="EJ25" t="s">
        <v>1510</v>
      </c>
      <c r="EK25" t="s">
        <v>1508</v>
      </c>
      <c r="EL25" t="s">
        <v>1508</v>
      </c>
      <c r="EM25" t="s">
        <v>1559</v>
      </c>
      <c r="EN25" t="s">
        <v>1508</v>
      </c>
      <c r="EO25" t="s">
        <v>1589</v>
      </c>
      <c r="EP25" t="s">
        <v>1764</v>
      </c>
      <c r="EQ25" t="s">
        <v>1514</v>
      </c>
      <c r="ER25" t="s">
        <v>1765</v>
      </c>
      <c r="ES25" t="s">
        <v>1766</v>
      </c>
      <c r="ET25" t="s">
        <v>1767</v>
      </c>
      <c r="EU25" t="s">
        <v>1508</v>
      </c>
      <c r="EV25" t="s">
        <v>1768</v>
      </c>
      <c r="EW25" t="s">
        <v>98</v>
      </c>
    </row>
    <row r="26" spans="1:153">
      <c r="A26">
        <v>317</v>
      </c>
      <c r="B26">
        <v>1</v>
      </c>
      <c r="C26" t="s">
        <v>141</v>
      </c>
      <c r="D26" t="s">
        <v>98</v>
      </c>
      <c r="E26" t="s">
        <v>98</v>
      </c>
      <c r="F26" t="s">
        <v>142</v>
      </c>
      <c r="G26" t="s">
        <v>98</v>
      </c>
      <c r="H26" t="s">
        <v>98</v>
      </c>
      <c r="I26">
        <v>58.2</v>
      </c>
      <c r="J26">
        <v>201</v>
      </c>
      <c r="K26">
        <v>23602</v>
      </c>
      <c r="L26" t="s">
        <v>143</v>
      </c>
      <c r="M26">
        <v>317</v>
      </c>
      <c r="N26">
        <v>282</v>
      </c>
      <c r="O26">
        <v>0.89</v>
      </c>
      <c r="P26">
        <v>172</v>
      </c>
      <c r="Q26">
        <v>145</v>
      </c>
      <c r="R26">
        <v>150</v>
      </c>
      <c r="S26">
        <v>132</v>
      </c>
      <c r="T26">
        <v>158.31200000000001</v>
      </c>
      <c r="U26">
        <v>136.047</v>
      </c>
      <c r="V26">
        <v>150</v>
      </c>
      <c r="W26" s="1">
        <v>151164813.19999999</v>
      </c>
      <c r="X26" s="1">
        <v>142072958.30000001</v>
      </c>
      <c r="Y26" s="1">
        <v>13397222.619999999</v>
      </c>
      <c r="Z26" s="1">
        <v>168029890.30000001</v>
      </c>
      <c r="AA26" s="1">
        <v>46171550.340000004</v>
      </c>
      <c r="AB26" s="1">
        <v>139557165.5</v>
      </c>
      <c r="AC26" s="1">
        <v>239147987.09999999</v>
      </c>
      <c r="AD26" s="1">
        <v>245799318.09999999</v>
      </c>
      <c r="AE26" s="1">
        <v>108445079.5</v>
      </c>
      <c r="AF26" s="1">
        <v>165945456.69999999</v>
      </c>
      <c r="AG26" s="1">
        <v>156259357.69999999</v>
      </c>
      <c r="AH26">
        <v>132</v>
      </c>
      <c r="AI26" s="1">
        <v>32575229.760000002</v>
      </c>
      <c r="AJ26" s="1">
        <v>26656811.559999999</v>
      </c>
      <c r="AK26" s="1">
        <v>34930157.909999996</v>
      </c>
      <c r="AL26" s="1">
        <v>22026583.5</v>
      </c>
      <c r="AM26" s="1">
        <v>15390794.82</v>
      </c>
      <c r="AN26" s="1">
        <v>22158729.27</v>
      </c>
      <c r="AO26" s="1">
        <v>35969670.18</v>
      </c>
      <c r="AP26" s="1">
        <v>16773667.91</v>
      </c>
      <c r="AQ26" s="1">
        <v>19402249.670000002</v>
      </c>
      <c r="AR26" s="1">
        <v>20959921.41</v>
      </c>
      <c r="AS26" s="1">
        <v>24684381.600000001</v>
      </c>
      <c r="AT26" s="1">
        <v>83978136.224999994</v>
      </c>
      <c r="AU26" s="1">
        <v>143271890.85090899</v>
      </c>
      <c r="AV26" s="1">
        <v>24684381.5990909</v>
      </c>
      <c r="AW26" s="1">
        <v>75547047.619310498</v>
      </c>
      <c r="AX26" s="1">
        <v>125638609.598592</v>
      </c>
      <c r="AY26" s="1">
        <v>9518676.5351291597</v>
      </c>
      <c r="AZ26" s="1">
        <v>122932420.295669</v>
      </c>
      <c r="BA26" s="1">
        <v>81666016.611227095</v>
      </c>
      <c r="BB26" s="1">
        <v>100809320.633525</v>
      </c>
      <c r="BC26" s="1">
        <v>140662380.375126</v>
      </c>
      <c r="BD26" s="1">
        <v>169758226.66203901</v>
      </c>
      <c r="BE26" s="1">
        <v>67854798.543825001</v>
      </c>
      <c r="BF26" s="1">
        <v>112689717.539753</v>
      </c>
      <c r="BG26" s="1">
        <v>111021688.876957</v>
      </c>
      <c r="BH26" s="1">
        <v>111021688.876957</v>
      </c>
      <c r="BI26" s="1">
        <v>66309373.354474097</v>
      </c>
      <c r="BJ26" s="1">
        <v>50318815.368299402</v>
      </c>
      <c r="BK26" s="1">
        <v>62262419.989479102</v>
      </c>
      <c r="BL26" s="1">
        <v>34724395.606517799</v>
      </c>
      <c r="BM26" s="1">
        <v>24262239.3263813</v>
      </c>
      <c r="BN26" s="1">
        <v>37898344.464757599</v>
      </c>
      <c r="BO26" s="1">
        <v>58703945.982687898</v>
      </c>
      <c r="BP26" s="1">
        <v>28520195.894496702</v>
      </c>
      <c r="BQ26" s="1">
        <v>57079255.348861396</v>
      </c>
      <c r="BR26" s="1">
        <v>22082861.735373501</v>
      </c>
      <c r="BS26" s="1">
        <v>41659079.690646902</v>
      </c>
      <c r="BT26" s="1">
        <v>41659079.690646902</v>
      </c>
      <c r="BU26" s="1">
        <v>68007803.848642096</v>
      </c>
      <c r="BV26" s="7">
        <v>0.61256322558750997</v>
      </c>
      <c r="BW26" s="7">
        <v>1.6324845472741101</v>
      </c>
      <c r="BX26" s="1">
        <v>46277343.173298001</v>
      </c>
      <c r="BY26" s="1">
        <v>76961591.954043701</v>
      </c>
      <c r="BZ26" s="1">
        <v>5830791.20168286</v>
      </c>
      <c r="CA26" s="1">
        <v>75303879.905594796</v>
      </c>
      <c r="CB26" s="1">
        <v>50025598.556256503</v>
      </c>
      <c r="CC26" s="1">
        <v>61752082.616557799</v>
      </c>
      <c r="CD26" s="1">
        <v>86164601.441404998</v>
      </c>
      <c r="CE26" s="1">
        <v>103987646.894114</v>
      </c>
      <c r="CF26" s="1">
        <v>41565354.267596103</v>
      </c>
      <c r="CG26" s="1">
        <v>69029576.866696894</v>
      </c>
      <c r="CH26" s="1">
        <v>68007803.848642096</v>
      </c>
      <c r="CI26" s="1">
        <v>108249027.340609</v>
      </c>
      <c r="CJ26" s="1">
        <v>82144688.525888294</v>
      </c>
      <c r="CK26" s="1">
        <v>101642438.508715</v>
      </c>
      <c r="CL26" s="1">
        <v>56687039.241073601</v>
      </c>
      <c r="CM26" s="1">
        <v>39607730.782583997</v>
      </c>
      <c r="CN26" s="1">
        <v>61868461.7059884</v>
      </c>
      <c r="CO26" s="1">
        <v>95833284.680752501</v>
      </c>
      <c r="CP26" s="1">
        <v>46558779.082996704</v>
      </c>
      <c r="CQ26" s="1">
        <v>93181002.326929793</v>
      </c>
      <c r="CR26" s="1">
        <v>36049930.542588197</v>
      </c>
      <c r="CS26" s="1">
        <v>68007803.848642096</v>
      </c>
      <c r="CT26" s="20">
        <v>53873709.892730102</v>
      </c>
      <c r="CU26" s="20">
        <v>73687056.7682468</v>
      </c>
      <c r="CV26" s="20">
        <v>66235090.969749197</v>
      </c>
      <c r="CW26" s="20">
        <v>48395950.609231301</v>
      </c>
      <c r="CX26" s="20">
        <v>110252173.40130199</v>
      </c>
      <c r="CY26" s="20">
        <v>81468170.452426001</v>
      </c>
      <c r="CZ26" s="20">
        <v>105116131.406303</v>
      </c>
      <c r="DA26" s="20">
        <v>57152530.857931502</v>
      </c>
      <c r="DB26" s="20">
        <v>46519848.452201001</v>
      </c>
      <c r="DC26" s="22">
        <v>62418012.795100801</v>
      </c>
      <c r="DD26" s="22">
        <v>85081419.314960301</v>
      </c>
      <c r="DE26" s="22">
        <v>96531169.821630999</v>
      </c>
      <c r="DF26" s="22">
        <v>45476893.230625696</v>
      </c>
      <c r="DG26" s="22">
        <v>66710603.3471343</v>
      </c>
      <c r="DH26" s="22">
        <v>56534529.5807781</v>
      </c>
      <c r="DI26" s="22">
        <v>81014637.961133003</v>
      </c>
      <c r="DJ26" s="22">
        <v>47116862.977030903</v>
      </c>
      <c r="DK26" s="22">
        <v>82201842.457648501</v>
      </c>
      <c r="DL26" s="22">
        <v>45632858.901438497</v>
      </c>
      <c r="DM26" s="6">
        <v>-9.4750307536332207E-2</v>
      </c>
      <c r="DN26" s="6">
        <v>-1.0678805726960301</v>
      </c>
      <c r="DO26" s="5">
        <v>0.63010779785819004</v>
      </c>
      <c r="DP26" s="5">
        <v>0.82936551369278999</v>
      </c>
      <c r="DQ26" s="24">
        <v>71411184.756680101</v>
      </c>
      <c r="DR26" s="26">
        <v>66871883.0387481</v>
      </c>
      <c r="DS26" t="s">
        <v>1443</v>
      </c>
      <c r="DT26" t="s">
        <v>1442</v>
      </c>
      <c r="DU26" t="s">
        <v>141</v>
      </c>
      <c r="DV26" t="s">
        <v>141</v>
      </c>
      <c r="DW26" t="s">
        <v>1769</v>
      </c>
      <c r="DX26" t="s">
        <v>1770</v>
      </c>
      <c r="DY26" t="s">
        <v>1771</v>
      </c>
      <c r="DZ26" t="s">
        <v>1772</v>
      </c>
      <c r="EA26" t="s">
        <v>1773</v>
      </c>
      <c r="EB26" t="str">
        <f>"ORM2"</f>
        <v>ORM2</v>
      </c>
      <c r="EC26" t="s">
        <v>1774</v>
      </c>
      <c r="ED26" t="s">
        <v>1506</v>
      </c>
      <c r="EE26">
        <v>9606</v>
      </c>
      <c r="EF26" s="15" t="str">
        <f>HYPERLINK("http://www.uniprot.org/uniprot/P19652", "P19652")</f>
        <v>P19652</v>
      </c>
      <c r="EG26" t="s">
        <v>1775</v>
      </c>
      <c r="EH26" t="s">
        <v>1776</v>
      </c>
      <c r="EI26" t="s">
        <v>1509</v>
      </c>
      <c r="EJ26" t="s">
        <v>1510</v>
      </c>
      <c r="EK26" t="s">
        <v>1508</v>
      </c>
      <c r="EL26" t="s">
        <v>1508</v>
      </c>
      <c r="EM26" t="s">
        <v>1528</v>
      </c>
      <c r="EN26" t="s">
        <v>1508</v>
      </c>
      <c r="EO26" t="s">
        <v>1508</v>
      </c>
      <c r="EP26" t="s">
        <v>1777</v>
      </c>
      <c r="EQ26" t="s">
        <v>1514</v>
      </c>
      <c r="ER26" t="s">
        <v>1778</v>
      </c>
      <c r="ES26" t="s">
        <v>1779</v>
      </c>
      <c r="ET26" t="s">
        <v>1508</v>
      </c>
      <c r="EU26" t="s">
        <v>1508</v>
      </c>
      <c r="EV26" t="s">
        <v>1608</v>
      </c>
      <c r="EW26" t="s">
        <v>98</v>
      </c>
    </row>
    <row r="27" spans="1:153">
      <c r="A27">
        <v>154</v>
      </c>
      <c r="B27">
        <v>1</v>
      </c>
      <c r="C27" t="s">
        <v>144</v>
      </c>
      <c r="D27" t="s">
        <v>98</v>
      </c>
      <c r="E27" t="s">
        <v>98</v>
      </c>
      <c r="F27" t="s">
        <v>98</v>
      </c>
      <c r="G27" t="s">
        <v>98</v>
      </c>
      <c r="H27" t="s">
        <v>98</v>
      </c>
      <c r="I27">
        <v>47.3</v>
      </c>
      <c r="J27">
        <v>2386</v>
      </c>
      <c r="K27">
        <v>262622</v>
      </c>
      <c r="L27" t="s">
        <v>145</v>
      </c>
      <c r="M27">
        <v>760</v>
      </c>
      <c r="N27">
        <v>760</v>
      </c>
      <c r="O27">
        <v>1</v>
      </c>
      <c r="P27">
        <v>420</v>
      </c>
      <c r="Q27">
        <v>340</v>
      </c>
      <c r="R27">
        <v>420</v>
      </c>
      <c r="S27">
        <v>340</v>
      </c>
      <c r="T27">
        <v>420</v>
      </c>
      <c r="U27">
        <v>340</v>
      </c>
      <c r="V27">
        <v>420</v>
      </c>
      <c r="W27" s="1">
        <v>53864592.280000001</v>
      </c>
      <c r="X27" s="1">
        <v>65774672.770000003</v>
      </c>
      <c r="Y27" s="1">
        <v>5523815.449</v>
      </c>
      <c r="Z27" s="1">
        <v>101940418.2</v>
      </c>
      <c r="AA27" s="1">
        <v>62288126.060000002</v>
      </c>
      <c r="AB27" s="1">
        <v>112573715.09999999</v>
      </c>
      <c r="AC27" s="1">
        <v>251537379</v>
      </c>
      <c r="AD27" s="1">
        <v>134498153.69999999</v>
      </c>
      <c r="AE27" s="1">
        <v>238599690.90000001</v>
      </c>
      <c r="AF27" s="1">
        <v>179589326.80000001</v>
      </c>
      <c r="AG27" s="1">
        <v>133407341.59999999</v>
      </c>
      <c r="AH27">
        <v>340</v>
      </c>
      <c r="AI27" s="1">
        <v>31308222.780000001</v>
      </c>
      <c r="AJ27" s="1">
        <v>31670816.829999998</v>
      </c>
      <c r="AK27" s="1">
        <v>38809493.5</v>
      </c>
      <c r="AL27" s="1">
        <v>27583075.27</v>
      </c>
      <c r="AM27" s="1">
        <v>30606748.66</v>
      </c>
      <c r="AN27" s="1">
        <v>46369914.57</v>
      </c>
      <c r="AO27" s="1">
        <v>96476549.189999998</v>
      </c>
      <c r="AP27" s="1">
        <v>46240927.789999999</v>
      </c>
      <c r="AQ27" s="1">
        <v>29948996.780000001</v>
      </c>
      <c r="AR27" s="1">
        <v>15512062.310000001</v>
      </c>
      <c r="AS27" s="1">
        <v>39452680.770000003</v>
      </c>
      <c r="AT27" s="1">
        <v>80617123.650408998</v>
      </c>
      <c r="AU27" s="1">
        <v>121781566.532636</v>
      </c>
      <c r="AV27" s="1">
        <v>39452680.768181801</v>
      </c>
      <c r="AW27" s="1">
        <v>26919696.6663661</v>
      </c>
      <c r="AX27" s="1">
        <v>58166160.066684499</v>
      </c>
      <c r="AY27" s="1">
        <v>3924650.2047586502</v>
      </c>
      <c r="AZ27" s="1">
        <v>74580673.193945006</v>
      </c>
      <c r="BA27" s="1">
        <v>110172240.265696</v>
      </c>
      <c r="BB27" s="1">
        <v>81317786.154255494</v>
      </c>
      <c r="BC27" s="1">
        <v>147949589.34220701</v>
      </c>
      <c r="BD27" s="1">
        <v>92889468.684943303</v>
      </c>
      <c r="BE27" s="1">
        <v>149293393.79236999</v>
      </c>
      <c r="BF27" s="1">
        <v>121954953.83060101</v>
      </c>
      <c r="BG27" s="1">
        <v>94785416.956934094</v>
      </c>
      <c r="BH27" s="1">
        <v>94785416.956934094</v>
      </c>
      <c r="BI27" s="1">
        <v>63730283.675029702</v>
      </c>
      <c r="BJ27" s="1">
        <v>59783518.409356199</v>
      </c>
      <c r="BK27" s="1">
        <v>69177270.543749496</v>
      </c>
      <c r="BL27" s="1">
        <v>43484075.4000654</v>
      </c>
      <c r="BM27" s="1">
        <v>48248857.169244103</v>
      </c>
      <c r="BN27" s="1">
        <v>79307029.467364594</v>
      </c>
      <c r="BO27" s="1">
        <v>157453601.99035001</v>
      </c>
      <c r="BP27" s="1">
        <v>78623251.991762996</v>
      </c>
      <c r="BQ27" s="1">
        <v>88106609.476892099</v>
      </c>
      <c r="BR27" s="1">
        <v>16343130.3258035</v>
      </c>
      <c r="BS27" s="1">
        <v>66583088.806530297</v>
      </c>
      <c r="BT27" s="1">
        <v>66583088.806530297</v>
      </c>
      <c r="BU27" s="1">
        <v>79442468.710429296</v>
      </c>
      <c r="BV27" s="7">
        <v>0.83812965391632099</v>
      </c>
      <c r="BW27" s="7">
        <v>1.19313282297948</v>
      </c>
      <c r="BX27" s="1">
        <v>22562196.0505138</v>
      </c>
      <c r="BY27" s="1">
        <v>48750783.606331602</v>
      </c>
      <c r="BZ27" s="1">
        <v>3289365.7178569799</v>
      </c>
      <c r="CA27" s="1">
        <v>62508273.812887304</v>
      </c>
      <c r="CB27" s="1">
        <v>92338621.605073795</v>
      </c>
      <c r="CC27" s="1">
        <v>68154847.966707498</v>
      </c>
      <c r="CD27" s="1">
        <v>124000938.112445</v>
      </c>
      <c r="CE27" s="1">
        <v>77853418.241382495</v>
      </c>
      <c r="CF27" s="1">
        <v>125127220.471192</v>
      </c>
      <c r="CG27" s="1">
        <v>102214063.24742199</v>
      </c>
      <c r="CH27" s="1">
        <v>79442468.710429296</v>
      </c>
      <c r="CI27" s="1">
        <v>76038693.270471707</v>
      </c>
      <c r="CJ27" s="1">
        <v>71329678.087401301</v>
      </c>
      <c r="CK27" s="1">
        <v>82537672.089879498</v>
      </c>
      <c r="CL27" s="1">
        <v>51882277.636732899</v>
      </c>
      <c r="CM27" s="1">
        <v>57567295.159874201</v>
      </c>
      <c r="CN27" s="1">
        <v>94623819.950514004</v>
      </c>
      <c r="CO27" s="1">
        <v>187863060.631035</v>
      </c>
      <c r="CP27" s="1">
        <v>93807982.6007597</v>
      </c>
      <c r="CQ27" s="1">
        <v>105122887.688315</v>
      </c>
      <c r="CR27" s="1">
        <v>19499525.221947599</v>
      </c>
      <c r="CS27" s="1">
        <v>79442468.710429296</v>
      </c>
      <c r="CT27" s="20">
        <v>26265751.687958401</v>
      </c>
      <c r="CU27" s="20">
        <v>46676552.133190803</v>
      </c>
      <c r="CV27" s="20">
        <v>54980449.978792898</v>
      </c>
      <c r="CW27" s="20">
        <v>89330572.736640498</v>
      </c>
      <c r="CX27" s="20">
        <v>77445787.750921294</v>
      </c>
      <c r="CY27" s="20">
        <v>70742229.071934298</v>
      </c>
      <c r="CZ27" s="20">
        <v>85358447.836000204</v>
      </c>
      <c r="DA27" s="20">
        <v>52308314.445617698</v>
      </c>
      <c r="DB27" s="20">
        <v>67613614.6587331</v>
      </c>
      <c r="DC27" s="22">
        <v>68889825.1229738</v>
      </c>
      <c r="DD27" s="22">
        <v>122442112.358263</v>
      </c>
      <c r="DE27" s="22">
        <v>72270906.804014996</v>
      </c>
      <c r="DF27" s="22">
        <v>136902411.777338</v>
      </c>
      <c r="DG27" s="22">
        <v>98780293.017954201</v>
      </c>
      <c r="DH27" s="22">
        <v>86465914.951312795</v>
      </c>
      <c r="DI27" s="22">
        <v>158813901.59999901</v>
      </c>
      <c r="DJ27" s="22">
        <v>94932426.266432196</v>
      </c>
      <c r="DK27" s="22">
        <v>92736661.300654396</v>
      </c>
      <c r="DL27" s="22">
        <v>24682962.483019799</v>
      </c>
      <c r="DM27" s="6">
        <v>0.59360385937683502</v>
      </c>
      <c r="DN27" s="6">
        <v>1.5090115611184001</v>
      </c>
      <c r="DO27" s="5">
        <v>2.3895176834957999E-2</v>
      </c>
      <c r="DP27" s="5">
        <v>0.185984126365423</v>
      </c>
      <c r="DQ27" s="24">
        <v>63413524.477754399</v>
      </c>
      <c r="DR27" s="26">
        <v>95691741.568196207</v>
      </c>
      <c r="DS27" t="s">
        <v>1441</v>
      </c>
      <c r="DT27" t="s">
        <v>1442</v>
      </c>
      <c r="DU27" t="s">
        <v>144</v>
      </c>
      <c r="DV27" t="s">
        <v>144</v>
      </c>
      <c r="DW27" t="s">
        <v>1780</v>
      </c>
      <c r="DX27" t="s">
        <v>1781</v>
      </c>
      <c r="DY27" t="s">
        <v>1782</v>
      </c>
      <c r="DZ27" t="s">
        <v>1783</v>
      </c>
      <c r="EA27" t="s">
        <v>1784</v>
      </c>
      <c r="EB27" t="str">
        <f>"FN1"</f>
        <v>FN1</v>
      </c>
      <c r="EC27" t="s">
        <v>1785</v>
      </c>
      <c r="ED27" t="s">
        <v>1506</v>
      </c>
      <c r="EE27">
        <v>9606</v>
      </c>
      <c r="EF27" s="15" t="str">
        <f>HYPERLINK("http://www.uniprot.org/uniprot/P02751", "P02751")</f>
        <v>P02751</v>
      </c>
      <c r="EG27" t="s">
        <v>1786</v>
      </c>
      <c r="EH27" t="s">
        <v>1787</v>
      </c>
      <c r="EI27" t="s">
        <v>1788</v>
      </c>
      <c r="EJ27" t="s">
        <v>1542</v>
      </c>
      <c r="EK27" t="s">
        <v>1508</v>
      </c>
      <c r="EL27" t="s">
        <v>1789</v>
      </c>
      <c r="EM27" t="s">
        <v>1559</v>
      </c>
      <c r="EN27" t="s">
        <v>1508</v>
      </c>
      <c r="EO27" t="s">
        <v>1589</v>
      </c>
      <c r="EP27" t="s">
        <v>1790</v>
      </c>
      <c r="EQ27" t="s">
        <v>1514</v>
      </c>
      <c r="ER27" t="s">
        <v>1791</v>
      </c>
      <c r="ES27" t="s">
        <v>1792</v>
      </c>
      <c r="ET27" t="s">
        <v>1793</v>
      </c>
      <c r="EU27" t="s">
        <v>1508</v>
      </c>
      <c r="EV27" t="s">
        <v>1794</v>
      </c>
      <c r="EW27" t="s">
        <v>98</v>
      </c>
    </row>
    <row r="28" spans="1:153">
      <c r="A28">
        <v>205</v>
      </c>
      <c r="B28">
        <v>1</v>
      </c>
      <c r="C28" t="s">
        <v>146</v>
      </c>
      <c r="D28" t="s">
        <v>98</v>
      </c>
      <c r="E28" t="s">
        <v>98</v>
      </c>
      <c r="F28" t="s">
        <v>98</v>
      </c>
      <c r="G28" t="s">
        <v>98</v>
      </c>
      <c r="H28" t="s">
        <v>98</v>
      </c>
      <c r="I28">
        <v>58.6</v>
      </c>
      <c r="J28">
        <v>782</v>
      </c>
      <c r="K28">
        <v>85696</v>
      </c>
      <c r="L28" t="s">
        <v>147</v>
      </c>
      <c r="M28">
        <v>526</v>
      </c>
      <c r="N28">
        <v>526</v>
      </c>
      <c r="O28">
        <v>1</v>
      </c>
      <c r="P28">
        <v>272</v>
      </c>
      <c r="Q28">
        <v>254</v>
      </c>
      <c r="R28">
        <v>272</v>
      </c>
      <c r="S28">
        <v>254</v>
      </c>
      <c r="T28">
        <v>272</v>
      </c>
      <c r="U28">
        <v>254</v>
      </c>
      <c r="V28">
        <v>272</v>
      </c>
      <c r="W28" s="1">
        <v>123604166.09999999</v>
      </c>
      <c r="X28" s="1">
        <v>93021157.579999998</v>
      </c>
      <c r="Y28" s="1">
        <v>12500304.59</v>
      </c>
      <c r="Z28" s="1">
        <v>110873413.5</v>
      </c>
      <c r="AA28" s="1">
        <v>64647915.270000003</v>
      </c>
      <c r="AB28" s="1">
        <v>128047119.40000001</v>
      </c>
      <c r="AC28" s="1">
        <v>135285251.69999999</v>
      </c>
      <c r="AD28" s="1">
        <v>120898369.5</v>
      </c>
      <c r="AE28" s="1">
        <v>118547653.40000001</v>
      </c>
      <c r="AF28" s="1">
        <v>152993822.40000001</v>
      </c>
      <c r="AG28" s="1">
        <v>116435429.90000001</v>
      </c>
      <c r="AH28">
        <v>254</v>
      </c>
      <c r="AI28" s="1">
        <v>33365765.379999999</v>
      </c>
      <c r="AJ28" s="1">
        <v>28962670.399999999</v>
      </c>
      <c r="AK28" s="1">
        <v>26398454.039999999</v>
      </c>
      <c r="AL28" s="1">
        <v>44938472.509999998</v>
      </c>
      <c r="AM28" s="1">
        <v>43081866.729999997</v>
      </c>
      <c r="AN28" s="1">
        <v>38890032.619999997</v>
      </c>
      <c r="AO28" s="1">
        <v>55489060.640000001</v>
      </c>
      <c r="AP28" s="1">
        <v>29271974.800000001</v>
      </c>
      <c r="AQ28" s="1">
        <v>32490564.579999998</v>
      </c>
      <c r="AR28" s="1">
        <v>43395290.18</v>
      </c>
      <c r="AS28" s="1">
        <v>37628415.189999998</v>
      </c>
      <c r="AT28" s="1">
        <v>72307598.655000001</v>
      </c>
      <c r="AU28" s="1">
        <v>106986782.12181801</v>
      </c>
      <c r="AV28" s="1">
        <v>37628415.188181803</v>
      </c>
      <c r="AW28" s="1">
        <v>61773170.783780403</v>
      </c>
      <c r="AX28" s="1">
        <v>82260896.383423597</v>
      </c>
      <c r="AY28" s="1">
        <v>8881419.63134747</v>
      </c>
      <c r="AZ28" s="1">
        <v>81116145.726588994</v>
      </c>
      <c r="BA28" s="1">
        <v>114346121.87469</v>
      </c>
      <c r="BB28" s="1">
        <v>92495022.162039503</v>
      </c>
      <c r="BC28" s="1">
        <v>79572258.853313893</v>
      </c>
      <c r="BD28" s="1">
        <v>83496947.718554094</v>
      </c>
      <c r="BE28" s="1">
        <v>74176045.389871195</v>
      </c>
      <c r="BF28" s="1">
        <v>103894562.55347501</v>
      </c>
      <c r="BG28" s="1">
        <v>82726937.208014697</v>
      </c>
      <c r="BH28" s="1">
        <v>82726937.208014697</v>
      </c>
      <c r="BI28" s="1">
        <v>67918569.113423407</v>
      </c>
      <c r="BJ28" s="1">
        <v>54671477.162609003</v>
      </c>
      <c r="BK28" s="1">
        <v>47054801.090403698</v>
      </c>
      <c r="BL28" s="1">
        <v>70844454.719446793</v>
      </c>
      <c r="BM28" s="1">
        <v>67914787.6022771</v>
      </c>
      <c r="BN28" s="1">
        <v>66514096.296751201</v>
      </c>
      <c r="BO28" s="1">
        <v>90560374.953114197</v>
      </c>
      <c r="BP28" s="1">
        <v>49771013.709950797</v>
      </c>
      <c r="BQ28" s="1">
        <v>95583618.582024604</v>
      </c>
      <c r="BR28" s="1">
        <v>45720218.805503301</v>
      </c>
      <c r="BS28" s="1">
        <v>63504331.2988225</v>
      </c>
      <c r="BT28" s="1">
        <v>63504331.2988225</v>
      </c>
      <c r="BU28" s="1">
        <v>72481161.882206693</v>
      </c>
      <c r="BV28" s="7">
        <v>0.87614946628514301</v>
      </c>
      <c r="BW28" s="7">
        <v>1.1413577688290699</v>
      </c>
      <c r="BX28" s="1">
        <v>54122530.612950198</v>
      </c>
      <c r="BY28" s="1">
        <v>72072840.462474093</v>
      </c>
      <c r="BZ28" s="1">
        <v>7781451.0698594796</v>
      </c>
      <c r="CA28" s="1">
        <v>71069867.785458893</v>
      </c>
      <c r="CB28" s="1">
        <v>100184293.65228499</v>
      </c>
      <c r="CC28" s="1">
        <v>81039464.301303402</v>
      </c>
      <c r="CD28" s="1">
        <v>69717192.125434294</v>
      </c>
      <c r="CE28" s="1">
        <v>73155806.180049703</v>
      </c>
      <c r="CF28" s="1">
        <v>64989302.579478301</v>
      </c>
      <c r="CG28" s="1">
        <v>91027165.531156197</v>
      </c>
      <c r="CH28" s="1">
        <v>72481161.882206693</v>
      </c>
      <c r="CI28" s="1">
        <v>77519386.505360499</v>
      </c>
      <c r="CJ28" s="1">
        <v>62399715.192905299</v>
      </c>
      <c r="CK28" s="1">
        <v>53706362.785239302</v>
      </c>
      <c r="CL28" s="1">
        <v>80858868.7725005</v>
      </c>
      <c r="CM28" s="1">
        <v>77515070.448235795</v>
      </c>
      <c r="CN28" s="1">
        <v>75916380.544942498</v>
      </c>
      <c r="CO28" s="1">
        <v>103361787.500811</v>
      </c>
      <c r="CP28" s="1">
        <v>56806533.160350896</v>
      </c>
      <c r="CQ28" s="1">
        <v>109095105.641389</v>
      </c>
      <c r="CR28" s="1">
        <v>52183126.926226497</v>
      </c>
      <c r="CS28" s="1">
        <v>72481161.882206693</v>
      </c>
      <c r="CT28" s="20">
        <v>63006674.8210577</v>
      </c>
      <c r="CU28" s="20">
        <v>69006310.183635503</v>
      </c>
      <c r="CV28" s="20">
        <v>62510977.706318401</v>
      </c>
      <c r="CW28" s="20">
        <v>96920661.967978805</v>
      </c>
      <c r="CX28" s="20">
        <v>78953881.184162304</v>
      </c>
      <c r="CY28" s="20">
        <v>61885810.570896901</v>
      </c>
      <c r="CZ28" s="20">
        <v>55541810.790024199</v>
      </c>
      <c r="DA28" s="20">
        <v>81522849.923503101</v>
      </c>
      <c r="DB28" s="20">
        <v>91042563.125055701</v>
      </c>
      <c r="DC28" s="22">
        <v>81913388.267014802</v>
      </c>
      <c r="DD28" s="22">
        <v>68840771.702744395</v>
      </c>
      <c r="DE28" s="22">
        <v>67910138.951364294</v>
      </c>
      <c r="DF28" s="22">
        <v>71105169.837174699</v>
      </c>
      <c r="DG28" s="22">
        <v>87969206.957323</v>
      </c>
      <c r="DH28" s="22">
        <v>69371320.107805893</v>
      </c>
      <c r="DI28" s="22">
        <v>87379012.639390498</v>
      </c>
      <c r="DJ28" s="22">
        <v>57487453.318849899</v>
      </c>
      <c r="DK28" s="22">
        <v>96240848.057954907</v>
      </c>
      <c r="DL28" s="22">
        <v>66054642.331340998</v>
      </c>
      <c r="DM28" s="6">
        <v>3.9760052368291797E-2</v>
      </c>
      <c r="DN28" s="6">
        <v>1.02794284232293</v>
      </c>
      <c r="DO28" s="5">
        <v>0.77206042780586304</v>
      </c>
      <c r="DP28" s="5">
        <v>0.897961073365934</v>
      </c>
      <c r="DQ28" s="24">
        <v>73376837.808070302</v>
      </c>
      <c r="DR28" s="26">
        <v>75427195.217096299</v>
      </c>
      <c r="DS28" t="s">
        <v>1441</v>
      </c>
      <c r="DT28" t="s">
        <v>1442</v>
      </c>
      <c r="DU28" t="s">
        <v>146</v>
      </c>
      <c r="DV28" t="s">
        <v>146</v>
      </c>
      <c r="DW28" t="s">
        <v>1795</v>
      </c>
      <c r="DX28" t="s">
        <v>1796</v>
      </c>
      <c r="DY28" t="s">
        <v>1797</v>
      </c>
      <c r="DZ28" t="s">
        <v>1798</v>
      </c>
      <c r="EA28" t="s">
        <v>1799</v>
      </c>
      <c r="EB28" t="str">
        <f>"GSN"</f>
        <v>GSN</v>
      </c>
      <c r="EC28" t="s">
        <v>1508</v>
      </c>
      <c r="ED28" t="s">
        <v>1506</v>
      </c>
      <c r="EE28">
        <v>9606</v>
      </c>
      <c r="EF28" s="15" t="str">
        <f>HYPERLINK("http://www.uniprot.org/uniprot/P06396", "P06396")</f>
        <v>P06396</v>
      </c>
      <c r="EG28" t="s">
        <v>1800</v>
      </c>
      <c r="EH28" t="s">
        <v>1801</v>
      </c>
      <c r="EI28" t="s">
        <v>1802</v>
      </c>
      <c r="EJ28" t="s">
        <v>1803</v>
      </c>
      <c r="EK28" t="s">
        <v>1508</v>
      </c>
      <c r="EL28" t="s">
        <v>1804</v>
      </c>
      <c r="EM28" t="s">
        <v>1559</v>
      </c>
      <c r="EN28" t="s">
        <v>1805</v>
      </c>
      <c r="EO28" t="s">
        <v>1806</v>
      </c>
      <c r="EP28" t="s">
        <v>1807</v>
      </c>
      <c r="EQ28" t="s">
        <v>1514</v>
      </c>
      <c r="ER28" t="s">
        <v>1808</v>
      </c>
      <c r="ES28" t="s">
        <v>1809</v>
      </c>
      <c r="ET28" t="s">
        <v>1810</v>
      </c>
      <c r="EU28" t="s">
        <v>1508</v>
      </c>
      <c r="EV28" t="s">
        <v>1811</v>
      </c>
      <c r="EW28" t="s">
        <v>98</v>
      </c>
    </row>
    <row r="29" spans="1:153">
      <c r="A29">
        <v>202</v>
      </c>
      <c r="B29">
        <v>1</v>
      </c>
      <c r="C29" t="s">
        <v>148</v>
      </c>
      <c r="D29" t="s">
        <v>98</v>
      </c>
      <c r="E29" t="s">
        <v>98</v>
      </c>
      <c r="F29" t="s">
        <v>98</v>
      </c>
      <c r="G29" t="s">
        <v>98</v>
      </c>
      <c r="H29" t="s">
        <v>98</v>
      </c>
      <c r="I29">
        <v>61.1</v>
      </c>
      <c r="J29">
        <v>499</v>
      </c>
      <c r="K29">
        <v>57070</v>
      </c>
      <c r="L29" t="s">
        <v>149</v>
      </c>
      <c r="M29">
        <v>381</v>
      </c>
      <c r="N29">
        <v>381</v>
      </c>
      <c r="O29">
        <v>1</v>
      </c>
      <c r="P29">
        <v>170</v>
      </c>
      <c r="Q29">
        <v>211</v>
      </c>
      <c r="R29">
        <v>170</v>
      </c>
      <c r="S29">
        <v>211</v>
      </c>
      <c r="T29">
        <v>170</v>
      </c>
      <c r="U29">
        <v>211</v>
      </c>
      <c r="V29">
        <v>170</v>
      </c>
      <c r="W29" s="1">
        <v>145659743.69999999</v>
      </c>
      <c r="X29" s="1">
        <v>142136392</v>
      </c>
      <c r="Y29" s="1">
        <v>11078237.09</v>
      </c>
      <c r="Z29" s="1">
        <v>120858424.3</v>
      </c>
      <c r="AA29" s="1">
        <v>43366755.810000002</v>
      </c>
      <c r="AB29" s="1">
        <v>102948232.2</v>
      </c>
      <c r="AC29" s="1">
        <v>144802689.40000001</v>
      </c>
      <c r="AD29" s="1">
        <v>94670054.129999995</v>
      </c>
      <c r="AE29" s="1">
        <v>109811528.2</v>
      </c>
      <c r="AF29" s="1">
        <v>88530776.620000005</v>
      </c>
      <c r="AG29" s="1">
        <v>110309399.59999999</v>
      </c>
      <c r="AH29">
        <v>211</v>
      </c>
      <c r="AI29" s="1">
        <v>38556591.609999999</v>
      </c>
      <c r="AJ29" s="1">
        <v>32592642.760000002</v>
      </c>
      <c r="AK29" s="1">
        <v>47607213.869999997</v>
      </c>
      <c r="AL29" s="1">
        <v>40314515.340000004</v>
      </c>
      <c r="AM29" s="1">
        <v>38647769.75</v>
      </c>
      <c r="AN29" s="1">
        <v>34405890.810000002</v>
      </c>
      <c r="AO29" s="1">
        <v>32401874.010000002</v>
      </c>
      <c r="AP29" s="1">
        <v>44151772.729999997</v>
      </c>
      <c r="AQ29" s="1">
        <v>20109085.350000001</v>
      </c>
      <c r="AR29" s="1">
        <v>46793405.670000002</v>
      </c>
      <c r="AS29" s="1">
        <v>37558076.189999998</v>
      </c>
      <c r="AT29" s="1">
        <v>69423230.5063636</v>
      </c>
      <c r="AU29" s="1">
        <v>101288384.82272699</v>
      </c>
      <c r="AV29" s="1">
        <v>37558076.189999998</v>
      </c>
      <c r="AW29" s="1">
        <v>72795800.560817704</v>
      </c>
      <c r="AX29" s="1">
        <v>125694705.57889</v>
      </c>
      <c r="AY29" s="1">
        <v>7871045.9943958502</v>
      </c>
      <c r="AZ29" s="1">
        <v>88421283.771557406</v>
      </c>
      <c r="BA29" s="1">
        <v>76705031.004477397</v>
      </c>
      <c r="BB29" s="1">
        <v>74364804.639890894</v>
      </c>
      <c r="BC29" s="1">
        <v>85170237.9882759</v>
      </c>
      <c r="BD29" s="1">
        <v>65382689.5507081</v>
      </c>
      <c r="BE29" s="1">
        <v>68709794.470670894</v>
      </c>
      <c r="BF29" s="1">
        <v>60119200.665545098</v>
      </c>
      <c r="BG29" s="1">
        <v>78374415.605288193</v>
      </c>
      <c r="BH29" s="1">
        <v>78374415.605288193</v>
      </c>
      <c r="BI29" s="1">
        <v>78484893.1896981</v>
      </c>
      <c r="BJ29" s="1">
        <v>61523606.066463202</v>
      </c>
      <c r="BK29" s="1">
        <v>84859059.387598902</v>
      </c>
      <c r="BL29" s="1">
        <v>63554893.992124997</v>
      </c>
      <c r="BM29" s="1">
        <v>60924822.276682302</v>
      </c>
      <c r="BN29" s="1">
        <v>58844813.962304398</v>
      </c>
      <c r="BO29" s="1">
        <v>52881159.379618697</v>
      </c>
      <c r="BP29" s="1">
        <v>75071070.567588195</v>
      </c>
      <c r="BQ29" s="1">
        <v>59158687.113456704</v>
      </c>
      <c r="BR29" s="1">
        <v>49300390.365244903</v>
      </c>
      <c r="BS29" s="1">
        <v>63385622.308909602</v>
      </c>
      <c r="BT29" s="1">
        <v>63385622.308909602</v>
      </c>
      <c r="BU29" s="1">
        <v>70482700.758684799</v>
      </c>
      <c r="BV29" s="7">
        <v>0.89930751271756904</v>
      </c>
      <c r="BW29" s="7">
        <v>1.11196669199187</v>
      </c>
      <c r="BX29" s="1">
        <v>65465810.338633202</v>
      </c>
      <c r="BY29" s="1">
        <v>113038193.035919</v>
      </c>
      <c r="BZ29" s="1">
        <v>7078490.7957057199</v>
      </c>
      <c r="CA29" s="1">
        <v>79517924.779893696</v>
      </c>
      <c r="CB29" s="1">
        <v>68981410.645560697</v>
      </c>
      <c r="CC29" s="1">
        <v>66876827.494428299</v>
      </c>
      <c r="CD29" s="1">
        <v>76594234.882799894</v>
      </c>
      <c r="CE29" s="1">
        <v>58799143.914632298</v>
      </c>
      <c r="CF29" s="1">
        <v>61791234.364754401</v>
      </c>
      <c r="CG29" s="1">
        <v>54065648.817099802</v>
      </c>
      <c r="CH29" s="1">
        <v>70482700.758684799</v>
      </c>
      <c r="CI29" s="1">
        <v>87272587.051484495</v>
      </c>
      <c r="CJ29" s="1">
        <v>68412200.717136502</v>
      </c>
      <c r="CK29" s="1">
        <v>94360447.552770704</v>
      </c>
      <c r="CL29" s="1">
        <v>70670925.232317701</v>
      </c>
      <c r="CM29" s="1">
        <v>67746373.087195501</v>
      </c>
      <c r="CN29" s="1">
        <v>65433473.1225411</v>
      </c>
      <c r="CO29" s="1">
        <v>58802087.864049897</v>
      </c>
      <c r="CP29" s="1">
        <v>83476530.003329903</v>
      </c>
      <c r="CQ29" s="1">
        <v>65782489.612132996</v>
      </c>
      <c r="CR29" s="1">
        <v>54820391.988349698</v>
      </c>
      <c r="CS29" s="1">
        <v>70482700.758684799</v>
      </c>
      <c r="CT29" s="20">
        <v>76211939.412092805</v>
      </c>
      <c r="CU29" s="20">
        <v>108228683.109773</v>
      </c>
      <c r="CV29" s="20">
        <v>69941641.627560005</v>
      </c>
      <c r="CW29" s="20">
        <v>66734252.840641603</v>
      </c>
      <c r="CX29" s="20">
        <v>88887564.509051993</v>
      </c>
      <c r="CY29" s="20">
        <v>67848779.136739507</v>
      </c>
      <c r="CZ29" s="20">
        <v>97585273.927327305</v>
      </c>
      <c r="DA29" s="20">
        <v>71251247.007659301</v>
      </c>
      <c r="DB29" s="20">
        <v>79569087.825359106</v>
      </c>
      <c r="DC29" s="22">
        <v>67598022.566508502</v>
      </c>
      <c r="DD29" s="22">
        <v>75631362.603164598</v>
      </c>
      <c r="DE29" s="22">
        <v>54582927.069880202</v>
      </c>
      <c r="DF29" s="22">
        <v>67606145.004884601</v>
      </c>
      <c r="DG29" s="22">
        <v>52249372.177204698</v>
      </c>
      <c r="DH29" s="22">
        <v>59792186.8398626</v>
      </c>
      <c r="DI29" s="22">
        <v>49709554.2069166</v>
      </c>
      <c r="DJ29" s="22">
        <v>84477134.139483705</v>
      </c>
      <c r="DK29" s="22">
        <v>58031591.338717297</v>
      </c>
      <c r="DL29" s="22">
        <v>69392955.128459498</v>
      </c>
      <c r="DM29" s="6">
        <v>-0.33650939234641802</v>
      </c>
      <c r="DN29" s="6">
        <v>-1.26269778765226</v>
      </c>
      <c r="DO29" s="5">
        <v>1.2151536935903999E-2</v>
      </c>
      <c r="DP29" s="5">
        <v>0.13576309195522701</v>
      </c>
      <c r="DQ29" s="24">
        <v>80695385.488467097</v>
      </c>
      <c r="DR29" s="26">
        <v>63907125.107508197</v>
      </c>
      <c r="DS29" t="s">
        <v>1443</v>
      </c>
      <c r="DT29" t="s">
        <v>1442</v>
      </c>
      <c r="DU29" t="s">
        <v>148</v>
      </c>
      <c r="DV29" t="s">
        <v>148</v>
      </c>
      <c r="DW29" t="s">
        <v>1812</v>
      </c>
      <c r="DX29" t="s">
        <v>1813</v>
      </c>
      <c r="DY29" t="s">
        <v>1814</v>
      </c>
      <c r="DZ29" t="s">
        <v>1815</v>
      </c>
      <c r="EA29" t="s">
        <v>1816</v>
      </c>
      <c r="EB29" t="str">
        <f>"SERPIND1"</f>
        <v>SERPIND1</v>
      </c>
      <c r="EC29" t="s">
        <v>1817</v>
      </c>
      <c r="ED29" t="s">
        <v>1506</v>
      </c>
      <c r="EE29">
        <v>9606</v>
      </c>
      <c r="EF29" s="15" t="str">
        <f>HYPERLINK("http://www.uniprot.org/uniprot/P05546", "P05546")</f>
        <v>P05546</v>
      </c>
      <c r="EG29" t="s">
        <v>1818</v>
      </c>
      <c r="EH29" t="s">
        <v>1819</v>
      </c>
      <c r="EI29" t="s">
        <v>1508</v>
      </c>
      <c r="EJ29" t="s">
        <v>1510</v>
      </c>
      <c r="EK29" t="s">
        <v>1508</v>
      </c>
      <c r="EL29" t="s">
        <v>1654</v>
      </c>
      <c r="EM29" t="s">
        <v>1559</v>
      </c>
      <c r="EN29" t="s">
        <v>1508</v>
      </c>
      <c r="EO29" t="s">
        <v>1655</v>
      </c>
      <c r="EP29" t="s">
        <v>1820</v>
      </c>
      <c r="EQ29" t="s">
        <v>1514</v>
      </c>
      <c r="ER29" t="s">
        <v>1821</v>
      </c>
      <c r="ES29" t="s">
        <v>1822</v>
      </c>
      <c r="ET29" t="s">
        <v>1823</v>
      </c>
      <c r="EU29" t="s">
        <v>1508</v>
      </c>
      <c r="EV29" t="s">
        <v>1659</v>
      </c>
      <c r="EW29" t="s">
        <v>98</v>
      </c>
    </row>
    <row r="30" spans="1:153">
      <c r="A30">
        <v>287</v>
      </c>
      <c r="B30">
        <v>1</v>
      </c>
      <c r="C30" t="s">
        <v>150</v>
      </c>
      <c r="D30" t="s">
        <v>98</v>
      </c>
      <c r="E30" t="s">
        <v>98</v>
      </c>
      <c r="F30" t="s">
        <v>98</v>
      </c>
      <c r="G30" t="s">
        <v>98</v>
      </c>
      <c r="H30" t="s">
        <v>98</v>
      </c>
      <c r="I30">
        <v>37.5</v>
      </c>
      <c r="J30">
        <v>934</v>
      </c>
      <c r="K30">
        <v>104785</v>
      </c>
      <c r="L30" t="s">
        <v>151</v>
      </c>
      <c r="M30">
        <v>435</v>
      </c>
      <c r="N30">
        <v>435</v>
      </c>
      <c r="O30">
        <v>1</v>
      </c>
      <c r="P30">
        <v>202</v>
      </c>
      <c r="Q30">
        <v>233</v>
      </c>
      <c r="R30">
        <v>202</v>
      </c>
      <c r="S30">
        <v>233</v>
      </c>
      <c r="T30">
        <v>202</v>
      </c>
      <c r="U30">
        <v>233</v>
      </c>
      <c r="V30">
        <v>202</v>
      </c>
      <c r="W30" s="1">
        <v>125298892.7</v>
      </c>
      <c r="X30" s="1">
        <v>50719860.159999996</v>
      </c>
      <c r="Y30" s="1">
        <v>11059873.68</v>
      </c>
      <c r="Z30" s="1">
        <v>103114217.40000001</v>
      </c>
      <c r="AA30" s="1">
        <v>39400465.619999997</v>
      </c>
      <c r="AB30" s="1">
        <v>101877037</v>
      </c>
      <c r="AC30" s="1">
        <v>110385860.8</v>
      </c>
      <c r="AD30" s="1">
        <v>158095317</v>
      </c>
      <c r="AE30" s="1">
        <v>117526789.7</v>
      </c>
      <c r="AF30" s="1">
        <v>118183501.90000001</v>
      </c>
      <c r="AG30" s="1">
        <v>102733549.09999999</v>
      </c>
      <c r="AH30">
        <v>233</v>
      </c>
      <c r="AI30" s="1">
        <v>40208817.899999999</v>
      </c>
      <c r="AJ30" s="1">
        <v>21668497.670000002</v>
      </c>
      <c r="AK30" s="1">
        <v>47800914.140000001</v>
      </c>
      <c r="AL30" s="1">
        <v>42164213.219999999</v>
      </c>
      <c r="AM30" s="1">
        <v>51289052.799999997</v>
      </c>
      <c r="AN30" s="1">
        <v>48020208.530000001</v>
      </c>
      <c r="AO30" s="1">
        <v>53551250.780000001</v>
      </c>
      <c r="AP30" s="1">
        <v>40580861.020000003</v>
      </c>
      <c r="AQ30" s="1">
        <v>28305921.710000001</v>
      </c>
      <c r="AR30" s="1">
        <v>43613105.07</v>
      </c>
      <c r="AS30" s="1">
        <v>41720284.280000001</v>
      </c>
      <c r="AT30" s="1">
        <v>68059931.462727204</v>
      </c>
      <c r="AU30" s="1">
        <v>94399578.641818106</v>
      </c>
      <c r="AV30" s="1">
        <v>41720284.283636302</v>
      </c>
      <c r="AW30" s="1">
        <v>62620137.670065798</v>
      </c>
      <c r="AX30" s="1">
        <v>44852819.1837999</v>
      </c>
      <c r="AY30" s="1">
        <v>7857998.8603121797</v>
      </c>
      <c r="AZ30" s="1">
        <v>75439436.931393594</v>
      </c>
      <c r="BA30" s="1">
        <v>69689647.761847302</v>
      </c>
      <c r="BB30" s="1">
        <v>73591025.235651702</v>
      </c>
      <c r="BC30" s="1">
        <v>64926902.075043201</v>
      </c>
      <c r="BD30" s="1">
        <v>109186554.56389099</v>
      </c>
      <c r="BE30" s="1">
        <v>73537284.267434105</v>
      </c>
      <c r="BF30" s="1">
        <v>80255679.858995095</v>
      </c>
      <c r="BG30" s="1">
        <v>72991802.176119193</v>
      </c>
      <c r="BH30" s="1">
        <v>72991802.176119193</v>
      </c>
      <c r="BI30" s="1">
        <v>81848126.257795006</v>
      </c>
      <c r="BJ30" s="1">
        <v>40902608.742647298</v>
      </c>
      <c r="BK30" s="1">
        <v>85204326.866603404</v>
      </c>
      <c r="BL30" s="1">
        <v>66470899.596791603</v>
      </c>
      <c r="BM30" s="1">
        <v>80852697.239518493</v>
      </c>
      <c r="BN30" s="1">
        <v>82129547.320356399</v>
      </c>
      <c r="BO30" s="1">
        <v>87397791.454936594</v>
      </c>
      <c r="BP30" s="1">
        <v>68999464.641108796</v>
      </c>
      <c r="BQ30" s="1">
        <v>83272865.809378594</v>
      </c>
      <c r="BR30" s="1">
        <v>45949703.258507103</v>
      </c>
      <c r="BS30" s="1">
        <v>70410054.248106599</v>
      </c>
      <c r="BT30" s="1">
        <v>70410054.248106599</v>
      </c>
      <c r="BU30" s="1">
        <v>71689307.088907003</v>
      </c>
      <c r="BV30" s="7">
        <v>0.98215559763726001</v>
      </c>
      <c r="BW30" s="7">
        <v>1.0181686103562999</v>
      </c>
      <c r="BX30" s="1">
        <v>61502718.737470903</v>
      </c>
      <c r="BY30" s="1">
        <v>44052447.431180902</v>
      </c>
      <c r="BZ30" s="1">
        <v>7717777.5668828199</v>
      </c>
      <c r="CA30" s="1">
        <v>74093265.264771298</v>
      </c>
      <c r="CB30" s="1">
        <v>68446077.646667302</v>
      </c>
      <c r="CC30" s="1">
        <v>72277837.371060193</v>
      </c>
      <c r="CD30" s="1">
        <v>63768320.310249902</v>
      </c>
      <c r="CE30" s="1">
        <v>107238185.751651</v>
      </c>
      <c r="CF30" s="1">
        <v>72225055.378302798</v>
      </c>
      <c r="CG30" s="1">
        <v>78823565.215696007</v>
      </c>
      <c r="CH30" s="1">
        <v>71689307.088907003</v>
      </c>
      <c r="CI30" s="1">
        <v>83335192.972166896</v>
      </c>
      <c r="CJ30" s="1">
        <v>41645752.303448997</v>
      </c>
      <c r="CK30" s="1">
        <v>86752371.082114398</v>
      </c>
      <c r="CL30" s="1">
        <v>67678583.471599102</v>
      </c>
      <c r="CM30" s="1">
        <v>82321678.39192</v>
      </c>
      <c r="CN30" s="1">
        <v>83621727.064360097</v>
      </c>
      <c r="CO30" s="1">
        <v>88985687.873883396</v>
      </c>
      <c r="CP30" s="1">
        <v>70253089.028967097</v>
      </c>
      <c r="CQ30" s="1">
        <v>84785818.061522394</v>
      </c>
      <c r="CR30" s="1">
        <v>46784545.512998901</v>
      </c>
      <c r="CS30" s="1">
        <v>71689307.088907003</v>
      </c>
      <c r="CT30" s="20">
        <v>71598311.391145304</v>
      </c>
      <c r="CU30" s="20">
        <v>42178119.139998898</v>
      </c>
      <c r="CV30" s="20">
        <v>65170269.728602201</v>
      </c>
      <c r="CW30" s="20">
        <v>66216358.999855302</v>
      </c>
      <c r="CX30" s="20">
        <v>84877309.031963497</v>
      </c>
      <c r="CY30" s="20">
        <v>41302770.856665201</v>
      </c>
      <c r="CZ30" s="20">
        <v>89717186.760468096</v>
      </c>
      <c r="DA30" s="20">
        <v>68234333.316160098</v>
      </c>
      <c r="DB30" s="20">
        <v>96687993.163366795</v>
      </c>
      <c r="DC30" s="22">
        <v>73057276.559274897</v>
      </c>
      <c r="DD30" s="22">
        <v>62966683.633030102</v>
      </c>
      <c r="DE30" s="22">
        <v>99548627.4508847</v>
      </c>
      <c r="DF30" s="22">
        <v>79021848.6018226</v>
      </c>
      <c r="DG30" s="22">
        <v>76175573.314982206</v>
      </c>
      <c r="DH30" s="22">
        <v>76412357.313519999</v>
      </c>
      <c r="DI30" s="22">
        <v>75225881.183564901</v>
      </c>
      <c r="DJ30" s="22">
        <v>71095188.376618102</v>
      </c>
      <c r="DK30" s="22">
        <v>74795830.532957003</v>
      </c>
      <c r="DL30" s="22">
        <v>59220989.667108797</v>
      </c>
      <c r="DM30" s="6">
        <v>0.103986911269661</v>
      </c>
      <c r="DN30" s="6">
        <v>1.07473941714466</v>
      </c>
      <c r="DO30" s="5">
        <v>0.51680027563040298</v>
      </c>
      <c r="DP30" s="5">
        <v>0.79938692223385899</v>
      </c>
      <c r="DQ30" s="24">
        <v>69553628.043136105</v>
      </c>
      <c r="DR30" s="26">
        <v>74752025.663376302</v>
      </c>
      <c r="DS30" t="s">
        <v>1441</v>
      </c>
      <c r="DT30" t="s">
        <v>1442</v>
      </c>
      <c r="DU30" t="s">
        <v>150</v>
      </c>
      <c r="DV30" t="s">
        <v>150</v>
      </c>
      <c r="DW30" t="s">
        <v>1824</v>
      </c>
      <c r="DX30" t="s">
        <v>1508</v>
      </c>
      <c r="DY30" t="s">
        <v>1825</v>
      </c>
      <c r="DZ30" t="s">
        <v>1826</v>
      </c>
      <c r="EA30" t="s">
        <v>1508</v>
      </c>
      <c r="EB30" t="str">
        <f>"C6"</f>
        <v>C6</v>
      </c>
      <c r="EC30" t="s">
        <v>1508</v>
      </c>
      <c r="ED30" t="s">
        <v>1506</v>
      </c>
      <c r="EE30">
        <v>9606</v>
      </c>
      <c r="EF30" s="15" t="str">
        <f>HYPERLINK("http://www.uniprot.org/uniprot/P13671", "P13671")</f>
        <v>P13671</v>
      </c>
      <c r="EG30" t="s">
        <v>1827</v>
      </c>
      <c r="EH30" t="s">
        <v>1828</v>
      </c>
      <c r="EI30" t="s">
        <v>1829</v>
      </c>
      <c r="EJ30" t="s">
        <v>1510</v>
      </c>
      <c r="EK30" t="s">
        <v>1508</v>
      </c>
      <c r="EL30" t="s">
        <v>1508</v>
      </c>
      <c r="EM30" t="s">
        <v>1830</v>
      </c>
      <c r="EN30" t="s">
        <v>1508</v>
      </c>
      <c r="EO30" t="s">
        <v>1508</v>
      </c>
      <c r="EP30" t="s">
        <v>1617</v>
      </c>
      <c r="EQ30" t="s">
        <v>1514</v>
      </c>
      <c r="ER30" t="s">
        <v>1831</v>
      </c>
      <c r="ES30" t="s">
        <v>1832</v>
      </c>
      <c r="ET30" t="s">
        <v>1508</v>
      </c>
      <c r="EU30" t="s">
        <v>1508</v>
      </c>
      <c r="EV30" t="s">
        <v>1833</v>
      </c>
      <c r="EW30" t="s">
        <v>98</v>
      </c>
    </row>
    <row r="31" spans="1:153">
      <c r="A31">
        <v>147</v>
      </c>
      <c r="B31">
        <v>1</v>
      </c>
      <c r="C31" t="s">
        <v>152</v>
      </c>
      <c r="D31" t="s">
        <v>98</v>
      </c>
      <c r="E31" t="s">
        <v>98</v>
      </c>
      <c r="F31" t="s">
        <v>98</v>
      </c>
      <c r="G31" t="s">
        <v>98</v>
      </c>
      <c r="H31" t="s">
        <v>98</v>
      </c>
      <c r="I31">
        <v>38.6</v>
      </c>
      <c r="J31">
        <v>223</v>
      </c>
      <c r="K31">
        <v>25387</v>
      </c>
      <c r="L31" t="s">
        <v>153</v>
      </c>
      <c r="M31">
        <v>173</v>
      </c>
      <c r="N31">
        <v>173</v>
      </c>
      <c r="O31">
        <v>1</v>
      </c>
      <c r="P31">
        <v>91</v>
      </c>
      <c r="Q31">
        <v>82</v>
      </c>
      <c r="R31">
        <v>91</v>
      </c>
      <c r="S31">
        <v>82</v>
      </c>
      <c r="T31">
        <v>91</v>
      </c>
      <c r="U31">
        <v>82</v>
      </c>
      <c r="V31">
        <v>91</v>
      </c>
      <c r="W31" s="1">
        <v>76000925.310000002</v>
      </c>
      <c r="X31" s="1">
        <v>90005064.090000004</v>
      </c>
      <c r="Y31" s="1">
        <v>5684745.7249999996</v>
      </c>
      <c r="Z31" s="1">
        <v>69985666.659999996</v>
      </c>
      <c r="AA31" s="1">
        <v>30973399.890000001</v>
      </c>
      <c r="AB31" s="1">
        <v>74563299.260000005</v>
      </c>
      <c r="AC31" s="1">
        <v>70153266.709999993</v>
      </c>
      <c r="AD31" s="1">
        <v>70633225.090000004</v>
      </c>
      <c r="AE31" s="1">
        <v>80993056.310000002</v>
      </c>
      <c r="AF31" s="1">
        <v>85783717.040000007</v>
      </c>
      <c r="AG31" s="1">
        <v>72121291.150000006</v>
      </c>
      <c r="AH31">
        <v>82</v>
      </c>
      <c r="AI31" s="1">
        <v>60678268.030000001</v>
      </c>
      <c r="AJ31" s="1">
        <v>72328472.819999993</v>
      </c>
      <c r="AK31" s="1">
        <v>105798826.8</v>
      </c>
      <c r="AL31" s="1">
        <v>82013802.290000007</v>
      </c>
      <c r="AM31" s="1">
        <v>61504451.579999998</v>
      </c>
      <c r="AN31" s="1">
        <v>64341743.130000003</v>
      </c>
      <c r="AO31" s="1">
        <v>81508999.989999995</v>
      </c>
      <c r="AP31" s="1">
        <v>69619166.689999998</v>
      </c>
      <c r="AQ31" s="1">
        <v>44598182.359999999</v>
      </c>
      <c r="AR31" s="1">
        <v>48333505.43</v>
      </c>
      <c r="AS31" s="1">
        <v>69072541.909999996</v>
      </c>
      <c r="AT31" s="1">
        <v>67577073.5574999</v>
      </c>
      <c r="AU31" s="1">
        <v>66081605.203181803</v>
      </c>
      <c r="AV31" s="1">
        <v>69072541.911818102</v>
      </c>
      <c r="AW31" s="1">
        <v>37982685.2688905</v>
      </c>
      <c r="AX31" s="1">
        <v>79593690.765709907</v>
      </c>
      <c r="AY31" s="1">
        <v>4038990.5636078198</v>
      </c>
      <c r="AZ31" s="1">
        <v>51202243.679139897</v>
      </c>
      <c r="BA31" s="1">
        <v>54784259.382591099</v>
      </c>
      <c r="BB31" s="1">
        <v>53860907.2179446</v>
      </c>
      <c r="BC31" s="1">
        <v>41262841.499031499</v>
      </c>
      <c r="BD31" s="1">
        <v>48781954.024058104</v>
      </c>
      <c r="BE31" s="1">
        <v>50677887.320500597</v>
      </c>
      <c r="BF31" s="1">
        <v>58253736.106941901</v>
      </c>
      <c r="BG31" s="1">
        <v>51241907.462798797</v>
      </c>
      <c r="BH31" s="1">
        <v>51241907.462798797</v>
      </c>
      <c r="BI31" s="1">
        <v>123515258.647376</v>
      </c>
      <c r="BJ31" s="1">
        <v>136531072.42435101</v>
      </c>
      <c r="BK31" s="1">
        <v>188584632.38523999</v>
      </c>
      <c r="BL31" s="1">
        <v>129292848.15834901</v>
      </c>
      <c r="BM31" s="1">
        <v>96956378.232829601</v>
      </c>
      <c r="BN31" s="1">
        <v>110044466.670073</v>
      </c>
      <c r="BO31" s="1">
        <v>133025960.72110701</v>
      </c>
      <c r="BP31" s="1">
        <v>118373171.727496</v>
      </c>
      <c r="BQ31" s="1">
        <v>131202880.197836</v>
      </c>
      <c r="BR31" s="1">
        <v>50923001.890998803</v>
      </c>
      <c r="BS31" s="1">
        <v>116571627.132204</v>
      </c>
      <c r="BT31" s="1">
        <v>116571627.132204</v>
      </c>
      <c r="BU31" s="1">
        <v>77287466.838396803</v>
      </c>
      <c r="BV31" s="7">
        <v>1.5082862966119399</v>
      </c>
      <c r="BW31" s="7">
        <v>0.66300410090994899</v>
      </c>
      <c r="BX31" s="1">
        <v>57288763.699592002</v>
      </c>
      <c r="BY31" s="1">
        <v>120050073.07868899</v>
      </c>
      <c r="BZ31" s="1">
        <v>6091954.1192346402</v>
      </c>
      <c r="CA31" s="1">
        <v>77227642.4970323</v>
      </c>
      <c r="CB31" s="1">
        <v>82630347.696796507</v>
      </c>
      <c r="CC31" s="1">
        <v>81237668.279913306</v>
      </c>
      <c r="CD31" s="1">
        <v>62236178.39226</v>
      </c>
      <c r="CE31" s="1">
        <v>73577152.776440799</v>
      </c>
      <c r="CF31" s="1">
        <v>76436762.986755297</v>
      </c>
      <c r="CG31" s="1">
        <v>87863311.896548897</v>
      </c>
      <c r="CH31" s="1">
        <v>77287466.838396803</v>
      </c>
      <c r="CI31" s="1">
        <v>81891123.008163795</v>
      </c>
      <c r="CJ31" s="1">
        <v>90520660.918978199</v>
      </c>
      <c r="CK31" s="1">
        <v>125032384.640009</v>
      </c>
      <c r="CL31" s="1">
        <v>85721688.547312796</v>
      </c>
      <c r="CM31" s="1">
        <v>64282476.377742201</v>
      </c>
      <c r="CN31" s="1">
        <v>72959932.684706807</v>
      </c>
      <c r="CO31" s="1">
        <v>88196757.485579997</v>
      </c>
      <c r="CP31" s="1">
        <v>78481898.293047607</v>
      </c>
      <c r="CQ31" s="1">
        <v>86988047.622362494</v>
      </c>
      <c r="CR31" s="1">
        <v>33762159.084377304</v>
      </c>
      <c r="CS31" s="1">
        <v>77287466.838396803</v>
      </c>
      <c r="CT31" s="20">
        <v>66692641.021056101</v>
      </c>
      <c r="CU31" s="20">
        <v>114942224.106589</v>
      </c>
      <c r="CV31" s="20">
        <v>67927176.296664596</v>
      </c>
      <c r="CW31" s="20">
        <v>79938558.285528794</v>
      </c>
      <c r="CX31" s="20">
        <v>83406516.5824949</v>
      </c>
      <c r="CY31" s="20">
        <v>89775160.945305005</v>
      </c>
      <c r="CZ31" s="20">
        <v>129305443.34329</v>
      </c>
      <c r="DA31" s="20">
        <v>86425601.257094398</v>
      </c>
      <c r="DB31" s="20">
        <v>75500691.408952907</v>
      </c>
      <c r="DC31" s="22">
        <v>82113729.663591295</v>
      </c>
      <c r="DD31" s="22">
        <v>61453802.394170299</v>
      </c>
      <c r="DE31" s="22">
        <v>68301272.7164298</v>
      </c>
      <c r="DF31" s="22">
        <v>83629902.126282096</v>
      </c>
      <c r="DG31" s="22">
        <v>84911639.542789206</v>
      </c>
      <c r="DH31" s="22">
        <v>66669759.661664397</v>
      </c>
      <c r="DI31" s="22">
        <v>74558942.655913994</v>
      </c>
      <c r="DJ31" s="22">
        <v>79422633.515775502</v>
      </c>
      <c r="DK31" s="22">
        <v>76738579.836947203</v>
      </c>
      <c r="DL31" s="22">
        <v>42736943.414779097</v>
      </c>
      <c r="DM31" s="6">
        <v>-0.29191292468157298</v>
      </c>
      <c r="DN31" s="6">
        <v>-1.2242625011135899</v>
      </c>
      <c r="DO31" s="5">
        <v>5.6018928740241399E-2</v>
      </c>
      <c r="DP31" s="5">
        <v>0.31903463075235</v>
      </c>
      <c r="DQ31" s="24">
        <v>88212668.138552904</v>
      </c>
      <c r="DR31" s="26">
        <v>72053720.552834302</v>
      </c>
      <c r="DS31" t="s">
        <v>1443</v>
      </c>
      <c r="DT31" t="s">
        <v>1442</v>
      </c>
      <c r="DU31" t="s">
        <v>152</v>
      </c>
      <c r="DV31" t="s">
        <v>152</v>
      </c>
      <c r="DW31" t="s">
        <v>1834</v>
      </c>
      <c r="DX31" t="s">
        <v>1835</v>
      </c>
      <c r="DY31" t="s">
        <v>1836</v>
      </c>
      <c r="DZ31" t="s">
        <v>1837</v>
      </c>
      <c r="EA31" t="s">
        <v>1508</v>
      </c>
      <c r="EB31" t="str">
        <f>"APCS"</f>
        <v>APCS</v>
      </c>
      <c r="EC31" t="s">
        <v>1838</v>
      </c>
      <c r="ED31" t="s">
        <v>1506</v>
      </c>
      <c r="EE31">
        <v>9606</v>
      </c>
      <c r="EF31" s="15" t="str">
        <f>HYPERLINK("http://www.uniprot.org/uniprot/P02743", "P02743")</f>
        <v>P02743</v>
      </c>
      <c r="EG31" t="s">
        <v>1839</v>
      </c>
      <c r="EH31" t="s">
        <v>1508</v>
      </c>
      <c r="EI31" t="s">
        <v>1840</v>
      </c>
      <c r="EJ31" t="s">
        <v>1510</v>
      </c>
      <c r="EK31" t="s">
        <v>1508</v>
      </c>
      <c r="EL31" t="s">
        <v>1508</v>
      </c>
      <c r="EM31" t="s">
        <v>1528</v>
      </c>
      <c r="EN31" t="s">
        <v>1841</v>
      </c>
      <c r="EO31" t="s">
        <v>1508</v>
      </c>
      <c r="EP31" t="s">
        <v>1617</v>
      </c>
      <c r="EQ31" t="s">
        <v>1514</v>
      </c>
      <c r="ER31" t="s">
        <v>1842</v>
      </c>
      <c r="ES31" t="s">
        <v>1843</v>
      </c>
      <c r="ET31" t="s">
        <v>1844</v>
      </c>
      <c r="EU31" t="s">
        <v>1508</v>
      </c>
      <c r="EV31" t="s">
        <v>1845</v>
      </c>
      <c r="EW31" t="s">
        <v>98</v>
      </c>
    </row>
    <row r="32" spans="1:153">
      <c r="A32">
        <v>155</v>
      </c>
      <c r="B32">
        <v>1</v>
      </c>
      <c r="C32" t="s">
        <v>154</v>
      </c>
      <c r="D32" t="s">
        <v>98</v>
      </c>
      <c r="E32" t="s">
        <v>98</v>
      </c>
      <c r="F32" t="s">
        <v>98</v>
      </c>
      <c r="G32" t="s">
        <v>98</v>
      </c>
      <c r="H32" t="s">
        <v>98</v>
      </c>
      <c r="I32">
        <v>67.7</v>
      </c>
      <c r="J32">
        <v>201</v>
      </c>
      <c r="K32">
        <v>23010</v>
      </c>
      <c r="L32" t="s">
        <v>155</v>
      </c>
      <c r="M32">
        <v>262</v>
      </c>
      <c r="N32">
        <v>262</v>
      </c>
      <c r="O32">
        <v>1</v>
      </c>
      <c r="P32">
        <v>146</v>
      </c>
      <c r="Q32">
        <v>116</v>
      </c>
      <c r="R32">
        <v>146</v>
      </c>
      <c r="S32">
        <v>116</v>
      </c>
      <c r="T32">
        <v>146</v>
      </c>
      <c r="U32">
        <v>116</v>
      </c>
      <c r="V32">
        <v>146</v>
      </c>
      <c r="W32" s="1">
        <v>123194991.3</v>
      </c>
      <c r="X32" s="1">
        <v>71836683.480000004</v>
      </c>
      <c r="Y32" s="1">
        <v>12430286.859999999</v>
      </c>
      <c r="Z32" s="1">
        <v>80506716.469999999</v>
      </c>
      <c r="AA32" s="1">
        <v>37734297.5</v>
      </c>
      <c r="AB32" s="1">
        <v>78613462.409999996</v>
      </c>
      <c r="AC32" s="1">
        <v>150740840.30000001</v>
      </c>
      <c r="AD32" s="1">
        <v>36060373.649999999</v>
      </c>
      <c r="AE32" s="1">
        <v>112683887.2</v>
      </c>
      <c r="AF32" s="1">
        <v>113264910.7</v>
      </c>
      <c r="AG32" s="1">
        <v>89404018.109999999</v>
      </c>
      <c r="AH32">
        <v>116</v>
      </c>
      <c r="AI32" s="1">
        <v>41589650.560000002</v>
      </c>
      <c r="AJ32" s="1">
        <v>32677764.960000001</v>
      </c>
      <c r="AK32" s="1">
        <v>16400502.970000001</v>
      </c>
      <c r="AL32" s="1">
        <v>35468735.289999999</v>
      </c>
      <c r="AM32" s="1">
        <v>22764814.359999999</v>
      </c>
      <c r="AN32" s="1">
        <v>40291555.780000001</v>
      </c>
      <c r="AO32" s="1">
        <v>37155321.57</v>
      </c>
      <c r="AP32" s="1">
        <v>46324333.859999999</v>
      </c>
      <c r="AQ32" s="1">
        <v>10056721.550000001</v>
      </c>
      <c r="AR32" s="1">
        <v>58457839.329999998</v>
      </c>
      <c r="AS32" s="1">
        <v>34118724.020000003</v>
      </c>
      <c r="AT32" s="1">
        <v>58262565.101363599</v>
      </c>
      <c r="AU32" s="1">
        <v>82406406.180000007</v>
      </c>
      <c r="AV32" s="1">
        <v>34118724.022727199</v>
      </c>
      <c r="AW32" s="1">
        <v>61568679.093909897</v>
      </c>
      <c r="AX32" s="1">
        <v>63526945.159706503</v>
      </c>
      <c r="AY32" s="1">
        <v>8831672.2962095793</v>
      </c>
      <c r="AZ32" s="1">
        <v>58899553.4547126</v>
      </c>
      <c r="BA32" s="1">
        <v>66742609.761974603</v>
      </c>
      <c r="BB32" s="1">
        <v>56786548.435603499</v>
      </c>
      <c r="BC32" s="1">
        <v>88662947.463900402</v>
      </c>
      <c r="BD32" s="1">
        <v>24904646.322509501</v>
      </c>
      <c r="BE32" s="1">
        <v>70507048.363509193</v>
      </c>
      <c r="BF32" s="1">
        <v>76915578.454329699</v>
      </c>
      <c r="BG32" s="1">
        <v>63521220.290785201</v>
      </c>
      <c r="BH32" s="1">
        <v>63521220.290785201</v>
      </c>
      <c r="BI32" s="1">
        <v>84658916.820642307</v>
      </c>
      <c r="BJ32" s="1">
        <v>61684287.258806899</v>
      </c>
      <c r="BK32" s="1">
        <v>29233621.1759439</v>
      </c>
      <c r="BL32" s="1">
        <v>55915634.663579002</v>
      </c>
      <c r="BM32" s="1">
        <v>35886734.940110303</v>
      </c>
      <c r="BN32" s="1">
        <v>68911138.421586797</v>
      </c>
      <c r="BO32" s="1">
        <v>60638976.6572688</v>
      </c>
      <c r="BP32" s="1">
        <v>78765066.976294294</v>
      </c>
      <c r="BQ32" s="1">
        <v>29585753.564052898</v>
      </c>
      <c r="BR32" s="1">
        <v>61589753.034912303</v>
      </c>
      <c r="BS32" s="1">
        <v>57581132.309685603</v>
      </c>
      <c r="BT32" s="1">
        <v>57581132.309685603</v>
      </c>
      <c r="BU32" s="1">
        <v>60478291.890862703</v>
      </c>
      <c r="BV32" s="7">
        <v>0.95209587621281899</v>
      </c>
      <c r="BW32" s="7">
        <v>1.0503143905818899</v>
      </c>
      <c r="BX32" s="1">
        <v>58619285.469182096</v>
      </c>
      <c r="BY32" s="1">
        <v>60483742.5149545</v>
      </c>
      <c r="BZ32" s="1">
        <v>8408598.7732841503</v>
      </c>
      <c r="CA32" s="1">
        <v>56078021.955008402</v>
      </c>
      <c r="CB32" s="1">
        <v>63545363.522057503</v>
      </c>
      <c r="CC32" s="1">
        <v>54066238.589897603</v>
      </c>
      <c r="CD32" s="1">
        <v>84415626.653253496</v>
      </c>
      <c r="CE32" s="1">
        <v>23711611.062200099</v>
      </c>
      <c r="CF32" s="1">
        <v>67129469.990834996</v>
      </c>
      <c r="CG32" s="1">
        <v>73231005.062890902</v>
      </c>
      <c r="CH32" s="1">
        <v>60478291.890862703</v>
      </c>
      <c r="CI32" s="1">
        <v>88918478.627795994</v>
      </c>
      <c r="CJ32" s="1">
        <v>64787894.580712102</v>
      </c>
      <c r="CK32" s="1">
        <v>30704493.0099134</v>
      </c>
      <c r="CL32" s="1">
        <v>58728995.745676696</v>
      </c>
      <c r="CM32" s="1">
        <v>37692354.138595797</v>
      </c>
      <c r="CN32" s="1">
        <v>72378360.355573297</v>
      </c>
      <c r="CO32" s="1">
        <v>63689989.8132888</v>
      </c>
      <c r="CP32" s="1">
        <v>82728083.320348397</v>
      </c>
      <c r="CQ32" s="1">
        <v>31074342.724534299</v>
      </c>
      <c r="CR32" s="1">
        <v>64688603.9249532</v>
      </c>
      <c r="CS32" s="1">
        <v>60478291.890862703</v>
      </c>
      <c r="CT32" s="20">
        <v>68241566.238141999</v>
      </c>
      <c r="CU32" s="20">
        <v>57910301.165766202</v>
      </c>
      <c r="CV32" s="20">
        <v>49324588.457461499</v>
      </c>
      <c r="CW32" s="20">
        <v>61475291.9148136</v>
      </c>
      <c r="CX32" s="20">
        <v>90563913.275681302</v>
      </c>
      <c r="CY32" s="20">
        <v>64254321.656984903</v>
      </c>
      <c r="CZ32" s="20">
        <v>31753837.957333099</v>
      </c>
      <c r="DA32" s="20">
        <v>59211255.104290202</v>
      </c>
      <c r="DB32" s="20">
        <v>44270211.084780999</v>
      </c>
      <c r="DC32" s="22">
        <v>54649285.159207501</v>
      </c>
      <c r="DD32" s="22">
        <v>83354431.029368401</v>
      </c>
      <c r="DE32" s="22">
        <v>22011360.219742201</v>
      </c>
      <c r="DF32" s="22">
        <v>73446739.314372897</v>
      </c>
      <c r="DG32" s="22">
        <v>70770889.134906307</v>
      </c>
      <c r="DH32" s="22">
        <v>66138327.052251697</v>
      </c>
      <c r="DI32" s="22">
        <v>53841642.6365918</v>
      </c>
      <c r="DJ32" s="22">
        <v>83719716.086385995</v>
      </c>
      <c r="DK32" s="22">
        <v>27412972.186702002</v>
      </c>
      <c r="DL32" s="22">
        <v>81884372.341608703</v>
      </c>
      <c r="DM32" s="6">
        <v>7.5987032996585102E-2</v>
      </c>
      <c r="DN32" s="6">
        <v>1.0540819523080001</v>
      </c>
      <c r="DO32" s="5">
        <v>0.75000438871990005</v>
      </c>
      <c r="DP32" s="5">
        <v>0.88265736036269804</v>
      </c>
      <c r="DQ32" s="24">
        <v>58556142.983917102</v>
      </c>
      <c r="DR32" s="26">
        <v>61722973.516113803</v>
      </c>
      <c r="DS32" t="s">
        <v>1441</v>
      </c>
      <c r="DT32" t="s">
        <v>1442</v>
      </c>
      <c r="DU32" t="s">
        <v>154</v>
      </c>
      <c r="DV32" t="s">
        <v>154</v>
      </c>
      <c r="DW32" t="s">
        <v>1846</v>
      </c>
      <c r="DX32" t="s">
        <v>1847</v>
      </c>
      <c r="DY32" t="s">
        <v>1848</v>
      </c>
      <c r="DZ32" t="s">
        <v>1849</v>
      </c>
      <c r="EA32" t="s">
        <v>1850</v>
      </c>
      <c r="EB32" t="str">
        <f>"RBP4"</f>
        <v>RBP4</v>
      </c>
      <c r="EC32" t="s">
        <v>1508</v>
      </c>
      <c r="ED32" t="s">
        <v>1506</v>
      </c>
      <c r="EE32">
        <v>9606</v>
      </c>
      <c r="EF32" s="15" t="str">
        <f>HYPERLINK("http://www.uniprot.org/uniprot/P02753", "P02753")</f>
        <v>P02753</v>
      </c>
      <c r="EG32" t="s">
        <v>1851</v>
      </c>
      <c r="EH32" t="s">
        <v>1852</v>
      </c>
      <c r="EI32" t="s">
        <v>1509</v>
      </c>
      <c r="EJ32" t="s">
        <v>1508</v>
      </c>
      <c r="EK32" t="s">
        <v>1508</v>
      </c>
      <c r="EL32" t="s">
        <v>1853</v>
      </c>
      <c r="EM32" t="s">
        <v>1528</v>
      </c>
      <c r="EN32" t="s">
        <v>1854</v>
      </c>
      <c r="EO32" t="s">
        <v>1508</v>
      </c>
      <c r="EP32" t="s">
        <v>1855</v>
      </c>
      <c r="EQ32" t="s">
        <v>1514</v>
      </c>
      <c r="ER32" t="s">
        <v>1856</v>
      </c>
      <c r="ES32" t="s">
        <v>1857</v>
      </c>
      <c r="ET32" t="s">
        <v>1858</v>
      </c>
      <c r="EU32" t="s">
        <v>1508</v>
      </c>
      <c r="EV32" t="s">
        <v>1859</v>
      </c>
      <c r="EW32" t="s">
        <v>98</v>
      </c>
    </row>
    <row r="33" spans="1:153">
      <c r="A33">
        <v>115</v>
      </c>
      <c r="B33">
        <v>1</v>
      </c>
      <c r="C33" t="s">
        <v>156</v>
      </c>
      <c r="D33" t="s">
        <v>98</v>
      </c>
      <c r="E33" t="s">
        <v>98</v>
      </c>
      <c r="F33" t="s">
        <v>98</v>
      </c>
      <c r="G33" t="s">
        <v>98</v>
      </c>
      <c r="H33" t="s">
        <v>98</v>
      </c>
      <c r="I33">
        <v>52.9</v>
      </c>
      <c r="J33">
        <v>1676</v>
      </c>
      <c r="K33">
        <v>188303</v>
      </c>
      <c r="L33" t="s">
        <v>157</v>
      </c>
      <c r="M33">
        <v>623</v>
      </c>
      <c r="N33">
        <v>623</v>
      </c>
      <c r="O33">
        <v>1</v>
      </c>
      <c r="P33">
        <v>320</v>
      </c>
      <c r="Q33">
        <v>303</v>
      </c>
      <c r="R33">
        <v>320</v>
      </c>
      <c r="S33">
        <v>303</v>
      </c>
      <c r="T33">
        <v>320</v>
      </c>
      <c r="U33">
        <v>303</v>
      </c>
      <c r="V33">
        <v>320</v>
      </c>
      <c r="W33" s="1">
        <v>120658577</v>
      </c>
      <c r="X33" s="1">
        <v>96741844.480000004</v>
      </c>
      <c r="Y33" s="1">
        <v>7980540.9560000002</v>
      </c>
      <c r="Z33" s="1">
        <v>80243626.980000004</v>
      </c>
      <c r="AA33" s="1">
        <v>41101792.340000004</v>
      </c>
      <c r="AB33" s="1">
        <v>116921564.7</v>
      </c>
      <c r="AC33" s="1">
        <v>113330190.90000001</v>
      </c>
      <c r="AD33" s="1">
        <v>88994460</v>
      </c>
      <c r="AE33" s="1">
        <v>95569932.25</v>
      </c>
      <c r="AF33" s="1">
        <v>108717467.3</v>
      </c>
      <c r="AG33" s="1">
        <v>95808828.439999998</v>
      </c>
      <c r="AH33">
        <v>303</v>
      </c>
      <c r="AI33" s="1">
        <v>14670913.439999999</v>
      </c>
      <c r="AJ33" s="1">
        <v>18642814.510000002</v>
      </c>
      <c r="AK33" s="1">
        <v>15166270.449999999</v>
      </c>
      <c r="AL33" s="1">
        <v>24758413.379999999</v>
      </c>
      <c r="AM33" s="1">
        <v>23812751.079999998</v>
      </c>
      <c r="AN33" s="1">
        <v>26124689.239999998</v>
      </c>
      <c r="AO33" s="1">
        <v>26556407.66</v>
      </c>
      <c r="AP33" s="1">
        <v>18966902.879999999</v>
      </c>
      <c r="AQ33" s="1">
        <v>14757272.01</v>
      </c>
      <c r="AR33" s="1">
        <v>23402250.800000001</v>
      </c>
      <c r="AS33" s="1">
        <v>20685868.550000001</v>
      </c>
      <c r="AT33" s="1">
        <v>54255153.606636301</v>
      </c>
      <c r="AU33" s="1">
        <v>87824438.667818099</v>
      </c>
      <c r="AV33" s="1">
        <v>20685868.545454498</v>
      </c>
      <c r="AW33" s="1">
        <v>60301065.236901604</v>
      </c>
      <c r="AX33" s="1">
        <v>85551191.274592206</v>
      </c>
      <c r="AY33" s="1">
        <v>5670144.4836865999</v>
      </c>
      <c r="AZ33" s="1">
        <v>58707074.439804502</v>
      </c>
      <c r="BA33" s="1">
        <v>72698872.601678595</v>
      </c>
      <c r="BB33" s="1">
        <v>84458461.610240906</v>
      </c>
      <c r="BC33" s="1">
        <v>66658702.060058199</v>
      </c>
      <c r="BD33" s="1">
        <v>61462911.407262199</v>
      </c>
      <c r="BE33" s="1">
        <v>59798734.341568299</v>
      </c>
      <c r="BF33" s="1">
        <v>73827514.927526206</v>
      </c>
      <c r="BG33" s="1">
        <v>68071814.061549097</v>
      </c>
      <c r="BH33" s="1">
        <v>68071814.061549097</v>
      </c>
      <c r="BI33" s="1">
        <v>29863767.160245199</v>
      </c>
      <c r="BJ33" s="1">
        <v>35191168.274670601</v>
      </c>
      <c r="BK33" s="1">
        <v>27033622.432081498</v>
      </c>
      <c r="BL33" s="1">
        <v>39031061.753032297</v>
      </c>
      <c r="BM33" s="1">
        <v>37538715.347678602</v>
      </c>
      <c r="BN33" s="1">
        <v>44681374.089113802</v>
      </c>
      <c r="BO33" s="1">
        <v>43341123.590110101</v>
      </c>
      <c r="BP33" s="1">
        <v>32249343.945041399</v>
      </c>
      <c r="BQ33" s="1">
        <v>43414248.947317801</v>
      </c>
      <c r="BR33" s="1">
        <v>24656040.383165501</v>
      </c>
      <c r="BS33" s="1">
        <v>34910910.889284603</v>
      </c>
      <c r="BT33" s="1">
        <v>34910910.889284603</v>
      </c>
      <c r="BU33" s="1">
        <v>48748836.2402087</v>
      </c>
      <c r="BV33" s="7">
        <v>0.71613834466246296</v>
      </c>
      <c r="BW33" s="7">
        <v>1.3963782381619601</v>
      </c>
      <c r="BX33" s="1">
        <v>43183905.040137902</v>
      </c>
      <c r="BY33" s="1">
        <v>61266488.503288202</v>
      </c>
      <c r="BZ33" s="1">
        <v>4060607.8845443199</v>
      </c>
      <c r="CA33" s="1">
        <v>42042387.109297603</v>
      </c>
      <c r="CB33" s="1">
        <v>52062450.283793397</v>
      </c>
      <c r="CC33" s="1">
        <v>60483942.890296102</v>
      </c>
      <c r="CD33" s="1">
        <v>47736852.5506384</v>
      </c>
      <c r="CE33" s="1">
        <v>44015947.633332402</v>
      </c>
      <c r="CF33" s="1">
        <v>42824166.624281101</v>
      </c>
      <c r="CG33" s="1">
        <v>52870714.330741897</v>
      </c>
      <c r="CH33" s="1">
        <v>48748836.2402087</v>
      </c>
      <c r="CI33" s="1">
        <v>41701114.572102502</v>
      </c>
      <c r="CJ33" s="1">
        <v>49140181.554245897</v>
      </c>
      <c r="CK33" s="1">
        <v>37749162.062845901</v>
      </c>
      <c r="CL33" s="1">
        <v>54502125.2442903</v>
      </c>
      <c r="CM33" s="1">
        <v>52418245.2000551</v>
      </c>
      <c r="CN33" s="1">
        <v>62392098.429212697</v>
      </c>
      <c r="CO33" s="1">
        <v>60520601.798718102</v>
      </c>
      <c r="CP33" s="1">
        <v>45032282.079856299</v>
      </c>
      <c r="CQ33" s="1">
        <v>60622712.456180803</v>
      </c>
      <c r="CR33" s="1">
        <v>34429158.230295002</v>
      </c>
      <c r="CS33" s="1">
        <v>48748836.2402087</v>
      </c>
      <c r="CT33" s="20">
        <v>50272487.844763897</v>
      </c>
      <c r="CU33" s="20">
        <v>58659743.148617901</v>
      </c>
      <c r="CV33" s="20">
        <v>36979254.432318397</v>
      </c>
      <c r="CW33" s="20">
        <v>50366449.282892399</v>
      </c>
      <c r="CX33" s="20">
        <v>42472792.853504501</v>
      </c>
      <c r="CY33" s="20">
        <v>48735478.322043799</v>
      </c>
      <c r="CZ33" s="20">
        <v>39039262.911187097</v>
      </c>
      <c r="DA33" s="20">
        <v>54949675.208829299</v>
      </c>
      <c r="DB33" s="20">
        <v>61565981.556032799</v>
      </c>
      <c r="DC33" s="22">
        <v>61136197.537933201</v>
      </c>
      <c r="DD33" s="22">
        <v>47136748.742455199</v>
      </c>
      <c r="DE33" s="22">
        <v>40859765.969891503</v>
      </c>
      <c r="DF33" s="22">
        <v>46854167.072051398</v>
      </c>
      <c r="DG33" s="22">
        <v>51094580.214635298</v>
      </c>
      <c r="DH33" s="22">
        <v>57013021.4488867</v>
      </c>
      <c r="DI33" s="22">
        <v>51162335.3018369</v>
      </c>
      <c r="DJ33" s="22">
        <v>45572068.3851538</v>
      </c>
      <c r="DK33" s="22">
        <v>53479770.921482101</v>
      </c>
      <c r="DL33" s="22">
        <v>43581246.786656201</v>
      </c>
      <c r="DM33" s="6">
        <v>1.6383048656049899E-2</v>
      </c>
      <c r="DN33" s="6">
        <v>1.01142057992087</v>
      </c>
      <c r="DO33" s="5">
        <v>0.89712732796760597</v>
      </c>
      <c r="DP33" s="5">
        <v>0.96395113642534602</v>
      </c>
      <c r="DQ33" s="24">
        <v>49226791.728909999</v>
      </c>
      <c r="DR33" s="26">
        <v>49788990.238098197</v>
      </c>
      <c r="DS33" t="s">
        <v>1441</v>
      </c>
      <c r="DT33" t="s">
        <v>1442</v>
      </c>
      <c r="DU33" t="s">
        <v>156</v>
      </c>
      <c r="DV33" t="s">
        <v>156</v>
      </c>
      <c r="DW33" t="s">
        <v>1860</v>
      </c>
      <c r="DX33" t="s">
        <v>1861</v>
      </c>
      <c r="DY33" t="s">
        <v>1862</v>
      </c>
      <c r="DZ33" t="s">
        <v>1863</v>
      </c>
      <c r="EA33" t="s">
        <v>1864</v>
      </c>
      <c r="EB33" t="str">
        <f>"C5"</f>
        <v>C5</v>
      </c>
      <c r="EC33" t="s">
        <v>1865</v>
      </c>
      <c r="ED33" t="s">
        <v>1506</v>
      </c>
      <c r="EE33">
        <v>9606</v>
      </c>
      <c r="EF33" s="15" t="str">
        <f>HYPERLINK("http://www.uniprot.org/uniprot/P01031", "P01031")</f>
        <v>P01031</v>
      </c>
      <c r="EG33" t="s">
        <v>1866</v>
      </c>
      <c r="EH33" t="s">
        <v>1867</v>
      </c>
      <c r="EI33" t="s">
        <v>1829</v>
      </c>
      <c r="EJ33" t="s">
        <v>1510</v>
      </c>
      <c r="EK33" t="s">
        <v>1508</v>
      </c>
      <c r="EL33" t="s">
        <v>1508</v>
      </c>
      <c r="EM33" t="s">
        <v>1528</v>
      </c>
      <c r="EN33" t="s">
        <v>1508</v>
      </c>
      <c r="EO33" t="s">
        <v>1508</v>
      </c>
      <c r="EP33" t="s">
        <v>1868</v>
      </c>
      <c r="EQ33" t="s">
        <v>1514</v>
      </c>
      <c r="ER33" t="s">
        <v>1869</v>
      </c>
      <c r="ES33" t="s">
        <v>1870</v>
      </c>
      <c r="ET33" t="s">
        <v>1871</v>
      </c>
      <c r="EU33" t="s">
        <v>1508</v>
      </c>
      <c r="EV33" t="s">
        <v>1872</v>
      </c>
      <c r="EW33" t="s">
        <v>98</v>
      </c>
    </row>
    <row r="34" spans="1:153">
      <c r="A34">
        <v>345</v>
      </c>
      <c r="B34">
        <v>1</v>
      </c>
      <c r="C34" t="s">
        <v>158</v>
      </c>
      <c r="D34" t="s">
        <v>98</v>
      </c>
      <c r="E34" t="s">
        <v>98</v>
      </c>
      <c r="F34" t="s">
        <v>98</v>
      </c>
      <c r="G34" t="s">
        <v>98</v>
      </c>
      <c r="H34" t="s">
        <v>98</v>
      </c>
      <c r="I34">
        <v>60.7</v>
      </c>
      <c r="J34">
        <v>298</v>
      </c>
      <c r="K34">
        <v>34258</v>
      </c>
      <c r="L34" t="s">
        <v>159</v>
      </c>
      <c r="M34">
        <v>430</v>
      </c>
      <c r="N34">
        <v>430</v>
      </c>
      <c r="O34">
        <v>1</v>
      </c>
      <c r="P34">
        <v>232</v>
      </c>
      <c r="Q34">
        <v>198</v>
      </c>
      <c r="R34">
        <v>232</v>
      </c>
      <c r="S34">
        <v>198</v>
      </c>
      <c r="T34">
        <v>232</v>
      </c>
      <c r="U34">
        <v>198</v>
      </c>
      <c r="V34">
        <v>232</v>
      </c>
      <c r="W34" s="1">
        <v>109869725.90000001</v>
      </c>
      <c r="X34" s="1">
        <v>70491204.609999999</v>
      </c>
      <c r="Y34" s="1">
        <v>10724284.93</v>
      </c>
      <c r="Z34" s="1">
        <v>102872838.5</v>
      </c>
      <c r="AA34" s="1">
        <v>32187213.77</v>
      </c>
      <c r="AB34" s="1">
        <v>76710163.329999998</v>
      </c>
      <c r="AC34" s="1">
        <v>114601662.8</v>
      </c>
      <c r="AD34" s="1">
        <v>93433899.790000007</v>
      </c>
      <c r="AE34" s="1">
        <v>87470465.180000007</v>
      </c>
      <c r="AF34" s="1">
        <v>123771261.3</v>
      </c>
      <c r="AG34" s="1">
        <v>90156492.799999997</v>
      </c>
      <c r="AH34">
        <v>198</v>
      </c>
      <c r="AI34" s="1">
        <v>20463925.780000001</v>
      </c>
      <c r="AJ34" s="1">
        <v>18048945.370000001</v>
      </c>
      <c r="AK34" s="1">
        <v>21855547.239999998</v>
      </c>
      <c r="AL34" s="1">
        <v>22055528.359999999</v>
      </c>
      <c r="AM34" s="1">
        <v>16085994.6</v>
      </c>
      <c r="AN34" s="1">
        <v>23734479.98</v>
      </c>
      <c r="AO34" s="1">
        <v>32762121.870000001</v>
      </c>
      <c r="AP34" s="1">
        <v>29139981.170000002</v>
      </c>
      <c r="AQ34" s="1">
        <v>15302578.5</v>
      </c>
      <c r="AR34" s="1">
        <v>36796291.100000001</v>
      </c>
      <c r="AS34" s="1">
        <v>23624539.399999999</v>
      </c>
      <c r="AT34" s="1">
        <v>53279961.194545403</v>
      </c>
      <c r="AU34" s="1">
        <v>82935382.9918181</v>
      </c>
      <c r="AV34" s="1">
        <v>23624539.397272699</v>
      </c>
      <c r="AW34" s="1">
        <v>54909163.308435097</v>
      </c>
      <c r="AX34" s="1">
        <v>62337105.119111799</v>
      </c>
      <c r="AY34" s="1">
        <v>7619564.3093098197</v>
      </c>
      <c r="AZ34" s="1">
        <v>75262841.610571101</v>
      </c>
      <c r="BA34" s="1">
        <v>56931194.968618803</v>
      </c>
      <c r="BB34" s="1">
        <v>55411697.588427097</v>
      </c>
      <c r="BC34" s="1">
        <v>67406558.089301199</v>
      </c>
      <c r="BD34" s="1">
        <v>64528955.007174402</v>
      </c>
      <c r="BE34" s="1">
        <v>54730844.596075602</v>
      </c>
      <c r="BF34" s="1">
        <v>84050197.895149902</v>
      </c>
      <c r="BG34" s="1">
        <v>64055850.742046602</v>
      </c>
      <c r="BH34" s="1">
        <v>64055850.742046602</v>
      </c>
      <c r="BI34" s="1">
        <v>41655887.152344897</v>
      </c>
      <c r="BJ34" s="1">
        <v>34070149.298288897</v>
      </c>
      <c r="BK34" s="1">
        <v>38957145.995816097</v>
      </c>
      <c r="BL34" s="1">
        <v>34770026.5038113</v>
      </c>
      <c r="BM34" s="1">
        <v>25358160.858652599</v>
      </c>
      <c r="BN34" s="1">
        <v>40593370.089670897</v>
      </c>
      <c r="BO34" s="1">
        <v>53469098.351758003</v>
      </c>
      <c r="BP34" s="1">
        <v>49546585.504705302</v>
      </c>
      <c r="BQ34" s="1">
        <v>45018479.844017804</v>
      </c>
      <c r="BR34" s="1">
        <v>38767674.403024197</v>
      </c>
      <c r="BS34" s="1">
        <v>39870416.260273099</v>
      </c>
      <c r="BT34" s="1">
        <v>39870416.260273099</v>
      </c>
      <c r="BU34" s="1">
        <v>50536456.474423699</v>
      </c>
      <c r="BV34" s="7">
        <v>0.78894364666132399</v>
      </c>
      <c r="BW34" s="7">
        <v>1.26751765380433</v>
      </c>
      <c r="BX34" s="1">
        <v>43320235.535678998</v>
      </c>
      <c r="BY34" s="1">
        <v>49180463.034982301</v>
      </c>
      <c r="BZ34" s="1">
        <v>6011406.8521573702</v>
      </c>
      <c r="CA34" s="1">
        <v>59378140.718337603</v>
      </c>
      <c r="CB34" s="1">
        <v>44915504.567328997</v>
      </c>
      <c r="CC34" s="1">
        <v>43716706.763108097</v>
      </c>
      <c r="CD34" s="1">
        <v>53179975.747861698</v>
      </c>
      <c r="CE34" s="1">
        <v>50909709.078604698</v>
      </c>
      <c r="CF34" s="1">
        <v>43179552.120482102</v>
      </c>
      <c r="CG34" s="1">
        <v>66310869.630005501</v>
      </c>
      <c r="CH34" s="1">
        <v>50536456.474423699</v>
      </c>
      <c r="CI34" s="1">
        <v>52799572.350478403</v>
      </c>
      <c r="CJ34" s="1">
        <v>43184515.703330599</v>
      </c>
      <c r="CK34" s="1">
        <v>49378870.291529901</v>
      </c>
      <c r="CL34" s="1">
        <v>44071622.416825503</v>
      </c>
      <c r="CM34" s="1">
        <v>32141916.556352399</v>
      </c>
      <c r="CN34" s="1">
        <v>51452813.216070801</v>
      </c>
      <c r="CO34" s="1">
        <v>67773026.093853697</v>
      </c>
      <c r="CP34" s="1">
        <v>62801171.812940001</v>
      </c>
      <c r="CQ34" s="1">
        <v>57061717.949727297</v>
      </c>
      <c r="CR34" s="1">
        <v>49138711.702771701</v>
      </c>
      <c r="CS34" s="1">
        <v>50536456.474423699</v>
      </c>
      <c r="CT34" s="20">
        <v>50431196.816858701</v>
      </c>
      <c r="CU34" s="20">
        <v>47087949.710180096</v>
      </c>
      <c r="CV34" s="20">
        <v>52227276.430167802</v>
      </c>
      <c r="CW34" s="20">
        <v>43452324.477131099</v>
      </c>
      <c r="CX34" s="20">
        <v>53776627.368509799</v>
      </c>
      <c r="CY34" s="20">
        <v>42828861.4803821</v>
      </c>
      <c r="CZ34" s="20">
        <v>51066423.576743901</v>
      </c>
      <c r="DA34" s="20">
        <v>44433521.204467498</v>
      </c>
      <c r="DB34" s="20">
        <v>37751142.456822596</v>
      </c>
      <c r="DC34" s="22">
        <v>44188144.698583797</v>
      </c>
      <c r="DD34" s="22">
        <v>52511446.000712402</v>
      </c>
      <c r="DE34" s="22">
        <v>47259207.4099022</v>
      </c>
      <c r="DF34" s="22">
        <v>47242996.3879859</v>
      </c>
      <c r="DG34" s="22">
        <v>64083228.121669203</v>
      </c>
      <c r="DH34" s="22">
        <v>47016856.578747801</v>
      </c>
      <c r="DI34" s="22">
        <v>57293321.321654797</v>
      </c>
      <c r="DJ34" s="22">
        <v>63553947.620329604</v>
      </c>
      <c r="DK34" s="22">
        <v>50338354.730389699</v>
      </c>
      <c r="DL34" s="22">
        <v>62200949.183023199</v>
      </c>
      <c r="DM34" s="6">
        <v>0.188544756516006</v>
      </c>
      <c r="DN34" s="6">
        <v>1.1396136156255401</v>
      </c>
      <c r="DO34" s="5">
        <v>0.106720062289293</v>
      </c>
      <c r="DP34" s="5">
        <v>0.42018303503214699</v>
      </c>
      <c r="DQ34" s="24">
        <v>47006147.057918198</v>
      </c>
      <c r="DR34" s="26">
        <v>53568845.205299899</v>
      </c>
      <c r="DS34" t="s">
        <v>1441</v>
      </c>
      <c r="DT34" t="s">
        <v>1442</v>
      </c>
      <c r="DU34" t="s">
        <v>158</v>
      </c>
      <c r="DV34" t="s">
        <v>158</v>
      </c>
      <c r="DW34" t="s">
        <v>1873</v>
      </c>
      <c r="DX34" t="s">
        <v>1508</v>
      </c>
      <c r="DY34" t="s">
        <v>1874</v>
      </c>
      <c r="DZ34" t="s">
        <v>1875</v>
      </c>
      <c r="EA34" t="s">
        <v>1876</v>
      </c>
      <c r="EB34" t="str">
        <f>"AZGP1"</f>
        <v>AZGP1</v>
      </c>
      <c r="EC34" t="s">
        <v>1877</v>
      </c>
      <c r="ED34" t="s">
        <v>1506</v>
      </c>
      <c r="EE34">
        <v>9606</v>
      </c>
      <c r="EF34" s="15" t="str">
        <f>HYPERLINK("http://www.uniprot.org/uniprot/P25311", "P25311")</f>
        <v>P25311</v>
      </c>
      <c r="EG34" t="s">
        <v>1878</v>
      </c>
      <c r="EH34" t="s">
        <v>1508</v>
      </c>
      <c r="EI34" t="s">
        <v>1509</v>
      </c>
      <c r="EJ34" t="s">
        <v>1508</v>
      </c>
      <c r="EK34" t="s">
        <v>1508</v>
      </c>
      <c r="EL34" t="s">
        <v>1508</v>
      </c>
      <c r="EM34" t="s">
        <v>1528</v>
      </c>
      <c r="EN34" t="s">
        <v>1508</v>
      </c>
      <c r="EO34" t="s">
        <v>1508</v>
      </c>
      <c r="EP34" t="s">
        <v>1777</v>
      </c>
      <c r="EQ34" t="s">
        <v>1514</v>
      </c>
      <c r="ER34" t="s">
        <v>1879</v>
      </c>
      <c r="ES34" t="s">
        <v>1880</v>
      </c>
      <c r="ET34" t="s">
        <v>1881</v>
      </c>
      <c r="EU34" t="s">
        <v>1508</v>
      </c>
      <c r="EV34" t="s">
        <v>1882</v>
      </c>
      <c r="EW34" t="s">
        <v>98</v>
      </c>
    </row>
    <row r="35" spans="1:153">
      <c r="A35">
        <v>402</v>
      </c>
      <c r="B35">
        <v>1</v>
      </c>
      <c r="C35" t="s">
        <v>160</v>
      </c>
      <c r="D35" t="s">
        <v>98</v>
      </c>
      <c r="E35" t="s">
        <v>98</v>
      </c>
      <c r="F35" t="s">
        <v>98</v>
      </c>
      <c r="G35" t="s">
        <v>98</v>
      </c>
      <c r="H35" t="s">
        <v>98</v>
      </c>
      <c r="I35">
        <v>68.099999999999994</v>
      </c>
      <c r="J35">
        <v>599</v>
      </c>
      <c r="K35">
        <v>69068</v>
      </c>
      <c r="L35" t="s">
        <v>161</v>
      </c>
      <c r="M35">
        <v>396</v>
      </c>
      <c r="N35">
        <v>396</v>
      </c>
      <c r="O35">
        <v>1</v>
      </c>
      <c r="P35">
        <v>202</v>
      </c>
      <c r="Q35">
        <v>194</v>
      </c>
      <c r="R35">
        <v>202</v>
      </c>
      <c r="S35">
        <v>194</v>
      </c>
      <c r="T35">
        <v>202</v>
      </c>
      <c r="U35">
        <v>194</v>
      </c>
      <c r="V35">
        <v>202</v>
      </c>
      <c r="W35" s="1">
        <v>65196699.100000001</v>
      </c>
      <c r="X35" s="1">
        <v>44189414.859999999</v>
      </c>
      <c r="Y35" s="1">
        <v>7185281.8389999997</v>
      </c>
      <c r="Z35" s="1">
        <v>113563242.59999999</v>
      </c>
      <c r="AA35" s="1">
        <v>35683601.659999996</v>
      </c>
      <c r="AB35" s="1">
        <v>49858583.649999999</v>
      </c>
      <c r="AC35" s="1">
        <v>138106573.40000001</v>
      </c>
      <c r="AD35" s="1">
        <v>49181610.619999997</v>
      </c>
      <c r="AE35" s="1">
        <v>99201822.890000001</v>
      </c>
      <c r="AF35" s="1">
        <v>76308133.329999998</v>
      </c>
      <c r="AG35" s="1">
        <v>74587742.459999993</v>
      </c>
      <c r="AH35">
        <v>194</v>
      </c>
      <c r="AI35" s="1">
        <v>26590981.640000001</v>
      </c>
      <c r="AJ35" s="1">
        <v>19203948.579999998</v>
      </c>
      <c r="AK35" s="1">
        <v>14844550.68</v>
      </c>
      <c r="AL35" s="1">
        <v>15949000.199999999</v>
      </c>
      <c r="AM35" s="1">
        <v>13773750.050000001</v>
      </c>
      <c r="AN35" s="1">
        <v>16041126.939999999</v>
      </c>
      <c r="AO35" s="1">
        <v>23585101.07</v>
      </c>
      <c r="AP35" s="1">
        <v>13234851.93</v>
      </c>
      <c r="AQ35" s="1">
        <v>6425542.8030000003</v>
      </c>
      <c r="AR35" s="1">
        <v>17183891.800000001</v>
      </c>
      <c r="AS35" s="1">
        <v>16683274.57</v>
      </c>
      <c r="AT35" s="1">
        <v>42571760.303272702</v>
      </c>
      <c r="AU35" s="1">
        <v>68460246.037181795</v>
      </c>
      <c r="AV35" s="1">
        <v>16683274.5693636</v>
      </c>
      <c r="AW35" s="1">
        <v>32583099.381818</v>
      </c>
      <c r="AX35" s="1">
        <v>39077785.8673319</v>
      </c>
      <c r="AY35" s="1">
        <v>5105115.8571536001</v>
      </c>
      <c r="AZ35" s="1">
        <v>83084052.751073495</v>
      </c>
      <c r="BA35" s="1">
        <v>63115437.633233503</v>
      </c>
      <c r="BB35" s="1">
        <v>36015420.114750698</v>
      </c>
      <c r="BC35" s="1">
        <v>81231707.594398394</v>
      </c>
      <c r="BD35" s="1">
        <v>33966664.626129799</v>
      </c>
      <c r="BE35" s="1">
        <v>62071232.170392402</v>
      </c>
      <c r="BF35" s="1">
        <v>51819086.595960699</v>
      </c>
      <c r="BG35" s="1">
        <v>52994311.888361</v>
      </c>
      <c r="BH35" s="1">
        <v>52994311.888361</v>
      </c>
      <c r="BI35" s="1">
        <v>54127978.295761503</v>
      </c>
      <c r="BJ35" s="1">
        <v>36250394.791751899</v>
      </c>
      <c r="BK35" s="1">
        <v>26460162.343802799</v>
      </c>
      <c r="BL35" s="1">
        <v>25143227.158820599</v>
      </c>
      <c r="BM35" s="1">
        <v>21713109.949370202</v>
      </c>
      <c r="BN35" s="1">
        <v>27435334.714706901</v>
      </c>
      <c r="BO35" s="1">
        <v>38491831.931763202</v>
      </c>
      <c r="BP35" s="1">
        <v>22503162.200631499</v>
      </c>
      <c r="BQ35" s="1">
        <v>18903230.534888498</v>
      </c>
      <c r="BR35" s="1">
        <v>18104529.080627799</v>
      </c>
      <c r="BS35" s="1">
        <v>28155854.826542299</v>
      </c>
      <c r="BT35" s="1">
        <v>28155854.826542299</v>
      </c>
      <c r="BU35" s="1">
        <v>38627712.230485499</v>
      </c>
      <c r="BV35" s="7">
        <v>0.72890298701980505</v>
      </c>
      <c r="BW35" s="7">
        <v>1.3719246838164301</v>
      </c>
      <c r="BX35" s="1">
        <v>23749918.4657703</v>
      </c>
      <c r="BY35" s="1">
        <v>28483914.844818499</v>
      </c>
      <c r="BZ35" s="1">
        <v>3721134.1973614302</v>
      </c>
      <c r="CA35" s="1">
        <v>60560214.223968498</v>
      </c>
      <c r="CB35" s="1">
        <v>46005031.017926097</v>
      </c>
      <c r="CC35" s="1">
        <v>26251747.300414901</v>
      </c>
      <c r="CD35" s="1">
        <v>59210034.306276403</v>
      </c>
      <c r="CE35" s="1">
        <v>24758403.305086002</v>
      </c>
      <c r="CF35" s="1">
        <v>45243906.536998801</v>
      </c>
      <c r="CG35" s="1">
        <v>37771087.004433699</v>
      </c>
      <c r="CH35" s="1">
        <v>38627712.230485499</v>
      </c>
      <c r="CI35" s="1">
        <v>74259509.509035394</v>
      </c>
      <c r="CJ35" s="1">
        <v>49732811.412895098</v>
      </c>
      <c r="CK35" s="1">
        <v>36301349.857253097</v>
      </c>
      <c r="CL35" s="1">
        <v>34494613.969989799</v>
      </c>
      <c r="CM35" s="1">
        <v>29788751.501961101</v>
      </c>
      <c r="CN35" s="1">
        <v>37639212.903872304</v>
      </c>
      <c r="CO35" s="1">
        <v>52807894.3524995</v>
      </c>
      <c r="CP35" s="1">
        <v>30872643.686971299</v>
      </c>
      <c r="CQ35" s="1">
        <v>25933808.574686099</v>
      </c>
      <c r="CR35" s="1">
        <v>24838050.334585801</v>
      </c>
      <c r="CS35" s="1">
        <v>38627712.230485499</v>
      </c>
      <c r="CT35" s="20">
        <v>27648437.2192562</v>
      </c>
      <c r="CU35" s="20">
        <v>27271991.0914183</v>
      </c>
      <c r="CV35" s="20">
        <v>53266993.7233079</v>
      </c>
      <c r="CW35" s="20">
        <v>44506358.208106898</v>
      </c>
      <c r="CX35" s="20">
        <v>75633680.229978606</v>
      </c>
      <c r="CY35" s="20">
        <v>49323227.465732001</v>
      </c>
      <c r="CZ35" s="20">
        <v>37541970.832330801</v>
      </c>
      <c r="DA35" s="20">
        <v>34777870.1400906</v>
      </c>
      <c r="DB35" s="20">
        <v>34987316.316057399</v>
      </c>
      <c r="DC35" s="22">
        <v>26534844.323642202</v>
      </c>
      <c r="DD35" s="22">
        <v>58465700.208586097</v>
      </c>
      <c r="DE35" s="22">
        <v>22983091.793482602</v>
      </c>
      <c r="DF35" s="22">
        <v>49501618.431375802</v>
      </c>
      <c r="DG35" s="22">
        <v>36502208.437533103</v>
      </c>
      <c r="DH35" s="22">
        <v>34394183.023710199</v>
      </c>
      <c r="DI35" s="22">
        <v>44642239.454793103</v>
      </c>
      <c r="DJ35" s="22">
        <v>31242703.330873098</v>
      </c>
      <c r="DK35" s="22">
        <v>22878127.446017601</v>
      </c>
      <c r="DL35" s="22">
        <v>31440594.454571299</v>
      </c>
      <c r="DM35" s="6">
        <v>-0.25438717858160398</v>
      </c>
      <c r="DN35" s="6">
        <v>-1.19282894790446</v>
      </c>
      <c r="DO35" s="5">
        <v>0.231236640954118</v>
      </c>
      <c r="DP35" s="5">
        <v>0.57440165598709203</v>
      </c>
      <c r="DQ35" s="24">
        <v>42773093.914030999</v>
      </c>
      <c r="DR35" s="26">
        <v>35858531.090458497</v>
      </c>
      <c r="DS35" t="s">
        <v>1443</v>
      </c>
      <c r="DT35" t="s">
        <v>1442</v>
      </c>
      <c r="DU35" t="s">
        <v>160</v>
      </c>
      <c r="DV35" t="s">
        <v>160</v>
      </c>
      <c r="DW35" t="s">
        <v>1883</v>
      </c>
      <c r="DX35" t="s">
        <v>1884</v>
      </c>
      <c r="DY35" t="s">
        <v>1885</v>
      </c>
      <c r="DZ35" t="s">
        <v>1886</v>
      </c>
      <c r="EA35" t="s">
        <v>1887</v>
      </c>
      <c r="EB35" t="str">
        <f>"AFM"</f>
        <v>AFM</v>
      </c>
      <c r="EC35" t="s">
        <v>1888</v>
      </c>
      <c r="ED35" t="s">
        <v>1506</v>
      </c>
      <c r="EE35">
        <v>9606</v>
      </c>
      <c r="EF35" s="15" t="str">
        <f>HYPERLINK("http://www.uniprot.org/uniprot/P43652", "P43652")</f>
        <v>P43652</v>
      </c>
      <c r="EG35" t="s">
        <v>1889</v>
      </c>
      <c r="EH35" t="s">
        <v>1890</v>
      </c>
      <c r="EI35" t="s">
        <v>1509</v>
      </c>
      <c r="EJ35" t="s">
        <v>1510</v>
      </c>
      <c r="EK35" t="s">
        <v>1508</v>
      </c>
      <c r="EL35" t="s">
        <v>1508</v>
      </c>
      <c r="EM35" t="s">
        <v>1559</v>
      </c>
      <c r="EN35" t="s">
        <v>1508</v>
      </c>
      <c r="EO35" t="s">
        <v>1508</v>
      </c>
      <c r="EP35" t="s">
        <v>1617</v>
      </c>
      <c r="EQ35" t="s">
        <v>1514</v>
      </c>
      <c r="ER35" t="s">
        <v>1891</v>
      </c>
      <c r="ES35" t="s">
        <v>1754</v>
      </c>
      <c r="ET35" t="s">
        <v>1892</v>
      </c>
      <c r="EU35" t="s">
        <v>1508</v>
      </c>
      <c r="EV35" t="s">
        <v>1508</v>
      </c>
      <c r="EW35" t="s">
        <v>98</v>
      </c>
    </row>
    <row r="36" spans="1:153">
      <c r="A36">
        <v>195</v>
      </c>
      <c r="B36">
        <v>1</v>
      </c>
      <c r="C36" t="s">
        <v>162</v>
      </c>
      <c r="D36" t="s">
        <v>98</v>
      </c>
      <c r="E36" t="s">
        <v>98</v>
      </c>
      <c r="F36" t="s">
        <v>98</v>
      </c>
      <c r="G36" t="s">
        <v>98</v>
      </c>
      <c r="H36" t="s">
        <v>98</v>
      </c>
      <c r="I36">
        <v>61</v>
      </c>
      <c r="J36">
        <v>500</v>
      </c>
      <c r="K36">
        <v>55154</v>
      </c>
      <c r="L36" t="s">
        <v>163</v>
      </c>
      <c r="M36">
        <v>443</v>
      </c>
      <c r="N36">
        <v>443</v>
      </c>
      <c r="O36">
        <v>1</v>
      </c>
      <c r="P36">
        <v>206</v>
      </c>
      <c r="Q36">
        <v>237</v>
      </c>
      <c r="R36">
        <v>206</v>
      </c>
      <c r="S36">
        <v>237</v>
      </c>
      <c r="T36">
        <v>206</v>
      </c>
      <c r="U36">
        <v>237</v>
      </c>
      <c r="V36">
        <v>206</v>
      </c>
      <c r="W36" s="1">
        <v>83811788.079999998</v>
      </c>
      <c r="X36" s="1">
        <v>46082367.149999999</v>
      </c>
      <c r="Y36" s="1">
        <v>6099661.0789999999</v>
      </c>
      <c r="Z36" s="1">
        <v>56763513</v>
      </c>
      <c r="AA36" s="1">
        <v>18961452.309999999</v>
      </c>
      <c r="AB36" s="1">
        <v>44201261.920000002</v>
      </c>
      <c r="AC36" s="1">
        <v>87001787.209999993</v>
      </c>
      <c r="AD36" s="1">
        <v>64196134.93</v>
      </c>
      <c r="AE36" s="1">
        <v>66744102.420000002</v>
      </c>
      <c r="AF36" s="1">
        <v>75783980.099999994</v>
      </c>
      <c r="AG36" s="1">
        <v>60394043.009999998</v>
      </c>
      <c r="AH36">
        <v>237</v>
      </c>
      <c r="AI36" s="1">
        <v>24115764.91</v>
      </c>
      <c r="AJ36" s="1">
        <v>21766561.239999998</v>
      </c>
      <c r="AK36" s="1">
        <v>33268841.300000001</v>
      </c>
      <c r="AL36" s="1">
        <v>19714584.420000002</v>
      </c>
      <c r="AM36" s="1">
        <v>20331347.43</v>
      </c>
      <c r="AN36" s="1">
        <v>23836205.530000001</v>
      </c>
      <c r="AO36" s="1">
        <v>25235826.870000001</v>
      </c>
      <c r="AP36" s="1">
        <v>27903602.77</v>
      </c>
      <c r="AQ36" s="1">
        <v>13552364.02</v>
      </c>
      <c r="AR36" s="1">
        <v>35349916.600000001</v>
      </c>
      <c r="AS36" s="1">
        <v>24507501.510000002</v>
      </c>
      <c r="AT36" s="1">
        <v>39982845.809500001</v>
      </c>
      <c r="AU36" s="1">
        <v>55458190.109908998</v>
      </c>
      <c r="AV36" s="1">
        <v>24507501.5090909</v>
      </c>
      <c r="AW36" s="1">
        <v>41886289.613986097</v>
      </c>
      <c r="AX36" s="1">
        <v>40751770.111749999</v>
      </c>
      <c r="AY36" s="1">
        <v>4333786.3698885003</v>
      </c>
      <c r="AZ36" s="1">
        <v>41528778.154387102</v>
      </c>
      <c r="BA36" s="1">
        <v>33538104.480323799</v>
      </c>
      <c r="BB36" s="1">
        <v>31928845.569020301</v>
      </c>
      <c r="BC36" s="1">
        <v>51172826.642825</v>
      </c>
      <c r="BD36" s="1">
        <v>44336258.165859297</v>
      </c>
      <c r="BE36" s="1">
        <v>41762223.280010797</v>
      </c>
      <c r="BF36" s="1">
        <v>51463146.273092903</v>
      </c>
      <c r="BG36" s="1">
        <v>42909741.546171799</v>
      </c>
      <c r="BH36" s="1">
        <v>42909741.546171799</v>
      </c>
      <c r="BI36" s="1">
        <v>49089485.198642999</v>
      </c>
      <c r="BJ36" s="1">
        <v>41087718.753350496</v>
      </c>
      <c r="BK36" s="1">
        <v>59301151.026028298</v>
      </c>
      <c r="BL36" s="1">
        <v>31079582.932966899</v>
      </c>
      <c r="BM36" s="1">
        <v>32050587.571569499</v>
      </c>
      <c r="BN36" s="1">
        <v>40767352.536398403</v>
      </c>
      <c r="BO36" s="1">
        <v>41185882.717063703</v>
      </c>
      <c r="BP36" s="1">
        <v>47444376.592681803</v>
      </c>
      <c r="BQ36" s="1">
        <v>39869543.977386698</v>
      </c>
      <c r="BR36" s="1">
        <v>37243809.524130598</v>
      </c>
      <c r="BS36" s="1">
        <v>41360564.545142896</v>
      </c>
      <c r="BT36" s="1">
        <v>41360564.545142896</v>
      </c>
      <c r="BU36" s="1">
        <v>42128032.6485328</v>
      </c>
      <c r="BV36" s="7">
        <v>0.98178248412897196</v>
      </c>
      <c r="BW36" s="7">
        <v>1.01855555193286</v>
      </c>
      <c r="BX36" s="1">
        <v>41123225.468164898</v>
      </c>
      <c r="BY36" s="1">
        <v>40009374.092966698</v>
      </c>
      <c r="BZ36" s="1">
        <v>4254835.5479134098</v>
      </c>
      <c r="CA36" s="1">
        <v>40772226.979255199</v>
      </c>
      <c r="CB36" s="1">
        <v>32927123.5296693</v>
      </c>
      <c r="CC36" s="1">
        <v>31347181.318123098</v>
      </c>
      <c r="CD36" s="1">
        <v>50240584.861294001</v>
      </c>
      <c r="CE36" s="1">
        <v>43528561.679060802</v>
      </c>
      <c r="CF36" s="1">
        <v>41001419.3145978</v>
      </c>
      <c r="CG36" s="1">
        <v>50525615.589089803</v>
      </c>
      <c r="CH36" s="1">
        <v>42128032.6485328</v>
      </c>
      <c r="CI36" s="1">
        <v>50000367.6906038</v>
      </c>
      <c r="CJ36" s="1">
        <v>41850124.052481003</v>
      </c>
      <c r="CK36" s="1">
        <v>60401516.613570198</v>
      </c>
      <c r="CL36" s="1">
        <v>31656281.748131201</v>
      </c>
      <c r="CM36" s="1">
        <v>32645303.913732398</v>
      </c>
      <c r="CN36" s="1">
        <v>41523813.2635528</v>
      </c>
      <c r="CO36" s="1">
        <v>41950109.502720803</v>
      </c>
      <c r="CP36" s="1">
        <v>48324733.186469398</v>
      </c>
      <c r="CQ36" s="1">
        <v>40609345.371198498</v>
      </c>
      <c r="CR36" s="1">
        <v>37934888.965933099</v>
      </c>
      <c r="CS36" s="1">
        <v>42128032.6485328</v>
      </c>
      <c r="CT36" s="20">
        <v>47873550.355491497</v>
      </c>
      <c r="CU36" s="20">
        <v>38307069.087278202</v>
      </c>
      <c r="CV36" s="20">
        <v>35862058.719893202</v>
      </c>
      <c r="CW36" s="20">
        <v>31854480.306795601</v>
      </c>
      <c r="CX36" s="20">
        <v>50925623.483041503</v>
      </c>
      <c r="CY36" s="20">
        <v>41505459.463616997</v>
      </c>
      <c r="CZ36" s="20">
        <v>62465775.6213471</v>
      </c>
      <c r="DA36" s="20">
        <v>31916230.653064899</v>
      </c>
      <c r="DB36" s="20">
        <v>38342378.135196</v>
      </c>
      <c r="DC36" s="22">
        <v>31685227.148603398</v>
      </c>
      <c r="DD36" s="22">
        <v>49609006.433105201</v>
      </c>
      <c r="DE36" s="22">
        <v>40407328.226316303</v>
      </c>
      <c r="DF36" s="22">
        <v>44859888.754219301</v>
      </c>
      <c r="DG36" s="22">
        <v>48828262.513364702</v>
      </c>
      <c r="DH36" s="22">
        <v>37943876.161184803</v>
      </c>
      <c r="DI36" s="22">
        <v>35463387.747945897</v>
      </c>
      <c r="DJ36" s="22">
        <v>48903984.958230801</v>
      </c>
      <c r="DK36" s="22">
        <v>35824502.067485802</v>
      </c>
      <c r="DL36" s="22">
        <v>48018884.074662</v>
      </c>
      <c r="DM36" s="6">
        <v>1.2831617498013999E-3</v>
      </c>
      <c r="DN36" s="6">
        <v>1.00088981694863</v>
      </c>
      <c r="DO36" s="5">
        <v>0.99439408682537</v>
      </c>
      <c r="DP36" s="5">
        <v>0.997782564277226</v>
      </c>
      <c r="DQ36" s="24">
        <v>42116958.425080597</v>
      </c>
      <c r="DR36" s="26">
        <v>42154434.808511801</v>
      </c>
      <c r="DS36" t="s">
        <v>1441</v>
      </c>
      <c r="DT36" t="s">
        <v>1442</v>
      </c>
      <c r="DU36" t="s">
        <v>162</v>
      </c>
      <c r="DV36" t="s">
        <v>162</v>
      </c>
      <c r="DW36" t="s">
        <v>1893</v>
      </c>
      <c r="DX36" t="s">
        <v>1894</v>
      </c>
      <c r="DY36" t="s">
        <v>1895</v>
      </c>
      <c r="DZ36" t="s">
        <v>1896</v>
      </c>
      <c r="EA36" t="s">
        <v>1897</v>
      </c>
      <c r="EB36" t="str">
        <f>"SERPING1"</f>
        <v>SERPING1</v>
      </c>
      <c r="EC36" t="s">
        <v>1898</v>
      </c>
      <c r="ED36" t="s">
        <v>1506</v>
      </c>
      <c r="EE36">
        <v>9606</v>
      </c>
      <c r="EF36" s="15" t="str">
        <f>HYPERLINK("http://www.uniprot.org/uniprot/P05155", "P05155")</f>
        <v>P05155</v>
      </c>
      <c r="EG36" t="s">
        <v>1899</v>
      </c>
      <c r="EH36" t="s">
        <v>1900</v>
      </c>
      <c r="EI36" t="s">
        <v>1509</v>
      </c>
      <c r="EJ36" t="s">
        <v>1542</v>
      </c>
      <c r="EK36" t="s">
        <v>1508</v>
      </c>
      <c r="EL36" t="s">
        <v>1603</v>
      </c>
      <c r="EM36" t="s">
        <v>1559</v>
      </c>
      <c r="EN36" t="s">
        <v>1508</v>
      </c>
      <c r="EO36" t="s">
        <v>1512</v>
      </c>
      <c r="EP36" t="s">
        <v>1617</v>
      </c>
      <c r="EQ36" t="s">
        <v>1514</v>
      </c>
      <c r="ER36" t="s">
        <v>1901</v>
      </c>
      <c r="ES36" t="s">
        <v>1902</v>
      </c>
      <c r="ET36" t="s">
        <v>1903</v>
      </c>
      <c r="EU36" t="s">
        <v>1508</v>
      </c>
      <c r="EV36" t="s">
        <v>1904</v>
      </c>
      <c r="EW36" t="s">
        <v>98</v>
      </c>
    </row>
    <row r="37" spans="1:153">
      <c r="A37">
        <v>151</v>
      </c>
      <c r="B37">
        <v>1</v>
      </c>
      <c r="C37" t="s">
        <v>164</v>
      </c>
      <c r="D37" t="s">
        <v>98</v>
      </c>
      <c r="E37" t="s">
        <v>98</v>
      </c>
      <c r="F37" t="s">
        <v>98</v>
      </c>
      <c r="G37" t="s">
        <v>98</v>
      </c>
      <c r="H37" t="s">
        <v>98</v>
      </c>
      <c r="I37">
        <v>50.6</v>
      </c>
      <c r="J37">
        <v>559</v>
      </c>
      <c r="K37">
        <v>63173</v>
      </c>
      <c r="L37" t="s">
        <v>165</v>
      </c>
      <c r="M37">
        <v>310</v>
      </c>
      <c r="N37">
        <v>310</v>
      </c>
      <c r="O37">
        <v>1</v>
      </c>
      <c r="P37">
        <v>155</v>
      </c>
      <c r="Q37">
        <v>155</v>
      </c>
      <c r="R37">
        <v>155</v>
      </c>
      <c r="S37">
        <v>155</v>
      </c>
      <c r="T37">
        <v>155</v>
      </c>
      <c r="U37">
        <v>155</v>
      </c>
      <c r="V37">
        <v>155</v>
      </c>
      <c r="W37" s="1">
        <v>61411709.329999998</v>
      </c>
      <c r="X37" s="1">
        <v>29736329.870000001</v>
      </c>
      <c r="Y37" s="1">
        <v>5109495.2300000004</v>
      </c>
      <c r="Z37" s="1">
        <v>53789602.219999999</v>
      </c>
      <c r="AA37" s="1">
        <v>29280336.059999999</v>
      </c>
      <c r="AB37" s="1">
        <v>43158060.590000004</v>
      </c>
      <c r="AC37" s="1">
        <v>54960143.25</v>
      </c>
      <c r="AD37" s="1">
        <v>83333013.689999998</v>
      </c>
      <c r="AE37" s="1">
        <v>54941319.890000001</v>
      </c>
      <c r="AF37" s="1">
        <v>61812261.009999998</v>
      </c>
      <c r="AG37" s="1">
        <v>52491419.549999997</v>
      </c>
      <c r="AH37">
        <v>155</v>
      </c>
      <c r="AI37" s="1">
        <v>20994792.210000001</v>
      </c>
      <c r="AJ37" s="1">
        <v>19738920.670000002</v>
      </c>
      <c r="AK37" s="1">
        <v>29009348.649999999</v>
      </c>
      <c r="AL37" s="1">
        <v>20437735.059999999</v>
      </c>
      <c r="AM37" s="1">
        <v>25483475.84</v>
      </c>
      <c r="AN37" s="1">
        <v>26334603.140000001</v>
      </c>
      <c r="AO37" s="1">
        <v>22896601.25</v>
      </c>
      <c r="AP37" s="1">
        <v>17837911.100000001</v>
      </c>
      <c r="AQ37" s="1">
        <v>12970312.59</v>
      </c>
      <c r="AR37" s="1">
        <v>22906970.09</v>
      </c>
      <c r="AS37" s="1">
        <v>21861067.059999999</v>
      </c>
      <c r="AT37" s="1">
        <v>35022519.470454499</v>
      </c>
      <c r="AU37" s="1">
        <v>48183971.880909003</v>
      </c>
      <c r="AV37" s="1">
        <v>21861067.059999999</v>
      </c>
      <c r="AW37" s="1">
        <v>30691489.844256699</v>
      </c>
      <c r="AX37" s="1">
        <v>26296567.5110595</v>
      </c>
      <c r="AY37" s="1">
        <v>3630277.2396682999</v>
      </c>
      <c r="AZ37" s="1">
        <v>39353034.009842001</v>
      </c>
      <c r="BA37" s="1">
        <v>51789649.545007497</v>
      </c>
      <c r="BB37" s="1">
        <v>31175287.577321999</v>
      </c>
      <c r="BC37" s="1">
        <v>32326529.982751999</v>
      </c>
      <c r="BD37" s="1">
        <v>57552904.278857797</v>
      </c>
      <c r="BE37" s="1">
        <v>34377144.726679802</v>
      </c>
      <c r="BF37" s="1">
        <v>41975275.323765002</v>
      </c>
      <c r="BG37" s="1">
        <v>37294957.151804201</v>
      </c>
      <c r="BH37" s="1">
        <v>37294957.151804201</v>
      </c>
      <c r="BI37" s="1">
        <v>42736506.401006401</v>
      </c>
      <c r="BJ37" s="1">
        <v>37260236.563837498</v>
      </c>
      <c r="BK37" s="1">
        <v>51708676.895229302</v>
      </c>
      <c r="BL37" s="1">
        <v>32219613.065486901</v>
      </c>
      <c r="BM37" s="1">
        <v>40172466.524905398</v>
      </c>
      <c r="BN37" s="1">
        <v>45040392.388096899</v>
      </c>
      <c r="BO37" s="1">
        <v>37368172.580979198</v>
      </c>
      <c r="BP37" s="1">
        <v>30329724.044275399</v>
      </c>
      <c r="BQ37" s="1">
        <v>38157213.563944504</v>
      </c>
      <c r="BR37" s="1">
        <v>24134224.7129068</v>
      </c>
      <c r="BS37" s="1">
        <v>36894257.653799802</v>
      </c>
      <c r="BT37" s="1">
        <v>36894257.653799802</v>
      </c>
      <c r="BU37" s="1">
        <v>37094066.3495671</v>
      </c>
      <c r="BV37" s="7">
        <v>0.99461345936343604</v>
      </c>
      <c r="BW37" s="7">
        <v>1.0054157125925101</v>
      </c>
      <c r="BX37" s="1">
        <v>30526168.887013901</v>
      </c>
      <c r="BY37" s="1">
        <v>26154919.981559001</v>
      </c>
      <c r="BZ37" s="1">
        <v>3610722.6037948402</v>
      </c>
      <c r="CA37" s="1">
        <v>39141057.292975903</v>
      </c>
      <c r="CB37" s="1">
        <v>51510682.493179902</v>
      </c>
      <c r="CC37" s="1">
        <v>31007360.623930201</v>
      </c>
      <c r="CD37" s="1">
        <v>32152401.8153609</v>
      </c>
      <c r="CE37" s="1">
        <v>57242893.2212075</v>
      </c>
      <c r="CF37" s="1">
        <v>34191970.839640498</v>
      </c>
      <c r="CG37" s="1">
        <v>41749173.7975026</v>
      </c>
      <c r="CH37" s="1">
        <v>37094066.3495671</v>
      </c>
      <c r="CI37" s="1">
        <v>42967955.036882602</v>
      </c>
      <c r="CJ37" s="1">
        <v>37462027.296196498</v>
      </c>
      <c r="CK37" s="1">
        <v>51988716.227833301</v>
      </c>
      <c r="CL37" s="1">
        <v>32394105.229691699</v>
      </c>
      <c r="CM37" s="1">
        <v>40390029.057736799</v>
      </c>
      <c r="CN37" s="1">
        <v>45284318.208325103</v>
      </c>
      <c r="CO37" s="1">
        <v>37570547.863785498</v>
      </c>
      <c r="CP37" s="1">
        <v>30493981.1127096</v>
      </c>
      <c r="CQ37" s="1">
        <v>38363862.065938197</v>
      </c>
      <c r="CR37" s="1">
        <v>24264928.737595201</v>
      </c>
      <c r="CS37" s="1">
        <v>37094066.3495671</v>
      </c>
      <c r="CT37" s="20">
        <v>35537000.484167397</v>
      </c>
      <c r="CU37" s="20">
        <v>25042089.49577</v>
      </c>
      <c r="CV37" s="20">
        <v>34427329.557288997</v>
      </c>
      <c r="CW37" s="20">
        <v>49832656.0347763</v>
      </c>
      <c r="CX37" s="20">
        <v>43763076.175452799</v>
      </c>
      <c r="CY37" s="20">
        <v>37153501.705690101</v>
      </c>
      <c r="CZ37" s="20">
        <v>53765462.604296803</v>
      </c>
      <c r="DA37" s="20">
        <v>32660112.850162201</v>
      </c>
      <c r="DB37" s="20">
        <v>47438669.007821798</v>
      </c>
      <c r="DC37" s="22">
        <v>31341741.851599202</v>
      </c>
      <c r="DD37" s="22">
        <v>31748211.389291901</v>
      </c>
      <c r="DE37" s="22">
        <v>53138267.973737799</v>
      </c>
      <c r="DF37" s="22">
        <v>37409632.002853297</v>
      </c>
      <c r="DG37" s="22">
        <v>40346655.733586602</v>
      </c>
      <c r="DH37" s="22">
        <v>41380172.655014001</v>
      </c>
      <c r="DI37" s="22">
        <v>31761035.253311299</v>
      </c>
      <c r="DJ37" s="22">
        <v>30859501.860013802</v>
      </c>
      <c r="DK37" s="22">
        <v>33843595.4417696</v>
      </c>
      <c r="DL37" s="22">
        <v>30715123.515370999</v>
      </c>
      <c r="DM37" s="6">
        <v>-0.14032008270412999</v>
      </c>
      <c r="DN37" s="6">
        <v>-1.1021496233291499</v>
      </c>
      <c r="DO37" s="5">
        <v>0.36016377429042701</v>
      </c>
      <c r="DP37" s="5">
        <v>0.71970730820708795</v>
      </c>
      <c r="DQ37" s="24">
        <v>39957766.435047403</v>
      </c>
      <c r="DR37" s="26">
        <v>36254393.767654903</v>
      </c>
      <c r="DS37" t="s">
        <v>1443</v>
      </c>
      <c r="DT37" t="s">
        <v>1442</v>
      </c>
      <c r="DU37" t="s">
        <v>164</v>
      </c>
      <c r="DV37" t="s">
        <v>164</v>
      </c>
      <c r="DW37" t="s">
        <v>1905</v>
      </c>
      <c r="DX37" t="s">
        <v>1508</v>
      </c>
      <c r="DY37" t="s">
        <v>1906</v>
      </c>
      <c r="DZ37" t="s">
        <v>1907</v>
      </c>
      <c r="EA37" t="s">
        <v>1508</v>
      </c>
      <c r="EB37" t="str">
        <f>"C9"</f>
        <v>C9</v>
      </c>
      <c r="EC37" t="s">
        <v>1508</v>
      </c>
      <c r="ED37" t="s">
        <v>1506</v>
      </c>
      <c r="EE37">
        <v>9606</v>
      </c>
      <c r="EF37" s="15" t="str">
        <f>HYPERLINK("http://www.uniprot.org/uniprot/P02748", "P02748")</f>
        <v>P02748</v>
      </c>
      <c r="EG37" t="s">
        <v>1908</v>
      </c>
      <c r="EH37" t="s">
        <v>1909</v>
      </c>
      <c r="EI37" t="s">
        <v>1910</v>
      </c>
      <c r="EJ37" t="s">
        <v>1510</v>
      </c>
      <c r="EK37" t="s">
        <v>1508</v>
      </c>
      <c r="EL37" t="s">
        <v>1911</v>
      </c>
      <c r="EM37" t="s">
        <v>1912</v>
      </c>
      <c r="EN37" t="s">
        <v>1508</v>
      </c>
      <c r="EO37" t="s">
        <v>1508</v>
      </c>
      <c r="EP37" t="s">
        <v>1575</v>
      </c>
      <c r="EQ37" t="s">
        <v>1514</v>
      </c>
      <c r="ER37" t="s">
        <v>1913</v>
      </c>
      <c r="ES37" t="s">
        <v>1914</v>
      </c>
      <c r="ET37" t="s">
        <v>1508</v>
      </c>
      <c r="EU37" t="s">
        <v>1508</v>
      </c>
      <c r="EV37" t="s">
        <v>1833</v>
      </c>
      <c r="EW37" t="s">
        <v>98</v>
      </c>
    </row>
    <row r="38" spans="1:153">
      <c r="A38">
        <v>168</v>
      </c>
      <c r="B38">
        <v>1</v>
      </c>
      <c r="C38" t="s">
        <v>166</v>
      </c>
      <c r="D38" t="s">
        <v>98</v>
      </c>
      <c r="E38" t="s">
        <v>98</v>
      </c>
      <c r="F38" t="s">
        <v>167</v>
      </c>
      <c r="G38" t="s">
        <v>98</v>
      </c>
      <c r="H38" t="s">
        <v>98</v>
      </c>
      <c r="I38">
        <v>48.3</v>
      </c>
      <c r="J38">
        <v>638</v>
      </c>
      <c r="K38">
        <v>71369</v>
      </c>
      <c r="L38" t="s">
        <v>168</v>
      </c>
      <c r="M38">
        <v>387</v>
      </c>
      <c r="N38">
        <v>382</v>
      </c>
      <c r="O38">
        <v>0.98699999999999999</v>
      </c>
      <c r="P38">
        <v>203</v>
      </c>
      <c r="Q38">
        <v>184</v>
      </c>
      <c r="R38">
        <v>200</v>
      </c>
      <c r="S38">
        <v>182</v>
      </c>
      <c r="T38">
        <v>202.5</v>
      </c>
      <c r="U38">
        <v>183.61799999999999</v>
      </c>
      <c r="V38">
        <v>200</v>
      </c>
      <c r="W38" s="1">
        <v>52137446.609999999</v>
      </c>
      <c r="X38" s="1">
        <v>57953565.630000003</v>
      </c>
      <c r="Y38" s="1">
        <v>4111400.034</v>
      </c>
      <c r="Z38" s="1">
        <v>61564049.289999999</v>
      </c>
      <c r="AA38" s="1">
        <v>20680861.399999999</v>
      </c>
      <c r="AB38" s="1">
        <v>43788251.880000003</v>
      </c>
      <c r="AC38" s="1">
        <v>51905576.310000002</v>
      </c>
      <c r="AD38" s="1">
        <v>52379486.229999997</v>
      </c>
      <c r="AE38" s="1">
        <v>55714251.630000003</v>
      </c>
      <c r="AF38" s="1">
        <v>62741363.640000001</v>
      </c>
      <c r="AG38" s="1">
        <v>50984983.619999997</v>
      </c>
      <c r="AH38">
        <v>182</v>
      </c>
      <c r="AI38" s="1">
        <v>25333423.489999998</v>
      </c>
      <c r="AJ38" s="1">
        <v>22323614.149999999</v>
      </c>
      <c r="AK38" s="1">
        <v>25539613.379999999</v>
      </c>
      <c r="AL38" s="1">
        <v>23665520.789999999</v>
      </c>
      <c r="AM38" s="1">
        <v>22675304.899999999</v>
      </c>
      <c r="AN38" s="1">
        <v>21656090.059999999</v>
      </c>
      <c r="AO38" s="1">
        <v>24518660.77</v>
      </c>
      <c r="AP38" s="1">
        <v>18405935.579999998</v>
      </c>
      <c r="AQ38" s="1">
        <v>14162982.41</v>
      </c>
      <c r="AR38" s="1">
        <v>27508571.82</v>
      </c>
      <c r="AS38" s="1">
        <v>22578971.739999998</v>
      </c>
      <c r="AT38" s="1">
        <v>34651360.243818097</v>
      </c>
      <c r="AU38" s="1">
        <v>46723748.752181798</v>
      </c>
      <c r="AV38" s="1">
        <v>22578971.7354545</v>
      </c>
      <c r="AW38" s="1">
        <v>26056527.828229599</v>
      </c>
      <c r="AX38" s="1">
        <v>51249762.756815702</v>
      </c>
      <c r="AY38" s="1">
        <v>2921134.3380785701</v>
      </c>
      <c r="AZ38" s="1">
        <v>45040900.573757</v>
      </c>
      <c r="BA38" s="1">
        <v>36579312.546144098</v>
      </c>
      <c r="BB38" s="1">
        <v>31630507.168422598</v>
      </c>
      <c r="BC38" s="1">
        <v>30529890.746913899</v>
      </c>
      <c r="BD38" s="1">
        <v>36175237.444132999</v>
      </c>
      <c r="BE38" s="1">
        <v>34860773.193251498</v>
      </c>
      <c r="BF38" s="1">
        <v>42606207.408452399</v>
      </c>
      <c r="BG38" s="1">
        <v>36224640.061069503</v>
      </c>
      <c r="BH38" s="1">
        <v>36224640.061069503</v>
      </c>
      <c r="BI38" s="1">
        <v>51568122.432957903</v>
      </c>
      <c r="BJ38" s="1">
        <v>42139241.455740198</v>
      </c>
      <c r="BK38" s="1">
        <v>45523932.034078799</v>
      </c>
      <c r="BL38" s="1">
        <v>37308142.0523628</v>
      </c>
      <c r="BM38" s="1">
        <v>35745631.120204099</v>
      </c>
      <c r="BN38" s="1">
        <v>37038674.503995702</v>
      </c>
      <c r="BO38" s="1">
        <v>40015438.846315503</v>
      </c>
      <c r="BP38" s="1">
        <v>31295533.641162101</v>
      </c>
      <c r="BQ38" s="1">
        <v>41665915.202183999</v>
      </c>
      <c r="BR38" s="1">
        <v>28982360.007744499</v>
      </c>
      <c r="BS38" s="1">
        <v>38105843.536688998</v>
      </c>
      <c r="BT38" s="1">
        <v>38105843.536688998</v>
      </c>
      <c r="BU38" s="1">
        <v>37153337.216729097</v>
      </c>
      <c r="BV38" s="7">
        <v>1.0256371672456599</v>
      </c>
      <c r="BW38" s="7">
        <v>0.97500366790088899</v>
      </c>
      <c r="BX38" s="1">
        <v>26724543.390003201</v>
      </c>
      <c r="BY38" s="1">
        <v>52563661.495912798</v>
      </c>
      <c r="BZ38" s="1">
        <v>2996023.9476509402</v>
      </c>
      <c r="CA38" s="1">
        <v>46195621.674661703</v>
      </c>
      <c r="CB38" s="1">
        <v>37517102.499620996</v>
      </c>
      <c r="CC38" s="1">
        <v>32441423.7707646</v>
      </c>
      <c r="CD38" s="1">
        <v>31312590.661984399</v>
      </c>
      <c r="CE38" s="1">
        <v>37102668.056639798</v>
      </c>
      <c r="CF38" s="1">
        <v>35754504.665919997</v>
      </c>
      <c r="CG38" s="1">
        <v>43698509.873486303</v>
      </c>
      <c r="CH38" s="1">
        <v>37153337.216729097</v>
      </c>
      <c r="CI38" s="1">
        <v>50279108.518896103</v>
      </c>
      <c r="CJ38" s="1">
        <v>41085914.981907897</v>
      </c>
      <c r="CK38" s="1">
        <v>44386000.710497603</v>
      </c>
      <c r="CL38" s="1">
        <v>36375575.343621202</v>
      </c>
      <c r="CM38" s="1">
        <v>34852121.4536312</v>
      </c>
      <c r="CN38" s="1">
        <v>36112843.495582998</v>
      </c>
      <c r="CO38" s="1">
        <v>39015199.6478213</v>
      </c>
      <c r="CP38" s="1">
        <v>30513260.089048799</v>
      </c>
      <c r="CQ38" s="1">
        <v>40624420.148576804</v>
      </c>
      <c r="CR38" s="1">
        <v>28257907.311974999</v>
      </c>
      <c r="CS38" s="1">
        <v>37153337.216729097</v>
      </c>
      <c r="CT38" s="20">
        <v>31111343.021944299</v>
      </c>
      <c r="CU38" s="20">
        <v>50327201.013579398</v>
      </c>
      <c r="CV38" s="20">
        <v>40632318.120410703</v>
      </c>
      <c r="CW38" s="20">
        <v>36294934.832839601</v>
      </c>
      <c r="CX38" s="20">
        <v>51209522.404721498</v>
      </c>
      <c r="CY38" s="20">
        <v>40747544.180961497</v>
      </c>
      <c r="CZ38" s="20">
        <v>45902919.604637697</v>
      </c>
      <c r="DA38" s="20">
        <v>36674277.226935796</v>
      </c>
      <c r="DB38" s="20">
        <v>40934317.019079</v>
      </c>
      <c r="DC38" s="22">
        <v>32791269.8360059</v>
      </c>
      <c r="DD38" s="22">
        <v>30918957.569387801</v>
      </c>
      <c r="DE38" s="22">
        <v>34442205.954117298</v>
      </c>
      <c r="DF38" s="22">
        <v>39119209.251479</v>
      </c>
      <c r="DG38" s="22">
        <v>42230505.985288598</v>
      </c>
      <c r="DH38" s="22">
        <v>32999408.140277602</v>
      </c>
      <c r="DI38" s="22">
        <v>32982301.3473773</v>
      </c>
      <c r="DJ38" s="22">
        <v>30879011.926738098</v>
      </c>
      <c r="DK38" s="22">
        <v>35837800.641703598</v>
      </c>
      <c r="DL38" s="22">
        <v>35769530.698371798</v>
      </c>
      <c r="DM38" s="6">
        <v>-0.255438578759424</v>
      </c>
      <c r="DN38" s="6">
        <v>-1.1936985663138999</v>
      </c>
      <c r="DO38" s="5">
        <v>3.0510580928729499E-2</v>
      </c>
      <c r="DP38" s="5">
        <v>0.21588547414722201</v>
      </c>
      <c r="DQ38" s="24">
        <v>41537153.047234401</v>
      </c>
      <c r="DR38" s="26">
        <v>34797020.135074697</v>
      </c>
      <c r="DS38" t="s">
        <v>1443</v>
      </c>
      <c r="DT38" t="s">
        <v>1442</v>
      </c>
      <c r="DU38" t="s">
        <v>166</v>
      </c>
      <c r="DV38" t="s">
        <v>166</v>
      </c>
      <c r="DW38" t="s">
        <v>1915</v>
      </c>
      <c r="DX38" t="s">
        <v>1916</v>
      </c>
      <c r="DY38" t="s">
        <v>1917</v>
      </c>
      <c r="DZ38" t="s">
        <v>1918</v>
      </c>
      <c r="EA38" t="s">
        <v>1919</v>
      </c>
      <c r="EB38" t="str">
        <f>"KLKB1"</f>
        <v>KLKB1</v>
      </c>
      <c r="EC38" t="s">
        <v>1920</v>
      </c>
      <c r="ED38" t="s">
        <v>1506</v>
      </c>
      <c r="EE38">
        <v>9606</v>
      </c>
      <c r="EF38" s="15" t="str">
        <f>HYPERLINK("http://www.uniprot.org/uniprot/P03952", "P03952")</f>
        <v>P03952</v>
      </c>
      <c r="EG38" t="s">
        <v>1921</v>
      </c>
      <c r="EH38" t="s">
        <v>1922</v>
      </c>
      <c r="EI38" t="s">
        <v>1509</v>
      </c>
      <c r="EJ38" t="s">
        <v>1510</v>
      </c>
      <c r="EK38" t="s">
        <v>1508</v>
      </c>
      <c r="EL38" t="s">
        <v>1603</v>
      </c>
      <c r="EM38" t="s">
        <v>1559</v>
      </c>
      <c r="EN38" t="s">
        <v>1508</v>
      </c>
      <c r="EO38" t="s">
        <v>1545</v>
      </c>
      <c r="EP38" t="s">
        <v>1923</v>
      </c>
      <c r="EQ38" t="s">
        <v>1514</v>
      </c>
      <c r="ER38" t="s">
        <v>1924</v>
      </c>
      <c r="ES38" t="s">
        <v>1925</v>
      </c>
      <c r="ET38" t="s">
        <v>1926</v>
      </c>
      <c r="EU38" t="s">
        <v>1508</v>
      </c>
      <c r="EV38" t="s">
        <v>1927</v>
      </c>
      <c r="EW38" t="s">
        <v>98</v>
      </c>
    </row>
    <row r="39" spans="1:153">
      <c r="A39">
        <v>179</v>
      </c>
      <c r="B39">
        <v>1</v>
      </c>
      <c r="C39" t="s">
        <v>169</v>
      </c>
      <c r="D39" t="s">
        <v>98</v>
      </c>
      <c r="E39" t="s">
        <v>98</v>
      </c>
      <c r="F39" t="s">
        <v>98</v>
      </c>
      <c r="G39" t="s">
        <v>98</v>
      </c>
      <c r="H39" t="s">
        <v>98</v>
      </c>
      <c r="I39">
        <v>53</v>
      </c>
      <c r="J39">
        <v>525</v>
      </c>
      <c r="K39">
        <v>59578</v>
      </c>
      <c r="L39" t="s">
        <v>170</v>
      </c>
      <c r="M39">
        <v>359</v>
      </c>
      <c r="N39">
        <v>359</v>
      </c>
      <c r="O39">
        <v>1</v>
      </c>
      <c r="P39">
        <v>184</v>
      </c>
      <c r="Q39">
        <v>175</v>
      </c>
      <c r="R39">
        <v>184</v>
      </c>
      <c r="S39">
        <v>175</v>
      </c>
      <c r="T39">
        <v>184</v>
      </c>
      <c r="U39">
        <v>175</v>
      </c>
      <c r="V39">
        <v>184</v>
      </c>
      <c r="W39" s="1">
        <v>55062785.450000003</v>
      </c>
      <c r="X39" s="1">
        <v>31037873.120000001</v>
      </c>
      <c r="Y39" s="1">
        <v>4548666.1100000003</v>
      </c>
      <c r="Z39" s="1">
        <v>59154417.600000001</v>
      </c>
      <c r="AA39" s="1">
        <v>15548049.279999999</v>
      </c>
      <c r="AB39" s="1">
        <v>46136148.810000002</v>
      </c>
      <c r="AC39" s="1">
        <v>111980882.09999999</v>
      </c>
      <c r="AD39" s="1">
        <v>68242185.760000005</v>
      </c>
      <c r="AE39" s="1">
        <v>54951585.600000001</v>
      </c>
      <c r="AF39" s="1">
        <v>66325195.979999997</v>
      </c>
      <c r="AG39" s="1">
        <v>56493235.969999999</v>
      </c>
      <c r="AH39">
        <v>175</v>
      </c>
      <c r="AI39" s="1">
        <v>15265990.43</v>
      </c>
      <c r="AJ39" s="1">
        <v>16733649.970000001</v>
      </c>
      <c r="AK39" s="1">
        <v>15856281.6</v>
      </c>
      <c r="AL39" s="1">
        <v>15018662.689999999</v>
      </c>
      <c r="AM39" s="1">
        <v>18902440.649999999</v>
      </c>
      <c r="AN39" s="1">
        <v>19845047.219999999</v>
      </c>
      <c r="AO39" s="1">
        <v>24545898.300000001</v>
      </c>
      <c r="AP39" s="1">
        <v>13544130.439999999</v>
      </c>
      <c r="AQ39" s="1">
        <v>10151699.050000001</v>
      </c>
      <c r="AR39" s="1">
        <v>21479442.010000002</v>
      </c>
      <c r="AS39" s="1">
        <v>17134324.239999998</v>
      </c>
      <c r="AT39" s="1">
        <v>34452663.289999999</v>
      </c>
      <c r="AU39" s="1">
        <v>51771002.343636297</v>
      </c>
      <c r="AV39" s="1">
        <v>17134324.236363601</v>
      </c>
      <c r="AW39" s="1">
        <v>27518512.981849302</v>
      </c>
      <c r="AX39" s="1">
        <v>27447554.202820599</v>
      </c>
      <c r="AY39" s="1">
        <v>3231810.2486972199</v>
      </c>
      <c r="AZ39" s="1">
        <v>43277988.896888196</v>
      </c>
      <c r="BA39" s="1">
        <v>27500641.443105999</v>
      </c>
      <c r="BB39" s="1">
        <v>33326513.916501999</v>
      </c>
      <c r="BC39" s="1">
        <v>65865063.819692202</v>
      </c>
      <c r="BD39" s="1">
        <v>47130612.597737104</v>
      </c>
      <c r="BE39" s="1">
        <v>34383568.048855104</v>
      </c>
      <c r="BF39" s="1">
        <v>45039904.974722899</v>
      </c>
      <c r="BG39" s="1">
        <v>40138232.742229499</v>
      </c>
      <c r="BH39" s="1">
        <v>40138232.742229499</v>
      </c>
      <c r="BI39" s="1">
        <v>31075091.918206599</v>
      </c>
      <c r="BJ39" s="1">
        <v>31587327.741089299</v>
      </c>
      <c r="BK39" s="1">
        <v>28263555.7215163</v>
      </c>
      <c r="BL39" s="1">
        <v>23676571.753781401</v>
      </c>
      <c r="BM39" s="1">
        <v>29798041.249114599</v>
      </c>
      <c r="BN39" s="1">
        <v>33941225.884337001</v>
      </c>
      <c r="BO39" s="1">
        <v>40059891.5889128</v>
      </c>
      <c r="BP39" s="1">
        <v>23029027.130024798</v>
      </c>
      <c r="BQ39" s="1">
        <v>29865166.779896598</v>
      </c>
      <c r="BR39" s="1">
        <v>22630215.962236401</v>
      </c>
      <c r="BS39" s="1">
        <v>28917077.6293437</v>
      </c>
      <c r="BT39" s="1">
        <v>28917077.6293437</v>
      </c>
      <c r="BU39" s="1">
        <v>34068759.7677361</v>
      </c>
      <c r="BV39" s="7">
        <v>0.84878574466713597</v>
      </c>
      <c r="BW39" s="7">
        <v>1.17815362272862</v>
      </c>
      <c r="BX39" s="1">
        <v>23357321.533431198</v>
      </c>
      <c r="BY39" s="1">
        <v>23297092.733332701</v>
      </c>
      <c r="BZ39" s="1">
        <v>2743114.4685633499</v>
      </c>
      <c r="CA39" s="1">
        <v>36733740.033541404</v>
      </c>
      <c r="CB39" s="1">
        <v>23342152.426110599</v>
      </c>
      <c r="CC39" s="1">
        <v>28287069.931777898</v>
      </c>
      <c r="CD39" s="1">
        <v>55905327.241745897</v>
      </c>
      <c r="CE39" s="1">
        <v>40003792.110388599</v>
      </c>
      <c r="CF39" s="1">
        <v>29184282.410660699</v>
      </c>
      <c r="CG39" s="1">
        <v>38229229.283707298</v>
      </c>
      <c r="CH39" s="1">
        <v>34068759.7677361</v>
      </c>
      <c r="CI39" s="1">
        <v>36611232.120059997</v>
      </c>
      <c r="CJ39" s="1">
        <v>37214724.6104808</v>
      </c>
      <c r="CK39" s="1">
        <v>33298810.5644968</v>
      </c>
      <c r="CL39" s="1">
        <v>27894638.785511799</v>
      </c>
      <c r="CM39" s="1">
        <v>35106670.247861303</v>
      </c>
      <c r="CN39" s="1">
        <v>39987978.235482201</v>
      </c>
      <c r="CO39" s="1">
        <v>47196706.401593499</v>
      </c>
      <c r="CP39" s="1">
        <v>27131731.741154399</v>
      </c>
      <c r="CQ39" s="1">
        <v>35185754.435129702</v>
      </c>
      <c r="CR39" s="1">
        <v>26661870.919039998</v>
      </c>
      <c r="CS39" s="1">
        <v>34068759.7677361</v>
      </c>
      <c r="CT39" s="20">
        <v>27191396.002382301</v>
      </c>
      <c r="CU39" s="20">
        <v>22305856.0924947</v>
      </c>
      <c r="CV39" s="20">
        <v>32309923.682962298</v>
      </c>
      <c r="CW39" s="20">
        <v>22581751.9136094</v>
      </c>
      <c r="CX39" s="20">
        <v>37288722.229672499</v>
      </c>
      <c r="CY39" s="20">
        <v>36908235.727879703</v>
      </c>
      <c r="CZ39" s="20">
        <v>34436817.911162898</v>
      </c>
      <c r="DA39" s="20">
        <v>28123698.561499</v>
      </c>
      <c r="DB39" s="20">
        <v>41233288.232458502</v>
      </c>
      <c r="DC39" s="22">
        <v>28592115.733181801</v>
      </c>
      <c r="DD39" s="22">
        <v>55202536.882035702</v>
      </c>
      <c r="DE39" s="22">
        <v>37135303.712076902</v>
      </c>
      <c r="DF39" s="22">
        <v>31930691.2833586</v>
      </c>
      <c r="DG39" s="22">
        <v>36944959.925466903</v>
      </c>
      <c r="DH39" s="22">
        <v>36540451.727613598</v>
      </c>
      <c r="DI39" s="22">
        <v>39898706.329649001</v>
      </c>
      <c r="DJ39" s="22">
        <v>27456950.374465302</v>
      </c>
      <c r="DK39" s="22">
        <v>31039952.035310298</v>
      </c>
      <c r="DL39" s="22">
        <v>33749229.898226902</v>
      </c>
      <c r="DM39" s="6">
        <v>0.19229707459923101</v>
      </c>
      <c r="DN39" s="6">
        <v>1.14258149269388</v>
      </c>
      <c r="DO39" s="5">
        <v>0.213023325138643</v>
      </c>
      <c r="DP39" s="5">
        <v>0.56144095074023503</v>
      </c>
      <c r="DQ39" s="24">
        <v>31375521.1504579</v>
      </c>
      <c r="DR39" s="26">
        <v>35849089.790138498</v>
      </c>
      <c r="DS39" t="s">
        <v>1441</v>
      </c>
      <c r="DT39" t="s">
        <v>1442</v>
      </c>
      <c r="DU39" t="s">
        <v>169</v>
      </c>
      <c r="DV39" t="s">
        <v>169</v>
      </c>
      <c r="DW39" t="s">
        <v>1928</v>
      </c>
      <c r="DX39" t="s">
        <v>1929</v>
      </c>
      <c r="DY39" t="s">
        <v>1930</v>
      </c>
      <c r="DZ39" t="s">
        <v>1931</v>
      </c>
      <c r="EA39" t="s">
        <v>1932</v>
      </c>
      <c r="EB39" t="str">
        <f>"HRG"</f>
        <v>HRG</v>
      </c>
      <c r="EC39" t="s">
        <v>1508</v>
      </c>
      <c r="ED39" t="s">
        <v>1506</v>
      </c>
      <c r="EE39">
        <v>9606</v>
      </c>
      <c r="EF39" s="15" t="str">
        <f>HYPERLINK("http://www.uniprot.org/uniprot/P04196", "P04196")</f>
        <v>P04196</v>
      </c>
      <c r="EG39" t="s">
        <v>1933</v>
      </c>
      <c r="EH39" t="s">
        <v>1934</v>
      </c>
      <c r="EI39" t="s">
        <v>1509</v>
      </c>
      <c r="EJ39" t="s">
        <v>1510</v>
      </c>
      <c r="EK39" t="s">
        <v>1508</v>
      </c>
      <c r="EL39" t="s">
        <v>1654</v>
      </c>
      <c r="EM39" t="s">
        <v>1559</v>
      </c>
      <c r="EN39" t="s">
        <v>1935</v>
      </c>
      <c r="EO39" t="s">
        <v>1589</v>
      </c>
      <c r="EP39" t="s">
        <v>1868</v>
      </c>
      <c r="EQ39" t="s">
        <v>1508</v>
      </c>
      <c r="ER39" t="s">
        <v>1936</v>
      </c>
      <c r="ES39" t="s">
        <v>1937</v>
      </c>
      <c r="ET39" t="s">
        <v>1938</v>
      </c>
      <c r="EU39" t="s">
        <v>1508</v>
      </c>
      <c r="EV39" t="s">
        <v>1939</v>
      </c>
      <c r="EW39" t="s">
        <v>98</v>
      </c>
    </row>
    <row r="40" spans="1:153">
      <c r="A40">
        <v>267</v>
      </c>
      <c r="B40">
        <v>1</v>
      </c>
      <c r="C40" t="s">
        <v>171</v>
      </c>
      <c r="D40" t="s">
        <v>98</v>
      </c>
      <c r="E40" t="s">
        <v>98</v>
      </c>
      <c r="F40" t="s">
        <v>98</v>
      </c>
      <c r="G40" t="s">
        <v>98</v>
      </c>
      <c r="H40" t="s">
        <v>98</v>
      </c>
      <c r="I40">
        <v>51</v>
      </c>
      <c r="J40">
        <v>449</v>
      </c>
      <c r="K40">
        <v>52494</v>
      </c>
      <c r="L40" t="s">
        <v>172</v>
      </c>
      <c r="M40">
        <v>579</v>
      </c>
      <c r="N40">
        <v>579</v>
      </c>
      <c r="O40">
        <v>1</v>
      </c>
      <c r="P40">
        <v>293</v>
      </c>
      <c r="Q40">
        <v>286</v>
      </c>
      <c r="R40">
        <v>293</v>
      </c>
      <c r="S40">
        <v>286</v>
      </c>
      <c r="T40">
        <v>293</v>
      </c>
      <c r="U40">
        <v>286</v>
      </c>
      <c r="V40">
        <v>293</v>
      </c>
      <c r="W40" s="1">
        <v>61538073.159999996</v>
      </c>
      <c r="X40" s="1">
        <v>54007388.119999997</v>
      </c>
      <c r="Y40" s="1">
        <v>5155362.1849999996</v>
      </c>
      <c r="Z40" s="1">
        <v>47999103.119999997</v>
      </c>
      <c r="AA40" s="1">
        <v>20944477.960000001</v>
      </c>
      <c r="AB40" s="1">
        <v>45539661.460000001</v>
      </c>
      <c r="AC40" s="1">
        <v>58283637.460000001</v>
      </c>
      <c r="AD40" s="1">
        <v>41292703.07</v>
      </c>
      <c r="AE40" s="1">
        <v>52710220.93</v>
      </c>
      <c r="AF40" s="1">
        <v>82852968.719999999</v>
      </c>
      <c r="AG40" s="1">
        <v>51685359.329999998</v>
      </c>
      <c r="AH40">
        <v>286</v>
      </c>
      <c r="AI40" s="1">
        <v>9777596.9930000007</v>
      </c>
      <c r="AJ40" s="1">
        <v>11547618.07</v>
      </c>
      <c r="AK40" s="1">
        <v>10507613.619999999</v>
      </c>
      <c r="AL40" s="1">
        <v>11799085.359999999</v>
      </c>
      <c r="AM40" s="1">
        <v>9684529.9269999992</v>
      </c>
      <c r="AN40" s="1">
        <v>11658385.050000001</v>
      </c>
      <c r="AO40" s="1">
        <v>14257427.43</v>
      </c>
      <c r="AP40" s="1">
        <v>11447156.550000001</v>
      </c>
      <c r="AQ40" s="1">
        <v>5234228.4210000001</v>
      </c>
      <c r="AR40" s="1">
        <v>13988717.93</v>
      </c>
      <c r="AS40" s="1">
        <v>10990235.939999999</v>
      </c>
      <c r="AT40" s="1">
        <v>29222797.763909001</v>
      </c>
      <c r="AU40" s="1">
        <v>47455359.592272699</v>
      </c>
      <c r="AV40" s="1">
        <v>10990235.9355454</v>
      </c>
      <c r="AW40" s="1">
        <v>30754642.201477099</v>
      </c>
      <c r="AX40" s="1">
        <v>47760060.975997403</v>
      </c>
      <c r="AY40" s="1">
        <v>3662865.5395480501</v>
      </c>
      <c r="AZ40" s="1">
        <v>35116644.473361403</v>
      </c>
      <c r="BA40" s="1">
        <v>37045584.833070204</v>
      </c>
      <c r="BB40" s="1">
        <v>32895640.415277202</v>
      </c>
      <c r="BC40" s="1">
        <v>34281347.217095204</v>
      </c>
      <c r="BD40" s="1">
        <v>28518289.234608401</v>
      </c>
      <c r="BE40" s="1">
        <v>32981131.452862799</v>
      </c>
      <c r="BF40" s="1">
        <v>56263532.777916901</v>
      </c>
      <c r="BG40" s="1">
        <v>36722254.382010803</v>
      </c>
      <c r="BH40" s="1">
        <v>36722254.382010803</v>
      </c>
      <c r="BI40" s="1">
        <v>19903047.017477699</v>
      </c>
      <c r="BJ40" s="1">
        <v>21797898.083200701</v>
      </c>
      <c r="BK40" s="1">
        <v>18729644.852487601</v>
      </c>
      <c r="BL40" s="1">
        <v>18600983.1182267</v>
      </c>
      <c r="BM40" s="1">
        <v>15266812.767007999</v>
      </c>
      <c r="BN40" s="1">
        <v>19939477.898033801</v>
      </c>
      <c r="BO40" s="1">
        <v>23268694.0278976</v>
      </c>
      <c r="BP40" s="1">
        <v>19463551.382601</v>
      </c>
      <c r="BQ40" s="1">
        <v>15398516.4441256</v>
      </c>
      <c r="BR40" s="1">
        <v>14738171.8595542</v>
      </c>
      <c r="BS40" s="1">
        <v>18547886.767536901</v>
      </c>
      <c r="BT40" s="1">
        <v>18547886.767536901</v>
      </c>
      <c r="BU40" s="1">
        <v>26098279.9457401</v>
      </c>
      <c r="BV40" s="7">
        <v>0.71069383906138806</v>
      </c>
      <c r="BW40" s="7">
        <v>1.40707565626388</v>
      </c>
      <c r="BX40" s="1">
        <v>21857134.735127199</v>
      </c>
      <c r="BY40" s="1">
        <v>33942781.088837601</v>
      </c>
      <c r="BZ40" s="1">
        <v>2603175.9722670699</v>
      </c>
      <c r="CA40" s="1">
        <v>24957182.875727098</v>
      </c>
      <c r="CB40" s="1">
        <v>26328068.905289002</v>
      </c>
      <c r="CC40" s="1">
        <v>23378728.975116301</v>
      </c>
      <c r="CD40" s="1">
        <v>24363542.261913799</v>
      </c>
      <c r="CE40" s="1">
        <v>20267772.459606901</v>
      </c>
      <c r="CF40" s="1">
        <v>23439486.9288233</v>
      </c>
      <c r="CG40" s="1">
        <v>39986146.109094001</v>
      </c>
      <c r="CH40" s="1">
        <v>26098279.9457401</v>
      </c>
      <c r="CI40" s="1">
        <v>28005092.9437683</v>
      </c>
      <c r="CJ40" s="1">
        <v>30671291.750592899</v>
      </c>
      <c r="CK40" s="1">
        <v>26354027.322403401</v>
      </c>
      <c r="CL40" s="1">
        <v>26172990.528232299</v>
      </c>
      <c r="CM40" s="1">
        <v>21481560.593195502</v>
      </c>
      <c r="CN40" s="1">
        <v>28056353.948935099</v>
      </c>
      <c r="CO40" s="1">
        <v>32740812.919707399</v>
      </c>
      <c r="CP40" s="1">
        <v>27386689.334899101</v>
      </c>
      <c r="CQ40" s="1">
        <v>21666877.631108198</v>
      </c>
      <c r="CR40" s="1">
        <v>20737722.841412101</v>
      </c>
      <c r="CS40" s="1">
        <v>26098279.9457401</v>
      </c>
      <c r="CT40" s="20">
        <v>25444955.4590244</v>
      </c>
      <c r="CU40" s="20">
        <v>32498595.383251201</v>
      </c>
      <c r="CV40" s="20">
        <v>21951608.339368399</v>
      </c>
      <c r="CW40" s="20">
        <v>25470398.339040998</v>
      </c>
      <c r="CX40" s="20">
        <v>28523326.622054901</v>
      </c>
      <c r="CY40" s="20">
        <v>30418692.543290898</v>
      </c>
      <c r="CZ40" s="20">
        <v>27254692.427213799</v>
      </c>
      <c r="DA40" s="20">
        <v>26387912.807506401</v>
      </c>
      <c r="DB40" s="20">
        <v>25230401.327400599</v>
      </c>
      <c r="DC40" s="22">
        <v>23630843.567869101</v>
      </c>
      <c r="DD40" s="22">
        <v>24057266.214981399</v>
      </c>
      <c r="DE40" s="22">
        <v>18814463.483308502</v>
      </c>
      <c r="DF40" s="22">
        <v>25645277.496738501</v>
      </c>
      <c r="DG40" s="22">
        <v>38642855.0419126</v>
      </c>
      <c r="DH40" s="22">
        <v>25637501.3782074</v>
      </c>
      <c r="DI40" s="22">
        <v>27678119.4976198</v>
      </c>
      <c r="DJ40" s="22">
        <v>27714964.056224599</v>
      </c>
      <c r="DK40" s="22">
        <v>19113952.598756</v>
      </c>
      <c r="DL40" s="22">
        <v>26250302.458734199</v>
      </c>
      <c r="DM40" s="6">
        <v>-7.1221575638040394E-2</v>
      </c>
      <c r="DN40" s="6">
        <v>-1.05060588540834</v>
      </c>
      <c r="DO40" s="5">
        <v>0.59413249374920796</v>
      </c>
      <c r="DP40" s="5">
        <v>0.81386887899004601</v>
      </c>
      <c r="DQ40" s="24">
        <v>27020064.805350199</v>
      </c>
      <c r="DR40" s="26">
        <v>25718554.579435199</v>
      </c>
      <c r="DS40" t="s">
        <v>1443</v>
      </c>
      <c r="DT40" t="s">
        <v>1442</v>
      </c>
      <c r="DU40" t="s">
        <v>171</v>
      </c>
      <c r="DV40" t="s">
        <v>171</v>
      </c>
      <c r="DW40" t="s">
        <v>1940</v>
      </c>
      <c r="DX40" t="s">
        <v>1941</v>
      </c>
      <c r="DY40" t="s">
        <v>1942</v>
      </c>
      <c r="DZ40" t="s">
        <v>1943</v>
      </c>
      <c r="EA40" t="s">
        <v>1944</v>
      </c>
      <c r="EB40" t="str">
        <f>"CLU"</f>
        <v>CLU</v>
      </c>
      <c r="EC40" t="s">
        <v>1945</v>
      </c>
      <c r="ED40" t="s">
        <v>1506</v>
      </c>
      <c r="EE40">
        <v>9606</v>
      </c>
      <c r="EF40" s="15" t="str">
        <f>HYPERLINK("http://www.uniprot.org/uniprot/P10909", "P10909")</f>
        <v>P10909</v>
      </c>
      <c r="EG40" t="s">
        <v>1946</v>
      </c>
      <c r="EH40" t="s">
        <v>1947</v>
      </c>
      <c r="EI40" t="s">
        <v>1948</v>
      </c>
      <c r="EJ40" t="s">
        <v>1542</v>
      </c>
      <c r="EK40" t="s">
        <v>1508</v>
      </c>
      <c r="EL40" t="s">
        <v>1508</v>
      </c>
      <c r="EM40" t="s">
        <v>1528</v>
      </c>
      <c r="EN40" t="s">
        <v>1508</v>
      </c>
      <c r="EO40" t="s">
        <v>1949</v>
      </c>
      <c r="EP40" t="s">
        <v>1950</v>
      </c>
      <c r="EQ40" t="s">
        <v>1508</v>
      </c>
      <c r="ER40" t="s">
        <v>1951</v>
      </c>
      <c r="ES40" t="s">
        <v>1952</v>
      </c>
      <c r="ET40" t="s">
        <v>1953</v>
      </c>
      <c r="EU40" t="s">
        <v>1508</v>
      </c>
      <c r="EV40" t="s">
        <v>1954</v>
      </c>
      <c r="EW40" t="s">
        <v>98</v>
      </c>
    </row>
    <row r="41" spans="1:153">
      <c r="A41">
        <v>112</v>
      </c>
      <c r="B41">
        <v>1</v>
      </c>
      <c r="C41" t="s">
        <v>173</v>
      </c>
      <c r="D41" t="s">
        <v>98</v>
      </c>
      <c r="E41" t="s">
        <v>98</v>
      </c>
      <c r="F41" t="s">
        <v>98</v>
      </c>
      <c r="G41" t="s">
        <v>98</v>
      </c>
      <c r="H41" t="s">
        <v>98</v>
      </c>
      <c r="I41">
        <v>60.6</v>
      </c>
      <c r="J41">
        <v>485</v>
      </c>
      <c r="K41">
        <v>53154</v>
      </c>
      <c r="L41" t="s">
        <v>174</v>
      </c>
      <c r="M41">
        <v>213</v>
      </c>
      <c r="N41">
        <v>213</v>
      </c>
      <c r="O41">
        <v>1</v>
      </c>
      <c r="P41">
        <v>100</v>
      </c>
      <c r="Q41">
        <v>113</v>
      </c>
      <c r="R41">
        <v>100</v>
      </c>
      <c r="S41">
        <v>113</v>
      </c>
      <c r="T41">
        <v>100</v>
      </c>
      <c r="U41">
        <v>113</v>
      </c>
      <c r="V41">
        <v>100</v>
      </c>
      <c r="W41" s="1">
        <v>44382243.43</v>
      </c>
      <c r="X41" s="1">
        <v>63412219.909999996</v>
      </c>
      <c r="Y41" s="1">
        <v>4117372.986</v>
      </c>
      <c r="Z41" s="1">
        <v>52054253.57</v>
      </c>
      <c r="AA41" s="1">
        <v>17945834.879999999</v>
      </c>
      <c r="AB41" s="1">
        <v>49630375.579999998</v>
      </c>
      <c r="AC41" s="1">
        <v>37880929.859999999</v>
      </c>
      <c r="AD41" s="1">
        <v>32502593.829999998</v>
      </c>
      <c r="AE41" s="1">
        <v>27071563.280000001</v>
      </c>
      <c r="AF41" s="1">
        <v>34767929.990000002</v>
      </c>
      <c r="AG41" s="1">
        <v>39960882.700000003</v>
      </c>
      <c r="AH41">
        <v>113</v>
      </c>
      <c r="AI41" s="1">
        <v>11088813.07</v>
      </c>
      <c r="AJ41" s="1">
        <v>16587151.17</v>
      </c>
      <c r="AK41" s="1">
        <v>12196280.32</v>
      </c>
      <c r="AL41" s="1">
        <v>19727557.289999999</v>
      </c>
      <c r="AM41" s="1">
        <v>11933933.119999999</v>
      </c>
      <c r="AN41" s="1">
        <v>17062625.199999999</v>
      </c>
      <c r="AO41" s="1">
        <v>26305610.300000001</v>
      </c>
      <c r="AP41" s="1">
        <v>17083848.48</v>
      </c>
      <c r="AQ41" s="1">
        <v>11878701.23</v>
      </c>
      <c r="AR41" s="1">
        <v>19794169.57</v>
      </c>
      <c r="AS41" s="1">
        <v>16365868.98</v>
      </c>
      <c r="AT41" s="1">
        <v>26534125.397545401</v>
      </c>
      <c r="AU41" s="1">
        <v>36702381.8196363</v>
      </c>
      <c r="AV41" s="1">
        <v>16365868.9754545</v>
      </c>
      <c r="AW41" s="1">
        <v>22180740.258792099</v>
      </c>
      <c r="AX41" s="1">
        <v>56076984.926501498</v>
      </c>
      <c r="AY41" s="1">
        <v>2925378.09812201</v>
      </c>
      <c r="AZ41" s="1">
        <v>38083434.837811098</v>
      </c>
      <c r="BA41" s="1">
        <v>31741729.238464601</v>
      </c>
      <c r="BB41" s="1">
        <v>35850573.684849598</v>
      </c>
      <c r="BC41" s="1">
        <v>22280855.588814698</v>
      </c>
      <c r="BD41" s="1">
        <v>22447510.160514601</v>
      </c>
      <c r="BE41" s="1">
        <v>16938854.9586596</v>
      </c>
      <c r="BF41" s="1">
        <v>23610096.2805993</v>
      </c>
      <c r="BG41" s="1">
        <v>28392057.612867001</v>
      </c>
      <c r="BH41" s="1">
        <v>28392057.612867001</v>
      </c>
      <c r="BI41" s="1">
        <v>22572127.697453301</v>
      </c>
      <c r="BJ41" s="1">
        <v>31310788.813983001</v>
      </c>
      <c r="BK41" s="1">
        <v>21739664.892149299</v>
      </c>
      <c r="BL41" s="1">
        <v>31100034.360217601</v>
      </c>
      <c r="BM41" s="1">
        <v>18812799.783817001</v>
      </c>
      <c r="BN41" s="1">
        <v>29182415.626067799</v>
      </c>
      <c r="BO41" s="1">
        <v>42931812.228611201</v>
      </c>
      <c r="BP41" s="1">
        <v>29047594.592654601</v>
      </c>
      <c r="BQ41" s="1">
        <v>34945814.647895098</v>
      </c>
      <c r="BR41" s="1">
        <v>20854654.0433258</v>
      </c>
      <c r="BS41" s="1">
        <v>27620179.070822101</v>
      </c>
      <c r="BT41" s="1">
        <v>27620179.070822101</v>
      </c>
      <c r="BU41" s="1">
        <v>28003458.990926199</v>
      </c>
      <c r="BV41" s="7">
        <v>0.98631312223863798</v>
      </c>
      <c r="BW41" s="7">
        <v>1.01387680793528</v>
      </c>
      <c r="BX41" s="1">
        <v>21877155.1782136</v>
      </c>
      <c r="BY41" s="1">
        <v>55309466.0885868</v>
      </c>
      <c r="BZ41" s="1">
        <v>2885338.8056872599</v>
      </c>
      <c r="CA41" s="1">
        <v>37562191.5204532</v>
      </c>
      <c r="CB41" s="1">
        <v>31307284.0704435</v>
      </c>
      <c r="CC41" s="1">
        <v>35359891.265150398</v>
      </c>
      <c r="CD41" s="1">
        <v>21975900.241951998</v>
      </c>
      <c r="CE41" s="1">
        <v>22140273.8329008</v>
      </c>
      <c r="CF41" s="1">
        <v>16707014.921422999</v>
      </c>
      <c r="CG41" s="1">
        <v>23286947.778872799</v>
      </c>
      <c r="CH41" s="1">
        <v>28003458.990926199</v>
      </c>
      <c r="CI41" s="1">
        <v>22885356.778201699</v>
      </c>
      <c r="CJ41" s="1">
        <v>31745282.616657101</v>
      </c>
      <c r="CK41" s="1">
        <v>22041342.0464352</v>
      </c>
      <c r="CL41" s="1">
        <v>31531603.563815299</v>
      </c>
      <c r="CM41" s="1">
        <v>19073861.3931421</v>
      </c>
      <c r="CN41" s="1">
        <v>29587374.4027985</v>
      </c>
      <c r="CO41" s="1">
        <v>43527568.741221599</v>
      </c>
      <c r="CP41" s="1">
        <v>29450682.483798999</v>
      </c>
      <c r="CQ41" s="1">
        <v>35430751.005906098</v>
      </c>
      <c r="CR41" s="1">
        <v>21144050.072042</v>
      </c>
      <c r="CS41" s="1">
        <v>28003458.990926199</v>
      </c>
      <c r="CT41" s="20">
        <v>25468262.232248701</v>
      </c>
      <c r="CU41" s="20">
        <v>52956178.062491</v>
      </c>
      <c r="CV41" s="20">
        <v>33038605.387921199</v>
      </c>
      <c r="CW41" s="20">
        <v>30287409.1926855</v>
      </c>
      <c r="CX41" s="20">
        <v>23308849.842333999</v>
      </c>
      <c r="CY41" s="20">
        <v>31483838.355041001</v>
      </c>
      <c r="CZ41" s="20">
        <v>22794618.477454901</v>
      </c>
      <c r="DA41" s="20">
        <v>31790528.660654899</v>
      </c>
      <c r="DB41" s="20">
        <v>22402524.049608599</v>
      </c>
      <c r="DC41" s="22">
        <v>35741209.881555296</v>
      </c>
      <c r="DD41" s="22">
        <v>21699639.434655201</v>
      </c>
      <c r="DE41" s="22">
        <v>20552696.3739972</v>
      </c>
      <c r="DF41" s="22">
        <v>18279241.141373899</v>
      </c>
      <c r="DG41" s="22">
        <v>22504648.108183499</v>
      </c>
      <c r="DH41" s="22">
        <v>27036526.321627699</v>
      </c>
      <c r="DI41" s="22">
        <v>36796925.354752503</v>
      </c>
      <c r="DJ41" s="22">
        <v>29803697.573245998</v>
      </c>
      <c r="DK41" s="22">
        <v>31256081.600465301</v>
      </c>
      <c r="DL41" s="22">
        <v>26764641.1246919</v>
      </c>
      <c r="DM41" s="6">
        <v>-0.16842294722721901</v>
      </c>
      <c r="DN41" s="6">
        <v>-1.12382931956469</v>
      </c>
      <c r="DO41" s="5">
        <v>0.34166495327317298</v>
      </c>
      <c r="DP41" s="5">
        <v>0.70600678397598204</v>
      </c>
      <c r="DQ41" s="24">
        <v>30392312.695604399</v>
      </c>
      <c r="DR41" s="26">
        <v>27043530.691454802</v>
      </c>
      <c r="DS41" t="s">
        <v>1443</v>
      </c>
      <c r="DT41" t="s">
        <v>1442</v>
      </c>
      <c r="DU41" t="s">
        <v>173</v>
      </c>
      <c r="DV41" t="s">
        <v>173</v>
      </c>
      <c r="DW41" t="s">
        <v>1955</v>
      </c>
      <c r="DX41" t="s">
        <v>1956</v>
      </c>
      <c r="DY41" t="s">
        <v>1957</v>
      </c>
      <c r="DZ41" t="s">
        <v>1958</v>
      </c>
      <c r="EA41" t="s">
        <v>1959</v>
      </c>
      <c r="EB41" t="str">
        <f>"AGT"</f>
        <v>AGT</v>
      </c>
      <c r="EC41" t="s">
        <v>1960</v>
      </c>
      <c r="ED41" t="s">
        <v>1506</v>
      </c>
      <c r="EE41">
        <v>9606</v>
      </c>
      <c r="EF41" s="15" t="str">
        <f>HYPERLINK("http://www.uniprot.org/uniprot/P01019", "P01019")</f>
        <v>P01019</v>
      </c>
      <c r="EG41" t="s">
        <v>1961</v>
      </c>
      <c r="EH41" t="s">
        <v>1508</v>
      </c>
      <c r="EI41" t="s">
        <v>1509</v>
      </c>
      <c r="EJ41" t="s">
        <v>1510</v>
      </c>
      <c r="EK41" t="s">
        <v>1508</v>
      </c>
      <c r="EL41" t="s">
        <v>1603</v>
      </c>
      <c r="EM41" t="s">
        <v>1528</v>
      </c>
      <c r="EN41" t="s">
        <v>1508</v>
      </c>
      <c r="EO41" t="s">
        <v>1962</v>
      </c>
      <c r="EP41" t="s">
        <v>1617</v>
      </c>
      <c r="EQ41" t="s">
        <v>1514</v>
      </c>
      <c r="ER41" t="s">
        <v>1963</v>
      </c>
      <c r="ES41" t="s">
        <v>1964</v>
      </c>
      <c r="ET41" t="s">
        <v>1965</v>
      </c>
      <c r="EU41" t="s">
        <v>1508</v>
      </c>
      <c r="EV41" t="s">
        <v>1966</v>
      </c>
      <c r="EW41" t="s">
        <v>98</v>
      </c>
    </row>
    <row r="42" spans="1:153">
      <c r="A42">
        <v>221</v>
      </c>
      <c r="B42">
        <v>1</v>
      </c>
      <c r="C42" t="s">
        <v>175</v>
      </c>
      <c r="D42" t="s">
        <v>98</v>
      </c>
      <c r="E42" t="s">
        <v>98</v>
      </c>
      <c r="F42" t="s">
        <v>98</v>
      </c>
      <c r="G42" t="s">
        <v>98</v>
      </c>
      <c r="H42" t="s">
        <v>98</v>
      </c>
      <c r="I42">
        <v>42.3</v>
      </c>
      <c r="J42">
        <v>584</v>
      </c>
      <c r="K42">
        <v>65163</v>
      </c>
      <c r="L42" t="s">
        <v>176</v>
      </c>
      <c r="M42">
        <v>307</v>
      </c>
      <c r="N42">
        <v>307</v>
      </c>
      <c r="O42">
        <v>1</v>
      </c>
      <c r="P42">
        <v>154</v>
      </c>
      <c r="Q42">
        <v>153</v>
      </c>
      <c r="R42">
        <v>154</v>
      </c>
      <c r="S42">
        <v>153</v>
      </c>
      <c r="T42">
        <v>154</v>
      </c>
      <c r="U42">
        <v>153</v>
      </c>
      <c r="V42">
        <v>154</v>
      </c>
      <c r="W42" s="1">
        <v>52008704.899999999</v>
      </c>
      <c r="X42" s="1">
        <v>27475296.210000001</v>
      </c>
      <c r="Y42" s="1">
        <v>5892132.7400000002</v>
      </c>
      <c r="Z42" s="1">
        <v>50615404.829999998</v>
      </c>
      <c r="AA42" s="1">
        <v>10517326.050000001</v>
      </c>
      <c r="AB42" s="1">
        <v>21992998.460000001</v>
      </c>
      <c r="AC42" s="1">
        <v>46508587.740000002</v>
      </c>
      <c r="AD42" s="1">
        <v>45296554.609999999</v>
      </c>
      <c r="AE42" s="1">
        <v>48360278.609999999</v>
      </c>
      <c r="AF42" s="1">
        <v>59163897.100000001</v>
      </c>
      <c r="AG42" s="1">
        <v>40215449.829999998</v>
      </c>
      <c r="AH42">
        <v>153</v>
      </c>
      <c r="AI42" s="1">
        <v>11858790.35</v>
      </c>
      <c r="AJ42" s="1">
        <v>11675352.67</v>
      </c>
      <c r="AK42" s="1">
        <v>16580335.52</v>
      </c>
      <c r="AL42" s="1">
        <v>11076826.039999999</v>
      </c>
      <c r="AM42" s="1">
        <v>8063883.648</v>
      </c>
      <c r="AN42" s="1">
        <v>12792905.470000001</v>
      </c>
      <c r="AO42" s="1">
        <v>8941013.2119999994</v>
      </c>
      <c r="AP42" s="1">
        <v>12027054.59</v>
      </c>
      <c r="AQ42" s="1">
        <v>4972109.53</v>
      </c>
      <c r="AR42" s="1">
        <v>9603590.8350000009</v>
      </c>
      <c r="AS42" s="1">
        <v>10759186.189999999</v>
      </c>
      <c r="AT42" s="1">
        <v>23927167.233408999</v>
      </c>
      <c r="AU42" s="1">
        <v>37095148.280000001</v>
      </c>
      <c r="AV42" s="1">
        <v>10759186.186818101</v>
      </c>
      <c r="AW42" s="1">
        <v>25992187.087219302</v>
      </c>
      <c r="AX42" s="1">
        <v>24297079.8626206</v>
      </c>
      <c r="AY42" s="1">
        <v>4186338.2616615999</v>
      </c>
      <c r="AZ42" s="1">
        <v>37030758.092431001</v>
      </c>
      <c r="BA42" s="1">
        <v>18602540.256502699</v>
      </c>
      <c r="BB42" s="1">
        <v>15886674.292240201</v>
      </c>
      <c r="BC42" s="1">
        <v>27355482.848610699</v>
      </c>
      <c r="BD42" s="1">
        <v>31283499.254320402</v>
      </c>
      <c r="BE42" s="1">
        <v>30259343.971478201</v>
      </c>
      <c r="BF42" s="1">
        <v>40176832.709575698</v>
      </c>
      <c r="BG42" s="1">
        <v>28572926.606066201</v>
      </c>
      <c r="BH42" s="1">
        <v>28572926.606066201</v>
      </c>
      <c r="BI42" s="1">
        <v>24139475.3818793</v>
      </c>
      <c r="BJ42" s="1">
        <v>22039016.708324999</v>
      </c>
      <c r="BK42" s="1">
        <v>29554169.6768905</v>
      </c>
      <c r="BL42" s="1">
        <v>17462358.130916499</v>
      </c>
      <c r="BM42" s="1">
        <v>12712005.9266613</v>
      </c>
      <c r="BN42" s="1">
        <v>21879861.985747401</v>
      </c>
      <c r="BO42" s="1">
        <v>14592092.5602367</v>
      </c>
      <c r="BP42" s="1">
        <v>20449549.5428349</v>
      </c>
      <c r="BQ42" s="1">
        <v>14627391.890755801</v>
      </c>
      <c r="BR42" s="1">
        <v>10118108.957757</v>
      </c>
      <c r="BS42" s="1">
        <v>18157951.135211602</v>
      </c>
      <c r="BT42" s="1">
        <v>18157951.135211602</v>
      </c>
      <c r="BU42" s="1">
        <v>22777748.025275402</v>
      </c>
      <c r="BV42" s="7">
        <v>0.79717938380311204</v>
      </c>
      <c r="BW42" s="7">
        <v>1.25442280660757</v>
      </c>
      <c r="BX42" s="1">
        <v>20720435.685884699</v>
      </c>
      <c r="BY42" s="1">
        <v>19369131.1530989</v>
      </c>
      <c r="BZ42" s="1">
        <v>3337262.5558227799</v>
      </c>
      <c r="CA42" s="1">
        <v>29520156.917886201</v>
      </c>
      <c r="CB42" s="1">
        <v>14829561.5788514</v>
      </c>
      <c r="CC42" s="1">
        <v>12664529.2229688</v>
      </c>
      <c r="CD42" s="1">
        <v>21807226.9608921</v>
      </c>
      <c r="CE42" s="1">
        <v>24938560.658764198</v>
      </c>
      <c r="CF42" s="1">
        <v>24122125.181469399</v>
      </c>
      <c r="CG42" s="1">
        <v>32028142.742580298</v>
      </c>
      <c r="CH42" s="1">
        <v>22777748.025275402</v>
      </c>
      <c r="CI42" s="1">
        <v>30281108.458571699</v>
      </c>
      <c r="CJ42" s="1">
        <v>27646245.194128402</v>
      </c>
      <c r="CK42" s="1">
        <v>37073424.473041601</v>
      </c>
      <c r="CL42" s="1">
        <v>21905180.296571001</v>
      </c>
      <c r="CM42" s="1">
        <v>15946230.1521347</v>
      </c>
      <c r="CN42" s="1">
        <v>27446597.880347699</v>
      </c>
      <c r="CO42" s="1">
        <v>18304653.703689702</v>
      </c>
      <c r="CP42" s="1">
        <v>25652381.331383701</v>
      </c>
      <c r="CQ42" s="1">
        <v>18348933.9889508</v>
      </c>
      <c r="CR42" s="1">
        <v>12692386.6363509</v>
      </c>
      <c r="CS42" s="1">
        <v>22777748.025275402</v>
      </c>
      <c r="CT42" s="20">
        <v>24121668.7140419</v>
      </c>
      <c r="CU42" s="20">
        <v>18545020.0625044</v>
      </c>
      <c r="CV42" s="20">
        <v>25965066.890958399</v>
      </c>
      <c r="CW42" s="20">
        <v>14346469.616341799</v>
      </c>
      <c r="CX42" s="20">
        <v>30841459.757908098</v>
      </c>
      <c r="CY42" s="20">
        <v>27418559.3282151</v>
      </c>
      <c r="CZ42" s="20">
        <v>38340431.573330499</v>
      </c>
      <c r="DA42" s="20">
        <v>22085057.000846401</v>
      </c>
      <c r="DB42" s="20">
        <v>18729076.253654301</v>
      </c>
      <c r="DC42" s="22">
        <v>12801102.628257601</v>
      </c>
      <c r="DD42" s="22">
        <v>21533086.558961298</v>
      </c>
      <c r="DE42" s="22">
        <v>23150330.889874902</v>
      </c>
      <c r="DF42" s="22">
        <v>26392155.9361922</v>
      </c>
      <c r="DG42" s="22">
        <v>30952192.1389102</v>
      </c>
      <c r="DH42" s="22">
        <v>25080314.864335001</v>
      </c>
      <c r="DI42" s="22">
        <v>15474215.433066299</v>
      </c>
      <c r="DJ42" s="22">
        <v>25959867.5057774</v>
      </c>
      <c r="DK42" s="22">
        <v>16186949.521465</v>
      </c>
      <c r="DL42" s="22">
        <v>16066324.6719677</v>
      </c>
      <c r="DM42" s="6">
        <v>-0.19719196711342599</v>
      </c>
      <c r="DN42" s="6">
        <v>-1.1464647270881101</v>
      </c>
      <c r="DO42" s="5">
        <v>0.307465491994317</v>
      </c>
      <c r="DP42" s="5">
        <v>0.67998799175938296</v>
      </c>
      <c r="DQ42" s="24">
        <v>24488089.910866801</v>
      </c>
      <c r="DR42" s="26">
        <v>21359654.014880799</v>
      </c>
      <c r="DS42" t="s">
        <v>1443</v>
      </c>
      <c r="DT42" t="s">
        <v>1442</v>
      </c>
      <c r="DU42" t="s">
        <v>175</v>
      </c>
      <c r="DV42" t="s">
        <v>175</v>
      </c>
      <c r="DW42" t="s">
        <v>1967</v>
      </c>
      <c r="DX42" t="s">
        <v>1968</v>
      </c>
      <c r="DY42" t="s">
        <v>1969</v>
      </c>
      <c r="DZ42" t="s">
        <v>1970</v>
      </c>
      <c r="EA42" t="s">
        <v>1971</v>
      </c>
      <c r="EB42" t="str">
        <f>"C8A"</f>
        <v>C8A</v>
      </c>
      <c r="EC42" t="s">
        <v>1508</v>
      </c>
      <c r="ED42" t="s">
        <v>1506</v>
      </c>
      <c r="EE42">
        <v>9606</v>
      </c>
      <c r="EF42" s="15" t="str">
        <f>HYPERLINK("http://www.uniprot.org/uniprot/P07357", "P07357")</f>
        <v>P07357</v>
      </c>
      <c r="EG42" t="s">
        <v>1972</v>
      </c>
      <c r="EH42" t="s">
        <v>1909</v>
      </c>
      <c r="EI42" t="s">
        <v>1973</v>
      </c>
      <c r="EJ42" t="s">
        <v>1510</v>
      </c>
      <c r="EK42" t="s">
        <v>1508</v>
      </c>
      <c r="EL42" t="s">
        <v>1508</v>
      </c>
      <c r="EM42" t="s">
        <v>1974</v>
      </c>
      <c r="EN42" t="s">
        <v>1508</v>
      </c>
      <c r="EO42" t="s">
        <v>1508</v>
      </c>
      <c r="EP42" t="s">
        <v>1868</v>
      </c>
      <c r="EQ42" t="s">
        <v>1514</v>
      </c>
      <c r="ER42" t="s">
        <v>1975</v>
      </c>
      <c r="ES42" t="s">
        <v>1976</v>
      </c>
      <c r="ET42" t="s">
        <v>1977</v>
      </c>
      <c r="EU42" t="s">
        <v>1508</v>
      </c>
      <c r="EV42" t="s">
        <v>1833</v>
      </c>
      <c r="EW42" t="s">
        <v>98</v>
      </c>
    </row>
    <row r="43" spans="1:153">
      <c r="A43">
        <v>139</v>
      </c>
      <c r="B43">
        <v>1</v>
      </c>
      <c r="C43" t="s">
        <v>177</v>
      </c>
      <c r="D43" t="s">
        <v>98</v>
      </c>
      <c r="E43" t="s">
        <v>98</v>
      </c>
      <c r="F43" t="s">
        <v>98</v>
      </c>
      <c r="G43" t="s">
        <v>98</v>
      </c>
      <c r="H43" t="s">
        <v>98</v>
      </c>
      <c r="I43">
        <v>69</v>
      </c>
      <c r="J43">
        <v>100</v>
      </c>
      <c r="K43">
        <v>11175</v>
      </c>
      <c r="L43" t="s">
        <v>178</v>
      </c>
      <c r="M43">
        <v>95</v>
      </c>
      <c r="N43">
        <v>95</v>
      </c>
      <c r="O43">
        <v>1</v>
      </c>
      <c r="P43">
        <v>50</v>
      </c>
      <c r="Q43">
        <v>45</v>
      </c>
      <c r="R43">
        <v>50</v>
      </c>
      <c r="S43">
        <v>45</v>
      </c>
      <c r="T43">
        <v>50</v>
      </c>
      <c r="U43">
        <v>45</v>
      </c>
      <c r="V43">
        <v>50</v>
      </c>
      <c r="W43" s="1">
        <v>54579084.770000003</v>
      </c>
      <c r="X43" s="1">
        <v>53470448.799999997</v>
      </c>
      <c r="Y43" s="1">
        <v>4789355.7300000004</v>
      </c>
      <c r="Z43" s="1">
        <v>29178659.460000001</v>
      </c>
      <c r="AA43" s="1">
        <v>8671045.0309999995</v>
      </c>
      <c r="AB43" s="1">
        <v>42537647.299999997</v>
      </c>
      <c r="AC43" s="1">
        <v>28215702.82</v>
      </c>
      <c r="AD43" s="1">
        <v>20799643.469999999</v>
      </c>
      <c r="AE43" s="1">
        <v>18983448.289999999</v>
      </c>
      <c r="AF43" s="1">
        <v>20796598.620000001</v>
      </c>
      <c r="AG43" s="1">
        <v>30803586.510000002</v>
      </c>
      <c r="AH43">
        <v>45</v>
      </c>
      <c r="AI43" s="1">
        <v>11089542.720000001</v>
      </c>
      <c r="AJ43" s="1">
        <v>18805020.579999998</v>
      </c>
      <c r="AK43" s="1">
        <v>10836680.98</v>
      </c>
      <c r="AL43" s="1">
        <v>22946049.5</v>
      </c>
      <c r="AM43" s="1">
        <v>26726383.809999999</v>
      </c>
      <c r="AN43" s="1">
        <v>18947701.460000001</v>
      </c>
      <c r="AO43" s="1">
        <v>26738813.960000001</v>
      </c>
      <c r="AP43" s="1">
        <v>25792979.75</v>
      </c>
      <c r="AQ43" s="1">
        <v>6028068.8799999999</v>
      </c>
      <c r="AR43" s="1">
        <v>16042011.949999999</v>
      </c>
      <c r="AS43" s="1">
        <v>18395325.359999999</v>
      </c>
      <c r="AT43" s="1">
        <v>23416990.8977727</v>
      </c>
      <c r="AU43" s="1">
        <v>28438656.436454501</v>
      </c>
      <c r="AV43" s="1">
        <v>18395325.359090898</v>
      </c>
      <c r="AW43" s="1">
        <v>27276775.784336898</v>
      </c>
      <c r="AX43" s="1">
        <v>47285232.335763402</v>
      </c>
      <c r="AY43" s="1">
        <v>3402819.32297527</v>
      </c>
      <c r="AZ43" s="1">
        <v>21347411.5944294</v>
      </c>
      <c r="BA43" s="1">
        <v>15336927.2273464</v>
      </c>
      <c r="BB43" s="1">
        <v>30727131.1386839</v>
      </c>
      <c r="BC43" s="1">
        <v>16595949.523751499</v>
      </c>
      <c r="BD43" s="1">
        <v>14365013.77613</v>
      </c>
      <c r="BE43" s="1">
        <v>11878068.284186799</v>
      </c>
      <c r="BF43" s="1">
        <v>14122488.622946599</v>
      </c>
      <c r="BG43" s="1">
        <v>21885832.939192101</v>
      </c>
      <c r="BH43" s="1">
        <v>21885832.939192101</v>
      </c>
      <c r="BI43" s="1">
        <v>22573612.9558728</v>
      </c>
      <c r="BJ43" s="1">
        <v>35497357.080093697</v>
      </c>
      <c r="BK43" s="1">
        <v>19316201.8965737</v>
      </c>
      <c r="BL43" s="1">
        <v>36173912.329378702</v>
      </c>
      <c r="BM43" s="1">
        <v>42131802.022615999</v>
      </c>
      <c r="BN43" s="1">
        <v>32406484.5053486</v>
      </c>
      <c r="BO43" s="1">
        <v>43638817.995661102</v>
      </c>
      <c r="BP43" s="1">
        <v>43855693.287824698</v>
      </c>
      <c r="BQ43" s="1">
        <v>17733906.568270899</v>
      </c>
      <c r="BR43" s="1">
        <v>16901472.334721901</v>
      </c>
      <c r="BS43" s="1">
        <v>31045230.847817399</v>
      </c>
      <c r="BT43" s="1">
        <v>31045230.847817399</v>
      </c>
      <c r="BU43" s="1">
        <v>26066275.834763698</v>
      </c>
      <c r="BV43" s="7">
        <v>1.1910113682758401</v>
      </c>
      <c r="BW43" s="7">
        <v>0.83962254822776505</v>
      </c>
      <c r="BX43" s="1">
        <v>32486950.0490564</v>
      </c>
      <c r="BY43" s="1">
        <v>56317249.263458602</v>
      </c>
      <c r="BZ43" s="1">
        <v>4052796.49785225</v>
      </c>
      <c r="CA43" s="1">
        <v>25425009.892228998</v>
      </c>
      <c r="CB43" s="1">
        <v>18266454.682188898</v>
      </c>
      <c r="CC43" s="1">
        <v>36596362.500675097</v>
      </c>
      <c r="CD43" s="1">
        <v>19765964.5501201</v>
      </c>
      <c r="CE43" s="1">
        <v>17108894.712809902</v>
      </c>
      <c r="CF43" s="1">
        <v>14146914.359623199</v>
      </c>
      <c r="CG43" s="1">
        <v>16820044.4982756</v>
      </c>
      <c r="CH43" s="1">
        <v>26066275.834763698</v>
      </c>
      <c r="CI43" s="1">
        <v>18953314.4327172</v>
      </c>
      <c r="CJ43" s="1">
        <v>29804381.406939201</v>
      </c>
      <c r="CK43" s="1">
        <v>16218318.6584832</v>
      </c>
      <c r="CL43" s="1">
        <v>30372432.449360698</v>
      </c>
      <c r="CM43" s="1">
        <v>35374810.975656599</v>
      </c>
      <c r="CN43" s="1">
        <v>27209215.099484399</v>
      </c>
      <c r="CO43" s="1">
        <v>36640135.567164697</v>
      </c>
      <c r="CP43" s="1">
        <v>36822228.952618703</v>
      </c>
      <c r="CQ43" s="1">
        <v>14889787.822884699</v>
      </c>
      <c r="CR43" s="1">
        <v>14190857.270480201</v>
      </c>
      <c r="CS43" s="1">
        <v>26066275.834763698</v>
      </c>
      <c r="CT43" s="20">
        <v>37819641.367232598</v>
      </c>
      <c r="CU43" s="20">
        <v>53921082.427530803</v>
      </c>
      <c r="CV43" s="20">
        <v>22363095.304382101</v>
      </c>
      <c r="CW43" s="20">
        <v>17671401.524778299</v>
      </c>
      <c r="CX43" s="20">
        <v>19304045.1328049</v>
      </c>
      <c r="CY43" s="20">
        <v>29558921.8032571</v>
      </c>
      <c r="CZ43" s="20">
        <v>16772589.6811126</v>
      </c>
      <c r="DA43" s="20">
        <v>30621838.8900223</v>
      </c>
      <c r="DB43" s="20">
        <v>41548223.366949499</v>
      </c>
      <c r="DC43" s="22">
        <v>36991015.137176901</v>
      </c>
      <c r="DD43" s="22">
        <v>19517485.021932501</v>
      </c>
      <c r="DE43" s="22">
        <v>15882094.3670775</v>
      </c>
      <c r="DF43" s="22">
        <v>15478220.388390699</v>
      </c>
      <c r="DG43" s="22">
        <v>16254993.406267799</v>
      </c>
      <c r="DH43" s="22">
        <v>24863397.820066798</v>
      </c>
      <c r="DI43" s="22">
        <v>30974492.0849704</v>
      </c>
      <c r="DJ43" s="22">
        <v>37263604.206129201</v>
      </c>
      <c r="DK43" s="22">
        <v>13135381.2717128</v>
      </c>
      <c r="DL43" s="22">
        <v>17963124.415711701</v>
      </c>
      <c r="DM43" s="6">
        <v>-0.39163974376072402</v>
      </c>
      <c r="DN43" s="6">
        <v>-1.3118836295524701</v>
      </c>
      <c r="DO43" s="5">
        <v>0.11999567337907199</v>
      </c>
      <c r="DP43" s="5">
        <v>0.434402941612611</v>
      </c>
      <c r="DQ43" s="24">
        <v>29953426.610896699</v>
      </c>
      <c r="DR43" s="26">
        <v>22832380.811943602</v>
      </c>
      <c r="DS43" t="s">
        <v>1443</v>
      </c>
      <c r="DT43" t="s">
        <v>1442</v>
      </c>
      <c r="DU43" t="s">
        <v>177</v>
      </c>
      <c r="DV43" t="s">
        <v>177</v>
      </c>
      <c r="DW43" t="s">
        <v>1978</v>
      </c>
      <c r="DX43" t="s">
        <v>1979</v>
      </c>
      <c r="DY43" t="s">
        <v>1980</v>
      </c>
      <c r="DZ43" t="s">
        <v>1981</v>
      </c>
      <c r="EA43" t="s">
        <v>1982</v>
      </c>
      <c r="EB43" t="str">
        <f>"APOA2"</f>
        <v>APOA2</v>
      </c>
      <c r="EC43" t="s">
        <v>1508</v>
      </c>
      <c r="ED43" t="s">
        <v>1506</v>
      </c>
      <c r="EE43">
        <v>9606</v>
      </c>
      <c r="EF43" s="15" t="str">
        <f>HYPERLINK("http://www.uniprot.org/uniprot/P02652", "P02652")</f>
        <v>P02652</v>
      </c>
      <c r="EG43" t="s">
        <v>1983</v>
      </c>
      <c r="EH43" t="s">
        <v>1984</v>
      </c>
      <c r="EI43" t="s">
        <v>1985</v>
      </c>
      <c r="EJ43" t="s">
        <v>1508</v>
      </c>
      <c r="EK43" t="s">
        <v>1508</v>
      </c>
      <c r="EL43" t="s">
        <v>1508</v>
      </c>
      <c r="EM43" t="s">
        <v>1528</v>
      </c>
      <c r="EN43" t="s">
        <v>1508</v>
      </c>
      <c r="EO43" t="s">
        <v>1508</v>
      </c>
      <c r="EP43" t="s">
        <v>1986</v>
      </c>
      <c r="EQ43" t="s">
        <v>1508</v>
      </c>
      <c r="ER43" t="s">
        <v>1987</v>
      </c>
      <c r="ES43" t="s">
        <v>1988</v>
      </c>
      <c r="ET43" t="s">
        <v>1989</v>
      </c>
      <c r="EU43" t="s">
        <v>1508</v>
      </c>
      <c r="EV43" t="s">
        <v>1990</v>
      </c>
      <c r="EW43" t="s">
        <v>98</v>
      </c>
    </row>
    <row r="44" spans="1:153">
      <c r="A44">
        <v>157</v>
      </c>
      <c r="B44">
        <v>1</v>
      </c>
      <c r="C44" t="s">
        <v>179</v>
      </c>
      <c r="D44" t="s">
        <v>98</v>
      </c>
      <c r="E44" t="s">
        <v>98</v>
      </c>
      <c r="F44" t="s">
        <v>142</v>
      </c>
      <c r="G44" t="s">
        <v>98</v>
      </c>
      <c r="H44" t="s">
        <v>98</v>
      </c>
      <c r="I44">
        <v>79.099999999999994</v>
      </c>
      <c r="J44">
        <v>201</v>
      </c>
      <c r="K44">
        <v>23511</v>
      </c>
      <c r="L44" t="s">
        <v>180</v>
      </c>
      <c r="M44">
        <v>574</v>
      </c>
      <c r="N44">
        <v>539</v>
      </c>
      <c r="O44">
        <v>0.93899999999999995</v>
      </c>
      <c r="P44">
        <v>269</v>
      </c>
      <c r="Q44">
        <v>305</v>
      </c>
      <c r="R44">
        <v>247</v>
      </c>
      <c r="S44">
        <v>292</v>
      </c>
      <c r="T44">
        <v>260.68799999999999</v>
      </c>
      <c r="U44">
        <v>300.95299999999997</v>
      </c>
      <c r="V44">
        <v>247</v>
      </c>
      <c r="W44" s="1">
        <v>48682238.810000002</v>
      </c>
      <c r="X44" s="1">
        <v>27669173.120000001</v>
      </c>
      <c r="Y44" s="1">
        <v>4241192.2620000001</v>
      </c>
      <c r="Z44" s="1">
        <v>41436468.159999996</v>
      </c>
      <c r="AA44" s="1">
        <v>11986635.390000001</v>
      </c>
      <c r="AB44" s="1">
        <v>32474777.780000001</v>
      </c>
      <c r="AC44" s="1">
        <v>37187725.369999997</v>
      </c>
      <c r="AD44" s="1">
        <v>77475011.159999996</v>
      </c>
      <c r="AE44" s="1">
        <v>27378370.02</v>
      </c>
      <c r="AF44" s="1">
        <v>24549599.109999999</v>
      </c>
      <c r="AG44" s="1">
        <v>36537777.659999996</v>
      </c>
      <c r="AH44">
        <v>292</v>
      </c>
      <c r="AI44" s="1">
        <v>14851311.050000001</v>
      </c>
      <c r="AJ44" s="1">
        <v>13132512.210000001</v>
      </c>
      <c r="AK44" s="1">
        <v>17223887.870000001</v>
      </c>
      <c r="AL44" s="1">
        <v>10004948.800000001</v>
      </c>
      <c r="AM44" s="1">
        <v>8419469.307</v>
      </c>
      <c r="AN44" s="1">
        <v>16092112.5</v>
      </c>
      <c r="AO44" s="1">
        <v>13532150.67</v>
      </c>
      <c r="AP44" s="1">
        <v>13285333.92</v>
      </c>
      <c r="AQ44" s="1">
        <v>7916774.9819999998</v>
      </c>
      <c r="AR44" s="1">
        <v>13086574.560000001</v>
      </c>
      <c r="AS44" s="1">
        <v>12754507.59</v>
      </c>
      <c r="AT44" s="1">
        <v>23178116.013681799</v>
      </c>
      <c r="AU44" s="1">
        <v>33601724.440181799</v>
      </c>
      <c r="AV44" s="1">
        <v>12754507.587181799</v>
      </c>
      <c r="AW44" s="1">
        <v>24329732.136325698</v>
      </c>
      <c r="AX44" s="1">
        <v>24468529.980202001</v>
      </c>
      <c r="AY44" s="1">
        <v>3013351.2303515598</v>
      </c>
      <c r="AZ44" s="1">
        <v>30315352.288325801</v>
      </c>
      <c r="BA44" s="1">
        <v>21201383.918538399</v>
      </c>
      <c r="BB44" s="1">
        <v>23458202.765851501</v>
      </c>
      <c r="BC44" s="1">
        <v>21873125.652081601</v>
      </c>
      <c r="BD44" s="1">
        <v>53507148.053976998</v>
      </c>
      <c r="BE44" s="1">
        <v>17130825.951078702</v>
      </c>
      <c r="BF44" s="1">
        <v>16671064.3631624</v>
      </c>
      <c r="BG44" s="1">
        <v>25959954.292222001</v>
      </c>
      <c r="BH44" s="1">
        <v>25959954.292222001</v>
      </c>
      <c r="BI44" s="1">
        <v>30230980.302312899</v>
      </c>
      <c r="BJ44" s="1">
        <v>24789628.561898701</v>
      </c>
      <c r="BK44" s="1">
        <v>30701290.935378801</v>
      </c>
      <c r="BL44" s="1">
        <v>15772568.639805401</v>
      </c>
      <c r="BM44" s="1">
        <v>13272555.557826299</v>
      </c>
      <c r="BN44" s="1">
        <v>27522535.938751101</v>
      </c>
      <c r="BO44" s="1">
        <v>22085013.234371301</v>
      </c>
      <c r="BP44" s="1">
        <v>22588996.512582202</v>
      </c>
      <c r="BQ44" s="1">
        <v>23290269.346227601</v>
      </c>
      <c r="BR44" s="1">
        <v>13787695.618947299</v>
      </c>
      <c r="BS44" s="1">
        <v>21525394.345174499</v>
      </c>
      <c r="BT44" s="1">
        <v>21525394.345174499</v>
      </c>
      <c r="BU44" s="1">
        <v>23638913.962421902</v>
      </c>
      <c r="BV44" s="7">
        <v>0.91059150938121902</v>
      </c>
      <c r="BW44" s="7">
        <v>1.09818726585704</v>
      </c>
      <c r="BX44" s="1">
        <v>22154447.5088576</v>
      </c>
      <c r="BY44" s="1">
        <v>22280835.647011802</v>
      </c>
      <c r="BZ44" s="1">
        <v>2743932.04514158</v>
      </c>
      <c r="CA44" s="1">
        <v>27604902.39765</v>
      </c>
      <c r="CB44" s="1">
        <v>19305800.183352601</v>
      </c>
      <c r="CC44" s="1">
        <v>21360840.2639274</v>
      </c>
      <c r="CD44" s="1">
        <v>19917482.502413999</v>
      </c>
      <c r="CE44" s="1">
        <v>48723154.709155299</v>
      </c>
      <c r="CF44" s="1">
        <v>15599184.659739699</v>
      </c>
      <c r="CG44" s="1">
        <v>15180529.6614435</v>
      </c>
      <c r="CH44" s="1">
        <v>23638913.962421902</v>
      </c>
      <c r="CI44" s="1">
        <v>33199277.602375101</v>
      </c>
      <c r="CJ44" s="1">
        <v>27223654.412003201</v>
      </c>
      <c r="CK44" s="1">
        <v>33715766.7506053</v>
      </c>
      <c r="CL44" s="1">
        <v>17321234.030090399</v>
      </c>
      <c r="CM44" s="1">
        <v>14575751.498985</v>
      </c>
      <c r="CN44" s="1">
        <v>30224898.492029302</v>
      </c>
      <c r="CO44" s="1">
        <v>24253480.3002709</v>
      </c>
      <c r="CP44" s="1">
        <v>24806948.318606898</v>
      </c>
      <c r="CQ44" s="1">
        <v>25577077.214407802</v>
      </c>
      <c r="CR44" s="1">
        <v>15141471.7542409</v>
      </c>
      <c r="CS44" s="1">
        <v>23638913.962421902</v>
      </c>
      <c r="CT44" s="20">
        <v>25791071.744468302</v>
      </c>
      <c r="CU44" s="20">
        <v>21332838.361058298</v>
      </c>
      <c r="CV44" s="20">
        <v>24280465.014705699</v>
      </c>
      <c r="CW44" s="20">
        <v>18676889.015021499</v>
      </c>
      <c r="CX44" s="20">
        <v>33813629.562673204</v>
      </c>
      <c r="CY44" s="20">
        <v>26999448.872169599</v>
      </c>
      <c r="CZ44" s="20">
        <v>34868023.831570901</v>
      </c>
      <c r="DA44" s="20">
        <v>17463469.174888801</v>
      </c>
      <c r="DB44" s="20">
        <v>17119429.3995726</v>
      </c>
      <c r="DC44" s="22">
        <v>21591194.084690299</v>
      </c>
      <c r="DD44" s="22">
        <v>19667098.2298766</v>
      </c>
      <c r="DE44" s="22">
        <v>45229440.822564401</v>
      </c>
      <c r="DF44" s="22">
        <v>17067157.678693</v>
      </c>
      <c r="DG44" s="22">
        <v>14670556.286323501</v>
      </c>
      <c r="DH44" s="22">
        <v>27619086.8619617</v>
      </c>
      <c r="DI44" s="22">
        <v>20503178.330676101</v>
      </c>
      <c r="DJ44" s="22">
        <v>25104300.5814761</v>
      </c>
      <c r="DK44" s="22">
        <v>22563428.372762099</v>
      </c>
      <c r="DL44" s="22">
        <v>19166434.823088702</v>
      </c>
      <c r="DM44" s="6">
        <v>-7.0313320122797507E-2</v>
      </c>
      <c r="DN44" s="6">
        <v>-1.0499446883255401</v>
      </c>
      <c r="DO44" s="5">
        <v>0.72086863537012302</v>
      </c>
      <c r="DP44" s="5">
        <v>0.87213899667836203</v>
      </c>
      <c r="DQ44" s="24">
        <v>24482807.219569899</v>
      </c>
      <c r="DR44" s="26">
        <v>23318187.607211299</v>
      </c>
      <c r="DS44" t="s">
        <v>1443</v>
      </c>
      <c r="DT44" t="s">
        <v>1442</v>
      </c>
      <c r="DU44" t="s">
        <v>179</v>
      </c>
      <c r="DV44" t="s">
        <v>179</v>
      </c>
      <c r="DW44" t="s">
        <v>1991</v>
      </c>
      <c r="DX44" t="s">
        <v>1992</v>
      </c>
      <c r="DY44" t="s">
        <v>1993</v>
      </c>
      <c r="DZ44" t="s">
        <v>1994</v>
      </c>
      <c r="EA44" t="s">
        <v>1995</v>
      </c>
      <c r="EB44" t="str">
        <f>"ORM1"</f>
        <v>ORM1</v>
      </c>
      <c r="EC44" t="s">
        <v>1996</v>
      </c>
      <c r="ED44" t="s">
        <v>1506</v>
      </c>
      <c r="EE44">
        <v>9606</v>
      </c>
      <c r="EF44" s="15" t="str">
        <f>HYPERLINK("http://www.uniprot.org/uniprot/P02763", "P02763")</f>
        <v>P02763</v>
      </c>
      <c r="EG44" t="s">
        <v>1775</v>
      </c>
      <c r="EH44" t="s">
        <v>1776</v>
      </c>
      <c r="EI44" t="s">
        <v>1509</v>
      </c>
      <c r="EJ44" t="s">
        <v>1510</v>
      </c>
      <c r="EK44" t="s">
        <v>1508</v>
      </c>
      <c r="EL44" t="s">
        <v>1508</v>
      </c>
      <c r="EM44" t="s">
        <v>1528</v>
      </c>
      <c r="EN44" t="s">
        <v>1508</v>
      </c>
      <c r="EO44" t="s">
        <v>1508</v>
      </c>
      <c r="EP44" t="s">
        <v>1777</v>
      </c>
      <c r="EQ44" t="s">
        <v>1514</v>
      </c>
      <c r="ER44" t="s">
        <v>1997</v>
      </c>
      <c r="ES44" t="s">
        <v>1998</v>
      </c>
      <c r="ET44" t="s">
        <v>1508</v>
      </c>
      <c r="EU44" t="s">
        <v>1508</v>
      </c>
      <c r="EV44" t="s">
        <v>1608</v>
      </c>
      <c r="EW44" t="s">
        <v>98</v>
      </c>
    </row>
    <row r="45" spans="1:153">
      <c r="A45">
        <v>251</v>
      </c>
      <c r="B45">
        <v>1</v>
      </c>
      <c r="C45" t="s">
        <v>181</v>
      </c>
      <c r="D45" t="s">
        <v>98</v>
      </c>
      <c r="E45" t="s">
        <v>98</v>
      </c>
      <c r="F45" t="s">
        <v>182</v>
      </c>
      <c r="G45" t="s">
        <v>98</v>
      </c>
      <c r="H45" t="s">
        <v>98</v>
      </c>
      <c r="I45">
        <v>52.3</v>
      </c>
      <c r="J45">
        <v>688</v>
      </c>
      <c r="K45">
        <v>76684</v>
      </c>
      <c r="L45" t="s">
        <v>183</v>
      </c>
      <c r="M45">
        <v>352</v>
      </c>
      <c r="N45">
        <v>338</v>
      </c>
      <c r="O45">
        <v>0.96</v>
      </c>
      <c r="P45">
        <v>180</v>
      </c>
      <c r="Q45">
        <v>172</v>
      </c>
      <c r="R45">
        <v>175</v>
      </c>
      <c r="S45">
        <v>163</v>
      </c>
      <c r="T45">
        <v>178.941</v>
      </c>
      <c r="U45">
        <v>170.262</v>
      </c>
      <c r="V45">
        <v>175</v>
      </c>
      <c r="W45" s="1">
        <v>45105432.530000001</v>
      </c>
      <c r="X45" s="1">
        <v>28523664.550000001</v>
      </c>
      <c r="Y45" s="1">
        <v>4411720.6720000003</v>
      </c>
      <c r="Z45" s="1">
        <v>31039784.82</v>
      </c>
      <c r="AA45" s="1">
        <v>14224453.640000001</v>
      </c>
      <c r="AB45" s="1">
        <v>35408240.090000004</v>
      </c>
      <c r="AC45" s="1">
        <v>45232827.799999997</v>
      </c>
      <c r="AD45" s="1">
        <v>42658269.030000001</v>
      </c>
      <c r="AE45" s="1">
        <v>34559940.240000002</v>
      </c>
      <c r="AF45" s="1">
        <v>40998825.549999997</v>
      </c>
      <c r="AG45" s="1">
        <v>35305715.359999999</v>
      </c>
      <c r="AH45">
        <v>163</v>
      </c>
      <c r="AI45" s="1">
        <v>11057990.15</v>
      </c>
      <c r="AJ45" s="1">
        <v>13127070.130000001</v>
      </c>
      <c r="AK45" s="1">
        <v>12029270.789999999</v>
      </c>
      <c r="AL45" s="1">
        <v>15184781.689999999</v>
      </c>
      <c r="AM45" s="1">
        <v>13640533.48</v>
      </c>
      <c r="AN45" s="1">
        <v>13072493.689999999</v>
      </c>
      <c r="AO45" s="1">
        <v>16447948.57</v>
      </c>
      <c r="AP45" s="1">
        <v>10979943.57</v>
      </c>
      <c r="AQ45" s="1">
        <v>7391699.4670000002</v>
      </c>
      <c r="AR45" s="1">
        <v>13218950.619999999</v>
      </c>
      <c r="AS45" s="1">
        <v>12615068.220000001</v>
      </c>
      <c r="AT45" s="1">
        <v>22556119.3026818</v>
      </c>
      <c r="AU45" s="1">
        <v>32497170.389272701</v>
      </c>
      <c r="AV45" s="1">
        <v>12615068.216090901</v>
      </c>
      <c r="AW45" s="1">
        <v>22542165.647537701</v>
      </c>
      <c r="AX45" s="1">
        <v>25224177.757679999</v>
      </c>
      <c r="AY45" s="1">
        <v>3134511.0274886698</v>
      </c>
      <c r="AZ45" s="1">
        <v>22709030.319347799</v>
      </c>
      <c r="BA45" s="1">
        <v>25159529.162344102</v>
      </c>
      <c r="BB45" s="1">
        <v>25577193.514306899</v>
      </c>
      <c r="BC45" s="1">
        <v>26605104.674310699</v>
      </c>
      <c r="BD45" s="1">
        <v>29461400.2959066</v>
      </c>
      <c r="BE45" s="1">
        <v>21624381.608497299</v>
      </c>
      <c r="BF45" s="1">
        <v>27841353.1925947</v>
      </c>
      <c r="BG45" s="1">
        <v>25084578.638814799</v>
      </c>
      <c r="BH45" s="1">
        <v>25084578.638814799</v>
      </c>
      <c r="BI45" s="1">
        <v>22509385.284730099</v>
      </c>
      <c r="BJ45" s="1">
        <v>24779355.802228101</v>
      </c>
      <c r="BK45" s="1">
        <v>21441973.2090513</v>
      </c>
      <c r="BL45" s="1">
        <v>23938454.486242399</v>
      </c>
      <c r="BM45" s="1">
        <v>21503105.700637002</v>
      </c>
      <c r="BN45" s="1">
        <v>22358045.1225482</v>
      </c>
      <c r="BO45" s="1">
        <v>26843712.481861498</v>
      </c>
      <c r="BP45" s="1">
        <v>18669151.148522999</v>
      </c>
      <c r="BQ45" s="1">
        <v>21745555.722401701</v>
      </c>
      <c r="BR45" s="1">
        <v>13927163.805534</v>
      </c>
      <c r="BS45" s="1">
        <v>21290066.7635087</v>
      </c>
      <c r="BT45" s="1">
        <v>21290066.7635087</v>
      </c>
      <c r="BU45" s="1">
        <v>23109572.777419601</v>
      </c>
      <c r="BV45" s="7">
        <v>0.92126613367389099</v>
      </c>
      <c r="BW45" s="7">
        <v>1.0854626729977801</v>
      </c>
      <c r="BX45" s="1">
        <v>20767333.7907435</v>
      </c>
      <c r="BY45" s="1">
        <v>23238180.717920799</v>
      </c>
      <c r="BZ45" s="1">
        <v>2887718.8552526599</v>
      </c>
      <c r="CA45" s="1">
        <v>20921060.561788701</v>
      </c>
      <c r="CB45" s="1">
        <v>23178622.156448301</v>
      </c>
      <c r="CC45" s="1">
        <v>23563402.1791544</v>
      </c>
      <c r="CD45" s="1">
        <v>24510381.919291399</v>
      </c>
      <c r="CE45" s="1">
        <v>27141790.343228702</v>
      </c>
      <c r="CF45" s="1">
        <v>19921810.437549099</v>
      </c>
      <c r="CG45" s="1">
        <v>25649295.811990902</v>
      </c>
      <c r="CH45" s="1">
        <v>23109572.777419601</v>
      </c>
      <c r="CI45" s="1">
        <v>24433097.518700201</v>
      </c>
      <c r="CJ45" s="1">
        <v>26897065.784249801</v>
      </c>
      <c r="CK45" s="1">
        <v>23274461.5538438</v>
      </c>
      <c r="CL45" s="1">
        <v>25984298.794072501</v>
      </c>
      <c r="CM45" s="1">
        <v>23340818.591567501</v>
      </c>
      <c r="CN45" s="1">
        <v>24268823.421726398</v>
      </c>
      <c r="CO45" s="1">
        <v>29137847.903745499</v>
      </c>
      <c r="CP45" s="1">
        <v>20264666.708275501</v>
      </c>
      <c r="CQ45" s="1">
        <v>23603989.040260501</v>
      </c>
      <c r="CR45" s="1">
        <v>15117416.451633001</v>
      </c>
      <c r="CS45" s="1">
        <v>23109572.777419601</v>
      </c>
      <c r="CT45" s="20">
        <v>24176265.0828573</v>
      </c>
      <c r="CU45" s="20">
        <v>22249450.645130999</v>
      </c>
      <c r="CV45" s="20">
        <v>18401553.163408201</v>
      </c>
      <c r="CW45" s="20">
        <v>22423548.851934999</v>
      </c>
      <c r="CX45" s="20">
        <v>24885231.493919499</v>
      </c>
      <c r="CY45" s="20">
        <v>26675549.926649202</v>
      </c>
      <c r="CZ45" s="20">
        <v>24069880.603021901</v>
      </c>
      <c r="DA45" s="20">
        <v>26197671.611219302</v>
      </c>
      <c r="DB45" s="20">
        <v>27414126.539849199</v>
      </c>
      <c r="DC45" s="22">
        <v>23817508.274938799</v>
      </c>
      <c r="DD45" s="22">
        <v>24202259.9392302</v>
      </c>
      <c r="DE45" s="22">
        <v>25195577.0818929</v>
      </c>
      <c r="DF45" s="22">
        <v>21796567.410360798</v>
      </c>
      <c r="DG45" s="22">
        <v>24787635.629743401</v>
      </c>
      <c r="DH45" s="22">
        <v>22176509.287501302</v>
      </c>
      <c r="DI45" s="22">
        <v>24632278.928477701</v>
      </c>
      <c r="DJ45" s="22">
        <v>20507572.2210618</v>
      </c>
      <c r="DK45" s="22">
        <v>20822821.605330601</v>
      </c>
      <c r="DL45" s="22">
        <v>19135985.049310699</v>
      </c>
      <c r="DM45" s="6">
        <v>-8.3158222554427702E-2</v>
      </c>
      <c r="DN45" s="6">
        <v>-1.05933452838336</v>
      </c>
      <c r="DO45" s="5">
        <v>0.44530449771250902</v>
      </c>
      <c r="DP45" s="5">
        <v>0.77175381170535395</v>
      </c>
      <c r="DQ45" s="24">
        <v>24054808.6575545</v>
      </c>
      <c r="DR45" s="26">
        <v>22707471.542784799</v>
      </c>
      <c r="DS45" t="s">
        <v>1443</v>
      </c>
      <c r="DT45" t="s">
        <v>1442</v>
      </c>
      <c r="DU45" t="s">
        <v>181</v>
      </c>
      <c r="DV45" t="s">
        <v>181</v>
      </c>
      <c r="DW45" t="s">
        <v>1999</v>
      </c>
      <c r="DX45" t="s">
        <v>2000</v>
      </c>
      <c r="DY45" t="s">
        <v>2001</v>
      </c>
      <c r="DZ45" t="s">
        <v>2002</v>
      </c>
      <c r="EA45" t="s">
        <v>2003</v>
      </c>
      <c r="EB45" t="str">
        <f>"C1S"</f>
        <v>C1S</v>
      </c>
      <c r="EC45" t="s">
        <v>1508</v>
      </c>
      <c r="ED45" t="s">
        <v>1506</v>
      </c>
      <c r="EE45">
        <v>9606</v>
      </c>
      <c r="EF45" s="15" t="str">
        <f>HYPERLINK("http://www.uniprot.org/uniprot/P09871", "P09871")</f>
        <v>P09871</v>
      </c>
      <c r="EG45" t="s">
        <v>2004</v>
      </c>
      <c r="EH45" t="s">
        <v>2005</v>
      </c>
      <c r="EI45" t="s">
        <v>1508</v>
      </c>
      <c r="EJ45" t="s">
        <v>1510</v>
      </c>
      <c r="EK45" t="s">
        <v>1508</v>
      </c>
      <c r="EL45" t="s">
        <v>2006</v>
      </c>
      <c r="EM45" t="s">
        <v>1830</v>
      </c>
      <c r="EN45" t="s">
        <v>1805</v>
      </c>
      <c r="EO45" t="s">
        <v>1545</v>
      </c>
      <c r="EP45" t="s">
        <v>2007</v>
      </c>
      <c r="EQ45" t="s">
        <v>1514</v>
      </c>
      <c r="ER45" t="s">
        <v>2008</v>
      </c>
      <c r="ES45" t="s">
        <v>2009</v>
      </c>
      <c r="ET45" t="s">
        <v>2010</v>
      </c>
      <c r="EU45" t="s">
        <v>1508</v>
      </c>
      <c r="EV45" t="s">
        <v>2011</v>
      </c>
      <c r="EW45" t="s">
        <v>98</v>
      </c>
    </row>
    <row r="46" spans="1:153">
      <c r="A46">
        <v>97</v>
      </c>
      <c r="B46">
        <v>1</v>
      </c>
      <c r="C46" t="s">
        <v>184</v>
      </c>
      <c r="D46" t="s">
        <v>98</v>
      </c>
      <c r="E46" t="s">
        <v>98</v>
      </c>
      <c r="F46" t="s">
        <v>98</v>
      </c>
      <c r="G46" t="s">
        <v>98</v>
      </c>
      <c r="H46" t="s">
        <v>98</v>
      </c>
      <c r="I46">
        <v>57.7</v>
      </c>
      <c r="J46">
        <v>622</v>
      </c>
      <c r="K46">
        <v>70036</v>
      </c>
      <c r="L46" t="s">
        <v>185</v>
      </c>
      <c r="M46">
        <v>331</v>
      </c>
      <c r="N46">
        <v>331</v>
      </c>
      <c r="O46">
        <v>1</v>
      </c>
      <c r="P46">
        <v>191</v>
      </c>
      <c r="Q46">
        <v>140</v>
      </c>
      <c r="R46">
        <v>191</v>
      </c>
      <c r="S46">
        <v>140</v>
      </c>
      <c r="T46">
        <v>191</v>
      </c>
      <c r="U46">
        <v>140</v>
      </c>
      <c r="V46">
        <v>191</v>
      </c>
      <c r="W46" s="1">
        <v>40679565.530000001</v>
      </c>
      <c r="X46" s="1">
        <v>29710978.059999999</v>
      </c>
      <c r="Y46" s="1">
        <v>3723416.7450000001</v>
      </c>
      <c r="Z46" s="1">
        <v>44235224.020000003</v>
      </c>
      <c r="AA46" s="1">
        <v>10236585.33</v>
      </c>
      <c r="AB46" s="1">
        <v>26497825.289999999</v>
      </c>
      <c r="AC46" s="1">
        <v>38476840.740000002</v>
      </c>
      <c r="AD46" s="1">
        <v>29962192.23</v>
      </c>
      <c r="AE46" s="1">
        <v>27010787.960000001</v>
      </c>
      <c r="AF46" s="1">
        <v>39413961.729999997</v>
      </c>
      <c r="AG46" s="1">
        <v>31802662.32</v>
      </c>
      <c r="AH46">
        <v>140</v>
      </c>
      <c r="AI46" s="1">
        <v>11399481.869999999</v>
      </c>
      <c r="AJ46" s="1">
        <v>8979064.841</v>
      </c>
      <c r="AK46" s="1">
        <v>8643990.4049999993</v>
      </c>
      <c r="AL46" s="1">
        <v>11103423.779999999</v>
      </c>
      <c r="AM46" s="1">
        <v>9924198.2129999995</v>
      </c>
      <c r="AN46" s="1">
        <v>7874055.5439999998</v>
      </c>
      <c r="AO46" s="1">
        <v>12695781.57</v>
      </c>
      <c r="AP46" s="1">
        <v>6196111.4850000003</v>
      </c>
      <c r="AQ46" s="1">
        <v>5038559.7570000002</v>
      </c>
      <c r="AR46" s="1">
        <v>8618121.1099999994</v>
      </c>
      <c r="AS46" s="1">
        <v>9047278.8579999991</v>
      </c>
      <c r="AT46" s="1">
        <v>19148641.244909</v>
      </c>
      <c r="AU46" s="1">
        <v>29250003.632272702</v>
      </c>
      <c r="AV46" s="1">
        <v>9047278.8575454503</v>
      </c>
      <c r="AW46" s="1">
        <v>20330267.4026509</v>
      </c>
      <c r="AX46" s="1">
        <v>26274148.282253899</v>
      </c>
      <c r="AY46" s="1">
        <v>2645473.66319262</v>
      </c>
      <c r="AZ46" s="1">
        <v>32362951.266532701</v>
      </c>
      <c r="BA46" s="1">
        <v>18105979.579329502</v>
      </c>
      <c r="BB46" s="1">
        <v>19140742.477681998</v>
      </c>
      <c r="BC46" s="1">
        <v>22631359.240920201</v>
      </c>
      <c r="BD46" s="1">
        <v>20693013.549380999</v>
      </c>
      <c r="BE46" s="1">
        <v>16900827.441744599</v>
      </c>
      <c r="BF46" s="1">
        <v>26765108.866498701</v>
      </c>
      <c r="BG46" s="1">
        <v>22595672.563358899</v>
      </c>
      <c r="BH46" s="1">
        <v>22595672.563358899</v>
      </c>
      <c r="BI46" s="1">
        <v>23204517.817202602</v>
      </c>
      <c r="BJ46" s="1">
        <v>16949360.3875807</v>
      </c>
      <c r="BK46" s="1">
        <v>15407767.762397099</v>
      </c>
      <c r="BL46" s="1">
        <v>17504288.848224498</v>
      </c>
      <c r="BM46" s="1">
        <v>15644628.8175682</v>
      </c>
      <c r="BN46" s="1">
        <v>13467093.067703901</v>
      </c>
      <c r="BO46" s="1">
        <v>20720025.281401802</v>
      </c>
      <c r="BP46" s="1">
        <v>10535221.8897209</v>
      </c>
      <c r="BQ46" s="1">
        <v>14822881.0499736</v>
      </c>
      <c r="BR46" s="1">
        <v>9079842.1028447002</v>
      </c>
      <c r="BS46" s="1">
        <v>15268817.2236377</v>
      </c>
      <c r="BT46" s="1">
        <v>15268817.2236377</v>
      </c>
      <c r="BU46" s="1">
        <v>18574423.124692</v>
      </c>
      <c r="BV46" s="7">
        <v>0.82203453217021005</v>
      </c>
      <c r="BW46" s="7">
        <v>1.21649390733008</v>
      </c>
      <c r="BX46" s="1">
        <v>16712181.853233401</v>
      </c>
      <c r="BY46" s="1">
        <v>21598257.1913733</v>
      </c>
      <c r="BZ46" s="1">
        <v>2174670.7050911598</v>
      </c>
      <c r="CA46" s="1">
        <v>26603463.504031502</v>
      </c>
      <c r="CB46" s="1">
        <v>14883740.452977501</v>
      </c>
      <c r="CC46" s="1">
        <v>15734351.2880318</v>
      </c>
      <c r="CD46" s="1">
        <v>18603758.805985801</v>
      </c>
      <c r="CE46" s="1">
        <v>17010371.712257199</v>
      </c>
      <c r="CF46" s="1">
        <v>13893063.7793639</v>
      </c>
      <c r="CG46" s="1">
        <v>22001843.745556999</v>
      </c>
      <c r="CH46" s="1">
        <v>18574423.124692</v>
      </c>
      <c r="CI46" s="1">
        <v>28228154.5471594</v>
      </c>
      <c r="CJ46" s="1">
        <v>20618793.6446339</v>
      </c>
      <c r="CK46" s="1">
        <v>18743455.608513001</v>
      </c>
      <c r="CL46" s="1">
        <v>21293860.736011099</v>
      </c>
      <c r="CM46" s="1">
        <v>19031595.639012501</v>
      </c>
      <c r="CN46" s="1">
        <v>16382636.6663091</v>
      </c>
      <c r="CO46" s="1">
        <v>25205784.5145506</v>
      </c>
      <c r="CP46" s="1">
        <v>12816033.241216</v>
      </c>
      <c r="CQ46" s="1">
        <v>18031944.486371499</v>
      </c>
      <c r="CR46" s="1">
        <v>11045572.5976297</v>
      </c>
      <c r="CS46" s="1">
        <v>18574423.124692</v>
      </c>
      <c r="CT46" s="20">
        <v>19455465.139043301</v>
      </c>
      <c r="CU46" s="20">
        <v>20679302.017378598</v>
      </c>
      <c r="CV46" s="20">
        <v>23399628.6447521</v>
      </c>
      <c r="CW46" s="20">
        <v>14398883.5442496</v>
      </c>
      <c r="CX46" s="20">
        <v>28750515.975903399</v>
      </c>
      <c r="CY46" s="20">
        <v>20448983.681215599</v>
      </c>
      <c r="CZ46" s="20">
        <v>19384024.7406471</v>
      </c>
      <c r="DA46" s="20">
        <v>21468717.5250737</v>
      </c>
      <c r="DB46" s="20">
        <v>22352882.314573999</v>
      </c>
      <c r="DC46" s="22">
        <v>15904029.441683101</v>
      </c>
      <c r="DD46" s="22">
        <v>18369889.459569398</v>
      </c>
      <c r="DE46" s="22">
        <v>15790635.9988796</v>
      </c>
      <c r="DF46" s="22">
        <v>15200481.008120799</v>
      </c>
      <c r="DG46" s="22">
        <v>21262715.746467199</v>
      </c>
      <c r="DH46" s="22">
        <v>14970222.8192454</v>
      </c>
      <c r="DI46" s="22">
        <v>21308228.281804699</v>
      </c>
      <c r="DJ46" s="22">
        <v>12969654.5748979</v>
      </c>
      <c r="DK46" s="22">
        <v>15907309.675347799</v>
      </c>
      <c r="DL46" s="22">
        <v>13981748.3209233</v>
      </c>
      <c r="DM46" s="6">
        <v>-0.352301648957207</v>
      </c>
      <c r="DN46" s="6">
        <v>-1.27659567914348</v>
      </c>
      <c r="DO46" s="5">
        <v>9.8854764992651698E-3</v>
      </c>
      <c r="DP46" s="5">
        <v>0.129638437391802</v>
      </c>
      <c r="DQ46" s="24">
        <v>21148711.509204201</v>
      </c>
      <c r="DR46" s="26">
        <v>16566491.5326939</v>
      </c>
      <c r="DS46" t="s">
        <v>1443</v>
      </c>
      <c r="DT46" t="s">
        <v>1442</v>
      </c>
      <c r="DU46" t="s">
        <v>184</v>
      </c>
      <c r="DV46" t="s">
        <v>184</v>
      </c>
      <c r="DW46" t="s">
        <v>2012</v>
      </c>
      <c r="DX46" t="s">
        <v>2013</v>
      </c>
      <c r="DY46" t="s">
        <v>2014</v>
      </c>
      <c r="DZ46" t="s">
        <v>2015</v>
      </c>
      <c r="EA46" t="s">
        <v>2016</v>
      </c>
      <c r="EB46" t="str">
        <f>"F2"</f>
        <v>F2</v>
      </c>
      <c r="EC46" t="s">
        <v>1508</v>
      </c>
      <c r="ED46" t="s">
        <v>1506</v>
      </c>
      <c r="EE46">
        <v>9606</v>
      </c>
      <c r="EF46" s="15" t="str">
        <f>HYPERLINK("http://www.uniprot.org/uniprot/P00734", "P00734")</f>
        <v>P00734</v>
      </c>
      <c r="EG46" t="s">
        <v>2017</v>
      </c>
      <c r="EH46" t="s">
        <v>2018</v>
      </c>
      <c r="EI46" t="s">
        <v>1509</v>
      </c>
      <c r="EJ46" t="s">
        <v>1510</v>
      </c>
      <c r="EK46" t="s">
        <v>1508</v>
      </c>
      <c r="EL46" t="s">
        <v>1654</v>
      </c>
      <c r="EM46" t="s">
        <v>1690</v>
      </c>
      <c r="EN46" t="s">
        <v>2019</v>
      </c>
      <c r="EO46" t="s">
        <v>1545</v>
      </c>
      <c r="EP46" t="s">
        <v>2020</v>
      </c>
      <c r="EQ46" t="s">
        <v>2021</v>
      </c>
      <c r="ER46" t="s">
        <v>2022</v>
      </c>
      <c r="ES46" t="s">
        <v>2023</v>
      </c>
      <c r="ET46" t="s">
        <v>2024</v>
      </c>
      <c r="EU46" t="s">
        <v>1508</v>
      </c>
      <c r="EV46" t="s">
        <v>2025</v>
      </c>
      <c r="EW46" t="s">
        <v>98</v>
      </c>
    </row>
    <row r="47" spans="1:153">
      <c r="A47">
        <v>180</v>
      </c>
      <c r="B47">
        <v>1</v>
      </c>
      <c r="C47" t="s">
        <v>186</v>
      </c>
      <c r="D47" t="s">
        <v>98</v>
      </c>
      <c r="E47" t="s">
        <v>98</v>
      </c>
      <c r="F47" t="s">
        <v>98</v>
      </c>
      <c r="G47" t="s">
        <v>98</v>
      </c>
      <c r="H47" t="s">
        <v>98</v>
      </c>
      <c r="I47">
        <v>59</v>
      </c>
      <c r="J47">
        <v>495</v>
      </c>
      <c r="K47">
        <v>54253</v>
      </c>
      <c r="L47" t="s">
        <v>187</v>
      </c>
      <c r="M47">
        <v>235</v>
      </c>
      <c r="N47">
        <v>235</v>
      </c>
      <c r="O47">
        <v>1</v>
      </c>
      <c r="P47">
        <v>109</v>
      </c>
      <c r="Q47">
        <v>126</v>
      </c>
      <c r="R47">
        <v>109</v>
      </c>
      <c r="S47">
        <v>126</v>
      </c>
      <c r="T47">
        <v>109</v>
      </c>
      <c r="U47">
        <v>126</v>
      </c>
      <c r="V47">
        <v>109</v>
      </c>
      <c r="W47" s="1">
        <v>28081104.920000002</v>
      </c>
      <c r="X47" s="1">
        <v>17556170.91</v>
      </c>
      <c r="Y47" s="1">
        <v>2093137.649</v>
      </c>
      <c r="Z47" s="1">
        <v>28387400.109999999</v>
      </c>
      <c r="AA47" s="1">
        <v>7784158.8779999996</v>
      </c>
      <c r="AB47" s="1">
        <v>14694081.01</v>
      </c>
      <c r="AC47" s="1">
        <v>36131203.969999999</v>
      </c>
      <c r="AD47" s="1">
        <v>27527812.52</v>
      </c>
      <c r="AE47" s="1">
        <v>22715840.440000001</v>
      </c>
      <c r="AF47" s="1">
        <v>20919415.120000001</v>
      </c>
      <c r="AG47" s="1">
        <v>22644131.989999998</v>
      </c>
      <c r="AH47">
        <v>126</v>
      </c>
      <c r="AI47" s="1">
        <v>10158725.810000001</v>
      </c>
      <c r="AJ47" s="1">
        <v>11668400.949999999</v>
      </c>
      <c r="AK47" s="1">
        <v>13158778.48</v>
      </c>
      <c r="AL47" s="1">
        <v>10458678.220000001</v>
      </c>
      <c r="AM47" s="1">
        <v>7775312.4579999996</v>
      </c>
      <c r="AN47" s="1">
        <v>11001852.539999999</v>
      </c>
      <c r="AO47" s="1">
        <v>12999899.279999999</v>
      </c>
      <c r="AP47" s="1">
        <v>10299111.67</v>
      </c>
      <c r="AQ47" s="1">
        <v>7241141.3880000003</v>
      </c>
      <c r="AR47" s="1">
        <v>13086843.359999999</v>
      </c>
      <c r="AS47" s="1">
        <v>10784874.42</v>
      </c>
      <c r="AT47" s="1">
        <v>15780367.0951363</v>
      </c>
      <c r="AU47" s="1">
        <v>20775859.774272699</v>
      </c>
      <c r="AV47" s="1">
        <v>10784874.415999999</v>
      </c>
      <c r="AW47" s="1">
        <v>14033984.005175101</v>
      </c>
      <c r="AX47" s="1">
        <v>15525353.518366599</v>
      </c>
      <c r="AY47" s="1">
        <v>1487166.4664725601</v>
      </c>
      <c r="AZ47" s="1">
        <v>20768518.001132399</v>
      </c>
      <c r="BA47" s="1">
        <v>13768245.6740996</v>
      </c>
      <c r="BB47" s="1">
        <v>10614290.700480601</v>
      </c>
      <c r="BC47" s="1">
        <v>21251699.493143801</v>
      </c>
      <c r="BD47" s="1">
        <v>19011739.631348699</v>
      </c>
      <c r="BE47" s="1">
        <v>14213450.567942699</v>
      </c>
      <c r="BF47" s="1">
        <v>14205890.464548299</v>
      </c>
      <c r="BG47" s="1">
        <v>16088571.037832599</v>
      </c>
      <c r="BH47" s="1">
        <v>16088571.037832599</v>
      </c>
      <c r="BI47" s="1">
        <v>20678863.894558799</v>
      </c>
      <c r="BJ47" s="1">
        <v>22025894.271893099</v>
      </c>
      <c r="BK47" s="1">
        <v>23455301.701791801</v>
      </c>
      <c r="BL47" s="1">
        <v>16487862.497266101</v>
      </c>
      <c r="BM47" s="1">
        <v>12257098.7333447</v>
      </c>
      <c r="BN47" s="1">
        <v>18816602.3525494</v>
      </c>
      <c r="BO47" s="1">
        <v>21216357.595011499</v>
      </c>
      <c r="BP47" s="1">
        <v>17511535.577295002</v>
      </c>
      <c r="BQ47" s="1">
        <v>21302630.639885999</v>
      </c>
      <c r="BR47" s="1">
        <v>13787978.820068</v>
      </c>
      <c r="BS47" s="1">
        <v>18201304.379300199</v>
      </c>
      <c r="BT47" s="1">
        <v>18201304.379300199</v>
      </c>
      <c r="BU47" s="1">
        <v>17112363.322685301</v>
      </c>
      <c r="BV47" s="7">
        <v>1.06363475553206</v>
      </c>
      <c r="BW47" s="7">
        <v>0.94017236161088702</v>
      </c>
      <c r="BX47" s="1">
        <v>14927033.146485399</v>
      </c>
      <c r="BY47" s="1">
        <v>16513305.594056699</v>
      </c>
      <c r="BZ47" s="1">
        <v>1581801.9410020299</v>
      </c>
      <c r="CA47" s="1">
        <v>22090117.566897701</v>
      </c>
      <c r="CB47" s="1">
        <v>14644384.6216763</v>
      </c>
      <c r="CC47" s="1">
        <v>11289728.494351899</v>
      </c>
      <c r="CD47" s="1">
        <v>22604046.195030902</v>
      </c>
      <c r="CE47" s="1">
        <v>20221547.035028901</v>
      </c>
      <c r="CF47" s="1">
        <v>15117920.020100901</v>
      </c>
      <c r="CG47" s="1">
        <v>15109878.8313751</v>
      </c>
      <c r="CH47" s="1">
        <v>17112363.322685301</v>
      </c>
      <c r="CI47" s="1">
        <v>19441696.303177401</v>
      </c>
      <c r="CJ47" s="1">
        <v>20708137.034197502</v>
      </c>
      <c r="CK47" s="1">
        <v>22052026.393269401</v>
      </c>
      <c r="CL47" s="1">
        <v>15501432.621970201</v>
      </c>
      <c r="CM47" s="1">
        <v>11523785.4626265</v>
      </c>
      <c r="CN47" s="1">
        <v>17690849.4712894</v>
      </c>
      <c r="CO47" s="1">
        <v>19947033.024882998</v>
      </c>
      <c r="CP47" s="1">
        <v>16463861.7591385</v>
      </c>
      <c r="CQ47" s="1">
        <v>20028144.557226099</v>
      </c>
      <c r="CR47" s="1">
        <v>12963076.6091043</v>
      </c>
      <c r="CS47" s="1">
        <v>17112363.322685301</v>
      </c>
      <c r="CT47" s="20">
        <v>17377286.554274999</v>
      </c>
      <c r="CU47" s="20">
        <v>15810703.181234401</v>
      </c>
      <c r="CV47" s="20">
        <v>19429821.523276102</v>
      </c>
      <c r="CW47" s="20">
        <v>14167325.0357261</v>
      </c>
      <c r="CX47" s="20">
        <v>19801464.4998964</v>
      </c>
      <c r="CY47" s="20">
        <v>20537591.266445901</v>
      </c>
      <c r="CZ47" s="20">
        <v>22805667.968418501</v>
      </c>
      <c r="DA47" s="20">
        <v>15628724.275078701</v>
      </c>
      <c r="DB47" s="20">
        <v>13534851.4728035</v>
      </c>
      <c r="DC47" s="22">
        <v>11411476.1438787</v>
      </c>
      <c r="DD47" s="22">
        <v>22319888.914498098</v>
      </c>
      <c r="DE47" s="22">
        <v>18771552.6718488</v>
      </c>
      <c r="DF47" s="22">
        <v>16540603.2677375</v>
      </c>
      <c r="DG47" s="22">
        <v>14602278.894011799</v>
      </c>
      <c r="DH47" s="22">
        <v>16165649.2688729</v>
      </c>
      <c r="DI47" s="22">
        <v>16862634.566821098</v>
      </c>
      <c r="DJ47" s="22">
        <v>16661208.344730999</v>
      </c>
      <c r="DK47" s="22">
        <v>17668305.1534026</v>
      </c>
      <c r="DL47" s="22">
        <v>16408970.4731321</v>
      </c>
      <c r="DM47" s="6">
        <v>-7.8469571269895705E-2</v>
      </c>
      <c r="DN47" s="6">
        <v>-1.0558973357050001</v>
      </c>
      <c r="DO47" s="5">
        <v>0.56410106245117497</v>
      </c>
      <c r="DP47" s="5">
        <v>0.80042892556776502</v>
      </c>
      <c r="DQ47" s="24">
        <v>17677048.419683799</v>
      </c>
      <c r="DR47" s="26">
        <v>16741256.7698934</v>
      </c>
      <c r="DS47" t="s">
        <v>1443</v>
      </c>
      <c r="DT47" t="s">
        <v>1442</v>
      </c>
      <c r="DU47" t="s">
        <v>186</v>
      </c>
      <c r="DV47" t="s">
        <v>186</v>
      </c>
      <c r="DW47" t="s">
        <v>2026</v>
      </c>
      <c r="DX47" t="s">
        <v>2027</v>
      </c>
      <c r="DY47" t="s">
        <v>2028</v>
      </c>
      <c r="DZ47" t="s">
        <v>2029</v>
      </c>
      <c r="EA47" t="s">
        <v>2030</v>
      </c>
      <c r="EB47" t="str">
        <f>"A1BG"</f>
        <v>A1BG</v>
      </c>
      <c r="EC47" t="s">
        <v>1508</v>
      </c>
      <c r="ED47" t="s">
        <v>1506</v>
      </c>
      <c r="EE47">
        <v>9606</v>
      </c>
      <c r="EF47" s="15" t="str">
        <f>HYPERLINK("http://www.uniprot.org/uniprot/P04217", "P04217")</f>
        <v>P04217</v>
      </c>
      <c r="EG47" t="s">
        <v>2031</v>
      </c>
      <c r="EH47" t="s">
        <v>1508</v>
      </c>
      <c r="EI47" t="s">
        <v>1509</v>
      </c>
      <c r="EJ47" t="s">
        <v>1542</v>
      </c>
      <c r="EK47" t="s">
        <v>1508</v>
      </c>
      <c r="EL47" t="s">
        <v>1508</v>
      </c>
      <c r="EM47" t="s">
        <v>2032</v>
      </c>
      <c r="EN47" t="s">
        <v>1508</v>
      </c>
      <c r="EO47" t="s">
        <v>1508</v>
      </c>
      <c r="EP47" t="s">
        <v>1617</v>
      </c>
      <c r="EQ47" t="s">
        <v>1508</v>
      </c>
      <c r="ER47" t="s">
        <v>2033</v>
      </c>
      <c r="ES47" t="s">
        <v>2034</v>
      </c>
      <c r="ET47" t="s">
        <v>1508</v>
      </c>
      <c r="EU47" t="s">
        <v>1508</v>
      </c>
      <c r="EV47" t="s">
        <v>1608</v>
      </c>
      <c r="EW47" t="s">
        <v>98</v>
      </c>
    </row>
    <row r="48" spans="1:153">
      <c r="A48">
        <v>196</v>
      </c>
      <c r="B48">
        <v>1</v>
      </c>
      <c r="C48" t="s">
        <v>188</v>
      </c>
      <c r="D48" t="s">
        <v>98</v>
      </c>
      <c r="E48" t="s">
        <v>98</v>
      </c>
      <c r="F48" t="s">
        <v>98</v>
      </c>
      <c r="G48" t="s">
        <v>98</v>
      </c>
      <c r="H48" t="s">
        <v>98</v>
      </c>
      <c r="I48">
        <v>44.4</v>
      </c>
      <c r="J48">
        <v>583</v>
      </c>
      <c r="K48">
        <v>65750</v>
      </c>
      <c r="L48" t="s">
        <v>189</v>
      </c>
      <c r="M48">
        <v>406</v>
      </c>
      <c r="N48">
        <v>406</v>
      </c>
      <c r="O48">
        <v>1</v>
      </c>
      <c r="P48">
        <v>218</v>
      </c>
      <c r="Q48">
        <v>188</v>
      </c>
      <c r="R48">
        <v>218</v>
      </c>
      <c r="S48">
        <v>188</v>
      </c>
      <c r="T48">
        <v>218</v>
      </c>
      <c r="U48">
        <v>188</v>
      </c>
      <c r="V48">
        <v>218</v>
      </c>
      <c r="W48" s="1">
        <v>21940032.52</v>
      </c>
      <c r="X48" s="1">
        <v>16954674.84</v>
      </c>
      <c r="Y48" s="1">
        <v>1813393.327</v>
      </c>
      <c r="Z48" s="1">
        <v>35827273.340000004</v>
      </c>
      <c r="AA48" s="1">
        <v>10827645.550000001</v>
      </c>
      <c r="AB48" s="1">
        <v>17256899.620000001</v>
      </c>
      <c r="AC48" s="1">
        <v>34690864.060000002</v>
      </c>
      <c r="AD48" s="1">
        <v>32839381.07</v>
      </c>
      <c r="AE48" s="1">
        <v>32065985.210000001</v>
      </c>
      <c r="AF48" s="1">
        <v>27076842.649999999</v>
      </c>
      <c r="AG48" s="1">
        <v>25497733.210000001</v>
      </c>
      <c r="AH48">
        <v>188</v>
      </c>
      <c r="AI48" s="1">
        <v>8006602.5240000002</v>
      </c>
      <c r="AJ48" s="1">
        <v>5504092.7089999998</v>
      </c>
      <c r="AK48" s="1">
        <v>8232238.9989999998</v>
      </c>
      <c r="AL48" s="1">
        <v>5477469.6390000004</v>
      </c>
      <c r="AM48" s="1">
        <v>4605334.8049999997</v>
      </c>
      <c r="AN48" s="1">
        <v>4952210.1890000002</v>
      </c>
      <c r="AO48" s="1">
        <v>7236114.5999999996</v>
      </c>
      <c r="AP48" s="1">
        <v>4611719.3940000003</v>
      </c>
      <c r="AQ48" s="1">
        <v>3432016.0639999998</v>
      </c>
      <c r="AR48" s="1">
        <v>7168143.8720000004</v>
      </c>
      <c r="AS48" s="1">
        <v>5922594.2800000003</v>
      </c>
      <c r="AT48" s="1">
        <v>14633602.8396363</v>
      </c>
      <c r="AU48" s="1">
        <v>23344611.399727199</v>
      </c>
      <c r="AV48" s="1">
        <v>5922594.2795454497</v>
      </c>
      <c r="AW48" s="1">
        <v>10964884.2642016</v>
      </c>
      <c r="AX48" s="1">
        <v>14993435.757111499</v>
      </c>
      <c r="AY48" s="1">
        <v>1288409.17257779</v>
      </c>
      <c r="AZ48" s="1">
        <v>26211606.8540974</v>
      </c>
      <c r="BA48" s="1">
        <v>19151418.456501801</v>
      </c>
      <c r="BB48" s="1">
        <v>12465546.4354006</v>
      </c>
      <c r="BC48" s="1">
        <v>20404518.4537099</v>
      </c>
      <c r="BD48" s="1">
        <v>22680108.058127798</v>
      </c>
      <c r="BE48" s="1">
        <v>20063897.565161701</v>
      </c>
      <c r="BF48" s="1">
        <v>18387256.938362699</v>
      </c>
      <c r="BG48" s="1">
        <v>18116044.025619902</v>
      </c>
      <c r="BH48" s="1">
        <v>18116044.025619902</v>
      </c>
      <c r="BI48" s="1">
        <v>16298052.2309842</v>
      </c>
      <c r="BJ48" s="1">
        <v>10389818.158514</v>
      </c>
      <c r="BK48" s="1">
        <v>14673827.7945995</v>
      </c>
      <c r="BL48" s="1">
        <v>8635103.2454636507</v>
      </c>
      <c r="BM48" s="1">
        <v>7259906.7510032495</v>
      </c>
      <c r="BN48" s="1">
        <v>8469825.3820312396</v>
      </c>
      <c r="BO48" s="1">
        <v>11809629.570613399</v>
      </c>
      <c r="BP48" s="1">
        <v>7841286.7855167799</v>
      </c>
      <c r="BQ48" s="1">
        <v>10096608.620666699</v>
      </c>
      <c r="BR48" s="1">
        <v>7552181.4671079498</v>
      </c>
      <c r="BS48" s="1">
        <v>9995382.1442255396</v>
      </c>
      <c r="BT48" s="1">
        <v>9995382.1442255396</v>
      </c>
      <c r="BU48" s="1">
        <v>13456477.3613931</v>
      </c>
      <c r="BV48" s="7">
        <v>0.74279336826311504</v>
      </c>
      <c r="BW48" s="7">
        <v>1.34626942394264</v>
      </c>
      <c r="BX48" s="1">
        <v>8144643.3152215704</v>
      </c>
      <c r="BY48" s="1">
        <v>11137024.647861499</v>
      </c>
      <c r="BZ48" s="1">
        <v>957021.78900015296</v>
      </c>
      <c r="CA48" s="1">
        <v>19469807.7427435</v>
      </c>
      <c r="CB48" s="1">
        <v>14225546.622321401</v>
      </c>
      <c r="CC48" s="1">
        <v>9259325.2239915095</v>
      </c>
      <c r="CD48" s="1">
        <v>15156340.9900181</v>
      </c>
      <c r="CE48" s="1">
        <v>16846633.8570682</v>
      </c>
      <c r="CF48" s="1">
        <v>14903330.0529126</v>
      </c>
      <c r="CG48" s="1">
        <v>13657932.5143658</v>
      </c>
      <c r="CH48" s="1">
        <v>13456477.3613931</v>
      </c>
      <c r="CI48" s="1">
        <v>21941569.388394199</v>
      </c>
      <c r="CJ48" s="1">
        <v>13987494.5071314</v>
      </c>
      <c r="CK48" s="1">
        <v>19754925.692069001</v>
      </c>
      <c r="CL48" s="1">
        <v>11625175.471955599</v>
      </c>
      <c r="CM48" s="1">
        <v>9773790.4795504492</v>
      </c>
      <c r="CN48" s="1">
        <v>11402666.937961901</v>
      </c>
      <c r="CO48" s="1">
        <v>15898943.199005701</v>
      </c>
      <c r="CP48" s="1">
        <v>10556484.6437067</v>
      </c>
      <c r="CQ48" s="1">
        <v>13592755.471519301</v>
      </c>
      <c r="CR48" s="1">
        <v>10167270.993233699</v>
      </c>
      <c r="CS48" s="1">
        <v>13456477.3613931</v>
      </c>
      <c r="CT48" s="20">
        <v>9481576.1030375399</v>
      </c>
      <c r="CU48" s="20">
        <v>10663170.376548</v>
      </c>
      <c r="CV48" s="20">
        <v>17125073.616669498</v>
      </c>
      <c r="CW48" s="20">
        <v>13762131.220658399</v>
      </c>
      <c r="CX48" s="20">
        <v>22347597.685974099</v>
      </c>
      <c r="CY48" s="20">
        <v>13872297.8583117</v>
      </c>
      <c r="CZ48" s="20">
        <v>20430062.436874799</v>
      </c>
      <c r="DA48" s="20">
        <v>11720636.8295983</v>
      </c>
      <c r="DB48" s="20">
        <v>11479457.2405087</v>
      </c>
      <c r="DC48" s="22">
        <v>9359177.1453896593</v>
      </c>
      <c r="DD48" s="22">
        <v>14965809.4099022</v>
      </c>
      <c r="DE48" s="22">
        <v>15638639.034071</v>
      </c>
      <c r="DF48" s="22">
        <v>16305819.150095699</v>
      </c>
      <c r="DG48" s="22">
        <v>13199109.133571399</v>
      </c>
      <c r="DH48" s="22">
        <v>10419596.568724399</v>
      </c>
      <c r="DI48" s="22">
        <v>13440498.585881799</v>
      </c>
      <c r="DJ48" s="22">
        <v>10683021.554109201</v>
      </c>
      <c r="DK48" s="22">
        <v>11991173.2642122</v>
      </c>
      <c r="DL48" s="22">
        <v>12869973.274950201</v>
      </c>
      <c r="DM48" s="6">
        <v>-0.17432185365224301</v>
      </c>
      <c r="DN48" s="6">
        <v>-1.12843384226195</v>
      </c>
      <c r="DO48" s="5">
        <v>0.30739283570336301</v>
      </c>
      <c r="DP48" s="5">
        <v>0.67998799175938296</v>
      </c>
      <c r="DQ48" s="24">
        <v>14542444.8186868</v>
      </c>
      <c r="DR48" s="26">
        <v>12887281.7120908</v>
      </c>
      <c r="DS48" t="s">
        <v>1443</v>
      </c>
      <c r="DT48" t="s">
        <v>1442</v>
      </c>
      <c r="DU48" t="s">
        <v>188</v>
      </c>
      <c r="DV48" t="s">
        <v>188</v>
      </c>
      <c r="DW48" t="s">
        <v>2035</v>
      </c>
      <c r="DX48" t="s">
        <v>2036</v>
      </c>
      <c r="DY48" t="s">
        <v>2037</v>
      </c>
      <c r="DZ48" t="s">
        <v>2038</v>
      </c>
      <c r="EA48" t="s">
        <v>2039</v>
      </c>
      <c r="EB48" t="str">
        <f>"CFI"</f>
        <v>CFI</v>
      </c>
      <c r="EC48" t="s">
        <v>2040</v>
      </c>
      <c r="ED48" t="s">
        <v>1506</v>
      </c>
      <c r="EE48">
        <v>9606</v>
      </c>
      <c r="EF48" s="15" t="str">
        <f>HYPERLINK("http://www.uniprot.org/uniprot/P05156", "P05156")</f>
        <v>P05156</v>
      </c>
      <c r="EG48" t="s">
        <v>2041</v>
      </c>
      <c r="EH48" t="s">
        <v>2005</v>
      </c>
      <c r="EI48" t="s">
        <v>1509</v>
      </c>
      <c r="EJ48" t="s">
        <v>1510</v>
      </c>
      <c r="EK48" t="s">
        <v>1508</v>
      </c>
      <c r="EL48" t="s">
        <v>1527</v>
      </c>
      <c r="EM48" t="s">
        <v>1559</v>
      </c>
      <c r="EN48" t="s">
        <v>1805</v>
      </c>
      <c r="EO48" t="s">
        <v>1545</v>
      </c>
      <c r="EP48" t="s">
        <v>1868</v>
      </c>
      <c r="EQ48" t="s">
        <v>1514</v>
      </c>
      <c r="ER48" t="s">
        <v>2042</v>
      </c>
      <c r="ES48" t="s">
        <v>2043</v>
      </c>
      <c r="ET48" t="s">
        <v>2044</v>
      </c>
      <c r="EU48" t="s">
        <v>1508</v>
      </c>
      <c r="EV48" t="s">
        <v>1756</v>
      </c>
      <c r="EW48" t="s">
        <v>98</v>
      </c>
    </row>
    <row r="49" spans="1:153">
      <c r="A49">
        <v>247</v>
      </c>
      <c r="B49">
        <v>1</v>
      </c>
      <c r="C49" t="s">
        <v>190</v>
      </c>
      <c r="D49" t="s">
        <v>98</v>
      </c>
      <c r="E49" t="s">
        <v>98</v>
      </c>
      <c r="F49" t="s">
        <v>98</v>
      </c>
      <c r="G49" t="s">
        <v>98</v>
      </c>
      <c r="H49" t="s">
        <v>98</v>
      </c>
      <c r="I49">
        <v>45.8</v>
      </c>
      <c r="J49">
        <v>491</v>
      </c>
      <c r="K49">
        <v>54565</v>
      </c>
      <c r="L49" t="s">
        <v>191</v>
      </c>
      <c r="M49">
        <v>156</v>
      </c>
      <c r="N49">
        <v>156</v>
      </c>
      <c r="O49">
        <v>1</v>
      </c>
      <c r="P49">
        <v>76</v>
      </c>
      <c r="Q49">
        <v>80</v>
      </c>
      <c r="R49">
        <v>76</v>
      </c>
      <c r="S49">
        <v>80</v>
      </c>
      <c r="T49">
        <v>76</v>
      </c>
      <c r="U49">
        <v>80</v>
      </c>
      <c r="V49">
        <v>76</v>
      </c>
      <c r="W49" s="1">
        <v>22877379.780000001</v>
      </c>
      <c r="X49" s="1">
        <v>16554647.970000001</v>
      </c>
      <c r="Y49" s="1">
        <v>1727911.345</v>
      </c>
      <c r="Z49" s="1">
        <v>22613646.66</v>
      </c>
      <c r="AA49" s="1">
        <v>5910001.915</v>
      </c>
      <c r="AB49" s="1">
        <v>23322922.239999998</v>
      </c>
      <c r="AC49" s="1">
        <v>30947441.699999999</v>
      </c>
      <c r="AD49" s="1">
        <v>27457815.370000001</v>
      </c>
      <c r="AE49" s="1">
        <v>28389730.280000001</v>
      </c>
      <c r="AF49" s="1">
        <v>25213750.460000001</v>
      </c>
      <c r="AG49" s="1">
        <v>22587481.82</v>
      </c>
      <c r="AH49">
        <v>80</v>
      </c>
      <c r="AI49" s="1">
        <v>1579879.01</v>
      </c>
      <c r="AJ49" s="1">
        <v>6408570.9220000003</v>
      </c>
      <c r="AK49" s="1">
        <v>2389583.3879999998</v>
      </c>
      <c r="AL49" s="1">
        <v>7490212.5839999998</v>
      </c>
      <c r="AM49" s="1">
        <v>8843614.0769999996</v>
      </c>
      <c r="AN49" s="1">
        <v>13339410.77</v>
      </c>
      <c r="AO49" s="1">
        <v>11893399.699999999</v>
      </c>
      <c r="AP49" s="1">
        <v>10478370.9</v>
      </c>
      <c r="AQ49" s="1">
        <v>7663047.6179999998</v>
      </c>
      <c r="AR49" s="1">
        <v>12839298.970000001</v>
      </c>
      <c r="AS49" s="1">
        <v>8292538.7939999998</v>
      </c>
      <c r="AT49" s="1">
        <v>14491848.012409</v>
      </c>
      <c r="AU49" s="1">
        <v>20691157.230909001</v>
      </c>
      <c r="AV49" s="1">
        <v>8292538.7939090896</v>
      </c>
      <c r="AW49" s="1">
        <v>11433338.6391847</v>
      </c>
      <c r="AX49" s="1">
        <v>14639682.1621258</v>
      </c>
      <c r="AY49" s="1">
        <v>1227674.5442657201</v>
      </c>
      <c r="AZ49" s="1">
        <v>16544379.756849</v>
      </c>
      <c r="BA49" s="1">
        <v>10453327.0164991</v>
      </c>
      <c r="BB49" s="1">
        <v>16847346.660984799</v>
      </c>
      <c r="BC49" s="1">
        <v>18202707.322902001</v>
      </c>
      <c r="BD49" s="1">
        <v>18963396.974634901</v>
      </c>
      <c r="BE49" s="1">
        <v>17763640.7086863</v>
      </c>
      <c r="BF49" s="1">
        <v>17122074.167971</v>
      </c>
      <c r="BG49" s="1">
        <v>16048321.3040493</v>
      </c>
      <c r="BH49" s="1">
        <v>16048321.3040493</v>
      </c>
      <c r="BI49" s="1">
        <v>3215964.64248505</v>
      </c>
      <c r="BJ49" s="1">
        <v>12097159.342291901</v>
      </c>
      <c r="BK49" s="1">
        <v>4259392.2674751095</v>
      </c>
      <c r="BL49" s="1">
        <v>11808145.595695</v>
      </c>
      <c r="BM49" s="1">
        <v>13941182.619594499</v>
      </c>
      <c r="BN49" s="1">
        <v>22814556.654329199</v>
      </c>
      <c r="BO49" s="1">
        <v>19410505.852442499</v>
      </c>
      <c r="BP49" s="1">
        <v>17816329.280313801</v>
      </c>
      <c r="BQ49" s="1">
        <v>22543831.729710199</v>
      </c>
      <c r="BR49" s="1">
        <v>13527172.091321001</v>
      </c>
      <c r="BS49" s="1">
        <v>13995065.384057499</v>
      </c>
      <c r="BT49" s="1">
        <v>13995065.384057499</v>
      </c>
      <c r="BU49" s="1">
        <v>14986570.853752101</v>
      </c>
      <c r="BV49" s="7">
        <v>0.93384040422786896</v>
      </c>
      <c r="BW49" s="7">
        <v>1.0708467908141399</v>
      </c>
      <c r="BX49" s="1">
        <v>10676913.5764904</v>
      </c>
      <c r="BY49" s="1">
        <v>13671126.708047099</v>
      </c>
      <c r="BZ49" s="1">
        <v>1146452.0926773699</v>
      </c>
      <c r="CA49" s="1">
        <v>15449810.2798352</v>
      </c>
      <c r="CB49" s="1">
        <v>9761739.1266137194</v>
      </c>
      <c r="CC49" s="1">
        <v>15732733.016061099</v>
      </c>
      <c r="CD49" s="1">
        <v>16998423.5644604</v>
      </c>
      <c r="CE49" s="1">
        <v>17708786.2963266</v>
      </c>
      <c r="CF49" s="1">
        <v>16588405.419958301</v>
      </c>
      <c r="CG49" s="1">
        <v>15989284.662237599</v>
      </c>
      <c r="CH49" s="1">
        <v>14986570.853752101</v>
      </c>
      <c r="CI49" s="1">
        <v>3443805.4167768802</v>
      </c>
      <c r="CJ49" s="1">
        <v>12954204.2596607</v>
      </c>
      <c r="CK49" s="1">
        <v>4561156.5404443098</v>
      </c>
      <c r="CL49" s="1">
        <v>12644714.8166162</v>
      </c>
      <c r="CM49" s="1">
        <v>14928870.668346699</v>
      </c>
      <c r="CN49" s="1">
        <v>24430894.777135901</v>
      </c>
      <c r="CO49" s="1">
        <v>20785677.900167201</v>
      </c>
      <c r="CP49" s="1">
        <v>19078559.0339122</v>
      </c>
      <c r="CQ49" s="1">
        <v>24140989.8604143</v>
      </c>
      <c r="CR49" s="1">
        <v>14485528.822781799</v>
      </c>
      <c r="CS49" s="1">
        <v>14986570.853752101</v>
      </c>
      <c r="CT49" s="20">
        <v>12429515.2903568</v>
      </c>
      <c r="CU49" s="20">
        <v>13089452.3390746</v>
      </c>
      <c r="CV49" s="20">
        <v>13589201.388204001</v>
      </c>
      <c r="CW49" s="20">
        <v>9443737.9714812692</v>
      </c>
      <c r="CX49" s="20">
        <v>3507532.9663344901</v>
      </c>
      <c r="CY49" s="20">
        <v>12847517.467535101</v>
      </c>
      <c r="CZ49" s="20">
        <v>4717036.8726341398</v>
      </c>
      <c r="DA49" s="20">
        <v>12748548.229394499</v>
      </c>
      <c r="DB49" s="20">
        <v>17534172.9337187</v>
      </c>
      <c r="DC49" s="22">
        <v>15902393.718379701</v>
      </c>
      <c r="DD49" s="22">
        <v>16784735.0163242</v>
      </c>
      <c r="DE49" s="22">
        <v>16438970.4773908</v>
      </c>
      <c r="DF49" s="22">
        <v>18149469.803458098</v>
      </c>
      <c r="DG49" s="22">
        <v>15452142.042921299</v>
      </c>
      <c r="DH49" s="22">
        <v>22324607.811110001</v>
      </c>
      <c r="DI49" s="22">
        <v>17571600.258391</v>
      </c>
      <c r="DJ49" s="22">
        <v>19307247.086475302</v>
      </c>
      <c r="DK49" s="22">
        <v>21296549.6798907</v>
      </c>
      <c r="DL49" s="22">
        <v>18336126.670253102</v>
      </c>
      <c r="DM49" s="6">
        <v>0.70982027519652802</v>
      </c>
      <c r="DN49" s="6">
        <v>1.6356003453604699</v>
      </c>
      <c r="DO49" s="5">
        <v>1.6965045872874901E-3</v>
      </c>
      <c r="DP49" s="5">
        <v>3.7727030583964698E-2</v>
      </c>
      <c r="DQ49" s="24">
        <v>11100746.162081501</v>
      </c>
      <c r="DR49" s="26">
        <v>18156384.2564594</v>
      </c>
      <c r="DS49" t="s">
        <v>1441</v>
      </c>
      <c r="DT49" t="s">
        <v>1445</v>
      </c>
      <c r="DU49" t="s">
        <v>190</v>
      </c>
      <c r="DV49" t="s">
        <v>190</v>
      </c>
      <c r="DW49" t="s">
        <v>2045</v>
      </c>
      <c r="DX49" t="s">
        <v>2046</v>
      </c>
      <c r="DY49" t="s">
        <v>2047</v>
      </c>
      <c r="DZ49" t="s">
        <v>2048</v>
      </c>
      <c r="EA49" t="s">
        <v>2049</v>
      </c>
      <c r="EB49" t="str">
        <f>"SERPINF2"</f>
        <v>SERPINF2</v>
      </c>
      <c r="EC49" t="s">
        <v>2050</v>
      </c>
      <c r="ED49" t="s">
        <v>1506</v>
      </c>
      <c r="EE49">
        <v>9606</v>
      </c>
      <c r="EF49" s="15" t="str">
        <f>HYPERLINK("http://www.uniprot.org/uniprot/P08697", "P08697")</f>
        <v>P08697</v>
      </c>
      <c r="EG49" t="s">
        <v>2051</v>
      </c>
      <c r="EH49" t="s">
        <v>1602</v>
      </c>
      <c r="EI49" t="s">
        <v>1509</v>
      </c>
      <c r="EJ49" t="s">
        <v>1542</v>
      </c>
      <c r="EK49" t="s">
        <v>1508</v>
      </c>
      <c r="EL49" t="s">
        <v>1603</v>
      </c>
      <c r="EM49" t="s">
        <v>1528</v>
      </c>
      <c r="EN49" t="s">
        <v>1508</v>
      </c>
      <c r="EO49" t="s">
        <v>1512</v>
      </c>
      <c r="EP49" t="s">
        <v>2052</v>
      </c>
      <c r="EQ49" t="s">
        <v>1508</v>
      </c>
      <c r="ER49" t="s">
        <v>2053</v>
      </c>
      <c r="ES49" t="s">
        <v>2054</v>
      </c>
      <c r="ET49" t="s">
        <v>2055</v>
      </c>
      <c r="EU49" t="s">
        <v>1508</v>
      </c>
      <c r="EV49" t="s">
        <v>1939</v>
      </c>
      <c r="EW49" t="s">
        <v>98</v>
      </c>
    </row>
    <row r="50" spans="1:153">
      <c r="A50">
        <v>156</v>
      </c>
      <c r="B50">
        <v>1</v>
      </c>
      <c r="C50" t="s">
        <v>192</v>
      </c>
      <c r="D50" t="s">
        <v>98</v>
      </c>
      <c r="E50" t="s">
        <v>98</v>
      </c>
      <c r="F50" t="s">
        <v>98</v>
      </c>
      <c r="G50" t="s">
        <v>98</v>
      </c>
      <c r="H50" t="s">
        <v>98</v>
      </c>
      <c r="I50">
        <v>54</v>
      </c>
      <c r="J50">
        <v>352</v>
      </c>
      <c r="K50">
        <v>38999</v>
      </c>
      <c r="L50" t="s">
        <v>193</v>
      </c>
      <c r="M50">
        <v>266</v>
      </c>
      <c r="N50">
        <v>266</v>
      </c>
      <c r="O50">
        <v>1</v>
      </c>
      <c r="P50">
        <v>143</v>
      </c>
      <c r="Q50">
        <v>123</v>
      </c>
      <c r="R50">
        <v>143</v>
      </c>
      <c r="S50">
        <v>123</v>
      </c>
      <c r="T50">
        <v>143</v>
      </c>
      <c r="U50">
        <v>123</v>
      </c>
      <c r="V50">
        <v>143</v>
      </c>
      <c r="W50" s="1">
        <v>22782006.309999999</v>
      </c>
      <c r="X50" s="1">
        <v>14050798.5</v>
      </c>
      <c r="Y50" s="1">
        <v>2070175.0060000001</v>
      </c>
      <c r="Z50" s="1">
        <v>25625887.129999999</v>
      </c>
      <c r="AA50" s="1">
        <v>9336753.8029999994</v>
      </c>
      <c r="AB50" s="1">
        <v>12791743.25</v>
      </c>
      <c r="AC50" s="1">
        <v>42765725.850000001</v>
      </c>
      <c r="AD50" s="1">
        <v>23048630.48</v>
      </c>
      <c r="AE50" s="1">
        <v>31026702.850000001</v>
      </c>
      <c r="AF50" s="1">
        <v>35595583.960000001</v>
      </c>
      <c r="AG50" s="1">
        <v>24113759.129999999</v>
      </c>
      <c r="AH50">
        <v>123</v>
      </c>
      <c r="AI50" s="1">
        <v>5006678.7989999996</v>
      </c>
      <c r="AJ50" s="1">
        <v>4772999.4960000003</v>
      </c>
      <c r="AK50" s="1">
        <v>5163506.7699999996</v>
      </c>
      <c r="AL50" s="1">
        <v>4854369.6150000002</v>
      </c>
      <c r="AM50" s="1">
        <v>4848902.9950000001</v>
      </c>
      <c r="AN50" s="1">
        <v>4189485.5619999999</v>
      </c>
      <c r="AO50" s="1">
        <v>5870953.1050000004</v>
      </c>
      <c r="AP50" s="1">
        <v>2964835.1809999999</v>
      </c>
      <c r="AQ50" s="1">
        <v>2546198.3309999998</v>
      </c>
      <c r="AR50" s="1">
        <v>12502409.9</v>
      </c>
      <c r="AS50" s="1">
        <v>5272033.9749999996</v>
      </c>
      <c r="AT50" s="1">
        <v>13690915.4544545</v>
      </c>
      <c r="AU50" s="1">
        <v>22109796.933545399</v>
      </c>
      <c r="AV50" s="1">
        <v>5272033.9753636299</v>
      </c>
      <c r="AW50" s="1">
        <v>11385674.2130052</v>
      </c>
      <c r="AX50" s="1">
        <v>12425466.5237725</v>
      </c>
      <c r="AY50" s="1">
        <v>1470851.5945540799</v>
      </c>
      <c r="AZ50" s="1">
        <v>18748166.3023769</v>
      </c>
      <c r="BA50" s="1">
        <v>16514400.871442201</v>
      </c>
      <c r="BB50" s="1">
        <v>9240134.2641985994</v>
      </c>
      <c r="BC50" s="1">
        <v>25154001.3757912</v>
      </c>
      <c r="BD50" s="1">
        <v>15918248.5432347</v>
      </c>
      <c r="BE50" s="1">
        <v>19413611.766183201</v>
      </c>
      <c r="BF50" s="1">
        <v>24172136.9291033</v>
      </c>
      <c r="BG50" s="1">
        <v>17132735.621021599</v>
      </c>
      <c r="BH50" s="1">
        <v>17132735.621021599</v>
      </c>
      <c r="BI50" s="1">
        <v>10191477.886565199</v>
      </c>
      <c r="BJ50" s="1">
        <v>9009767.7230310999</v>
      </c>
      <c r="BK50" s="1">
        <v>9203864.1211015005</v>
      </c>
      <c r="BL50" s="1">
        <v>7652800.5776074799</v>
      </c>
      <c r="BM50" s="1">
        <v>7643870.6584678805</v>
      </c>
      <c r="BN50" s="1">
        <v>7165328.1658964297</v>
      </c>
      <c r="BO50" s="1">
        <v>9581631.19700904</v>
      </c>
      <c r="BP50" s="1">
        <v>5041096.59322662</v>
      </c>
      <c r="BQ50" s="1">
        <v>7490631.6110709896</v>
      </c>
      <c r="BR50" s="1">
        <v>13172233.9879071</v>
      </c>
      <c r="BS50" s="1">
        <v>8897451.3137620203</v>
      </c>
      <c r="BT50" s="1">
        <v>8897451.3137620203</v>
      </c>
      <c r="BU50" s="1">
        <v>12346565.557255</v>
      </c>
      <c r="BV50" s="7">
        <v>0.72064180702735803</v>
      </c>
      <c r="BW50" s="7">
        <v>1.3876519378260701</v>
      </c>
      <c r="BX50" s="1">
        <v>8204992.8390849298</v>
      </c>
      <c r="BY50" s="1">
        <v>8954310.6488494202</v>
      </c>
      <c r="BZ50" s="1">
        <v>1059957.15096852</v>
      </c>
      <c r="CA50" s="1">
        <v>13510712.442594299</v>
      </c>
      <c r="CB50" s="1">
        <v>11900967.685970301</v>
      </c>
      <c r="CC50" s="1">
        <v>6658827.0533274803</v>
      </c>
      <c r="CD50" s="1">
        <v>18127025.0054188</v>
      </c>
      <c r="CE50" s="1">
        <v>11471355.394907299</v>
      </c>
      <c r="CF50" s="1">
        <v>13990260.2641098</v>
      </c>
      <c r="CG50" s="1">
        <v>17419452.436301701</v>
      </c>
      <c r="CH50" s="1">
        <v>12346565.557255</v>
      </c>
      <c r="CI50" s="1">
        <v>14142224.038603799</v>
      </c>
      <c r="CJ50" s="1">
        <v>12502421.640226901</v>
      </c>
      <c r="CK50" s="1">
        <v>12771759.8831344</v>
      </c>
      <c r="CL50" s="1">
        <v>10619423.551313501</v>
      </c>
      <c r="CM50" s="1">
        <v>10607031.931714799</v>
      </c>
      <c r="CN50" s="1">
        <v>9942981.5145659596</v>
      </c>
      <c r="CO50" s="1">
        <v>13295969.0980644</v>
      </c>
      <c r="CP50" s="1">
        <v>6995287.4563593604</v>
      </c>
      <c r="CQ50" s="1">
        <v>10394389.4706439</v>
      </c>
      <c r="CR50" s="1">
        <v>18278476.018817902</v>
      </c>
      <c r="CS50" s="1">
        <v>12346565.557255</v>
      </c>
      <c r="CT50" s="20">
        <v>9551831.92409027</v>
      </c>
      <c r="CU50" s="20">
        <v>8573325.7375481799</v>
      </c>
      <c r="CV50" s="20">
        <v>11883627.627464</v>
      </c>
      <c r="CW50" s="20">
        <v>11513278.420538699</v>
      </c>
      <c r="CX50" s="20">
        <v>14403925.608293099</v>
      </c>
      <c r="CY50" s="20">
        <v>12399455.5890623</v>
      </c>
      <c r="CZ50" s="20">
        <v>13208242.638237899</v>
      </c>
      <c r="DA50" s="20">
        <v>10706626.070710899</v>
      </c>
      <c r="DB50" s="20">
        <v>12458111.288920499</v>
      </c>
      <c r="DC50" s="22">
        <v>6730635.38270876</v>
      </c>
      <c r="DD50" s="22">
        <v>17899148.717906099</v>
      </c>
      <c r="DE50" s="22">
        <v>10648797.129120899</v>
      </c>
      <c r="DF50" s="22">
        <v>15306824.2412549</v>
      </c>
      <c r="DG50" s="22">
        <v>16834264.886868101</v>
      </c>
      <c r="DH50" s="22">
        <v>9085756.5721882097</v>
      </c>
      <c r="DI50" s="22">
        <v>11240020.9009891</v>
      </c>
      <c r="DJ50" s="22">
        <v>7079137.5344847804</v>
      </c>
      <c r="DK50" s="22">
        <v>9169658.4536779094</v>
      </c>
      <c r="DL50" s="22">
        <v>23137329.380279001</v>
      </c>
      <c r="DM50" s="6">
        <v>0.128079502399913</v>
      </c>
      <c r="DN50" s="6">
        <v>1.09283798666022</v>
      </c>
      <c r="DO50" s="5">
        <v>0.54591971221903601</v>
      </c>
      <c r="DP50" s="5">
        <v>0.79938692223385899</v>
      </c>
      <c r="DQ50" s="24">
        <v>11633158.322762899</v>
      </c>
      <c r="DR50" s="26">
        <v>12713157.3199478</v>
      </c>
      <c r="DS50" t="s">
        <v>1441</v>
      </c>
      <c r="DT50" t="s">
        <v>1442</v>
      </c>
      <c r="DU50" t="s">
        <v>192</v>
      </c>
      <c r="DV50" t="s">
        <v>192</v>
      </c>
      <c r="DW50" t="s">
        <v>2056</v>
      </c>
      <c r="DX50" t="s">
        <v>2057</v>
      </c>
      <c r="DY50" t="s">
        <v>2058</v>
      </c>
      <c r="DZ50" t="s">
        <v>2059</v>
      </c>
      <c r="EA50" t="s">
        <v>2060</v>
      </c>
      <c r="EB50" t="str">
        <f>"AMBP"</f>
        <v>AMBP</v>
      </c>
      <c r="EC50" t="s">
        <v>2061</v>
      </c>
      <c r="ED50" t="s">
        <v>1506</v>
      </c>
      <c r="EE50">
        <v>9606</v>
      </c>
      <c r="EF50" s="15" t="str">
        <f>HYPERLINK("http://www.uniprot.org/uniprot/P02760", "P02760")</f>
        <v>P02760</v>
      </c>
      <c r="EG50" t="s">
        <v>2062</v>
      </c>
      <c r="EH50" t="s">
        <v>2063</v>
      </c>
      <c r="EI50" t="s">
        <v>1509</v>
      </c>
      <c r="EJ50" t="s">
        <v>1508</v>
      </c>
      <c r="EK50" t="s">
        <v>1508</v>
      </c>
      <c r="EL50" t="s">
        <v>1508</v>
      </c>
      <c r="EM50" t="s">
        <v>1559</v>
      </c>
      <c r="EN50" t="s">
        <v>2064</v>
      </c>
      <c r="EO50" t="s">
        <v>1512</v>
      </c>
      <c r="EP50" t="s">
        <v>2065</v>
      </c>
      <c r="EQ50" t="s">
        <v>1514</v>
      </c>
      <c r="ER50" t="s">
        <v>2066</v>
      </c>
      <c r="ES50" t="s">
        <v>2067</v>
      </c>
      <c r="ET50" t="s">
        <v>2068</v>
      </c>
      <c r="EU50" t="s">
        <v>1508</v>
      </c>
      <c r="EV50" t="s">
        <v>1621</v>
      </c>
      <c r="EW50" t="s">
        <v>98</v>
      </c>
    </row>
    <row r="51" spans="1:153">
      <c r="A51">
        <v>143</v>
      </c>
      <c r="B51">
        <v>1</v>
      </c>
      <c r="C51" t="s">
        <v>194</v>
      </c>
      <c r="D51" t="s">
        <v>98</v>
      </c>
      <c r="E51" t="s">
        <v>98</v>
      </c>
      <c r="F51" t="s">
        <v>98</v>
      </c>
      <c r="G51" t="s">
        <v>98</v>
      </c>
      <c r="H51" t="s">
        <v>98</v>
      </c>
      <c r="I51">
        <v>35.9</v>
      </c>
      <c r="J51">
        <v>866</v>
      </c>
      <c r="K51">
        <v>94972</v>
      </c>
      <c r="L51" t="s">
        <v>195</v>
      </c>
      <c r="M51">
        <v>324</v>
      </c>
      <c r="N51">
        <v>324</v>
      </c>
      <c r="O51">
        <v>1</v>
      </c>
      <c r="P51">
        <v>160</v>
      </c>
      <c r="Q51">
        <v>164</v>
      </c>
      <c r="R51">
        <v>160</v>
      </c>
      <c r="S51">
        <v>164</v>
      </c>
      <c r="T51">
        <v>160</v>
      </c>
      <c r="U51">
        <v>164</v>
      </c>
      <c r="V51">
        <v>160</v>
      </c>
      <c r="W51" s="1">
        <v>17442358.190000001</v>
      </c>
      <c r="X51" s="1">
        <v>35867769.530000001</v>
      </c>
      <c r="Y51" s="1">
        <v>1999732.818</v>
      </c>
      <c r="Z51" s="1">
        <v>70079694.219999999</v>
      </c>
      <c r="AA51" s="1">
        <v>4994078.5880000005</v>
      </c>
      <c r="AB51" s="1">
        <v>13244270.34</v>
      </c>
      <c r="AC51" s="1">
        <v>10215247.52</v>
      </c>
      <c r="AD51" s="1">
        <v>12091298.970000001</v>
      </c>
      <c r="AE51" s="1">
        <v>11673593.810000001</v>
      </c>
      <c r="AF51" s="1">
        <v>16753974.02</v>
      </c>
      <c r="AG51" s="1">
        <v>21373587.239999998</v>
      </c>
      <c r="AH51">
        <v>164</v>
      </c>
      <c r="AI51" s="1">
        <v>3202290.767</v>
      </c>
      <c r="AJ51" s="1">
        <v>6406290.7769999998</v>
      </c>
      <c r="AK51" s="1">
        <v>7862090.6359999999</v>
      </c>
      <c r="AL51" s="1">
        <v>15114232.470000001</v>
      </c>
      <c r="AM51" s="1">
        <v>5056217.9340000004</v>
      </c>
      <c r="AN51" s="1">
        <v>5148814.9359999998</v>
      </c>
      <c r="AO51" s="1">
        <v>4894973.0760000004</v>
      </c>
      <c r="AP51" s="1">
        <v>3724236.9210000001</v>
      </c>
      <c r="AQ51" s="1">
        <v>2025523.4069999999</v>
      </c>
      <c r="AR51" s="1">
        <v>8925924.4499999993</v>
      </c>
      <c r="AS51" s="1">
        <v>6236059.5369999995</v>
      </c>
      <c r="AT51" s="1">
        <v>12924193.6435</v>
      </c>
      <c r="AU51" s="1">
        <v>19612327.7496363</v>
      </c>
      <c r="AV51" s="1">
        <v>6236059.5373636298</v>
      </c>
      <c r="AW51" s="1">
        <v>8717099.1507764496</v>
      </c>
      <c r="AX51" s="1">
        <v>31718750.3313356</v>
      </c>
      <c r="AY51" s="1">
        <v>1420802.6835956399</v>
      </c>
      <c r="AZ51" s="1">
        <v>51271035.222743601</v>
      </c>
      <c r="BA51" s="1">
        <v>8833285.9070588797</v>
      </c>
      <c r="BB51" s="1">
        <v>9567017.8631003406</v>
      </c>
      <c r="BC51" s="1">
        <v>6008417.84080528</v>
      </c>
      <c r="BD51" s="1">
        <v>8350704.4976938004</v>
      </c>
      <c r="BE51" s="1">
        <v>7304244.3226757301</v>
      </c>
      <c r="BF51" s="1">
        <v>11377235.855244501</v>
      </c>
      <c r="BG51" s="1">
        <v>15185853.7477131</v>
      </c>
      <c r="BH51" s="1">
        <v>15185853.7477131</v>
      </c>
      <c r="BI51" s="1">
        <v>6518507.9467752101</v>
      </c>
      <c r="BJ51" s="1">
        <v>12092855.219309701</v>
      </c>
      <c r="BK51" s="1">
        <v>14014044.552425001</v>
      </c>
      <c r="BL51" s="1">
        <v>23827235.284907199</v>
      </c>
      <c r="BM51" s="1">
        <v>7970684.4926316496</v>
      </c>
      <c r="BN51" s="1">
        <v>8806080.8745923601</v>
      </c>
      <c r="BO51" s="1">
        <v>7988792.6022738796</v>
      </c>
      <c r="BP51" s="1">
        <v>6332304.1277760305</v>
      </c>
      <c r="BQ51" s="1">
        <v>5958864.0353399096</v>
      </c>
      <c r="BR51" s="1">
        <v>9404136.1908780299</v>
      </c>
      <c r="BS51" s="1">
        <v>10524407.9198444</v>
      </c>
      <c r="BT51" s="1">
        <v>10524407.9198444</v>
      </c>
      <c r="BU51" s="1">
        <v>12642077.3392679</v>
      </c>
      <c r="BV51" s="7">
        <v>0.83249039199865105</v>
      </c>
      <c r="BW51" s="7">
        <v>1.20121506459574</v>
      </c>
      <c r="BX51" s="1">
        <v>7256901.2891210001</v>
      </c>
      <c r="BY51" s="1">
        <v>26405554.8970409</v>
      </c>
      <c r="BZ51" s="1">
        <v>1182804.5830192701</v>
      </c>
      <c r="CA51" s="1">
        <v>42682644.2107585</v>
      </c>
      <c r="CB51" s="1">
        <v>7353625.6474036202</v>
      </c>
      <c r="CC51" s="1">
        <v>7964450.4511104999</v>
      </c>
      <c r="CD51" s="1">
        <v>5001950.12358368</v>
      </c>
      <c r="CE51" s="1">
        <v>6951881.2607500199</v>
      </c>
      <c r="CF51" s="1">
        <v>6080713.2194382399</v>
      </c>
      <c r="CG51" s="1">
        <v>9471439.5369936395</v>
      </c>
      <c r="CH51" s="1">
        <v>12642077.3392679</v>
      </c>
      <c r="CI51" s="1">
        <v>7830129.9443534696</v>
      </c>
      <c r="CJ51" s="1">
        <v>14526119.863410201</v>
      </c>
      <c r="CK51" s="1">
        <v>16833881.4322889</v>
      </c>
      <c r="CL51" s="1">
        <v>28621633.9718979</v>
      </c>
      <c r="CM51" s="1">
        <v>9574506.2876888607</v>
      </c>
      <c r="CN51" s="1">
        <v>10577997.006608799</v>
      </c>
      <c r="CO51" s="1">
        <v>9596258.0217824597</v>
      </c>
      <c r="CP51" s="1">
        <v>7606459.11188641</v>
      </c>
      <c r="CQ51" s="1">
        <v>7157877.2471281104</v>
      </c>
      <c r="CR51" s="1">
        <v>11296390.061992699</v>
      </c>
      <c r="CS51" s="1">
        <v>12642077.3392679</v>
      </c>
      <c r="CT51" s="20">
        <v>8448112.3582709301</v>
      </c>
      <c r="CU51" s="20">
        <v>25282060.4835875</v>
      </c>
      <c r="CV51" s="20">
        <v>37542405.858412899</v>
      </c>
      <c r="CW51" s="20">
        <v>7114071.8732292503</v>
      </c>
      <c r="CX51" s="20">
        <v>7975026.3405436696</v>
      </c>
      <c r="CY51" s="20">
        <v>14406487.2638931</v>
      </c>
      <c r="CZ51" s="20">
        <v>17409189.691595901</v>
      </c>
      <c r="DA51" s="20">
        <v>28856663.545731202</v>
      </c>
      <c r="DB51" s="20">
        <v>11245395.096044799</v>
      </c>
      <c r="DC51" s="22">
        <v>8050338.5327131599</v>
      </c>
      <c r="DD51" s="22">
        <v>4939070.2067663604</v>
      </c>
      <c r="DE51" s="22">
        <v>6453393.7501691598</v>
      </c>
      <c r="DF51" s="22">
        <v>6652943.3158718003</v>
      </c>
      <c r="DG51" s="22">
        <v>9153256.8321968205</v>
      </c>
      <c r="DH51" s="22">
        <v>9666024.7917175107</v>
      </c>
      <c r="DI51" s="22">
        <v>8112394.0602284996</v>
      </c>
      <c r="DJ51" s="22">
        <v>7697635.0921114497</v>
      </c>
      <c r="DK51" s="22">
        <v>6314492.0435092105</v>
      </c>
      <c r="DL51" s="22">
        <v>14299239.028645201</v>
      </c>
      <c r="DM51" s="6">
        <v>-1.11246133753756</v>
      </c>
      <c r="DN51" s="6">
        <v>-2.1621420600674401</v>
      </c>
      <c r="DO51" s="5">
        <v>1.3568627028233101E-4</v>
      </c>
      <c r="DP51" s="5">
        <v>4.8742683247575804E-3</v>
      </c>
      <c r="DQ51" s="24">
        <v>17586601.390145499</v>
      </c>
      <c r="DR51" s="26">
        <v>8133878.76539292</v>
      </c>
      <c r="DS51" t="s">
        <v>1443</v>
      </c>
      <c r="DT51" t="s">
        <v>1446</v>
      </c>
      <c r="DU51" t="s">
        <v>194</v>
      </c>
      <c r="DV51" t="s">
        <v>194</v>
      </c>
      <c r="DW51" t="s">
        <v>2069</v>
      </c>
      <c r="DX51" t="s">
        <v>1508</v>
      </c>
      <c r="DY51" t="s">
        <v>2070</v>
      </c>
      <c r="DZ51" t="s">
        <v>2071</v>
      </c>
      <c r="EA51" t="s">
        <v>2072</v>
      </c>
      <c r="EB51" t="str">
        <f>"FGA"</f>
        <v>FGA</v>
      </c>
      <c r="EC51" t="s">
        <v>1508</v>
      </c>
      <c r="ED51" t="s">
        <v>1506</v>
      </c>
      <c r="EE51">
        <v>9606</v>
      </c>
      <c r="EF51" s="15" t="str">
        <f>HYPERLINK("http://www.uniprot.org/uniprot/P02671", "P02671")</f>
        <v>P02671</v>
      </c>
      <c r="EG51" t="s">
        <v>2073</v>
      </c>
      <c r="EH51" t="s">
        <v>2074</v>
      </c>
      <c r="EI51" t="s">
        <v>1840</v>
      </c>
      <c r="EJ51" t="s">
        <v>1542</v>
      </c>
      <c r="EK51" t="s">
        <v>1508</v>
      </c>
      <c r="EL51" t="s">
        <v>2075</v>
      </c>
      <c r="EM51" t="s">
        <v>2076</v>
      </c>
      <c r="EN51" t="s">
        <v>1805</v>
      </c>
      <c r="EO51" t="s">
        <v>1508</v>
      </c>
      <c r="EP51" t="s">
        <v>2077</v>
      </c>
      <c r="EQ51" t="s">
        <v>1514</v>
      </c>
      <c r="ER51" t="s">
        <v>2078</v>
      </c>
      <c r="ES51" t="s">
        <v>2079</v>
      </c>
      <c r="ET51" t="s">
        <v>2080</v>
      </c>
      <c r="EU51" t="s">
        <v>1508</v>
      </c>
      <c r="EV51" t="s">
        <v>2081</v>
      </c>
      <c r="EW51" t="s">
        <v>98</v>
      </c>
    </row>
    <row r="52" spans="1:153">
      <c r="A52">
        <v>206</v>
      </c>
      <c r="B52">
        <v>1</v>
      </c>
      <c r="C52" t="s">
        <v>196</v>
      </c>
      <c r="D52" t="s">
        <v>98</v>
      </c>
      <c r="E52" t="s">
        <v>98</v>
      </c>
      <c r="F52" t="s">
        <v>98</v>
      </c>
      <c r="G52" t="s">
        <v>98</v>
      </c>
      <c r="H52" t="s">
        <v>98</v>
      </c>
      <c r="I52">
        <v>43.1</v>
      </c>
      <c r="J52">
        <v>752</v>
      </c>
      <c r="K52">
        <v>83267</v>
      </c>
      <c r="L52" t="s">
        <v>197</v>
      </c>
      <c r="M52">
        <v>219</v>
      </c>
      <c r="N52">
        <v>219</v>
      </c>
      <c r="O52">
        <v>1</v>
      </c>
      <c r="P52">
        <v>113</v>
      </c>
      <c r="Q52">
        <v>106</v>
      </c>
      <c r="R52">
        <v>113</v>
      </c>
      <c r="S52">
        <v>106</v>
      </c>
      <c r="T52">
        <v>113</v>
      </c>
      <c r="U52">
        <v>106</v>
      </c>
      <c r="V52">
        <v>113</v>
      </c>
      <c r="W52" s="1">
        <v>21078169.870000001</v>
      </c>
      <c r="X52" s="1">
        <v>18159483.23</v>
      </c>
      <c r="Y52" s="1">
        <v>1991165.7439999999</v>
      </c>
      <c r="Z52" s="1">
        <v>17610540.280000001</v>
      </c>
      <c r="AA52" s="1">
        <v>7004588.1380000003</v>
      </c>
      <c r="AB52" s="1">
        <v>17160672.66</v>
      </c>
      <c r="AC52" s="1">
        <v>22389107.690000001</v>
      </c>
      <c r="AD52" s="1">
        <v>19795259.98</v>
      </c>
      <c r="AE52" s="1">
        <v>20236840.73</v>
      </c>
      <c r="AF52" s="1">
        <v>21087180.25</v>
      </c>
      <c r="AG52" s="1">
        <v>18280204.760000002</v>
      </c>
      <c r="AH52">
        <v>106</v>
      </c>
      <c r="AI52" s="1">
        <v>4937886.9110000003</v>
      </c>
      <c r="AJ52" s="1">
        <v>5404865.2680000002</v>
      </c>
      <c r="AK52" s="1">
        <v>7218649.0319999997</v>
      </c>
      <c r="AL52" s="1">
        <v>6102928.3890000004</v>
      </c>
      <c r="AM52" s="1">
        <v>5641756.6459999997</v>
      </c>
      <c r="AN52" s="1">
        <v>5994709.8810000001</v>
      </c>
      <c r="AO52" s="1">
        <v>7308157.6689999998</v>
      </c>
      <c r="AP52" s="1">
        <v>6182085.0700000003</v>
      </c>
      <c r="AQ52" s="1">
        <v>3504361.5520000001</v>
      </c>
      <c r="AR52" s="1">
        <v>4179792.3229999999</v>
      </c>
      <c r="AS52" s="1">
        <v>5647519.2740000002</v>
      </c>
      <c r="AT52" s="1">
        <v>11223451.1521363</v>
      </c>
      <c r="AU52" s="1">
        <v>16799383.030181799</v>
      </c>
      <c r="AV52" s="1">
        <v>5647519.2740909001</v>
      </c>
      <c r="AW52" s="1">
        <v>10534154.537603701</v>
      </c>
      <c r="AX52" s="1">
        <v>16058877.4341454</v>
      </c>
      <c r="AY52" s="1">
        <v>1414715.8095791801</v>
      </c>
      <c r="AZ52" s="1">
        <v>12884054.946828499</v>
      </c>
      <c r="BA52" s="1">
        <v>12389378.4596861</v>
      </c>
      <c r="BB52" s="1">
        <v>12396036.7514695</v>
      </c>
      <c r="BC52" s="1">
        <v>13168855.0689476</v>
      </c>
      <c r="BD52" s="1">
        <v>13671348.8731148</v>
      </c>
      <c r="BE52" s="1">
        <v>12662324.1665623</v>
      </c>
      <c r="BF52" s="1">
        <v>14319815.8800955</v>
      </c>
      <c r="BG52" s="1">
        <v>12988017.0720284</v>
      </c>
      <c r="BH52" s="1">
        <v>12988017.0720284</v>
      </c>
      <c r="BI52" s="1">
        <v>10051446.733484801</v>
      </c>
      <c r="BJ52" s="1">
        <v>10202511.163005199</v>
      </c>
      <c r="BK52" s="1">
        <v>12867120.6968222</v>
      </c>
      <c r="BL52" s="1">
        <v>9621124.3898938894</v>
      </c>
      <c r="BM52" s="1">
        <v>8893734.9608858395</v>
      </c>
      <c r="BN52" s="1">
        <v>10252825.298245201</v>
      </c>
      <c r="BO52" s="1">
        <v>11927206.751884099</v>
      </c>
      <c r="BP52" s="1">
        <v>10511372.8362137</v>
      </c>
      <c r="BQ52" s="1">
        <v>10309440.9804767</v>
      </c>
      <c r="BR52" s="1">
        <v>4403727.1965794498</v>
      </c>
      <c r="BS52" s="1">
        <v>9531146.4270196799</v>
      </c>
      <c r="BT52" s="1">
        <v>9531146.4270196799</v>
      </c>
      <c r="BU52" s="1">
        <v>11126126.5726278</v>
      </c>
      <c r="BV52" s="7">
        <v>0.85664551493310703</v>
      </c>
      <c r="BW52" s="7">
        <v>1.1673439976839</v>
      </c>
      <c r="BX52" s="1">
        <v>9024036.2382505108</v>
      </c>
      <c r="BY52" s="1">
        <v>13756765.3288211</v>
      </c>
      <c r="BZ52" s="1">
        <v>1211909.9531809599</v>
      </c>
      <c r="CA52" s="1">
        <v>11037067.884352401</v>
      </c>
      <c r="CB52" s="1">
        <v>10613305.490298999</v>
      </c>
      <c r="CC52" s="1">
        <v>10619009.2860923</v>
      </c>
      <c r="CD52" s="1">
        <v>11281040.631618099</v>
      </c>
      <c r="CE52" s="1">
        <v>11711499.6952396</v>
      </c>
      <c r="CF52" s="1">
        <v>10847123.2059147</v>
      </c>
      <c r="CG52" s="1">
        <v>12267006.048351699</v>
      </c>
      <c r="CH52" s="1">
        <v>11126126.5726278</v>
      </c>
      <c r="CI52" s="1">
        <v>11733496.0123729</v>
      </c>
      <c r="CJ52" s="1">
        <v>11909840.167437101</v>
      </c>
      <c r="CK52" s="1">
        <v>15020356.112909799</v>
      </c>
      <c r="CL52" s="1">
        <v>11231161.807512799</v>
      </c>
      <c r="CM52" s="1">
        <v>10382048.123581501</v>
      </c>
      <c r="CN52" s="1">
        <v>11968574.0712083</v>
      </c>
      <c r="CO52" s="1">
        <v>13923153.2109468</v>
      </c>
      <c r="CP52" s="1">
        <v>12270387.987771699</v>
      </c>
      <c r="CQ52" s="1">
        <v>12034664.048036</v>
      </c>
      <c r="CR52" s="1">
        <v>5140664.5103643797</v>
      </c>
      <c r="CS52" s="1">
        <v>11126126.5726278</v>
      </c>
      <c r="CT52" s="20">
        <v>10505320.2501371</v>
      </c>
      <c r="CU52" s="20">
        <v>13171447.237442899</v>
      </c>
      <c r="CV52" s="20">
        <v>9707882.2004371304</v>
      </c>
      <c r="CW52" s="20">
        <v>10267563.470161701</v>
      </c>
      <c r="CX52" s="20">
        <v>11950624.1186736</v>
      </c>
      <c r="CY52" s="20">
        <v>11811754.432742599</v>
      </c>
      <c r="CZ52" s="20">
        <v>15533686.028190801</v>
      </c>
      <c r="DA52" s="20">
        <v>11323387.6802867</v>
      </c>
      <c r="DB52" s="20">
        <v>12193864.576176099</v>
      </c>
      <c r="DC52" s="22">
        <v>10733523.9461686</v>
      </c>
      <c r="DD52" s="22">
        <v>11139225.763615999</v>
      </c>
      <c r="DE52" s="22">
        <v>10871721.7834376</v>
      </c>
      <c r="DF52" s="22">
        <v>11867899.9033431</v>
      </c>
      <c r="DG52" s="22">
        <v>11854909.3286315</v>
      </c>
      <c r="DH52" s="22">
        <v>10936714.542604599</v>
      </c>
      <c r="DI52" s="22">
        <v>11770223.8884941</v>
      </c>
      <c r="DJ52" s="22">
        <v>12417468.861548901</v>
      </c>
      <c r="DK52" s="22">
        <v>10616665.7730991</v>
      </c>
      <c r="DL52" s="22">
        <v>6507175.31851999</v>
      </c>
      <c r="DM52" s="6">
        <v>-0.121831425391981</v>
      </c>
      <c r="DN52" s="6">
        <v>-1.0881153253445</v>
      </c>
      <c r="DO52" s="5">
        <v>0.35188022119139001</v>
      </c>
      <c r="DP52" s="5">
        <v>0.71970730820708795</v>
      </c>
      <c r="DQ52" s="24">
        <v>11829503.3326943</v>
      </c>
      <c r="DR52" s="26">
        <v>10871552.910946401</v>
      </c>
      <c r="DS52" t="s">
        <v>1443</v>
      </c>
      <c r="DT52" t="s">
        <v>1442</v>
      </c>
      <c r="DU52" t="s">
        <v>196</v>
      </c>
      <c r="DV52" t="s">
        <v>196</v>
      </c>
      <c r="DW52" t="s">
        <v>2082</v>
      </c>
      <c r="DX52" t="s">
        <v>2083</v>
      </c>
      <c r="DY52" t="s">
        <v>2084</v>
      </c>
      <c r="DZ52" t="s">
        <v>2085</v>
      </c>
      <c r="EA52" t="s">
        <v>2086</v>
      </c>
      <c r="EB52" t="str">
        <f>"C2"</f>
        <v>C2</v>
      </c>
      <c r="EC52" t="s">
        <v>1508</v>
      </c>
      <c r="ED52" t="s">
        <v>1506</v>
      </c>
      <c r="EE52">
        <v>9606</v>
      </c>
      <c r="EF52" s="15" t="str">
        <f>HYPERLINK("http://www.uniprot.org/uniprot/P06681", "P06681")</f>
        <v>P06681</v>
      </c>
      <c r="EG52" t="s">
        <v>2087</v>
      </c>
      <c r="EH52" t="s">
        <v>2005</v>
      </c>
      <c r="EI52" t="s">
        <v>1509</v>
      </c>
      <c r="EJ52" t="s">
        <v>1542</v>
      </c>
      <c r="EK52" t="s">
        <v>1508</v>
      </c>
      <c r="EL52" t="s">
        <v>1603</v>
      </c>
      <c r="EM52" t="s">
        <v>1544</v>
      </c>
      <c r="EN52" t="s">
        <v>2088</v>
      </c>
      <c r="EO52" t="s">
        <v>1545</v>
      </c>
      <c r="EP52" t="s">
        <v>1617</v>
      </c>
      <c r="EQ52" t="s">
        <v>1514</v>
      </c>
      <c r="ER52" t="s">
        <v>2089</v>
      </c>
      <c r="ES52" t="s">
        <v>2090</v>
      </c>
      <c r="ET52" t="s">
        <v>2091</v>
      </c>
      <c r="EU52" t="s">
        <v>1508</v>
      </c>
      <c r="EV52" t="s">
        <v>2092</v>
      </c>
      <c r="EW52" t="s">
        <v>98</v>
      </c>
    </row>
    <row r="53" spans="1:153">
      <c r="A53">
        <v>236</v>
      </c>
      <c r="B53">
        <v>1</v>
      </c>
      <c r="C53" t="s">
        <v>198</v>
      </c>
      <c r="D53" t="s">
        <v>98</v>
      </c>
      <c r="E53" t="s">
        <v>98</v>
      </c>
      <c r="F53" t="s">
        <v>98</v>
      </c>
      <c r="G53" t="s">
        <v>98</v>
      </c>
      <c r="H53" t="s">
        <v>98</v>
      </c>
      <c r="I53">
        <v>23</v>
      </c>
      <c r="J53">
        <v>405</v>
      </c>
      <c r="K53">
        <v>45140</v>
      </c>
      <c r="L53" t="s">
        <v>199</v>
      </c>
      <c r="M53">
        <v>117</v>
      </c>
      <c r="N53">
        <v>117</v>
      </c>
      <c r="O53">
        <v>1</v>
      </c>
      <c r="P53">
        <v>51</v>
      </c>
      <c r="Q53">
        <v>66</v>
      </c>
      <c r="R53">
        <v>51</v>
      </c>
      <c r="S53">
        <v>66</v>
      </c>
      <c r="T53">
        <v>51</v>
      </c>
      <c r="U53">
        <v>66</v>
      </c>
      <c r="V53">
        <v>51</v>
      </c>
      <c r="W53" s="1">
        <v>20135763.100000001</v>
      </c>
      <c r="X53" s="1">
        <v>34007371.240000002</v>
      </c>
      <c r="Y53" s="1">
        <v>2004253.62</v>
      </c>
      <c r="Z53" s="1">
        <v>18812573.359999999</v>
      </c>
      <c r="AA53" s="1">
        <v>10014838.68</v>
      </c>
      <c r="AB53" s="1">
        <v>22691986.52</v>
      </c>
      <c r="AC53" s="1">
        <v>22911540.850000001</v>
      </c>
      <c r="AD53" s="1">
        <v>24043830.649999999</v>
      </c>
      <c r="AE53" s="1">
        <v>17181596.219999999</v>
      </c>
      <c r="AF53" s="1">
        <v>27365494.52</v>
      </c>
      <c r="AG53" s="1">
        <v>21907221.68</v>
      </c>
      <c r="AH53">
        <v>66</v>
      </c>
      <c r="AI53" s="1">
        <v>1886675.111</v>
      </c>
      <c r="AJ53" s="1">
        <v>1509567.9439999999</v>
      </c>
      <c r="AK53" s="1">
        <v>1605347.183</v>
      </c>
      <c r="AL53" s="1">
        <v>1781885.89</v>
      </c>
      <c r="AM53" s="1">
        <v>1811172.108</v>
      </c>
      <c r="AN53" s="1">
        <v>1919109.2279999999</v>
      </c>
      <c r="AO53" s="1">
        <v>2639281.0699999998</v>
      </c>
      <c r="AP53" s="1">
        <v>2257485.8670000001</v>
      </c>
      <c r="AQ53" s="1">
        <v>1290516.9509999999</v>
      </c>
      <c r="AR53" s="1">
        <v>1840952.747</v>
      </c>
      <c r="AS53" s="1">
        <v>1854199.41</v>
      </c>
      <c r="AT53" s="1">
        <v>10976030.179500001</v>
      </c>
      <c r="AU53" s="1">
        <v>20097860.949090902</v>
      </c>
      <c r="AV53" s="1">
        <v>1854199.40990909</v>
      </c>
      <c r="AW53" s="1">
        <v>10063171.591091201</v>
      </c>
      <c r="AX53" s="1">
        <v>30073554.389391199</v>
      </c>
      <c r="AY53" s="1">
        <v>1424014.6964984599</v>
      </c>
      <c r="AZ53" s="1">
        <v>13763474.8853647</v>
      </c>
      <c r="BA53" s="1">
        <v>17713764.774562702</v>
      </c>
      <c r="BB53" s="1">
        <v>16391589.3297955</v>
      </c>
      <c r="BC53" s="1">
        <v>13476140.4982068</v>
      </c>
      <c r="BD53" s="1">
        <v>16605571.101079401</v>
      </c>
      <c r="BE53" s="1">
        <v>10750637.608868601</v>
      </c>
      <c r="BF53" s="1">
        <v>18583273.740175098</v>
      </c>
      <c r="BG53" s="1">
        <v>15564999.0203146</v>
      </c>
      <c r="BH53" s="1">
        <v>15564999.0203146</v>
      </c>
      <c r="BI53" s="1">
        <v>3840471.5870189099</v>
      </c>
      <c r="BJ53" s="1">
        <v>2849540.74455105</v>
      </c>
      <c r="BK53" s="1">
        <v>2861504.3995623598</v>
      </c>
      <c r="BL53" s="1">
        <v>2809101.5826413501</v>
      </c>
      <c r="BM53" s="1">
        <v>2855154.1138382</v>
      </c>
      <c r="BN53" s="1">
        <v>3282275.8788206899</v>
      </c>
      <c r="BO53" s="1">
        <v>4307412.6782668903</v>
      </c>
      <c r="BP53" s="1">
        <v>3838393.5762501801</v>
      </c>
      <c r="BQ53" s="1">
        <v>3796556.98854652</v>
      </c>
      <c r="BR53" s="1">
        <v>1939582.8914683401</v>
      </c>
      <c r="BS53" s="1">
        <v>3129275.9217245402</v>
      </c>
      <c r="BT53" s="1">
        <v>3129275.9217245402</v>
      </c>
      <c r="BU53" s="1">
        <v>6979052.7047685301</v>
      </c>
      <c r="BV53" s="7">
        <v>0.448381184968904</v>
      </c>
      <c r="BW53" s="7">
        <v>2.2302452322332602</v>
      </c>
      <c r="BX53" s="1">
        <v>4512136.8025588999</v>
      </c>
      <c r="BY53" s="1">
        <v>13484415.953342</v>
      </c>
      <c r="BZ53" s="1">
        <v>638501.39702911605</v>
      </c>
      <c r="CA53" s="1">
        <v>6171283.17838958</v>
      </c>
      <c r="CB53" s="1">
        <v>7942518.8398788497</v>
      </c>
      <c r="CC53" s="1">
        <v>7349680.2472173898</v>
      </c>
      <c r="CD53" s="1">
        <v>6042447.8453934202</v>
      </c>
      <c r="CE53" s="1">
        <v>7445625.6473873695</v>
      </c>
      <c r="CF53" s="1">
        <v>4820383.6302357698</v>
      </c>
      <c r="CG53" s="1">
        <v>8332390.3002212299</v>
      </c>
      <c r="CH53" s="1">
        <v>6979052.7047685301</v>
      </c>
      <c r="CI53" s="1">
        <v>8565193.4464762509</v>
      </c>
      <c r="CJ53" s="1">
        <v>6355174.6595893996</v>
      </c>
      <c r="CK53" s="1">
        <v>6381856.54413848</v>
      </c>
      <c r="CL53" s="1">
        <v>6264985.41154481</v>
      </c>
      <c r="CM53" s="1">
        <v>6367693.8496788302</v>
      </c>
      <c r="CN53" s="1">
        <v>7320280.1296140999</v>
      </c>
      <c r="CO53" s="1">
        <v>9606586.5889658593</v>
      </c>
      <c r="CP53" s="1">
        <v>8560558.9728667606</v>
      </c>
      <c r="CQ53" s="1">
        <v>8467253.1226077694</v>
      </c>
      <c r="CR53" s="1">
        <v>4325745.4962184904</v>
      </c>
      <c r="CS53" s="1">
        <v>6979052.7047685301</v>
      </c>
      <c r="CT53" s="20">
        <v>5252798.2902360996</v>
      </c>
      <c r="CU53" s="20">
        <v>12910685.6889589</v>
      </c>
      <c r="CV53" s="20">
        <v>5428080.24278636</v>
      </c>
      <c r="CW53" s="20">
        <v>7683781.1156902704</v>
      </c>
      <c r="CX53" s="20">
        <v>8723692.1779004</v>
      </c>
      <c r="CY53" s="20">
        <v>6302835.4202012504</v>
      </c>
      <c r="CZ53" s="20">
        <v>6599960.4196066996</v>
      </c>
      <c r="DA53" s="20">
        <v>6316431.0017159404</v>
      </c>
      <c r="DB53" s="20">
        <v>7478947.8474067301</v>
      </c>
      <c r="DC53" s="22">
        <v>7428938.6895545404</v>
      </c>
      <c r="DD53" s="22">
        <v>5966487.7481305702</v>
      </c>
      <c r="DE53" s="22">
        <v>6911733.9920971096</v>
      </c>
      <c r="DF53" s="22">
        <v>5274009.4616199601</v>
      </c>
      <c r="DG53" s="22">
        <v>8052472.7150651403</v>
      </c>
      <c r="DH53" s="22">
        <v>6689168.9580701599</v>
      </c>
      <c r="DI53" s="22">
        <v>8121125.5268980199</v>
      </c>
      <c r="DJ53" s="22">
        <v>8663171.4163367692</v>
      </c>
      <c r="DK53" s="22">
        <v>7469589.18505303</v>
      </c>
      <c r="DL53" s="22">
        <v>5475631.4617381599</v>
      </c>
      <c r="DM53" s="6">
        <v>-8.1196514569490896E-2</v>
      </c>
      <c r="DN53" s="6">
        <v>-1.05789506865713</v>
      </c>
      <c r="DO53" s="5">
        <v>0.62334517385982202</v>
      </c>
      <c r="DP53" s="5">
        <v>0.82681973168824396</v>
      </c>
      <c r="DQ53" s="24">
        <v>7410801.3560558502</v>
      </c>
      <c r="DR53" s="26">
        <v>7005232.91545635</v>
      </c>
      <c r="DS53" t="s">
        <v>1443</v>
      </c>
      <c r="DT53" t="s">
        <v>1442</v>
      </c>
      <c r="DU53" t="s">
        <v>198</v>
      </c>
      <c r="DV53" t="s">
        <v>198</v>
      </c>
      <c r="DW53" t="s">
        <v>2093</v>
      </c>
      <c r="DX53" t="s">
        <v>2094</v>
      </c>
      <c r="DY53" t="s">
        <v>2095</v>
      </c>
      <c r="DZ53" t="s">
        <v>2096</v>
      </c>
      <c r="EA53" t="s">
        <v>2097</v>
      </c>
      <c r="EB53" t="str">
        <f>"SERPINA6"</f>
        <v>SERPINA6</v>
      </c>
      <c r="EC53" t="s">
        <v>2098</v>
      </c>
      <c r="ED53" t="s">
        <v>1506</v>
      </c>
      <c r="EE53">
        <v>9606</v>
      </c>
      <c r="EF53" s="15" t="str">
        <f>HYPERLINK("http://www.uniprot.org/uniprot/P08185", "P08185")</f>
        <v>P08185</v>
      </c>
      <c r="EG53" t="s">
        <v>2099</v>
      </c>
      <c r="EH53" t="s">
        <v>1677</v>
      </c>
      <c r="EI53" t="s">
        <v>1509</v>
      </c>
      <c r="EJ53" t="s">
        <v>1510</v>
      </c>
      <c r="EK53" t="s">
        <v>1508</v>
      </c>
      <c r="EL53" t="s">
        <v>1603</v>
      </c>
      <c r="EM53" t="s">
        <v>1528</v>
      </c>
      <c r="EN53" t="s">
        <v>2100</v>
      </c>
      <c r="EO53" t="s">
        <v>1508</v>
      </c>
      <c r="EP53" t="s">
        <v>1604</v>
      </c>
      <c r="EQ53" t="s">
        <v>1514</v>
      </c>
      <c r="ER53" t="s">
        <v>2101</v>
      </c>
      <c r="ES53" t="s">
        <v>2102</v>
      </c>
      <c r="ET53" t="s">
        <v>2103</v>
      </c>
      <c r="EU53" t="s">
        <v>1508</v>
      </c>
      <c r="EV53" t="s">
        <v>1508</v>
      </c>
      <c r="EW53" t="s">
        <v>98</v>
      </c>
    </row>
    <row r="54" spans="1:153">
      <c r="A54">
        <v>191</v>
      </c>
      <c r="B54">
        <v>1</v>
      </c>
      <c r="C54" t="s">
        <v>200</v>
      </c>
      <c r="D54" t="s">
        <v>98</v>
      </c>
      <c r="E54" t="s">
        <v>98</v>
      </c>
      <c r="F54" t="s">
        <v>98</v>
      </c>
      <c r="G54" t="s">
        <v>98</v>
      </c>
      <c r="H54" t="s">
        <v>98</v>
      </c>
      <c r="I54">
        <v>43.4</v>
      </c>
      <c r="J54">
        <v>189</v>
      </c>
      <c r="K54">
        <v>21275</v>
      </c>
      <c r="L54" t="s">
        <v>201</v>
      </c>
      <c r="M54">
        <v>206</v>
      </c>
      <c r="N54">
        <v>206</v>
      </c>
      <c r="O54">
        <v>1</v>
      </c>
      <c r="P54">
        <v>108</v>
      </c>
      <c r="Q54">
        <v>98</v>
      </c>
      <c r="R54">
        <v>108</v>
      </c>
      <c r="S54">
        <v>98</v>
      </c>
      <c r="T54">
        <v>108</v>
      </c>
      <c r="U54">
        <v>98</v>
      </c>
      <c r="V54">
        <v>108</v>
      </c>
      <c r="W54" s="1">
        <v>15812391.34</v>
      </c>
      <c r="X54" s="1">
        <v>14245939.09</v>
      </c>
      <c r="Y54" s="1">
        <v>1342061.0530000001</v>
      </c>
      <c r="Z54" s="1">
        <v>17014278.170000002</v>
      </c>
      <c r="AA54" s="1">
        <v>3754699.412</v>
      </c>
      <c r="AB54" s="1">
        <v>15450580.369999999</v>
      </c>
      <c r="AC54" s="1">
        <v>12188787.67</v>
      </c>
      <c r="AD54" s="1">
        <v>15075907.880000001</v>
      </c>
      <c r="AE54" s="1">
        <v>10978576.6</v>
      </c>
      <c r="AF54" s="1">
        <v>14358641.18</v>
      </c>
      <c r="AG54" s="1">
        <v>13208866.859999999</v>
      </c>
      <c r="AH54">
        <v>98</v>
      </c>
      <c r="AI54" s="1">
        <v>7612090.7929999996</v>
      </c>
      <c r="AJ54" s="1">
        <v>7545228.8609999996</v>
      </c>
      <c r="AK54" s="1">
        <v>5570909.4840000002</v>
      </c>
      <c r="AL54" s="1">
        <v>9028084.6390000004</v>
      </c>
      <c r="AM54" s="1">
        <v>7178020.1440000003</v>
      </c>
      <c r="AN54" s="1">
        <v>7361248.2999999998</v>
      </c>
      <c r="AO54" s="1">
        <v>22301856.640000001</v>
      </c>
      <c r="AP54" s="1">
        <v>8147960.324</v>
      </c>
      <c r="AQ54" s="1">
        <v>4387208.943</v>
      </c>
      <c r="AR54" s="1">
        <v>13415705.43</v>
      </c>
      <c r="AS54" s="1">
        <v>9254831.3560000006</v>
      </c>
      <c r="AT54" s="1">
        <v>10692448.842681799</v>
      </c>
      <c r="AU54" s="1">
        <v>12130066.329545399</v>
      </c>
      <c r="AV54" s="1">
        <v>9254831.3558181804</v>
      </c>
      <c r="AW54" s="1">
        <v>7902496.9915297199</v>
      </c>
      <c r="AX54" s="1">
        <v>12598034.144642901</v>
      </c>
      <c r="AY54" s="1">
        <v>953529.355765966</v>
      </c>
      <c r="AZ54" s="1">
        <v>12447823.368137199</v>
      </c>
      <c r="BA54" s="1">
        <v>6641131.6555881696</v>
      </c>
      <c r="BB54" s="1">
        <v>11160749.108890301</v>
      </c>
      <c r="BC54" s="1">
        <v>7169217.3048994699</v>
      </c>
      <c r="BD54" s="1">
        <v>10411987.335082199</v>
      </c>
      <c r="BE54" s="1">
        <v>6869367.48929168</v>
      </c>
      <c r="BF54" s="1">
        <v>9750620.7823095806</v>
      </c>
      <c r="BG54" s="1">
        <v>9384850.4725299794</v>
      </c>
      <c r="BH54" s="1">
        <v>9384850.4725299794</v>
      </c>
      <c r="BI54" s="1">
        <v>15494993.4081813</v>
      </c>
      <c r="BJ54" s="1">
        <v>14242775.326436</v>
      </c>
      <c r="BK54" s="1">
        <v>9930052.6184246093</v>
      </c>
      <c r="BL54" s="1">
        <v>14232565.0536662</v>
      </c>
      <c r="BM54" s="1">
        <v>11315519.7415148</v>
      </c>
      <c r="BN54" s="1">
        <v>12590032.594590699</v>
      </c>
      <c r="BO54" s="1">
        <v>36397525.497360803</v>
      </c>
      <c r="BP54" s="1">
        <v>13853942.1328669</v>
      </c>
      <c r="BQ54" s="1">
        <v>12906679.5750755</v>
      </c>
      <c r="BR54" s="1">
        <v>14134459.872156</v>
      </c>
      <c r="BS54" s="1">
        <v>15619097.2587744</v>
      </c>
      <c r="BT54" s="1">
        <v>15619097.2587744</v>
      </c>
      <c r="BU54" s="1">
        <v>12107142.2015891</v>
      </c>
      <c r="BV54" s="7">
        <v>1.2900729997806</v>
      </c>
      <c r="BW54" s="7">
        <v>0.77514993350769001</v>
      </c>
      <c r="BX54" s="1">
        <v>10194797.999619899</v>
      </c>
      <c r="BY54" s="1">
        <v>16252383.700317999</v>
      </c>
      <c r="BZ54" s="1">
        <v>1230122.4763718599</v>
      </c>
      <c r="CA54" s="1">
        <v>16058600.8332718</v>
      </c>
      <c r="CB54" s="1">
        <v>8567544.6368625406</v>
      </c>
      <c r="CC54" s="1">
        <v>14398181.082704799</v>
      </c>
      <c r="CD54" s="1">
        <v>9248813.6746106595</v>
      </c>
      <c r="CE54" s="1">
        <v>13432223.735047201</v>
      </c>
      <c r="CF54" s="1">
        <v>8861985.5235058498</v>
      </c>
      <c r="CG54" s="1">
        <v>12579012.602357199</v>
      </c>
      <c r="CH54" s="1">
        <v>12107142.2015891</v>
      </c>
      <c r="CI54" s="1">
        <v>12010943.1100538</v>
      </c>
      <c r="CJ54" s="1">
        <v>11040286.347251801</v>
      </c>
      <c r="CK54" s="1">
        <v>7697279.6268996997</v>
      </c>
      <c r="CL54" s="1">
        <v>11032371.854993301</v>
      </c>
      <c r="CM54" s="1">
        <v>8771224.37524019</v>
      </c>
      <c r="CN54" s="1">
        <v>9759162.9285566602</v>
      </c>
      <c r="CO54" s="1">
        <v>28213539.469123699</v>
      </c>
      <c r="CP54" s="1">
        <v>10738882.323111201</v>
      </c>
      <c r="CQ54" s="1">
        <v>10004611.8144248</v>
      </c>
      <c r="CR54" s="1">
        <v>10956325.6300689</v>
      </c>
      <c r="CS54" s="1">
        <v>12107142.2015891</v>
      </c>
      <c r="CT54" s="20">
        <v>11868261.057895301</v>
      </c>
      <c r="CU54" s="20">
        <v>15560882.9019517</v>
      </c>
      <c r="CV54" s="20">
        <v>14124675.758700499</v>
      </c>
      <c r="CW54" s="20">
        <v>8288445.8967883298</v>
      </c>
      <c r="CX54" s="20">
        <v>12233205.3692833</v>
      </c>
      <c r="CY54" s="20">
        <v>10949361.987026701</v>
      </c>
      <c r="CZ54" s="20">
        <v>7960338.8958723499</v>
      </c>
      <c r="DA54" s="20">
        <v>11122965.343051801</v>
      </c>
      <c r="DB54" s="20">
        <v>10301928.9571581</v>
      </c>
      <c r="DC54" s="22">
        <v>14553450.069479501</v>
      </c>
      <c r="DD54" s="22">
        <v>9132546.0949367993</v>
      </c>
      <c r="DE54" s="22">
        <v>12469060.596883001</v>
      </c>
      <c r="DF54" s="22">
        <v>9695949.3444763403</v>
      </c>
      <c r="DG54" s="22">
        <v>12156434.3619684</v>
      </c>
      <c r="DH54" s="22">
        <v>8917785.7353242598</v>
      </c>
      <c r="DI54" s="22">
        <v>23850895.785399899</v>
      </c>
      <c r="DJ54" s="22">
        <v>10867605.571067801</v>
      </c>
      <c r="DK54" s="22">
        <v>8825806.8026985098</v>
      </c>
      <c r="DL54" s="22">
        <v>13868777.3881978</v>
      </c>
      <c r="DM54" s="6">
        <v>0.127910272349396</v>
      </c>
      <c r="DN54" s="6">
        <v>1.0927097771044401</v>
      </c>
      <c r="DO54" s="5">
        <v>0.49923099392860798</v>
      </c>
      <c r="DP54" s="5">
        <v>0.79842765124883597</v>
      </c>
      <c r="DQ54" s="24">
        <v>11378896.2408587</v>
      </c>
      <c r="DR54" s="26">
        <v>12433831.175043199</v>
      </c>
      <c r="DS54" t="s">
        <v>1441</v>
      </c>
      <c r="DT54" t="s">
        <v>1442</v>
      </c>
      <c r="DU54" t="s">
        <v>200</v>
      </c>
      <c r="DV54" t="s">
        <v>200</v>
      </c>
      <c r="DW54" t="s">
        <v>2104</v>
      </c>
      <c r="DX54" t="s">
        <v>1508</v>
      </c>
      <c r="DY54" t="s">
        <v>2105</v>
      </c>
      <c r="DZ54" t="s">
        <v>2106</v>
      </c>
      <c r="EA54" t="s">
        <v>2107</v>
      </c>
      <c r="EB54" t="str">
        <f>"APOD"</f>
        <v>APOD</v>
      </c>
      <c r="EC54" t="s">
        <v>1508</v>
      </c>
      <c r="ED54" t="s">
        <v>1506</v>
      </c>
      <c r="EE54">
        <v>9606</v>
      </c>
      <c r="EF54" s="15" t="str">
        <f>HYPERLINK("http://www.uniprot.org/uniprot/P05090", "P05090")</f>
        <v>P05090</v>
      </c>
      <c r="EG54" t="s">
        <v>2108</v>
      </c>
      <c r="EH54" t="s">
        <v>1677</v>
      </c>
      <c r="EI54" t="s">
        <v>1509</v>
      </c>
      <c r="EJ54" t="s">
        <v>1510</v>
      </c>
      <c r="EK54" t="s">
        <v>1508</v>
      </c>
      <c r="EL54" t="s">
        <v>1508</v>
      </c>
      <c r="EM54" t="s">
        <v>1528</v>
      </c>
      <c r="EN54" t="s">
        <v>2109</v>
      </c>
      <c r="EO54" t="s">
        <v>1508</v>
      </c>
      <c r="EP54" t="s">
        <v>1777</v>
      </c>
      <c r="EQ54" t="s">
        <v>1514</v>
      </c>
      <c r="ER54" t="s">
        <v>2110</v>
      </c>
      <c r="ES54" t="s">
        <v>2111</v>
      </c>
      <c r="ET54" t="s">
        <v>2112</v>
      </c>
      <c r="EU54" t="s">
        <v>1508</v>
      </c>
      <c r="EV54" t="s">
        <v>2113</v>
      </c>
      <c r="EW54" t="s">
        <v>98</v>
      </c>
    </row>
    <row r="55" spans="1:153">
      <c r="A55">
        <v>153</v>
      </c>
      <c r="B55">
        <v>1</v>
      </c>
      <c r="C55" t="s">
        <v>202</v>
      </c>
      <c r="D55" t="s">
        <v>98</v>
      </c>
      <c r="E55" t="s">
        <v>98</v>
      </c>
      <c r="F55" t="s">
        <v>98</v>
      </c>
      <c r="G55" t="s">
        <v>98</v>
      </c>
      <c r="H55" t="s">
        <v>98</v>
      </c>
      <c r="I55">
        <v>45.8</v>
      </c>
      <c r="J55">
        <v>347</v>
      </c>
      <c r="K55">
        <v>38177</v>
      </c>
      <c r="L55" t="s">
        <v>203</v>
      </c>
      <c r="M55">
        <v>103</v>
      </c>
      <c r="N55">
        <v>103</v>
      </c>
      <c r="O55">
        <v>1</v>
      </c>
      <c r="P55">
        <v>51</v>
      </c>
      <c r="Q55">
        <v>52</v>
      </c>
      <c r="R55">
        <v>51</v>
      </c>
      <c r="S55">
        <v>52</v>
      </c>
      <c r="T55">
        <v>51</v>
      </c>
      <c r="U55">
        <v>52</v>
      </c>
      <c r="V55">
        <v>51</v>
      </c>
      <c r="W55" s="1">
        <v>24404144.890000001</v>
      </c>
      <c r="X55" s="1">
        <v>17583568.949999999</v>
      </c>
      <c r="Y55" s="1">
        <v>2002849.11</v>
      </c>
      <c r="Z55" s="1">
        <v>15594164.310000001</v>
      </c>
      <c r="AA55" s="1">
        <v>7937120.926</v>
      </c>
      <c r="AB55" s="1">
        <v>22133667.07</v>
      </c>
      <c r="AC55" s="1">
        <v>21613844.93</v>
      </c>
      <c r="AD55" s="1">
        <v>27763620.079999998</v>
      </c>
      <c r="AE55" s="1">
        <v>17864596.82</v>
      </c>
      <c r="AF55" s="1">
        <v>21395726.059999999</v>
      </c>
      <c r="AG55" s="1">
        <v>19587828.23</v>
      </c>
      <c r="AH55">
        <v>52</v>
      </c>
      <c r="AI55" s="1">
        <v>3522445.9849999999</v>
      </c>
      <c r="AJ55" s="1">
        <v>1987166.9850000001</v>
      </c>
      <c r="AK55" s="1">
        <v>2788831.665</v>
      </c>
      <c r="AL55" s="1">
        <v>2472938.5649999999</v>
      </c>
      <c r="AM55" s="1">
        <v>2104347.2080000001</v>
      </c>
      <c r="AN55" s="1">
        <v>3400886.2850000001</v>
      </c>
      <c r="AO55" s="1">
        <v>3855766.9530000002</v>
      </c>
      <c r="AP55" s="1">
        <v>2517230.6540000001</v>
      </c>
      <c r="AQ55" s="1">
        <v>1568349.8289999999</v>
      </c>
      <c r="AR55" s="1">
        <v>3748803.1460000002</v>
      </c>
      <c r="AS55" s="1">
        <v>2796676.7280000001</v>
      </c>
      <c r="AT55" s="1">
        <v>10392935.2445</v>
      </c>
      <c r="AU55" s="1">
        <v>17989193.7614545</v>
      </c>
      <c r="AV55" s="1">
        <v>2796676.72754545</v>
      </c>
      <c r="AW55" s="1">
        <v>12196364.068363599</v>
      </c>
      <c r="AX55" s="1">
        <v>15549582.278663499</v>
      </c>
      <c r="AY55" s="1">
        <v>1423016.79739955</v>
      </c>
      <c r="AZ55" s="1">
        <v>11408853.256370001</v>
      </c>
      <c r="BA55" s="1">
        <v>14038797.584548101</v>
      </c>
      <c r="BB55" s="1">
        <v>15988286.466418101</v>
      </c>
      <c r="BC55" s="1">
        <v>12712859.990083801</v>
      </c>
      <c r="BD55" s="1">
        <v>19174597.175171599</v>
      </c>
      <c r="BE55" s="1">
        <v>11177995.5704468</v>
      </c>
      <c r="BF55" s="1">
        <v>14529342.195961099</v>
      </c>
      <c r="BG55" s="1">
        <v>13917078.6539483</v>
      </c>
      <c r="BH55" s="1">
        <v>13917078.6539483</v>
      </c>
      <c r="BI55" s="1">
        <v>7170208.3964160299</v>
      </c>
      <c r="BJ55" s="1">
        <v>3751082.0976893799</v>
      </c>
      <c r="BK55" s="1">
        <v>4971045.6177605204</v>
      </c>
      <c r="BL55" s="1">
        <v>3898530.0213114899</v>
      </c>
      <c r="BM55" s="1">
        <v>3317318.9678256302</v>
      </c>
      <c r="BN55" s="1">
        <v>5816577.2208290501</v>
      </c>
      <c r="BO55" s="1">
        <v>6292766.4834858701</v>
      </c>
      <c r="BP55" s="1">
        <v>4280036.5280221002</v>
      </c>
      <c r="BQ55" s="1">
        <v>4613910.3396989796</v>
      </c>
      <c r="BR55" s="1">
        <v>3949647.5166531298</v>
      </c>
      <c r="BS55" s="1">
        <v>4719866.2121124202</v>
      </c>
      <c r="BT55" s="1">
        <v>4719866.2121124202</v>
      </c>
      <c r="BU55" s="1">
        <v>8104736.2270515496</v>
      </c>
      <c r="BV55" s="7">
        <v>0.58235901575164195</v>
      </c>
      <c r="BW55" s="7">
        <v>1.7171538053880899</v>
      </c>
      <c r="BX55" s="1">
        <v>7102662.5746009499</v>
      </c>
      <c r="BY55" s="1">
        <v>9055439.4311516806</v>
      </c>
      <c r="BZ55" s="1">
        <v>828706.66153166199</v>
      </c>
      <c r="CA55" s="1">
        <v>6644048.5532345604</v>
      </c>
      <c r="CB55" s="1">
        <v>8175620.3436739901</v>
      </c>
      <c r="CC55" s="1">
        <v>9310922.7701386008</v>
      </c>
      <c r="CD55" s="1">
        <v>7403448.6312136399</v>
      </c>
      <c r="CE55" s="1">
        <v>11166499.538367201</v>
      </c>
      <c r="CF55" s="1">
        <v>6509606.4984816499</v>
      </c>
      <c r="CG55" s="1">
        <v>8461293.4207587205</v>
      </c>
      <c r="CH55" s="1">
        <v>8104736.2270515496</v>
      </c>
      <c r="CI55" s="1">
        <v>12312350.633331399</v>
      </c>
      <c r="CJ55" s="1">
        <v>6441184.8983704802</v>
      </c>
      <c r="CK55" s="1">
        <v>8536049.8992952891</v>
      </c>
      <c r="CL55" s="1">
        <v>6694375.6615147702</v>
      </c>
      <c r="CM55" s="1">
        <v>5696346.8892878899</v>
      </c>
      <c r="CN55" s="1">
        <v>9987957.7090803199</v>
      </c>
      <c r="CO55" s="1">
        <v>10805647.9135364</v>
      </c>
      <c r="CP55" s="1">
        <v>7349481.0112932101</v>
      </c>
      <c r="CQ55" s="1">
        <v>7922793.6975335898</v>
      </c>
      <c r="CR55" s="1">
        <v>6782152.2631625803</v>
      </c>
      <c r="CS55" s="1">
        <v>8104736.2270515496</v>
      </c>
      <c r="CT55" s="20">
        <v>8268555.5559462197</v>
      </c>
      <c r="CU55" s="20">
        <v>8670151.7274115402</v>
      </c>
      <c r="CV55" s="20">
        <v>5843910.8434069697</v>
      </c>
      <c r="CW55" s="20">
        <v>7909289.0394369699</v>
      </c>
      <c r="CX55" s="20">
        <v>12540190.4326807</v>
      </c>
      <c r="CY55" s="20">
        <v>6388137.3054407602</v>
      </c>
      <c r="CZ55" s="20">
        <v>8827774.6585953701</v>
      </c>
      <c r="DA55" s="20">
        <v>6749347.2351275804</v>
      </c>
      <c r="DB55" s="20">
        <v>6690441.2039015396</v>
      </c>
      <c r="DC55" s="22">
        <v>9411331.1158978809</v>
      </c>
      <c r="DD55" s="22">
        <v>7310379.2837411202</v>
      </c>
      <c r="DE55" s="22">
        <v>10365801.0874011</v>
      </c>
      <c r="DF55" s="22">
        <v>7122197.9199061897</v>
      </c>
      <c r="DG55" s="22">
        <v>8177045.4755354803</v>
      </c>
      <c r="DH55" s="22">
        <v>9126855.1857481506</v>
      </c>
      <c r="DI55" s="22">
        <v>9134776.6756287292</v>
      </c>
      <c r="DJ55" s="22">
        <v>7437576.6843906799</v>
      </c>
      <c r="DK55" s="22">
        <v>6989281.3243637597</v>
      </c>
      <c r="DL55" s="22">
        <v>8585009.53024997</v>
      </c>
      <c r="DM55" s="6">
        <v>6.6792392926520394E-2</v>
      </c>
      <c r="DN55" s="6">
        <v>1.04738538315691</v>
      </c>
      <c r="DO55" s="5">
        <v>0.64760722964869299</v>
      </c>
      <c r="DP55" s="5">
        <v>0.84243057450122505</v>
      </c>
      <c r="DQ55" s="24">
        <v>7987533.1113275103</v>
      </c>
      <c r="DR55" s="26">
        <v>8366025.4282863</v>
      </c>
      <c r="DS55" t="s">
        <v>1441</v>
      </c>
      <c r="DT55" t="s">
        <v>1442</v>
      </c>
      <c r="DU55" t="s">
        <v>202</v>
      </c>
      <c r="DV55" t="s">
        <v>202</v>
      </c>
      <c r="DW55" t="s">
        <v>2114</v>
      </c>
      <c r="DX55" t="s">
        <v>1508</v>
      </c>
      <c r="DY55" t="s">
        <v>2115</v>
      </c>
      <c r="DZ55" t="s">
        <v>2116</v>
      </c>
      <c r="EA55" t="s">
        <v>2117</v>
      </c>
      <c r="EB55" t="str">
        <f>"LRG1"</f>
        <v>LRG1</v>
      </c>
      <c r="EC55" t="s">
        <v>2118</v>
      </c>
      <c r="ED55" t="s">
        <v>1506</v>
      </c>
      <c r="EE55">
        <v>9606</v>
      </c>
      <c r="EF55" s="15" t="str">
        <f>HYPERLINK("http://www.uniprot.org/uniprot/P02750", "P02750")</f>
        <v>P02750</v>
      </c>
      <c r="EG55" t="s">
        <v>2119</v>
      </c>
      <c r="EH55" t="s">
        <v>1508</v>
      </c>
      <c r="EI55" t="s">
        <v>1509</v>
      </c>
      <c r="EJ55" t="s">
        <v>1510</v>
      </c>
      <c r="EK55" t="s">
        <v>1508</v>
      </c>
      <c r="EL55" t="s">
        <v>1508</v>
      </c>
      <c r="EM55" t="s">
        <v>2120</v>
      </c>
      <c r="EN55" t="s">
        <v>1508</v>
      </c>
      <c r="EO55" t="s">
        <v>1508</v>
      </c>
      <c r="EP55" t="s">
        <v>1617</v>
      </c>
      <c r="EQ55" t="s">
        <v>1508</v>
      </c>
      <c r="ER55" t="s">
        <v>2121</v>
      </c>
      <c r="ES55" t="s">
        <v>2122</v>
      </c>
      <c r="ET55" t="s">
        <v>2123</v>
      </c>
      <c r="EU55" t="s">
        <v>1508</v>
      </c>
      <c r="EV55" t="s">
        <v>2124</v>
      </c>
      <c r="EW55" t="s">
        <v>98</v>
      </c>
    </row>
    <row r="56" spans="1:153">
      <c r="A56">
        <v>263</v>
      </c>
      <c r="B56">
        <v>1</v>
      </c>
      <c r="C56" t="s">
        <v>204</v>
      </c>
      <c r="D56" t="s">
        <v>98</v>
      </c>
      <c r="E56" t="s">
        <v>98</v>
      </c>
      <c r="F56" t="s">
        <v>205</v>
      </c>
      <c r="G56" t="s">
        <v>98</v>
      </c>
      <c r="H56" t="s">
        <v>98</v>
      </c>
      <c r="I56">
        <v>53.9</v>
      </c>
      <c r="J56">
        <v>843</v>
      </c>
      <c r="K56">
        <v>93517</v>
      </c>
      <c r="L56" t="s">
        <v>206</v>
      </c>
      <c r="M56">
        <v>360</v>
      </c>
      <c r="N56">
        <v>350</v>
      </c>
      <c r="O56">
        <v>0.97199999999999998</v>
      </c>
      <c r="P56">
        <v>174</v>
      </c>
      <c r="Q56">
        <v>186</v>
      </c>
      <c r="R56">
        <v>170</v>
      </c>
      <c r="S56">
        <v>180</v>
      </c>
      <c r="T56">
        <v>173.886</v>
      </c>
      <c r="U56">
        <v>185.87</v>
      </c>
      <c r="V56">
        <v>170</v>
      </c>
      <c r="W56" s="1">
        <v>15184051.310000001</v>
      </c>
      <c r="X56" s="1">
        <v>13200421.460000001</v>
      </c>
      <c r="Y56" s="1">
        <v>1322050.45</v>
      </c>
      <c r="Z56" s="1">
        <v>11826830.51</v>
      </c>
      <c r="AA56" s="1">
        <v>7288236.4239999996</v>
      </c>
      <c r="AB56" s="1">
        <v>12802824.1</v>
      </c>
      <c r="AC56" s="1">
        <v>15539811.199999999</v>
      </c>
      <c r="AD56" s="1">
        <v>17102685.23</v>
      </c>
      <c r="AE56" s="1">
        <v>19624644.699999999</v>
      </c>
      <c r="AF56" s="1">
        <v>14918740.859999999</v>
      </c>
      <c r="AG56" s="1">
        <v>14165360.640000001</v>
      </c>
      <c r="AH56">
        <v>180</v>
      </c>
      <c r="AI56" s="1">
        <v>4538433.7220000001</v>
      </c>
      <c r="AJ56" s="1">
        <v>7018563.3859999999</v>
      </c>
      <c r="AK56" s="1">
        <v>7443037.824</v>
      </c>
      <c r="AL56" s="1">
        <v>4812855.716</v>
      </c>
      <c r="AM56" s="1">
        <v>6614690.7039999999</v>
      </c>
      <c r="AN56" s="1">
        <v>7845511.2609999999</v>
      </c>
      <c r="AO56" s="1">
        <v>8064738.6189999999</v>
      </c>
      <c r="AP56" s="1">
        <v>4804706.3219999997</v>
      </c>
      <c r="AQ56" s="1">
        <v>3269427.733</v>
      </c>
      <c r="AR56" s="1">
        <v>6254599.9189999998</v>
      </c>
      <c r="AS56" s="1">
        <v>6066656.5209999997</v>
      </c>
      <c r="AT56" s="1">
        <v>9532221.7550454494</v>
      </c>
      <c r="AU56" s="1">
        <v>12997786.9894545</v>
      </c>
      <c r="AV56" s="1">
        <v>6066656.5206363602</v>
      </c>
      <c r="AW56" s="1">
        <v>7588473.9516260903</v>
      </c>
      <c r="AX56" s="1">
        <v>11673457.2025155</v>
      </c>
      <c r="AY56" s="1">
        <v>939311.89722007804</v>
      </c>
      <c r="AZ56" s="1">
        <v>8652632.5549887493</v>
      </c>
      <c r="BA56" s="1">
        <v>12891081.899697199</v>
      </c>
      <c r="BB56" s="1">
        <v>9248138.5322456006</v>
      </c>
      <c r="BC56" s="1">
        <v>9140226.7712085396</v>
      </c>
      <c r="BD56" s="1">
        <v>11811755.778031301</v>
      </c>
      <c r="BE56" s="1">
        <v>12279269.0894993</v>
      </c>
      <c r="BF56" s="1">
        <v>10130971.5071107</v>
      </c>
      <c r="BG56" s="1">
        <v>10064435.723736299</v>
      </c>
      <c r="BH56" s="1">
        <v>10064435.723736299</v>
      </c>
      <c r="BI56" s="1">
        <v>9238329.1947234906</v>
      </c>
      <c r="BJ56" s="1">
        <v>13248613.562650699</v>
      </c>
      <c r="BK56" s="1">
        <v>13267089.9510247</v>
      </c>
      <c r="BL56" s="1">
        <v>7587354.88322437</v>
      </c>
      <c r="BM56" s="1">
        <v>10427480.244352801</v>
      </c>
      <c r="BN56" s="1">
        <v>13418273.4329473</v>
      </c>
      <c r="BO56" s="1">
        <v>13161977.2404116</v>
      </c>
      <c r="BP56" s="1">
        <v>8169421.6348037198</v>
      </c>
      <c r="BQ56" s="1">
        <v>9618291.87803437</v>
      </c>
      <c r="BR56" s="1">
        <v>6589693.8504482498</v>
      </c>
      <c r="BS56" s="1">
        <v>10238511.6046059</v>
      </c>
      <c r="BT56" s="1">
        <v>10238511.6046059</v>
      </c>
      <c r="BU56" s="1">
        <v>10151100.529069999</v>
      </c>
      <c r="BV56" s="7">
        <v>1.0086109949641</v>
      </c>
      <c r="BW56" s="7">
        <v>0.99146252122265399</v>
      </c>
      <c r="BX56" s="1">
        <v>7653818.2626087796</v>
      </c>
      <c r="BY56" s="1">
        <v>11773977.2837</v>
      </c>
      <c r="BZ56" s="1">
        <v>947400.30723676295</v>
      </c>
      <c r="CA56" s="1">
        <v>8727140.3303459994</v>
      </c>
      <c r="CB56" s="1">
        <v>13002086.9410174</v>
      </c>
      <c r="CC56" s="1">
        <v>9327774.2065740991</v>
      </c>
      <c r="CD56" s="1">
        <v>9218933.2179061901</v>
      </c>
      <c r="CE56" s="1">
        <v>11913466.7475532</v>
      </c>
      <c r="CF56" s="1">
        <v>12385005.8137918</v>
      </c>
      <c r="CG56" s="1">
        <v>10218209.251739901</v>
      </c>
      <c r="CH56" s="1">
        <v>10151100.529069999</v>
      </c>
      <c r="CI56" s="1">
        <v>9159457.1552853994</v>
      </c>
      <c r="CJ56" s="1">
        <v>13135503.8055303</v>
      </c>
      <c r="CK56" s="1">
        <v>13153822.452130601</v>
      </c>
      <c r="CL56" s="1">
        <v>7522578.0019326499</v>
      </c>
      <c r="CM56" s="1">
        <v>10338455.853065399</v>
      </c>
      <c r="CN56" s="1">
        <v>13303715.2082849</v>
      </c>
      <c r="CO56" s="1">
        <v>13049607.1390537</v>
      </c>
      <c r="CP56" s="1">
        <v>8099675.3709733896</v>
      </c>
      <c r="CQ56" s="1">
        <v>9536175.9152513295</v>
      </c>
      <c r="CR56" s="1">
        <v>6533434.4790508403</v>
      </c>
      <c r="CS56" s="1">
        <v>10151100.529069999</v>
      </c>
      <c r="CT56" s="20">
        <v>8910182.7455251105</v>
      </c>
      <c r="CU56" s="20">
        <v>11273022.172022101</v>
      </c>
      <c r="CV56" s="20">
        <v>7676137.4634467801</v>
      </c>
      <c r="CW56" s="20">
        <v>12578527.3055111</v>
      </c>
      <c r="CX56" s="20">
        <v>9328952.7246170994</v>
      </c>
      <c r="CY56" s="20">
        <v>13027323.8868047</v>
      </c>
      <c r="CZ56" s="20">
        <v>13603362.4306916</v>
      </c>
      <c r="DA56" s="20">
        <v>7584350.4466385404</v>
      </c>
      <c r="DB56" s="20">
        <v>12142664.8286009</v>
      </c>
      <c r="DC56" s="22">
        <v>9428364.2770558205</v>
      </c>
      <c r="DD56" s="22">
        <v>9103041.2678539008</v>
      </c>
      <c r="DE56" s="22">
        <v>11059206.7050371</v>
      </c>
      <c r="DF56" s="22">
        <v>13550506.112095799</v>
      </c>
      <c r="DG56" s="22">
        <v>9874939.6309817005</v>
      </c>
      <c r="DH56" s="22">
        <v>12156747.7231171</v>
      </c>
      <c r="DI56" s="22">
        <v>11031753.7526478</v>
      </c>
      <c r="DJ56" s="22">
        <v>8196763.3629799699</v>
      </c>
      <c r="DK56" s="22">
        <v>8412564.9076363593</v>
      </c>
      <c r="DL56" s="22">
        <v>8270176.6476944499</v>
      </c>
      <c r="DM56" s="6">
        <v>-7.9423950770108401E-2</v>
      </c>
      <c r="DN56" s="6">
        <v>-1.05659608483831</v>
      </c>
      <c r="DO56" s="5">
        <v>0.59447537480339496</v>
      </c>
      <c r="DP56" s="5">
        <v>0.81386887899004601</v>
      </c>
      <c r="DQ56" s="24">
        <v>10680502.6670953</v>
      </c>
      <c r="DR56" s="26">
        <v>10108406.43871</v>
      </c>
      <c r="DS56" t="s">
        <v>1443</v>
      </c>
      <c r="DT56" t="s">
        <v>1442</v>
      </c>
      <c r="DU56" t="s">
        <v>204</v>
      </c>
      <c r="DV56" t="s">
        <v>204</v>
      </c>
      <c r="DW56" t="s">
        <v>2125</v>
      </c>
      <c r="DX56" t="s">
        <v>1508</v>
      </c>
      <c r="DY56" t="s">
        <v>2126</v>
      </c>
      <c r="DZ56" t="s">
        <v>2127</v>
      </c>
      <c r="EA56" t="s">
        <v>2128</v>
      </c>
      <c r="EB56" t="str">
        <f>"C7"</f>
        <v>C7</v>
      </c>
      <c r="EC56" t="s">
        <v>1508</v>
      </c>
      <c r="ED56" t="s">
        <v>1506</v>
      </c>
      <c r="EE56">
        <v>9606</v>
      </c>
      <c r="EF56" s="15" t="str">
        <f>HYPERLINK("http://www.uniprot.org/uniprot/P10643", "P10643")</f>
        <v>P10643</v>
      </c>
      <c r="EG56" t="s">
        <v>2129</v>
      </c>
      <c r="EH56" t="s">
        <v>1909</v>
      </c>
      <c r="EI56" t="s">
        <v>1829</v>
      </c>
      <c r="EJ56" t="s">
        <v>1510</v>
      </c>
      <c r="EK56" t="s">
        <v>1508</v>
      </c>
      <c r="EL56" t="s">
        <v>1603</v>
      </c>
      <c r="EM56" t="s">
        <v>1830</v>
      </c>
      <c r="EN56" t="s">
        <v>1508</v>
      </c>
      <c r="EO56" t="s">
        <v>1508</v>
      </c>
      <c r="EP56" t="s">
        <v>1617</v>
      </c>
      <c r="EQ56" t="s">
        <v>1514</v>
      </c>
      <c r="ER56" t="s">
        <v>2130</v>
      </c>
      <c r="ES56" t="s">
        <v>1832</v>
      </c>
      <c r="ET56" t="s">
        <v>1508</v>
      </c>
      <c r="EU56" t="s">
        <v>1508</v>
      </c>
      <c r="EV56" t="s">
        <v>1833</v>
      </c>
      <c r="EW56" t="s">
        <v>98</v>
      </c>
    </row>
    <row r="57" spans="1:153">
      <c r="A57">
        <v>222</v>
      </c>
      <c r="B57">
        <v>1</v>
      </c>
      <c r="C57" t="s">
        <v>207</v>
      </c>
      <c r="D57" t="s">
        <v>98</v>
      </c>
      <c r="E57" t="s">
        <v>98</v>
      </c>
      <c r="F57" t="s">
        <v>98</v>
      </c>
      <c r="G57" t="s">
        <v>98</v>
      </c>
      <c r="H57" t="s">
        <v>98</v>
      </c>
      <c r="I57">
        <v>40.799999999999997</v>
      </c>
      <c r="J57">
        <v>591</v>
      </c>
      <c r="K57">
        <v>67046</v>
      </c>
      <c r="L57" t="s">
        <v>208</v>
      </c>
      <c r="M57">
        <v>191</v>
      </c>
      <c r="N57">
        <v>191</v>
      </c>
      <c r="O57">
        <v>1</v>
      </c>
      <c r="P57">
        <v>97</v>
      </c>
      <c r="Q57">
        <v>94</v>
      </c>
      <c r="R57">
        <v>97</v>
      </c>
      <c r="S57">
        <v>94</v>
      </c>
      <c r="T57">
        <v>97</v>
      </c>
      <c r="U57">
        <v>94</v>
      </c>
      <c r="V57">
        <v>97</v>
      </c>
      <c r="W57" s="1">
        <v>18803877.370000001</v>
      </c>
      <c r="X57" s="1">
        <v>11774494.539999999</v>
      </c>
      <c r="Y57" s="1">
        <v>1738439.6640000001</v>
      </c>
      <c r="Z57" s="1">
        <v>13920440.210000001</v>
      </c>
      <c r="AA57" s="1">
        <v>5449627.432</v>
      </c>
      <c r="AB57" s="1">
        <v>7644611.6689999998</v>
      </c>
      <c r="AC57" s="1">
        <v>14339724.48</v>
      </c>
      <c r="AD57" s="1">
        <v>16044662.439999999</v>
      </c>
      <c r="AE57" s="1">
        <v>14685926.609999999</v>
      </c>
      <c r="AF57" s="1">
        <v>18919380.489999998</v>
      </c>
      <c r="AG57" s="1">
        <v>13509193.92</v>
      </c>
      <c r="AH57">
        <v>94</v>
      </c>
      <c r="AI57" s="1">
        <v>6609979.4649999999</v>
      </c>
      <c r="AJ57" s="1">
        <v>6845865.0719999997</v>
      </c>
      <c r="AK57" s="1">
        <v>9172355.3540000003</v>
      </c>
      <c r="AL57" s="1">
        <v>6278565.2539999997</v>
      </c>
      <c r="AM57" s="1">
        <v>5966737.9199999999</v>
      </c>
      <c r="AN57" s="1">
        <v>6394317.4100000001</v>
      </c>
      <c r="AO57" s="1">
        <v>6909856.9220000003</v>
      </c>
      <c r="AP57" s="1">
        <v>7553029.0719999997</v>
      </c>
      <c r="AQ57" s="1">
        <v>2989523.983</v>
      </c>
      <c r="AR57" s="1">
        <v>5951991.4019999998</v>
      </c>
      <c r="AS57" s="1">
        <v>6467222.1849999996</v>
      </c>
      <c r="AT57" s="1">
        <v>9453173.7665454503</v>
      </c>
      <c r="AU57" s="1">
        <v>12439125.3477272</v>
      </c>
      <c r="AV57" s="1">
        <v>6467222.1853636298</v>
      </c>
      <c r="AW57" s="1">
        <v>9397540.2676518206</v>
      </c>
      <c r="AX57" s="1">
        <v>10412474.973654499</v>
      </c>
      <c r="AY57" s="1">
        <v>1235154.8755151301</v>
      </c>
      <c r="AZ57" s="1">
        <v>10184339.2478633</v>
      </c>
      <c r="BA57" s="1">
        <v>9639038.7827447392</v>
      </c>
      <c r="BB57" s="1">
        <v>5522096.3115577903</v>
      </c>
      <c r="BC57" s="1">
        <v>8434358.1718579996</v>
      </c>
      <c r="BD57" s="1">
        <v>11081045.562938901</v>
      </c>
      <c r="BE57" s="1">
        <v>9189080.7415651307</v>
      </c>
      <c r="BF57" s="1">
        <v>12847713.253756201</v>
      </c>
      <c r="BG57" s="1">
        <v>9598231.7247469891</v>
      </c>
      <c r="BH57" s="1">
        <v>9598231.7247469891</v>
      </c>
      <c r="BI57" s="1">
        <v>13455119.1024382</v>
      </c>
      <c r="BJ57" s="1">
        <v>12922619.0393738</v>
      </c>
      <c r="BK57" s="1">
        <v>16349569.412624899</v>
      </c>
      <c r="BL57" s="1">
        <v>9898011.8147343602</v>
      </c>
      <c r="BM57" s="1">
        <v>9406039.4609844405</v>
      </c>
      <c r="BN57" s="1">
        <v>10936278.920527499</v>
      </c>
      <c r="BO57" s="1">
        <v>11277163.9402669</v>
      </c>
      <c r="BP57" s="1">
        <v>12842383.0664875</v>
      </c>
      <c r="BQ57" s="1">
        <v>8794846.2523419391</v>
      </c>
      <c r="BR57" s="1">
        <v>6270872.9011640996</v>
      </c>
      <c r="BS57" s="1">
        <v>10914534.0866888</v>
      </c>
      <c r="BT57" s="1">
        <v>10914534.0866888</v>
      </c>
      <c r="BU57" s="1">
        <v>10235244.3708828</v>
      </c>
      <c r="BV57" s="7">
        <v>1.06636770859505</v>
      </c>
      <c r="BW57" s="7">
        <v>0.93776282978176495</v>
      </c>
      <c r="BX57" s="1">
        <v>10021233.481645601</v>
      </c>
      <c r="BY57" s="1">
        <v>11103527.078459401</v>
      </c>
      <c r="BZ57" s="1">
        <v>1317129.27436308</v>
      </c>
      <c r="CA57" s="1">
        <v>10860250.507298701</v>
      </c>
      <c r="CB57" s="1">
        <v>10278759.6998144</v>
      </c>
      <c r="CC57" s="1">
        <v>5888585.1903971098</v>
      </c>
      <c r="CD57" s="1">
        <v>8994127.1971942391</v>
      </c>
      <c r="CE57" s="1">
        <v>11816469.1657886</v>
      </c>
      <c r="CF57" s="1">
        <v>9798938.9744777996</v>
      </c>
      <c r="CG57" s="1">
        <v>13700386.5430944</v>
      </c>
      <c r="CH57" s="1">
        <v>10235244.3708828</v>
      </c>
      <c r="CI57" s="1">
        <v>12617710.564553199</v>
      </c>
      <c r="CJ57" s="1">
        <v>12118351.798554899</v>
      </c>
      <c r="CK57" s="1">
        <v>15332018.4780965</v>
      </c>
      <c r="CL57" s="1">
        <v>9281987.5685986392</v>
      </c>
      <c r="CM57" s="1">
        <v>8820634.1819717195</v>
      </c>
      <c r="CN57" s="1">
        <v>10255635.867796499</v>
      </c>
      <c r="CO57" s="1">
        <v>10575305.168537499</v>
      </c>
      <c r="CP57" s="1">
        <v>12043109.485570701</v>
      </c>
      <c r="CQ57" s="1">
        <v>8247479.9090917297</v>
      </c>
      <c r="CR57" s="1">
        <v>5880591.5169974295</v>
      </c>
      <c r="CS57" s="1">
        <v>10235244.3708828</v>
      </c>
      <c r="CT57" s="20">
        <v>11666206.1461861</v>
      </c>
      <c r="CU57" s="20">
        <v>10631098.050138701</v>
      </c>
      <c r="CV57" s="20">
        <v>9552358.8055089395</v>
      </c>
      <c r="CW57" s="20">
        <v>9943915.9372969102</v>
      </c>
      <c r="CX57" s="20">
        <v>12851201.0432512</v>
      </c>
      <c r="CY57" s="20">
        <v>12018548.827000501</v>
      </c>
      <c r="CZ57" s="20">
        <v>15855999.646538001</v>
      </c>
      <c r="DA57" s="20">
        <v>9358207.5910024792</v>
      </c>
      <c r="DB57" s="20">
        <v>10359961.484540701</v>
      </c>
      <c r="DC57" s="22">
        <v>5952087.2849184601</v>
      </c>
      <c r="DD57" s="22">
        <v>8881061.3016873002</v>
      </c>
      <c r="DE57" s="22">
        <v>10969164.3748443</v>
      </c>
      <c r="DF57" s="22">
        <v>10721075.5054997</v>
      </c>
      <c r="DG57" s="22">
        <v>13240136.9654017</v>
      </c>
      <c r="DH57" s="22">
        <v>9371455.7199263908</v>
      </c>
      <c r="DI57" s="22">
        <v>8940051.6992781702</v>
      </c>
      <c r="DJ57" s="22">
        <v>12187466.050978201</v>
      </c>
      <c r="DK57" s="22">
        <v>7275711.0057813404</v>
      </c>
      <c r="DL57" s="22">
        <v>7443792.5098114097</v>
      </c>
      <c r="DM57" s="6">
        <v>-0.25820142672868701</v>
      </c>
      <c r="DN57" s="6">
        <v>-1.19598678262572</v>
      </c>
      <c r="DO57" s="5">
        <v>9.9129363781558802E-2</v>
      </c>
      <c r="DP57" s="5">
        <v>0.40608256917533297</v>
      </c>
      <c r="DQ57" s="24">
        <v>11359721.9479404</v>
      </c>
      <c r="DR57" s="26">
        <v>9498200.2418127097</v>
      </c>
      <c r="DS57" t="s">
        <v>1443</v>
      </c>
      <c r="DT57" t="s">
        <v>1442</v>
      </c>
      <c r="DU57" t="s">
        <v>207</v>
      </c>
      <c r="DV57" t="s">
        <v>207</v>
      </c>
      <c r="DW57" t="s">
        <v>2131</v>
      </c>
      <c r="DX57" t="s">
        <v>2132</v>
      </c>
      <c r="DY57" t="s">
        <v>2133</v>
      </c>
      <c r="DZ57" t="s">
        <v>2134</v>
      </c>
      <c r="EA57" t="s">
        <v>2135</v>
      </c>
      <c r="EB57" t="str">
        <f>"C8B"</f>
        <v>C8B</v>
      </c>
      <c r="EC57" t="s">
        <v>1508</v>
      </c>
      <c r="ED57" t="s">
        <v>1506</v>
      </c>
      <c r="EE57">
        <v>9606</v>
      </c>
      <c r="EF57" s="15" t="str">
        <f>HYPERLINK("http://www.uniprot.org/uniprot/P07358", "P07358")</f>
        <v>P07358</v>
      </c>
      <c r="EG57" t="s">
        <v>2136</v>
      </c>
      <c r="EH57" t="s">
        <v>1909</v>
      </c>
      <c r="EI57" t="s">
        <v>1829</v>
      </c>
      <c r="EJ57" t="s">
        <v>1510</v>
      </c>
      <c r="EK57" t="s">
        <v>1508</v>
      </c>
      <c r="EL57" t="s">
        <v>1508</v>
      </c>
      <c r="EM57" t="s">
        <v>2137</v>
      </c>
      <c r="EN57" t="s">
        <v>1508</v>
      </c>
      <c r="EO57" t="s">
        <v>1508</v>
      </c>
      <c r="EP57" t="s">
        <v>1575</v>
      </c>
      <c r="EQ57" t="s">
        <v>1514</v>
      </c>
      <c r="ER57" t="s">
        <v>1975</v>
      </c>
      <c r="ES57" t="s">
        <v>2138</v>
      </c>
      <c r="ET57" t="s">
        <v>2139</v>
      </c>
      <c r="EU57" t="s">
        <v>1508</v>
      </c>
      <c r="EV57" t="s">
        <v>1833</v>
      </c>
      <c r="EW57" t="s">
        <v>98</v>
      </c>
    </row>
    <row r="58" spans="1:153">
      <c r="A58">
        <v>98</v>
      </c>
      <c r="B58">
        <v>1</v>
      </c>
      <c r="C58" t="s">
        <v>209</v>
      </c>
      <c r="D58" t="s">
        <v>98</v>
      </c>
      <c r="E58" t="s">
        <v>98</v>
      </c>
      <c r="F58" t="s">
        <v>210</v>
      </c>
      <c r="G58" t="s">
        <v>98</v>
      </c>
      <c r="H58" t="s">
        <v>98</v>
      </c>
      <c r="I58">
        <v>38</v>
      </c>
      <c r="J58">
        <v>705</v>
      </c>
      <c r="K58">
        <v>80118</v>
      </c>
      <c r="L58" t="s">
        <v>211</v>
      </c>
      <c r="M58">
        <v>182</v>
      </c>
      <c r="N58">
        <v>180</v>
      </c>
      <c r="O58">
        <v>0.98899999999999999</v>
      </c>
      <c r="P58">
        <v>97</v>
      </c>
      <c r="Q58">
        <v>85</v>
      </c>
      <c r="R58">
        <v>96</v>
      </c>
      <c r="S58">
        <v>84</v>
      </c>
      <c r="T58">
        <v>96.774000000000001</v>
      </c>
      <c r="U58">
        <v>84.75</v>
      </c>
      <c r="V58">
        <v>96</v>
      </c>
      <c r="W58" s="1">
        <v>19989630.190000001</v>
      </c>
      <c r="X58" s="1">
        <v>9870802.4330000002</v>
      </c>
      <c r="Y58" s="1">
        <v>1612232.395</v>
      </c>
      <c r="Z58" s="1">
        <v>13357087.939999999</v>
      </c>
      <c r="AA58" s="1">
        <v>6620365.9230000004</v>
      </c>
      <c r="AB58" s="1">
        <v>13639894.52</v>
      </c>
      <c r="AC58" s="1">
        <v>22067827.149999999</v>
      </c>
      <c r="AD58" s="1">
        <v>18346898.27</v>
      </c>
      <c r="AE58" s="1">
        <v>15317066.220000001</v>
      </c>
      <c r="AF58" s="1">
        <v>17257760.77</v>
      </c>
      <c r="AG58" s="1">
        <v>15163037.050000001</v>
      </c>
      <c r="AH58">
        <v>84</v>
      </c>
      <c r="AI58" s="1">
        <v>5632829.8059999999</v>
      </c>
      <c r="AJ58" s="1">
        <v>4951679.7869999995</v>
      </c>
      <c r="AK58" s="1">
        <v>5675223.96</v>
      </c>
      <c r="AL58" s="1">
        <v>5717975.858</v>
      </c>
      <c r="AM58" s="1">
        <v>5275579.1969999997</v>
      </c>
      <c r="AN58" s="1">
        <v>4458709.6770000001</v>
      </c>
      <c r="AO58" s="1">
        <v>5509397.9919999996</v>
      </c>
      <c r="AP58" s="1">
        <v>3763920.2740000002</v>
      </c>
      <c r="AQ58" s="1">
        <v>2291156.1710000001</v>
      </c>
      <c r="AR58" s="1">
        <v>5333849.21</v>
      </c>
      <c r="AS58" s="1">
        <v>4861032.193</v>
      </c>
      <c r="AT58" s="1">
        <v>9396088.9539090898</v>
      </c>
      <c r="AU58" s="1">
        <v>13931145.7146363</v>
      </c>
      <c r="AV58" s="1">
        <v>4861032.19318181</v>
      </c>
      <c r="AW58" s="1">
        <v>9990139.3180588204</v>
      </c>
      <c r="AX58" s="1">
        <v>8728993.2450468503</v>
      </c>
      <c r="AY58" s="1">
        <v>1145485.08319566</v>
      </c>
      <c r="AZ58" s="1">
        <v>9772184.8513656892</v>
      </c>
      <c r="BA58" s="1">
        <v>11709784.693361901</v>
      </c>
      <c r="BB58" s="1">
        <v>9852797.5625454094</v>
      </c>
      <c r="BC58" s="1">
        <v>12979883.854627</v>
      </c>
      <c r="BD58" s="1">
        <v>12671055.9619898</v>
      </c>
      <c r="BE58" s="1">
        <v>9583988.9410614297</v>
      </c>
      <c r="BF58" s="1">
        <v>11719345.773085799</v>
      </c>
      <c r="BG58" s="1">
        <v>10773281.0794401</v>
      </c>
      <c r="BH58" s="1">
        <v>10773281.0794401</v>
      </c>
      <c r="BI58" s="1">
        <v>11466056.1844112</v>
      </c>
      <c r="BJ58" s="1">
        <v>9347054.1442726608</v>
      </c>
      <c r="BK58" s="1">
        <v>10115991.4204314</v>
      </c>
      <c r="BL58" s="1">
        <v>9014255.6952470597</v>
      </c>
      <c r="BM58" s="1">
        <v>8316488.3009526599</v>
      </c>
      <c r="BN58" s="1">
        <v>7625785.4477272704</v>
      </c>
      <c r="BO58" s="1">
        <v>8991558.7354850993</v>
      </c>
      <c r="BP58" s="1">
        <v>6399777.5633646604</v>
      </c>
      <c r="BQ58" s="1">
        <v>6740326.0113098295</v>
      </c>
      <c r="BR58" s="1">
        <v>5619613.3715255903</v>
      </c>
      <c r="BS58" s="1">
        <v>8203816.1128973598</v>
      </c>
      <c r="BT58" s="1">
        <v>8203816.1128973598</v>
      </c>
      <c r="BU58" s="1">
        <v>9401171.0391994994</v>
      </c>
      <c r="BV58" s="7">
        <v>0.872637682974854</v>
      </c>
      <c r="BW58" s="7">
        <v>1.14595097084389</v>
      </c>
      <c r="BX58" s="1">
        <v>8717772.0271068402</v>
      </c>
      <c r="BY58" s="1">
        <v>7617248.44006084</v>
      </c>
      <c r="BZ58" s="1">
        <v>999593.44888212695</v>
      </c>
      <c r="CA58" s="1">
        <v>8527576.7462977301</v>
      </c>
      <c r="CB58" s="1">
        <v>10218399.382949701</v>
      </c>
      <c r="CC58" s="1">
        <v>8597922.4357999191</v>
      </c>
      <c r="CD58" s="1">
        <v>11326735.7721844</v>
      </c>
      <c r="CE58" s="1">
        <v>11057240.915515499</v>
      </c>
      <c r="CF58" s="1">
        <v>8363349.90318448</v>
      </c>
      <c r="CG58" s="1">
        <v>10226742.7414067</v>
      </c>
      <c r="CH58" s="1">
        <v>9401171.0391994994</v>
      </c>
      <c r="CI58" s="1">
        <v>13139538.216276599</v>
      </c>
      <c r="CJ58" s="1">
        <v>10711265.7711596</v>
      </c>
      <c r="CK58" s="1">
        <v>11592430.189291799</v>
      </c>
      <c r="CL58" s="1">
        <v>10329895.0654034</v>
      </c>
      <c r="CM58" s="1">
        <v>9530287.8424885795</v>
      </c>
      <c r="CN58" s="1">
        <v>8738776.23727029</v>
      </c>
      <c r="CO58" s="1">
        <v>10303885.462329</v>
      </c>
      <c r="CP58" s="1">
        <v>7333831.3119227001</v>
      </c>
      <c r="CQ58" s="1">
        <v>7724083.1364648398</v>
      </c>
      <c r="CR58" s="1">
        <v>6439801.3988670697</v>
      </c>
      <c r="CS58" s="1">
        <v>9401171.0391994994</v>
      </c>
      <c r="CT58" s="20">
        <v>10148783.1602723</v>
      </c>
      <c r="CU58" s="20">
        <v>7293152.38899644</v>
      </c>
      <c r="CV58" s="20">
        <v>7500607.1699179905</v>
      </c>
      <c r="CW58" s="20">
        <v>9885521.9350651205</v>
      </c>
      <c r="CX58" s="20">
        <v>13382685.1051115</v>
      </c>
      <c r="CY58" s="20">
        <v>10623051.121936601</v>
      </c>
      <c r="CZ58" s="20">
        <v>11988608.6262236</v>
      </c>
      <c r="DA58" s="20">
        <v>10414720.091023801</v>
      </c>
      <c r="DB58" s="20">
        <v>11193459.897313001</v>
      </c>
      <c r="DC58" s="22">
        <v>8690641.8353758603</v>
      </c>
      <c r="DD58" s="22">
        <v>11184346.4668996</v>
      </c>
      <c r="DE58" s="22">
        <v>10264376.899125</v>
      </c>
      <c r="DF58" s="22">
        <v>9150389.2436204199</v>
      </c>
      <c r="DG58" s="22">
        <v>9883186.4473489597</v>
      </c>
      <c r="DH58" s="22">
        <v>7985370.73757465</v>
      </c>
      <c r="DI58" s="22">
        <v>8710601.4690449797</v>
      </c>
      <c r="DJ58" s="22">
        <v>7421739.3975160001</v>
      </c>
      <c r="DK58" s="22">
        <v>6813984.0660413597</v>
      </c>
      <c r="DL58" s="22">
        <v>8151653.6693634596</v>
      </c>
      <c r="DM58" s="6">
        <v>-0.21867434248168599</v>
      </c>
      <c r="DN58" s="6">
        <v>-1.16366385586268</v>
      </c>
      <c r="DO58" s="5">
        <v>0.111568942920741</v>
      </c>
      <c r="DP58" s="5">
        <v>0.42018303503214699</v>
      </c>
      <c r="DQ58" s="24">
        <v>10270065.499539999</v>
      </c>
      <c r="DR58" s="26">
        <v>8825629.0231910292</v>
      </c>
      <c r="DS58" t="s">
        <v>1443</v>
      </c>
      <c r="DT58" t="s">
        <v>1442</v>
      </c>
      <c r="DU58" t="s">
        <v>209</v>
      </c>
      <c r="DV58" t="s">
        <v>209</v>
      </c>
      <c r="DW58" t="s">
        <v>2140</v>
      </c>
      <c r="DX58" t="s">
        <v>2141</v>
      </c>
      <c r="DY58" t="s">
        <v>2142</v>
      </c>
      <c r="DZ58" t="s">
        <v>2143</v>
      </c>
      <c r="EA58" t="s">
        <v>2144</v>
      </c>
      <c r="EB58" t="str">
        <f>"C1R"</f>
        <v>C1R</v>
      </c>
      <c r="EC58" t="s">
        <v>1508</v>
      </c>
      <c r="ED58" t="s">
        <v>1506</v>
      </c>
      <c r="EE58">
        <v>9606</v>
      </c>
      <c r="EF58" s="15" t="str">
        <f>HYPERLINK("http://www.uniprot.org/uniprot/P00736", "P00736")</f>
        <v>P00736</v>
      </c>
      <c r="EG58" t="s">
        <v>2145</v>
      </c>
      <c r="EH58" t="s">
        <v>2005</v>
      </c>
      <c r="EI58" t="s">
        <v>1509</v>
      </c>
      <c r="EJ58" t="s">
        <v>1510</v>
      </c>
      <c r="EK58" t="s">
        <v>1508</v>
      </c>
      <c r="EL58" t="s">
        <v>2006</v>
      </c>
      <c r="EM58" t="s">
        <v>1830</v>
      </c>
      <c r="EN58" t="s">
        <v>1508</v>
      </c>
      <c r="EO58" t="s">
        <v>1545</v>
      </c>
      <c r="EP58" t="s">
        <v>2146</v>
      </c>
      <c r="EQ58" t="s">
        <v>1514</v>
      </c>
      <c r="ER58" t="s">
        <v>2147</v>
      </c>
      <c r="ES58" t="s">
        <v>1754</v>
      </c>
      <c r="ET58" t="s">
        <v>2148</v>
      </c>
      <c r="EU58" t="s">
        <v>1508</v>
      </c>
      <c r="EV58" t="s">
        <v>2011</v>
      </c>
      <c r="EW58" t="s">
        <v>98</v>
      </c>
    </row>
    <row r="59" spans="1:153">
      <c r="A59">
        <v>381</v>
      </c>
      <c r="B59">
        <v>1</v>
      </c>
      <c r="C59" t="s">
        <v>212</v>
      </c>
      <c r="D59" t="s">
        <v>98</v>
      </c>
      <c r="E59" t="s">
        <v>98</v>
      </c>
      <c r="F59" t="s">
        <v>98</v>
      </c>
      <c r="G59" t="s">
        <v>98</v>
      </c>
      <c r="H59" t="s">
        <v>98</v>
      </c>
      <c r="I59">
        <v>47.7</v>
      </c>
      <c r="J59">
        <v>130</v>
      </c>
      <c r="K59">
        <v>14746</v>
      </c>
      <c r="L59" t="s">
        <v>213</v>
      </c>
      <c r="M59">
        <v>81</v>
      </c>
      <c r="N59">
        <v>81</v>
      </c>
      <c r="O59">
        <v>1</v>
      </c>
      <c r="P59">
        <v>41</v>
      </c>
      <c r="Q59">
        <v>40</v>
      </c>
      <c r="R59">
        <v>41</v>
      </c>
      <c r="S59">
        <v>40</v>
      </c>
      <c r="T59">
        <v>41</v>
      </c>
      <c r="U59">
        <v>40</v>
      </c>
      <c r="V59">
        <v>41</v>
      </c>
      <c r="W59" s="1">
        <v>36695268.280000001</v>
      </c>
      <c r="X59" s="1">
        <v>13084958.470000001</v>
      </c>
      <c r="Y59" s="1">
        <v>3216691.17</v>
      </c>
      <c r="Z59" s="1">
        <v>17881139.789999999</v>
      </c>
      <c r="AA59" s="1">
        <v>3920534.122</v>
      </c>
      <c r="AB59" s="1">
        <v>11283938.560000001</v>
      </c>
      <c r="AC59" s="1">
        <v>31565991.84</v>
      </c>
      <c r="AD59" s="1">
        <v>5719329.8360000001</v>
      </c>
      <c r="AE59" s="1">
        <v>13535878.939999999</v>
      </c>
      <c r="AF59" s="1">
        <v>12203706.039999999</v>
      </c>
      <c r="AG59" s="1">
        <v>16210082.880000001</v>
      </c>
      <c r="AH59">
        <v>40</v>
      </c>
      <c r="AI59" s="1">
        <v>861989.71019999997</v>
      </c>
      <c r="AJ59" s="1">
        <v>2255938.5440000002</v>
      </c>
      <c r="AK59" s="1">
        <v>1062098.4990000001</v>
      </c>
      <c r="AL59" s="1">
        <v>1176608.9469999999</v>
      </c>
      <c r="AM59" s="1">
        <v>3540737.9240000001</v>
      </c>
      <c r="AN59" s="1">
        <v>3035240.8930000002</v>
      </c>
      <c r="AO59" s="1">
        <v>2873706.2170000002</v>
      </c>
      <c r="AP59" s="1">
        <v>1268204.2320000001</v>
      </c>
      <c r="AQ59" s="1">
        <v>702391.59669999999</v>
      </c>
      <c r="AR59" s="1">
        <v>2087526.1629999999</v>
      </c>
      <c r="AS59" s="1">
        <v>1886444.273</v>
      </c>
      <c r="AT59" s="1">
        <v>8457654.8603136297</v>
      </c>
      <c r="AU59" s="1">
        <v>15028865.448000001</v>
      </c>
      <c r="AV59" s="1">
        <v>1886444.2726272701</v>
      </c>
      <c r="AW59" s="1">
        <v>18339050.7451276</v>
      </c>
      <c r="AX59" s="1">
        <v>11571350.4420364</v>
      </c>
      <c r="AY59" s="1">
        <v>2285447.0384725202</v>
      </c>
      <c r="AZ59" s="1">
        <v>13082028.3706981</v>
      </c>
      <c r="BA59" s="1">
        <v>6934452.1111901402</v>
      </c>
      <c r="BB59" s="1">
        <v>8150969.3624727596</v>
      </c>
      <c r="BC59" s="1">
        <v>18566526.964994099</v>
      </c>
      <c r="BD59" s="1">
        <v>3949983.6621176102</v>
      </c>
      <c r="BE59" s="1">
        <v>8469488.3605789002</v>
      </c>
      <c r="BF59" s="1">
        <v>8287254.2215600498</v>
      </c>
      <c r="BG59" s="1">
        <v>11517203.2232989</v>
      </c>
      <c r="BH59" s="1">
        <v>11517203.2232989</v>
      </c>
      <c r="BI59" s="1">
        <v>1754646.02836209</v>
      </c>
      <c r="BJ59" s="1">
        <v>4258429.5883346898</v>
      </c>
      <c r="BK59" s="1">
        <v>1893172.7415982101</v>
      </c>
      <c r="BL59" s="1">
        <v>1854896.5866538601</v>
      </c>
      <c r="BM59" s="1">
        <v>5581663.0595613802</v>
      </c>
      <c r="BN59" s="1">
        <v>5191209.4549649497</v>
      </c>
      <c r="BO59" s="1">
        <v>4690003.9307750501</v>
      </c>
      <c r="BP59" s="1">
        <v>2156322.2382211601</v>
      </c>
      <c r="BQ59" s="1">
        <v>2066357.7670028899</v>
      </c>
      <c r="BR59" s="1">
        <v>2199366.62570262</v>
      </c>
      <c r="BS59" s="1">
        <v>3183694.5958115999</v>
      </c>
      <c r="BT59" s="1">
        <v>3183694.5958115999</v>
      </c>
      <c r="BU59" s="1">
        <v>6055349.5077394797</v>
      </c>
      <c r="BV59" s="7">
        <v>0.52576562124819604</v>
      </c>
      <c r="BW59" s="7">
        <v>1.90198818558342</v>
      </c>
      <c r="BX59" s="1">
        <v>9642042.4081142098</v>
      </c>
      <c r="BY59" s="1">
        <v>6083818.2538378602</v>
      </c>
      <c r="BZ59" s="1">
        <v>1201609.4820123501</v>
      </c>
      <c r="CA59" s="1">
        <v>6878080.7735066498</v>
      </c>
      <c r="CB59" s="1">
        <v>3645896.5222557499</v>
      </c>
      <c r="CC59" s="1">
        <v>4285499.4706354998</v>
      </c>
      <c r="CD59" s="1">
        <v>9761641.5841715503</v>
      </c>
      <c r="CE59" s="1">
        <v>2076765.61403349</v>
      </c>
      <c r="CF59" s="1">
        <v>4452965.8095541298</v>
      </c>
      <c r="CG59" s="1">
        <v>4357153.3642402496</v>
      </c>
      <c r="CH59" s="1">
        <v>6055349.5077394797</v>
      </c>
      <c r="CI59" s="1">
        <v>3337316.0158255799</v>
      </c>
      <c r="CJ59" s="1">
        <v>8099482.7661514804</v>
      </c>
      <c r="CK59" s="1">
        <v>3600792.1877883901</v>
      </c>
      <c r="CL59" s="1">
        <v>3527991.3932946702</v>
      </c>
      <c r="CM59" s="1">
        <v>10616257.195193199</v>
      </c>
      <c r="CN59" s="1">
        <v>9873619.0522323195</v>
      </c>
      <c r="CO59" s="1">
        <v>8920332.0666739903</v>
      </c>
      <c r="CP59" s="1">
        <v>4101299.42140747</v>
      </c>
      <c r="CQ59" s="1">
        <v>3930188.0600280501</v>
      </c>
      <c r="CR59" s="1">
        <v>4183169.3378528701</v>
      </c>
      <c r="CS59" s="1">
        <v>6055349.5077394797</v>
      </c>
      <c r="CT59" s="20">
        <v>11224771.3427047</v>
      </c>
      <c r="CU59" s="20">
        <v>5824966.0597709604</v>
      </c>
      <c r="CV59" s="20">
        <v>6049758.7415366098</v>
      </c>
      <c r="CW59" s="20">
        <v>3527126.7732865498</v>
      </c>
      <c r="CX59" s="20">
        <v>3399072.9811732299</v>
      </c>
      <c r="CY59" s="20">
        <v>8032777.9484045496</v>
      </c>
      <c r="CZ59" s="20">
        <v>3723851.4771159901</v>
      </c>
      <c r="DA59" s="20">
        <v>3556961.86767316</v>
      </c>
      <c r="DB59" s="20">
        <v>12468946.4933229</v>
      </c>
      <c r="DC59" s="22">
        <v>4331713.9998740898</v>
      </c>
      <c r="DD59" s="22">
        <v>9638927.2036504094</v>
      </c>
      <c r="DE59" s="22">
        <v>1927850.27987144</v>
      </c>
      <c r="DF59" s="22">
        <v>4872015.5102489302</v>
      </c>
      <c r="DG59" s="22">
        <v>4210779.5382517502</v>
      </c>
      <c r="DH59" s="22">
        <v>9022374.1303031594</v>
      </c>
      <c r="DI59" s="22">
        <v>7540986.1540499199</v>
      </c>
      <c r="DJ59" s="22">
        <v>4150460.2713433998</v>
      </c>
      <c r="DK59" s="22">
        <v>3467109.0852388102</v>
      </c>
      <c r="DL59" s="22">
        <v>5295155.1717846701</v>
      </c>
      <c r="DM59" s="6">
        <v>-0.23815069493666199</v>
      </c>
      <c r="DN59" s="6">
        <v>-1.1794798238539701</v>
      </c>
      <c r="DO59" s="5">
        <v>0.43214347367167</v>
      </c>
      <c r="DP59" s="5">
        <v>0.76855620857981899</v>
      </c>
      <c r="DQ59" s="24">
        <v>6423137.0761098396</v>
      </c>
      <c r="DR59" s="26">
        <v>5445737.1344616599</v>
      </c>
      <c r="DS59" t="s">
        <v>1443</v>
      </c>
      <c r="DT59" t="s">
        <v>1442</v>
      </c>
      <c r="DU59" t="s">
        <v>212</v>
      </c>
      <c r="DV59" t="s">
        <v>212</v>
      </c>
      <c r="DW59" t="s">
        <v>2149</v>
      </c>
      <c r="DX59" t="s">
        <v>2150</v>
      </c>
      <c r="DY59" t="s">
        <v>2151</v>
      </c>
      <c r="DZ59" t="s">
        <v>2152</v>
      </c>
      <c r="EA59" t="s">
        <v>2153</v>
      </c>
      <c r="EB59" t="str">
        <f>"SAA4"</f>
        <v>SAA4</v>
      </c>
      <c r="EC59" t="s">
        <v>2154</v>
      </c>
      <c r="ED59" t="s">
        <v>1506</v>
      </c>
      <c r="EE59">
        <v>9606</v>
      </c>
      <c r="EF59" s="15" t="str">
        <f>HYPERLINK("http://www.uniprot.org/uniprot/P35542", "P35542")</f>
        <v>P35542</v>
      </c>
      <c r="EG59" t="s">
        <v>2155</v>
      </c>
      <c r="EH59" t="s">
        <v>1602</v>
      </c>
      <c r="EI59" t="s">
        <v>1985</v>
      </c>
      <c r="EJ59" t="s">
        <v>1510</v>
      </c>
      <c r="EK59" t="s">
        <v>1508</v>
      </c>
      <c r="EL59" t="s">
        <v>1508</v>
      </c>
      <c r="EM59" t="s">
        <v>1528</v>
      </c>
      <c r="EN59" t="s">
        <v>1508</v>
      </c>
      <c r="EO59" t="s">
        <v>1508</v>
      </c>
      <c r="EP59" t="s">
        <v>1604</v>
      </c>
      <c r="EQ59" t="s">
        <v>1508</v>
      </c>
      <c r="ER59" t="s">
        <v>2156</v>
      </c>
      <c r="ES59" t="s">
        <v>2157</v>
      </c>
      <c r="ET59" t="s">
        <v>2158</v>
      </c>
      <c r="EU59" t="s">
        <v>1508</v>
      </c>
      <c r="EV59" t="s">
        <v>1508</v>
      </c>
      <c r="EW59" t="s">
        <v>98</v>
      </c>
    </row>
    <row r="60" spans="1:153">
      <c r="A60">
        <v>333</v>
      </c>
      <c r="B60">
        <v>1</v>
      </c>
      <c r="C60" t="s">
        <v>214</v>
      </c>
      <c r="D60" t="s">
        <v>98</v>
      </c>
      <c r="E60" t="s">
        <v>98</v>
      </c>
      <c r="F60" t="s">
        <v>98</v>
      </c>
      <c r="G60" t="s">
        <v>98</v>
      </c>
      <c r="H60" t="s">
        <v>98</v>
      </c>
      <c r="I60">
        <v>20.6</v>
      </c>
      <c r="J60">
        <v>545</v>
      </c>
      <c r="K60">
        <v>60556</v>
      </c>
      <c r="L60" t="s">
        <v>215</v>
      </c>
      <c r="M60">
        <v>121</v>
      </c>
      <c r="N60">
        <v>121</v>
      </c>
      <c r="O60">
        <v>1</v>
      </c>
      <c r="P60">
        <v>59</v>
      </c>
      <c r="Q60">
        <v>62</v>
      </c>
      <c r="R60">
        <v>59</v>
      </c>
      <c r="S60">
        <v>62</v>
      </c>
      <c r="T60">
        <v>59</v>
      </c>
      <c r="U60">
        <v>62</v>
      </c>
      <c r="V60">
        <v>59</v>
      </c>
      <c r="W60" s="1">
        <v>16798417.899999999</v>
      </c>
      <c r="X60" s="1">
        <v>13125612.380000001</v>
      </c>
      <c r="Y60" s="1">
        <v>1471247.402</v>
      </c>
      <c r="Z60" s="1">
        <v>10390875.880000001</v>
      </c>
      <c r="AA60" s="1">
        <v>5360064.6919999998</v>
      </c>
      <c r="AB60" s="1">
        <v>13635978.25</v>
      </c>
      <c r="AC60" s="1">
        <v>16576585.779999999</v>
      </c>
      <c r="AD60" s="1">
        <v>10514856.449999999</v>
      </c>
      <c r="AE60" s="1">
        <v>12967190.82</v>
      </c>
      <c r="AF60" s="1">
        <v>14556091.609999999</v>
      </c>
      <c r="AG60" s="1">
        <v>12658408.199999999</v>
      </c>
      <c r="AH60">
        <v>62</v>
      </c>
      <c r="AI60" s="1">
        <v>4877994.267</v>
      </c>
      <c r="AJ60" s="1">
        <v>4790536.0329999998</v>
      </c>
      <c r="AK60" s="1">
        <v>5605636.9910000004</v>
      </c>
      <c r="AL60" s="1">
        <v>4866996.2949999999</v>
      </c>
      <c r="AM60" s="1">
        <v>4550484.1900000004</v>
      </c>
      <c r="AN60" s="1">
        <v>4976402.7960000001</v>
      </c>
      <c r="AO60" s="1">
        <v>6191095.0669999998</v>
      </c>
      <c r="AP60" s="1">
        <v>5656191.3229999999</v>
      </c>
      <c r="AQ60" s="1">
        <v>3021667.8470000001</v>
      </c>
      <c r="AR60" s="1">
        <v>7218275.6440000003</v>
      </c>
      <c r="AS60" s="1">
        <v>5175528.0449999999</v>
      </c>
      <c r="AT60" s="1">
        <v>8408460.8119090907</v>
      </c>
      <c r="AU60" s="1">
        <v>11641393.578545401</v>
      </c>
      <c r="AV60" s="1">
        <v>5175528.04527272</v>
      </c>
      <c r="AW60" s="1">
        <v>8395279.6299316194</v>
      </c>
      <c r="AX60" s="1">
        <v>11607301.6940428</v>
      </c>
      <c r="AY60" s="1">
        <v>1045315.77327683</v>
      </c>
      <c r="AZ60" s="1">
        <v>7602073.1706702504</v>
      </c>
      <c r="BA60" s="1">
        <v>9480624.5177108403</v>
      </c>
      <c r="BB60" s="1">
        <v>9849968.6392385792</v>
      </c>
      <c r="BC60" s="1">
        <v>9750038.2193569299</v>
      </c>
      <c r="BD60" s="1">
        <v>7261954.1760962401</v>
      </c>
      <c r="BE60" s="1">
        <v>8113656.4685762199</v>
      </c>
      <c r="BF60" s="1">
        <v>9884704.7977884002</v>
      </c>
      <c r="BG60" s="1">
        <v>8993751.6545796599</v>
      </c>
      <c r="BH60" s="1">
        <v>8993751.6545796599</v>
      </c>
      <c r="BI60" s="1">
        <v>9929530.6726790406</v>
      </c>
      <c r="BJ60" s="1">
        <v>9042870.6230353303</v>
      </c>
      <c r="BK60" s="1">
        <v>9991953.8165695705</v>
      </c>
      <c r="BL60" s="1">
        <v>7672706.2443903899</v>
      </c>
      <c r="BM60" s="1">
        <v>7173439.5630579004</v>
      </c>
      <c r="BN60" s="1">
        <v>8511202.2923411503</v>
      </c>
      <c r="BO60" s="1">
        <v>10104115.7332862</v>
      </c>
      <c r="BP60" s="1">
        <v>9617197.9446749799</v>
      </c>
      <c r="BQ60" s="1">
        <v>8889409.9164716695</v>
      </c>
      <c r="BR60" s="1">
        <v>7604999.07877596</v>
      </c>
      <c r="BS60" s="1">
        <v>8734581.1923371404</v>
      </c>
      <c r="BT60" s="1">
        <v>8734581.1923371404</v>
      </c>
      <c r="BU60" s="1">
        <v>8863219.1697284896</v>
      </c>
      <c r="BV60" s="7">
        <v>0.98548631429191103</v>
      </c>
      <c r="BW60" s="7">
        <v>1.0147274350720099</v>
      </c>
      <c r="BX60" s="1">
        <v>8273433.1799512701</v>
      </c>
      <c r="BY60" s="1">
        <v>11438836.9653365</v>
      </c>
      <c r="BZ60" s="1">
        <v>1030144.3886777801</v>
      </c>
      <c r="CA60" s="1">
        <v>7491739.0699412497</v>
      </c>
      <c r="CB60" s="1">
        <v>9343025.7131443806</v>
      </c>
      <c r="CC60" s="1">
        <v>9707009.2901741397</v>
      </c>
      <c r="CD60" s="1">
        <v>9608529.2289993297</v>
      </c>
      <c r="CE60" s="1">
        <v>7156556.4555578399</v>
      </c>
      <c r="CF60" s="1">
        <v>7995897.4086479004</v>
      </c>
      <c r="CG60" s="1">
        <v>9741241.2990360595</v>
      </c>
      <c r="CH60" s="1">
        <v>8863219.1697284896</v>
      </c>
      <c r="CI60" s="1">
        <v>10075767.190956401</v>
      </c>
      <c r="CJ60" s="1">
        <v>9176048.9130006693</v>
      </c>
      <c r="CK60" s="1">
        <v>10139109.6676456</v>
      </c>
      <c r="CL60" s="1">
        <v>7785705.5274312496</v>
      </c>
      <c r="CM60" s="1">
        <v>7279085.9284658302</v>
      </c>
      <c r="CN60" s="1">
        <v>8636550.4714863505</v>
      </c>
      <c r="CO60" s="1">
        <v>10252923.4417082</v>
      </c>
      <c r="CP60" s="1">
        <v>9758834.60297985</v>
      </c>
      <c r="CQ60" s="1">
        <v>9020328.1238449905</v>
      </c>
      <c r="CR60" s="1">
        <v>7717001.2089313297</v>
      </c>
      <c r="CS60" s="1">
        <v>8863219.1697284896</v>
      </c>
      <c r="CT60" s="20">
        <v>9631506.6594134606</v>
      </c>
      <c r="CU60" s="20">
        <v>10952141.287966</v>
      </c>
      <c r="CV60" s="20">
        <v>6589514.6364472397</v>
      </c>
      <c r="CW60" s="20">
        <v>9038664.6837544609</v>
      </c>
      <c r="CX60" s="20">
        <v>10262219.058958201</v>
      </c>
      <c r="CY60" s="20">
        <v>9100477.8317290805</v>
      </c>
      <c r="CZ60" s="20">
        <v>10485619.9812223</v>
      </c>
      <c r="DA60" s="20">
        <v>7849638.6716360701</v>
      </c>
      <c r="DB60" s="20">
        <v>8549390.9287950303</v>
      </c>
      <c r="DC60" s="22">
        <v>9811689.0055104308</v>
      </c>
      <c r="DD60" s="22">
        <v>9487739.6361947898</v>
      </c>
      <c r="DE60" s="22">
        <v>6643392.6257893303</v>
      </c>
      <c r="DF60" s="22">
        <v>8748357.3553852197</v>
      </c>
      <c r="DG60" s="22">
        <v>9413994.8976310994</v>
      </c>
      <c r="DH60" s="22">
        <v>7891958.2715092301</v>
      </c>
      <c r="DI60" s="22">
        <v>8667519.6769086104</v>
      </c>
      <c r="DJ60" s="22">
        <v>9875810.3597272094</v>
      </c>
      <c r="DK60" s="22">
        <v>7957497.4816332003</v>
      </c>
      <c r="DL60" s="22">
        <v>9768363.5449276697</v>
      </c>
      <c r="DM60" s="6">
        <v>-5.3820018596141397E-2</v>
      </c>
      <c r="DN60" s="6">
        <v>-1.03800975492947</v>
      </c>
      <c r="DO60" s="5">
        <v>0.663054949126622</v>
      </c>
      <c r="DP60" s="5">
        <v>0.84372387259436699</v>
      </c>
      <c r="DQ60" s="24">
        <v>9162130.4155468699</v>
      </c>
      <c r="DR60" s="26">
        <v>8826632.2855216805</v>
      </c>
      <c r="DS60" t="s">
        <v>1443</v>
      </c>
      <c r="DT60" t="s">
        <v>1442</v>
      </c>
      <c r="DU60" t="s">
        <v>214</v>
      </c>
      <c r="DV60" t="s">
        <v>214</v>
      </c>
      <c r="DW60" t="s">
        <v>2159</v>
      </c>
      <c r="DX60" t="s">
        <v>2160</v>
      </c>
      <c r="DY60" t="s">
        <v>2161</v>
      </c>
      <c r="DZ60" t="s">
        <v>2162</v>
      </c>
      <c r="EA60" t="s">
        <v>2163</v>
      </c>
      <c r="EB60" t="str">
        <f>"CPN2"</f>
        <v>CPN2</v>
      </c>
      <c r="EC60" t="s">
        <v>2164</v>
      </c>
      <c r="ED60" t="s">
        <v>1506</v>
      </c>
      <c r="EE60">
        <v>9606</v>
      </c>
      <c r="EF60" s="15" t="str">
        <f>HYPERLINK("http://www.uniprot.org/uniprot/P22792", "P22792")</f>
        <v>P22792</v>
      </c>
      <c r="EG60" t="s">
        <v>2119</v>
      </c>
      <c r="EH60" t="s">
        <v>1508</v>
      </c>
      <c r="EI60" t="s">
        <v>1509</v>
      </c>
      <c r="EJ60" t="s">
        <v>1510</v>
      </c>
      <c r="EK60" t="s">
        <v>1508</v>
      </c>
      <c r="EL60" t="s">
        <v>1508</v>
      </c>
      <c r="EM60" t="s">
        <v>2120</v>
      </c>
      <c r="EN60" t="s">
        <v>1508</v>
      </c>
      <c r="EO60" t="s">
        <v>1508</v>
      </c>
      <c r="EP60" t="s">
        <v>1617</v>
      </c>
      <c r="EQ60" t="s">
        <v>1508</v>
      </c>
      <c r="ER60" t="s">
        <v>2165</v>
      </c>
      <c r="ES60" t="s">
        <v>2166</v>
      </c>
      <c r="ET60" t="s">
        <v>2167</v>
      </c>
      <c r="EU60" t="s">
        <v>1508</v>
      </c>
      <c r="EV60" t="s">
        <v>1756</v>
      </c>
      <c r="EW60" t="s">
        <v>98</v>
      </c>
    </row>
    <row r="61" spans="1:153">
      <c r="A61">
        <v>389</v>
      </c>
      <c r="B61">
        <v>1</v>
      </c>
      <c r="C61" t="s">
        <v>216</v>
      </c>
      <c r="D61" t="s">
        <v>98</v>
      </c>
      <c r="E61" t="s">
        <v>98</v>
      </c>
      <c r="F61" t="s">
        <v>98</v>
      </c>
      <c r="G61" t="s">
        <v>98</v>
      </c>
      <c r="H61" t="s">
        <v>98</v>
      </c>
      <c r="I61">
        <v>39</v>
      </c>
      <c r="J61">
        <v>418</v>
      </c>
      <c r="K61">
        <v>46312</v>
      </c>
      <c r="L61" t="s">
        <v>217</v>
      </c>
      <c r="M61">
        <v>147</v>
      </c>
      <c r="N61">
        <v>147</v>
      </c>
      <c r="O61">
        <v>1</v>
      </c>
      <c r="P61">
        <v>73</v>
      </c>
      <c r="Q61">
        <v>74</v>
      </c>
      <c r="R61">
        <v>73</v>
      </c>
      <c r="S61">
        <v>74</v>
      </c>
      <c r="T61">
        <v>73</v>
      </c>
      <c r="U61">
        <v>74</v>
      </c>
      <c r="V61">
        <v>73</v>
      </c>
      <c r="W61" s="1">
        <v>28042280.34</v>
      </c>
      <c r="X61" s="1">
        <v>10765516.5</v>
      </c>
      <c r="Y61" s="1">
        <v>2473084.0669999998</v>
      </c>
      <c r="Z61" s="1">
        <v>16069735.93</v>
      </c>
      <c r="AA61" s="1">
        <v>6632679.0140000004</v>
      </c>
      <c r="AB61" s="1">
        <v>10904967.65</v>
      </c>
      <c r="AC61" s="1">
        <v>26055043.539999999</v>
      </c>
      <c r="AD61" s="1">
        <v>7483649.1030000001</v>
      </c>
      <c r="AE61" s="1">
        <v>17394384.489999998</v>
      </c>
      <c r="AF61" s="1">
        <v>12563746.98</v>
      </c>
      <c r="AG61" s="1">
        <v>15101333.73</v>
      </c>
      <c r="AH61">
        <v>74</v>
      </c>
      <c r="AI61" s="1">
        <v>2493394.1639999999</v>
      </c>
      <c r="AJ61" s="1">
        <v>3316964.156</v>
      </c>
      <c r="AK61" s="1">
        <v>1810811.047</v>
      </c>
      <c r="AL61" s="1">
        <v>2852185.997</v>
      </c>
      <c r="AM61" s="1">
        <v>2694533.0449999999</v>
      </c>
      <c r="AN61" s="1">
        <v>3839743.44</v>
      </c>
      <c r="AO61" s="1">
        <v>3979847.128</v>
      </c>
      <c r="AP61" s="1">
        <v>2291089.602</v>
      </c>
      <c r="AQ61" s="1">
        <v>1584397.2139999999</v>
      </c>
      <c r="AR61" s="1">
        <v>3619318.01</v>
      </c>
      <c r="AS61" s="1">
        <v>2848228.38</v>
      </c>
      <c r="AT61" s="1">
        <v>8400769.7057727203</v>
      </c>
      <c r="AU61" s="1">
        <v>13953311.0312727</v>
      </c>
      <c r="AV61" s="1">
        <v>2848228.38027272</v>
      </c>
      <c r="AW61" s="1">
        <v>14014580.7966376</v>
      </c>
      <c r="AX61" s="1">
        <v>9520210.8892154004</v>
      </c>
      <c r="AY61" s="1">
        <v>1757116.97458937</v>
      </c>
      <c r="AZ61" s="1">
        <v>11756786.4137752</v>
      </c>
      <c r="BA61" s="1">
        <v>11731563.496255299</v>
      </c>
      <c r="BB61" s="1">
        <v>7877219.1767327897</v>
      </c>
      <c r="BC61" s="1">
        <v>15325090.0814877</v>
      </c>
      <c r="BD61" s="1">
        <v>5168488.71065374</v>
      </c>
      <c r="BE61" s="1">
        <v>10883780.6270664</v>
      </c>
      <c r="BF61" s="1">
        <v>8531749.6879511308</v>
      </c>
      <c r="BG61" s="1">
        <v>10729441.1014922</v>
      </c>
      <c r="BH61" s="1">
        <v>10729441.1014922</v>
      </c>
      <c r="BI61" s="1">
        <v>5075494.65525374</v>
      </c>
      <c r="BJ61" s="1">
        <v>6261277.96917326</v>
      </c>
      <c r="BK61" s="1">
        <v>3227740.2873585299</v>
      </c>
      <c r="BL61" s="1">
        <v>4496404.7603296395</v>
      </c>
      <c r="BM61" s="1">
        <v>4247695.2214111201</v>
      </c>
      <c r="BN61" s="1">
        <v>6567159.9563440802</v>
      </c>
      <c r="BO61" s="1">
        <v>6495270.3111348702</v>
      </c>
      <c r="BP61" s="1">
        <v>3895529.863324</v>
      </c>
      <c r="BQ61" s="1">
        <v>4661119.9572266201</v>
      </c>
      <c r="BR61" s="1">
        <v>3813225.1370486999</v>
      </c>
      <c r="BS61" s="1">
        <v>4806868.3664970603</v>
      </c>
      <c r="BT61" s="1">
        <v>4806868.3664970603</v>
      </c>
      <c r="BU61" s="1">
        <v>7181574.4110157797</v>
      </c>
      <c r="BV61" s="7">
        <v>0.66933350424160798</v>
      </c>
      <c r="BW61" s="7">
        <v>1.4940235228969301</v>
      </c>
      <c r="BX61" s="1">
        <v>9380428.4750906192</v>
      </c>
      <c r="BY61" s="1">
        <v>6372196.1155976597</v>
      </c>
      <c r="BZ61" s="1">
        <v>1176097.26196431</v>
      </c>
      <c r="CA61" s="1">
        <v>7869211.0489523103</v>
      </c>
      <c r="CB61" s="1">
        <v>7852328.50518155</v>
      </c>
      <c r="CC61" s="1">
        <v>5272486.71524176</v>
      </c>
      <c r="CD61" s="1">
        <v>10257596.2470605</v>
      </c>
      <c r="CE61" s="1">
        <v>3459442.6603350602</v>
      </c>
      <c r="CF61" s="1">
        <v>7284879.0265113404</v>
      </c>
      <c r="CG61" s="1">
        <v>5710585.91594858</v>
      </c>
      <c r="CH61" s="1">
        <v>7181574.4110157797</v>
      </c>
      <c r="CI61" s="1">
        <v>7582908.4052867796</v>
      </c>
      <c r="CJ61" s="1">
        <v>9354496.56934122</v>
      </c>
      <c r="CK61" s="1">
        <v>4822319.91511577</v>
      </c>
      <c r="CL61" s="1">
        <v>6717734.4803982498</v>
      </c>
      <c r="CM61" s="1">
        <v>6346156.5788851297</v>
      </c>
      <c r="CN61" s="1">
        <v>9811491.4534048699</v>
      </c>
      <c r="CO61" s="1">
        <v>9704086.6324096099</v>
      </c>
      <c r="CP61" s="1">
        <v>5820013.2499535503</v>
      </c>
      <c r="CQ61" s="1">
        <v>6963822.8591409298</v>
      </c>
      <c r="CR61" s="1">
        <v>5697048.0528526604</v>
      </c>
      <c r="CS61" s="1">
        <v>7181574.4110157797</v>
      </c>
      <c r="CT61" s="20">
        <v>10920213.817031</v>
      </c>
      <c r="CU61" s="20">
        <v>6101074.1200471697</v>
      </c>
      <c r="CV61" s="20">
        <v>6921527.9523570295</v>
      </c>
      <c r="CW61" s="20">
        <v>7596528.8466638001</v>
      </c>
      <c r="CX61" s="20">
        <v>7723229.9718986703</v>
      </c>
      <c r="CY61" s="20">
        <v>9277455.8487436101</v>
      </c>
      <c r="CZ61" s="20">
        <v>4987125.6663826704</v>
      </c>
      <c r="DA61" s="20">
        <v>6772897.8674223004</v>
      </c>
      <c r="DB61" s="20">
        <v>7453652.0136490101</v>
      </c>
      <c r="DC61" s="22">
        <v>5329344.8465123801</v>
      </c>
      <c r="DD61" s="22">
        <v>10128647.1806315</v>
      </c>
      <c r="DE61" s="22">
        <v>3211381.8987849499</v>
      </c>
      <c r="DF61" s="22">
        <v>7970428.0529843401</v>
      </c>
      <c r="DG61" s="22">
        <v>5518744.9961375799</v>
      </c>
      <c r="DH61" s="22">
        <v>8965602.8048678506</v>
      </c>
      <c r="DI61" s="22">
        <v>8203549.1936553903</v>
      </c>
      <c r="DJ61" s="22">
        <v>5889775.7248688601</v>
      </c>
      <c r="DK61" s="22">
        <v>6143302.3392648799</v>
      </c>
      <c r="DL61" s="22">
        <v>7211458.8305077897</v>
      </c>
      <c r="DM61" s="6">
        <v>-0.13467837612901101</v>
      </c>
      <c r="DN61" s="6">
        <v>-1.0978480534892801</v>
      </c>
      <c r="DO61" s="5">
        <v>0.47437459868521897</v>
      </c>
      <c r="DP61" s="5">
        <v>0.78275445743496896</v>
      </c>
      <c r="DQ61" s="24">
        <v>7528189.5671328101</v>
      </c>
      <c r="DR61" s="26">
        <v>6857223.5868215496</v>
      </c>
      <c r="DS61" t="s">
        <v>1443</v>
      </c>
      <c r="DT61" t="s">
        <v>1442</v>
      </c>
      <c r="DU61" t="s">
        <v>216</v>
      </c>
      <c r="DV61" t="s">
        <v>216</v>
      </c>
      <c r="DW61" t="s">
        <v>2168</v>
      </c>
      <c r="DX61" t="s">
        <v>2169</v>
      </c>
      <c r="DY61" t="s">
        <v>2170</v>
      </c>
      <c r="DZ61" t="s">
        <v>2171</v>
      </c>
      <c r="EA61" t="s">
        <v>2172</v>
      </c>
      <c r="EB61" t="str">
        <f>"SERPINF1"</f>
        <v>SERPINF1</v>
      </c>
      <c r="EC61" t="s">
        <v>2173</v>
      </c>
      <c r="ED61" t="s">
        <v>1506</v>
      </c>
      <c r="EE61">
        <v>9606</v>
      </c>
      <c r="EF61" s="15" t="str">
        <f>HYPERLINK("http://www.uniprot.org/uniprot/P36955", "P36955")</f>
        <v>P36955</v>
      </c>
      <c r="EG61" t="s">
        <v>2174</v>
      </c>
      <c r="EH61" t="s">
        <v>1508</v>
      </c>
      <c r="EI61" t="s">
        <v>1509</v>
      </c>
      <c r="EJ61" t="s">
        <v>1510</v>
      </c>
      <c r="EK61" t="s">
        <v>1508</v>
      </c>
      <c r="EL61" t="s">
        <v>2175</v>
      </c>
      <c r="EM61" t="s">
        <v>1528</v>
      </c>
      <c r="EN61" t="s">
        <v>1508</v>
      </c>
      <c r="EO61" t="s">
        <v>1508</v>
      </c>
      <c r="EP61" t="s">
        <v>2176</v>
      </c>
      <c r="EQ61" t="s">
        <v>1514</v>
      </c>
      <c r="ER61" t="s">
        <v>2177</v>
      </c>
      <c r="ES61" t="s">
        <v>2178</v>
      </c>
      <c r="ET61" t="s">
        <v>1903</v>
      </c>
      <c r="EU61" t="s">
        <v>1508</v>
      </c>
      <c r="EV61" t="s">
        <v>1508</v>
      </c>
      <c r="EW61" t="s">
        <v>98</v>
      </c>
    </row>
    <row r="62" spans="1:153">
      <c r="A62">
        <v>564</v>
      </c>
      <c r="B62">
        <v>1</v>
      </c>
      <c r="C62" t="s">
        <v>218</v>
      </c>
      <c r="D62" t="s">
        <v>98</v>
      </c>
      <c r="E62" t="s">
        <v>98</v>
      </c>
      <c r="F62" t="s">
        <v>98</v>
      </c>
      <c r="G62" t="s">
        <v>98</v>
      </c>
      <c r="H62" t="s">
        <v>98</v>
      </c>
      <c r="I62">
        <v>32.700000000000003</v>
      </c>
      <c r="J62">
        <v>1404</v>
      </c>
      <c r="K62">
        <v>151059</v>
      </c>
      <c r="L62" t="s">
        <v>219</v>
      </c>
      <c r="M62">
        <v>131</v>
      </c>
      <c r="N62">
        <v>131</v>
      </c>
      <c r="O62">
        <v>1</v>
      </c>
      <c r="P62">
        <v>59</v>
      </c>
      <c r="Q62">
        <v>72</v>
      </c>
      <c r="R62">
        <v>59</v>
      </c>
      <c r="S62">
        <v>72</v>
      </c>
      <c r="T62">
        <v>59</v>
      </c>
      <c r="U62">
        <v>72</v>
      </c>
      <c r="V62">
        <v>59</v>
      </c>
      <c r="W62" s="1">
        <v>5466619.2359999996</v>
      </c>
      <c r="X62" s="1">
        <v>5974673.3250000002</v>
      </c>
      <c r="Y62" s="1">
        <v>607752.32030000002</v>
      </c>
      <c r="Z62" s="1">
        <v>9651414.8399999999</v>
      </c>
      <c r="AA62" s="1">
        <v>4695610.7139999997</v>
      </c>
      <c r="AB62" s="1">
        <v>8501500.443</v>
      </c>
      <c r="AC62" s="1">
        <v>9300801.8369999994</v>
      </c>
      <c r="AD62" s="1">
        <v>6511391.7189999996</v>
      </c>
      <c r="AE62" s="1">
        <v>8412329.3259999994</v>
      </c>
      <c r="AF62" s="1">
        <v>6768119.9960000003</v>
      </c>
      <c r="AG62" s="1">
        <v>7253606.8260000004</v>
      </c>
      <c r="AH62">
        <v>72</v>
      </c>
      <c r="AI62" s="1">
        <v>11078487.539999999</v>
      </c>
      <c r="AJ62" s="1">
        <v>8071731.7249999996</v>
      </c>
      <c r="AK62" s="1">
        <v>14604411.609999999</v>
      </c>
      <c r="AL62" s="1">
        <v>12303937.07</v>
      </c>
      <c r="AM62" s="1">
        <v>7161921.5609999998</v>
      </c>
      <c r="AN62" s="1">
        <v>7485365.7850000001</v>
      </c>
      <c r="AO62" s="1">
        <v>11016040.199999999</v>
      </c>
      <c r="AP62" s="1">
        <v>11130146.82</v>
      </c>
      <c r="AQ62" s="1">
        <v>5670014.3940000003</v>
      </c>
      <c r="AR62" s="1">
        <v>10960272.09</v>
      </c>
      <c r="AS62" s="1">
        <v>9948232.8800000008</v>
      </c>
      <c r="AT62" s="1">
        <v>8298835.5571499905</v>
      </c>
      <c r="AU62" s="1">
        <v>6649438.23475454</v>
      </c>
      <c r="AV62" s="1">
        <v>9948232.8795454502</v>
      </c>
      <c r="AW62" s="1">
        <v>2732030.9203989399</v>
      </c>
      <c r="AX62" s="1">
        <v>5283550.4964550203</v>
      </c>
      <c r="AY62" s="1">
        <v>431805.74918370001</v>
      </c>
      <c r="AZ62" s="1">
        <v>7061075.7612256901</v>
      </c>
      <c r="BA62" s="1">
        <v>8305370.2928654999</v>
      </c>
      <c r="BB62" s="1">
        <v>6141071.1585743995</v>
      </c>
      <c r="BC62" s="1">
        <v>5470557.9656111198</v>
      </c>
      <c r="BD62" s="1">
        <v>4497011.30118524</v>
      </c>
      <c r="BE62" s="1">
        <v>5263649.7140475698</v>
      </c>
      <c r="BF62" s="1">
        <v>4596073.58822254</v>
      </c>
      <c r="BG62" s="1">
        <v>5153660.5047234697</v>
      </c>
      <c r="BH62" s="1">
        <v>5153660.5047234697</v>
      </c>
      <c r="BI62" s="1">
        <v>22551109.290863499</v>
      </c>
      <c r="BJ62" s="1">
        <v>15236630.1370485</v>
      </c>
      <c r="BK62" s="1">
        <v>26032118.483516</v>
      </c>
      <c r="BL62" s="1">
        <v>19396870.0745796</v>
      </c>
      <c r="BM62" s="1">
        <v>11290141.7361467</v>
      </c>
      <c r="BN62" s="1">
        <v>12802312.240382399</v>
      </c>
      <c r="BO62" s="1">
        <v>17978619.920832299</v>
      </c>
      <c r="BP62" s="1">
        <v>18924541.092867602</v>
      </c>
      <c r="BQ62" s="1">
        <v>16680550.1903865</v>
      </c>
      <c r="BR62" s="1">
        <v>11547475.222405599</v>
      </c>
      <c r="BS62" s="1">
        <v>16789329.910903402</v>
      </c>
      <c r="BT62" s="1">
        <v>16789329.910903402</v>
      </c>
      <c r="BU62" s="1">
        <v>9301962.5059766509</v>
      </c>
      <c r="BV62" s="7">
        <v>1.80492341267942</v>
      </c>
      <c r="BW62" s="7">
        <v>0.55404012878058395</v>
      </c>
      <c r="BX62" s="1">
        <v>4931106.5723921703</v>
      </c>
      <c r="BY62" s="1">
        <v>9536403.9931256603</v>
      </c>
      <c r="BZ62" s="1">
        <v>779376.30643123796</v>
      </c>
      <c r="CA62" s="1">
        <v>12744700.960139399</v>
      </c>
      <c r="CB62" s="1">
        <v>14990557.2925651</v>
      </c>
      <c r="CC62" s="1">
        <v>11084163.1130412</v>
      </c>
      <c r="CD62" s="1">
        <v>9873938.1525514293</v>
      </c>
      <c r="CE62" s="1">
        <v>8116760.9845931903</v>
      </c>
      <c r="CF62" s="1">
        <v>9500484.6050278097</v>
      </c>
      <c r="CG62" s="1">
        <v>8295560.8257804001</v>
      </c>
      <c r="CH62" s="1">
        <v>9301962.5059766509</v>
      </c>
      <c r="CI62" s="1">
        <v>12494219.495655</v>
      </c>
      <c r="CJ62" s="1">
        <v>8441704.5233125202</v>
      </c>
      <c r="CK62" s="1">
        <v>14422838.2770386</v>
      </c>
      <c r="CL62" s="1">
        <v>10746644.394060301</v>
      </c>
      <c r="CM62" s="1">
        <v>6255191.5814457899</v>
      </c>
      <c r="CN62" s="1">
        <v>7092994.7223507296</v>
      </c>
      <c r="CO62" s="1">
        <v>9960876.8962351605</v>
      </c>
      <c r="CP62" s="1">
        <v>10484955.1842058</v>
      </c>
      <c r="CQ62" s="1">
        <v>9241694.17561277</v>
      </c>
      <c r="CR62" s="1">
        <v>6397764.65931221</v>
      </c>
      <c r="CS62" s="1">
        <v>9301962.5059766509</v>
      </c>
      <c r="CT62" s="20">
        <v>5740541.4121628804</v>
      </c>
      <c r="CU62" s="20">
        <v>9130652.3756160997</v>
      </c>
      <c r="CV62" s="20">
        <v>11209866.324754501</v>
      </c>
      <c r="CW62" s="20">
        <v>14502220.688473901</v>
      </c>
      <c r="CX62" s="20">
        <v>12725424.7746218</v>
      </c>
      <c r="CY62" s="20">
        <v>8372181.2737472197</v>
      </c>
      <c r="CZ62" s="20">
        <v>14915747.6525029</v>
      </c>
      <c r="DA62" s="20">
        <v>10834891.6008604</v>
      </c>
      <c r="DB62" s="20">
        <v>7346812.3181723403</v>
      </c>
      <c r="DC62" s="22">
        <v>11203693.9597449</v>
      </c>
      <c r="DD62" s="22">
        <v>9749812.0828482397</v>
      </c>
      <c r="DE62" s="22">
        <v>7534745.2933825599</v>
      </c>
      <c r="DF62" s="22">
        <v>10394534.8628696</v>
      </c>
      <c r="DG62" s="22">
        <v>8016880.4867417496</v>
      </c>
      <c r="DH62" s="22">
        <v>6481478.7516888604</v>
      </c>
      <c r="DI62" s="22">
        <v>8420632.1239240691</v>
      </c>
      <c r="DJ62" s="22">
        <v>10610634.6958516</v>
      </c>
      <c r="DK62" s="22">
        <v>8152780.8211388504</v>
      </c>
      <c r="DL62" s="22">
        <v>8098442.5653221598</v>
      </c>
      <c r="DM62" s="6">
        <v>-0.24821797719615399</v>
      </c>
      <c r="DN62" s="6">
        <v>-1.1877390786854101</v>
      </c>
      <c r="DO62" s="5">
        <v>0.15237204522796599</v>
      </c>
      <c r="DP62" s="5">
        <v>0.49415100778791798</v>
      </c>
      <c r="DQ62" s="24">
        <v>10530926.4912124</v>
      </c>
      <c r="DR62" s="26">
        <v>8866363.5643512607</v>
      </c>
      <c r="DS62" t="s">
        <v>1443</v>
      </c>
      <c r="DT62" t="s">
        <v>1442</v>
      </c>
      <c r="DU62" t="s">
        <v>218</v>
      </c>
      <c r="DV62" t="s">
        <v>218</v>
      </c>
      <c r="DW62" t="s">
        <v>2179</v>
      </c>
      <c r="DX62" t="s">
        <v>2180</v>
      </c>
      <c r="DY62" t="s">
        <v>2181</v>
      </c>
      <c r="DZ62" t="s">
        <v>2182</v>
      </c>
      <c r="EA62" t="s">
        <v>2183</v>
      </c>
      <c r="EB62" t="str">
        <f>"PRG4"</f>
        <v>PRG4</v>
      </c>
      <c r="EC62" t="s">
        <v>2184</v>
      </c>
      <c r="ED62" t="s">
        <v>1506</v>
      </c>
      <c r="EE62">
        <v>9606</v>
      </c>
      <c r="EF62" s="15" t="str">
        <f>HYPERLINK("http://www.uniprot.org/uniprot/Q92954", "Q92954")</f>
        <v>Q92954</v>
      </c>
      <c r="EG62" t="s">
        <v>2185</v>
      </c>
      <c r="EH62" t="s">
        <v>1508</v>
      </c>
      <c r="EI62" t="s">
        <v>1509</v>
      </c>
      <c r="EJ62" t="s">
        <v>1542</v>
      </c>
      <c r="EK62" t="s">
        <v>1508</v>
      </c>
      <c r="EL62" t="s">
        <v>1508</v>
      </c>
      <c r="EM62" t="s">
        <v>1559</v>
      </c>
      <c r="EN62" t="s">
        <v>1508</v>
      </c>
      <c r="EO62" t="s">
        <v>1508</v>
      </c>
      <c r="EP62" t="s">
        <v>2186</v>
      </c>
      <c r="EQ62" t="s">
        <v>1508</v>
      </c>
      <c r="ER62" t="s">
        <v>2187</v>
      </c>
      <c r="ES62" t="s">
        <v>2188</v>
      </c>
      <c r="ET62" t="s">
        <v>2189</v>
      </c>
      <c r="EU62" t="s">
        <v>1508</v>
      </c>
      <c r="EV62" t="s">
        <v>1508</v>
      </c>
      <c r="EW62" t="s">
        <v>98</v>
      </c>
    </row>
    <row r="63" spans="1:153">
      <c r="A63">
        <v>364</v>
      </c>
      <c r="B63">
        <v>1</v>
      </c>
      <c r="C63" t="s">
        <v>220</v>
      </c>
      <c r="D63" t="s">
        <v>98</v>
      </c>
      <c r="E63" t="s">
        <v>98</v>
      </c>
      <c r="F63" t="s">
        <v>98</v>
      </c>
      <c r="G63" t="s">
        <v>98</v>
      </c>
      <c r="H63" t="s">
        <v>98</v>
      </c>
      <c r="I63">
        <v>60.2</v>
      </c>
      <c r="J63">
        <v>427</v>
      </c>
      <c r="K63">
        <v>48541</v>
      </c>
      <c r="L63" t="s">
        <v>221</v>
      </c>
      <c r="M63">
        <v>118</v>
      </c>
      <c r="N63">
        <v>118</v>
      </c>
      <c r="O63">
        <v>1</v>
      </c>
      <c r="P63">
        <v>58</v>
      </c>
      <c r="Q63">
        <v>60</v>
      </c>
      <c r="R63">
        <v>58</v>
      </c>
      <c r="S63">
        <v>60</v>
      </c>
      <c r="T63">
        <v>58</v>
      </c>
      <c r="U63">
        <v>60</v>
      </c>
      <c r="V63">
        <v>58</v>
      </c>
      <c r="W63" s="1">
        <v>16091015.1</v>
      </c>
      <c r="X63" s="1">
        <v>17277879.280000001</v>
      </c>
      <c r="Y63" s="1">
        <v>1202623.0689999999</v>
      </c>
      <c r="Z63" s="1">
        <v>12470884.52</v>
      </c>
      <c r="AA63" s="1">
        <v>5011511.0630000001</v>
      </c>
      <c r="AB63" s="1">
        <v>13291690.75</v>
      </c>
      <c r="AC63" s="1">
        <v>20538890.460000001</v>
      </c>
      <c r="AD63" s="1">
        <v>6948618.0480000004</v>
      </c>
      <c r="AE63" s="1">
        <v>10757484.109999999</v>
      </c>
      <c r="AF63" s="1">
        <v>17460935.199999999</v>
      </c>
      <c r="AG63" s="1">
        <v>13316545.390000001</v>
      </c>
      <c r="AH63">
        <v>60</v>
      </c>
      <c r="AI63" s="1">
        <v>3178363.2069999999</v>
      </c>
      <c r="AJ63" s="1">
        <v>4150470.179</v>
      </c>
      <c r="AK63" s="1">
        <v>2212016.91</v>
      </c>
      <c r="AL63" s="1">
        <v>5411538.8339999998</v>
      </c>
      <c r="AM63" s="1">
        <v>4138515.1979999999</v>
      </c>
      <c r="AN63" s="1">
        <v>4684032.3600000003</v>
      </c>
      <c r="AO63" s="1">
        <v>5397031.2740000002</v>
      </c>
      <c r="AP63" s="1">
        <v>3928422.2140000002</v>
      </c>
      <c r="AQ63" s="1">
        <v>2120716.2560000001</v>
      </c>
      <c r="AR63" s="1">
        <v>4456090.574</v>
      </c>
      <c r="AS63" s="1">
        <v>3967719.7009999999</v>
      </c>
      <c r="AT63" s="1">
        <v>8091499.7134999996</v>
      </c>
      <c r="AU63" s="1">
        <v>12215279.726363599</v>
      </c>
      <c r="AV63" s="1">
        <v>3967719.7006363599</v>
      </c>
      <c r="AW63" s="1">
        <v>8041743.6986105703</v>
      </c>
      <c r="AX63" s="1">
        <v>15279253.3887254</v>
      </c>
      <c r="AY63" s="1">
        <v>854459.18995226198</v>
      </c>
      <c r="AZ63" s="1">
        <v>9123829.1861897297</v>
      </c>
      <c r="BA63" s="1">
        <v>8864119.6300428696</v>
      </c>
      <c r="BB63" s="1">
        <v>9601272.0649475604</v>
      </c>
      <c r="BC63" s="1">
        <v>12080591.843574701</v>
      </c>
      <c r="BD63" s="1">
        <v>4798976.2001716401</v>
      </c>
      <c r="BE63" s="1">
        <v>6731028.4660951197</v>
      </c>
      <c r="BF63" s="1">
        <v>11857316.8244379</v>
      </c>
      <c r="BG63" s="1">
        <v>9461355.6651299596</v>
      </c>
      <c r="BH63" s="1">
        <v>9461355.6651299596</v>
      </c>
      <c r="BI63" s="1">
        <v>6469801.5670753196</v>
      </c>
      <c r="BJ63" s="1">
        <v>7834648.2721181698</v>
      </c>
      <c r="BK63" s="1">
        <v>3942883.0018206402</v>
      </c>
      <c r="BL63" s="1">
        <v>8531164.8677539993</v>
      </c>
      <c r="BM63" s="1">
        <v>6524006.5483338404</v>
      </c>
      <c r="BN63" s="1">
        <v>8011157.5758852903</v>
      </c>
      <c r="BO63" s="1">
        <v>8808171.7399771009</v>
      </c>
      <c r="BP63" s="1">
        <v>6679479.5092358897</v>
      </c>
      <c r="BQ63" s="1">
        <v>6238910.78393206</v>
      </c>
      <c r="BR63" s="1">
        <v>4694828.2916268501</v>
      </c>
      <c r="BS63" s="1">
        <v>6696199.8032840602</v>
      </c>
      <c r="BT63" s="1">
        <v>6696199.8032840602</v>
      </c>
      <c r="BU63" s="1">
        <v>7959593.4534147996</v>
      </c>
      <c r="BV63" s="7">
        <v>0.84127409803967701</v>
      </c>
      <c r="BW63" s="7">
        <v>1.1886732306749701</v>
      </c>
      <c r="BX63" s="1">
        <v>6765310.6767148701</v>
      </c>
      <c r="BY63" s="1">
        <v>12854040.113319701</v>
      </c>
      <c r="BZ63" s="1">
        <v>718834.38433880196</v>
      </c>
      <c r="CA63" s="1">
        <v>7675641.1692798501</v>
      </c>
      <c r="CB63" s="1">
        <v>7457154.24668012</v>
      </c>
      <c r="CC63" s="1">
        <v>8077301.4964723103</v>
      </c>
      <c r="CD63" s="1">
        <v>10163089.006988799</v>
      </c>
      <c r="CE63" s="1">
        <v>4037254.37431328</v>
      </c>
      <c r="CF63" s="1">
        <v>5662639.9016935704</v>
      </c>
      <c r="CG63" s="1">
        <v>9975253.5166496895</v>
      </c>
      <c r="CH63" s="1">
        <v>7959593.4534147996</v>
      </c>
      <c r="CI63" s="1">
        <v>7690479.9305614401</v>
      </c>
      <c r="CJ63" s="1">
        <v>9312836.6728208307</v>
      </c>
      <c r="CK63" s="1">
        <v>4686799.4759475896</v>
      </c>
      <c r="CL63" s="1">
        <v>10140767.304773999</v>
      </c>
      <c r="CM63" s="1">
        <v>7754911.9407526804</v>
      </c>
      <c r="CN63" s="1">
        <v>9522648.5571738798</v>
      </c>
      <c r="CO63" s="1">
        <v>10470037.958498601</v>
      </c>
      <c r="CP63" s="1">
        <v>7939718.4874707302</v>
      </c>
      <c r="CQ63" s="1">
        <v>7416026.2374294698</v>
      </c>
      <c r="CR63" s="1">
        <v>5580616.7128723701</v>
      </c>
      <c r="CS63" s="1">
        <v>7959593.4534147996</v>
      </c>
      <c r="CT63" s="20">
        <v>7875827.7753037997</v>
      </c>
      <c r="CU63" s="20">
        <v>12307130.8620682</v>
      </c>
      <c r="CV63" s="20">
        <v>6751269.54594847</v>
      </c>
      <c r="CW63" s="20">
        <v>7214227.8957822602</v>
      </c>
      <c r="CX63" s="20">
        <v>7832792.1060720095</v>
      </c>
      <c r="CY63" s="20">
        <v>9236139.05015737</v>
      </c>
      <c r="CZ63" s="20">
        <v>4846973.7327922499</v>
      </c>
      <c r="DA63" s="20">
        <v>10224039.287789499</v>
      </c>
      <c r="DB63" s="20">
        <v>9108255.4116583895</v>
      </c>
      <c r="DC63" s="22">
        <v>8164406.5559257902</v>
      </c>
      <c r="DD63" s="22">
        <v>10035327.998666599</v>
      </c>
      <c r="DE63" s="22">
        <v>3747761.38570375</v>
      </c>
      <c r="DF63" s="22">
        <v>6195526.8937418396</v>
      </c>
      <c r="DG63" s="22">
        <v>9640145.7294369005</v>
      </c>
      <c r="DH63" s="22">
        <v>8701662.2314175107</v>
      </c>
      <c r="DI63" s="22">
        <v>8851061.8985122293</v>
      </c>
      <c r="DJ63" s="22">
        <v>8034889.13193982</v>
      </c>
      <c r="DK63" s="22">
        <v>6542224.3290764</v>
      </c>
      <c r="DL63" s="22">
        <v>7064077.2730662404</v>
      </c>
      <c r="DM63" s="6">
        <v>-0.122074606058791</v>
      </c>
      <c r="DN63" s="6">
        <v>-1.08829872635761</v>
      </c>
      <c r="DO63" s="5">
        <v>0.50395425518131998</v>
      </c>
      <c r="DP63" s="5">
        <v>0.79938692223385899</v>
      </c>
      <c r="DQ63" s="24">
        <v>8377406.1852858001</v>
      </c>
      <c r="DR63" s="26">
        <v>7697708.34274871</v>
      </c>
      <c r="DS63" t="s">
        <v>1443</v>
      </c>
      <c r="DT63" t="s">
        <v>1442</v>
      </c>
      <c r="DU63" t="s">
        <v>220</v>
      </c>
      <c r="DV63" t="s">
        <v>220</v>
      </c>
      <c r="DW63" t="s">
        <v>2190</v>
      </c>
      <c r="DX63" t="s">
        <v>2191</v>
      </c>
      <c r="DY63" t="s">
        <v>2192</v>
      </c>
      <c r="DZ63" t="s">
        <v>2193</v>
      </c>
      <c r="EA63" t="s">
        <v>2194</v>
      </c>
      <c r="EB63" t="str">
        <f>"SERPINA4"</f>
        <v>SERPINA4</v>
      </c>
      <c r="EC63" t="s">
        <v>2195</v>
      </c>
      <c r="ED63" t="s">
        <v>1506</v>
      </c>
      <c r="EE63">
        <v>9606</v>
      </c>
      <c r="EF63" s="15" t="str">
        <f>HYPERLINK("http://www.uniprot.org/uniprot/P29622", "P29622")</f>
        <v>P29622</v>
      </c>
      <c r="EG63" t="s">
        <v>2196</v>
      </c>
      <c r="EH63" t="s">
        <v>1508</v>
      </c>
      <c r="EI63" t="s">
        <v>1509</v>
      </c>
      <c r="EJ63" t="s">
        <v>1508</v>
      </c>
      <c r="EK63" t="s">
        <v>1508</v>
      </c>
      <c r="EL63" t="s">
        <v>1508</v>
      </c>
      <c r="EM63" t="s">
        <v>1528</v>
      </c>
      <c r="EN63" t="s">
        <v>1508</v>
      </c>
      <c r="EO63" t="s">
        <v>1512</v>
      </c>
      <c r="EP63" t="s">
        <v>1604</v>
      </c>
      <c r="EQ63" t="s">
        <v>1508</v>
      </c>
      <c r="ER63" t="s">
        <v>2197</v>
      </c>
      <c r="ES63" t="s">
        <v>2198</v>
      </c>
      <c r="ET63" t="s">
        <v>1903</v>
      </c>
      <c r="EU63" t="s">
        <v>1508</v>
      </c>
      <c r="EV63" t="s">
        <v>1645</v>
      </c>
      <c r="EW63" t="s">
        <v>98</v>
      </c>
    </row>
    <row r="64" spans="1:153">
      <c r="A64">
        <v>569</v>
      </c>
      <c r="B64">
        <v>1</v>
      </c>
      <c r="C64" t="s">
        <v>222</v>
      </c>
      <c r="D64" t="s">
        <v>98</v>
      </c>
      <c r="E64" t="s">
        <v>98</v>
      </c>
      <c r="F64" t="s">
        <v>98</v>
      </c>
      <c r="G64" t="s">
        <v>98</v>
      </c>
      <c r="H64" t="s">
        <v>98</v>
      </c>
      <c r="I64">
        <v>35.799999999999997</v>
      </c>
      <c r="J64">
        <v>576</v>
      </c>
      <c r="K64">
        <v>62216</v>
      </c>
      <c r="L64" t="s">
        <v>223</v>
      </c>
      <c r="M64">
        <v>84</v>
      </c>
      <c r="N64">
        <v>84</v>
      </c>
      <c r="O64">
        <v>1</v>
      </c>
      <c r="P64">
        <v>45</v>
      </c>
      <c r="Q64">
        <v>39</v>
      </c>
      <c r="R64">
        <v>45</v>
      </c>
      <c r="S64">
        <v>39</v>
      </c>
      <c r="T64">
        <v>45</v>
      </c>
      <c r="U64">
        <v>39</v>
      </c>
      <c r="V64">
        <v>45</v>
      </c>
      <c r="W64" s="1">
        <v>23129444.57</v>
      </c>
      <c r="X64" s="1">
        <v>14599200.5</v>
      </c>
      <c r="Y64" s="1">
        <v>2207075.719</v>
      </c>
      <c r="Z64" s="1">
        <v>18074409.940000001</v>
      </c>
      <c r="AA64" s="1">
        <v>6755461.6689999998</v>
      </c>
      <c r="AB64" s="1">
        <v>11892244.5</v>
      </c>
      <c r="AC64" s="1">
        <v>17458777.510000002</v>
      </c>
      <c r="AD64" s="1">
        <v>12216381.77</v>
      </c>
      <c r="AE64" s="1">
        <v>18656776.93</v>
      </c>
      <c r="AF64" s="1">
        <v>18116674.399999999</v>
      </c>
      <c r="AG64" s="1">
        <v>15655485.75</v>
      </c>
      <c r="AH64">
        <v>39</v>
      </c>
      <c r="AI64" s="1">
        <v>1207706.1950000001</v>
      </c>
      <c r="AJ64" s="1">
        <v>956834.18350000004</v>
      </c>
      <c r="AK64" s="1">
        <v>1054635.5889999999</v>
      </c>
      <c r="AL64" s="1">
        <v>1047171.5330000001</v>
      </c>
      <c r="AM64" s="1">
        <v>950634.20270000002</v>
      </c>
      <c r="AN64" s="1">
        <v>864201.76280000003</v>
      </c>
      <c r="AO64" s="1">
        <v>1415994.094</v>
      </c>
      <c r="AP64" s="1">
        <v>563472.46169999999</v>
      </c>
      <c r="AQ64" s="1">
        <v>992099.8284</v>
      </c>
      <c r="AR64" s="1">
        <v>1527583.716</v>
      </c>
      <c r="AS64" s="1">
        <v>1058033.3570000001</v>
      </c>
      <c r="AT64" s="1">
        <v>7745468.1900500003</v>
      </c>
      <c r="AU64" s="1">
        <v>14432903.0234545</v>
      </c>
      <c r="AV64" s="1">
        <v>1058033.35664545</v>
      </c>
      <c r="AW64" s="1">
        <v>11559312.073677599</v>
      </c>
      <c r="AX64" s="1">
        <v>12910431.8937172</v>
      </c>
      <c r="AY64" s="1">
        <v>1568119.03881751</v>
      </c>
      <c r="AZ64" s="1">
        <v>13223426.828246299</v>
      </c>
      <c r="BA64" s="1">
        <v>11948735.548503101</v>
      </c>
      <c r="BB64" s="1">
        <v>8590380.0393020902</v>
      </c>
      <c r="BC64" s="1">
        <v>10268926.9216781</v>
      </c>
      <c r="BD64" s="1">
        <v>8437091.3700336292</v>
      </c>
      <c r="BE64" s="1">
        <v>11673667.868556701</v>
      </c>
      <c r="BF64" s="1">
        <v>12302614.132946501</v>
      </c>
      <c r="BG64" s="1">
        <v>11123164.0379009</v>
      </c>
      <c r="BH64" s="1">
        <v>11123164.0379009</v>
      </c>
      <c r="BI64" s="1">
        <v>2458378.3929315899</v>
      </c>
      <c r="BJ64" s="1">
        <v>1806171.09849179</v>
      </c>
      <c r="BK64" s="1">
        <v>1879870.22982713</v>
      </c>
      <c r="BL64" s="1">
        <v>1650841.5197379801</v>
      </c>
      <c r="BM64" s="1">
        <v>1498591.51574026</v>
      </c>
      <c r="BN64" s="1">
        <v>1478054.7970314701</v>
      </c>
      <c r="BO64" s="1">
        <v>2310959.2161954301</v>
      </c>
      <c r="BP64" s="1">
        <v>958069.81961635302</v>
      </c>
      <c r="BQ64" s="1">
        <v>2918647.0847431999</v>
      </c>
      <c r="BR64" s="1">
        <v>1609424.92721093</v>
      </c>
      <c r="BS64" s="1">
        <v>1785610.7010850001</v>
      </c>
      <c r="BT64" s="1">
        <v>1785610.7010850001</v>
      </c>
      <c r="BU64" s="1">
        <v>4456640.0725209797</v>
      </c>
      <c r="BV64" s="7">
        <v>0.40066298198385503</v>
      </c>
      <c r="BW64" s="7">
        <v>2.4958632191288701</v>
      </c>
      <c r="BX64" s="1">
        <v>4631388.4451216804</v>
      </c>
      <c r="BY64" s="1">
        <v>5172732.1412362</v>
      </c>
      <c r="BZ64" s="1">
        <v>628287.25019827997</v>
      </c>
      <c r="CA64" s="1">
        <v>5298137.6250504795</v>
      </c>
      <c r="CB64" s="1">
        <v>4787416.0157997804</v>
      </c>
      <c r="CC64" s="1">
        <v>3441847.2829213599</v>
      </c>
      <c r="CD64" s="1">
        <v>4114378.88221385</v>
      </c>
      <c r="CE64" s="1">
        <v>3380430.1875879201</v>
      </c>
      <c r="CF64" s="1">
        <v>4677206.57890506</v>
      </c>
      <c r="CG64" s="1">
        <v>4929202.0647030696</v>
      </c>
      <c r="CH64" s="1">
        <v>4456640.0725209797</v>
      </c>
      <c r="CI64" s="1">
        <v>6135776.20961913</v>
      </c>
      <c r="CJ64" s="1">
        <v>4507956.0121792797</v>
      </c>
      <c r="CK64" s="1">
        <v>4691898.9633608898</v>
      </c>
      <c r="CL64" s="1">
        <v>4120274.6297248602</v>
      </c>
      <c r="CM64" s="1">
        <v>3740279.44463471</v>
      </c>
      <c r="CN64" s="1">
        <v>3689022.6037678402</v>
      </c>
      <c r="CO64" s="1">
        <v>5767838.1086090803</v>
      </c>
      <c r="CP64" s="1">
        <v>2391211.2241378902</v>
      </c>
      <c r="CQ64" s="1">
        <v>7284543.9084282704</v>
      </c>
      <c r="CR64" s="1">
        <v>4016904.4797749398</v>
      </c>
      <c r="CS64" s="1">
        <v>4456640.0725209797</v>
      </c>
      <c r="CT64" s="20">
        <v>5391624.93747037</v>
      </c>
      <c r="CU64" s="20">
        <v>4952644.5238530403</v>
      </c>
      <c r="CV64" s="20">
        <v>4660086.94379899</v>
      </c>
      <c r="CW64" s="20">
        <v>4631459.8072412703</v>
      </c>
      <c r="CX64" s="20">
        <v>6249318.6242305897</v>
      </c>
      <c r="CY64" s="20">
        <v>4470829.89031626</v>
      </c>
      <c r="CZ64" s="20">
        <v>4852247.4983266601</v>
      </c>
      <c r="DA64" s="20">
        <v>4154108.70052777</v>
      </c>
      <c r="DB64" s="20">
        <v>4393011.9069027305</v>
      </c>
      <c r="DC64" s="22">
        <v>3478963.9254460498</v>
      </c>
      <c r="DD64" s="22">
        <v>4062656.6947716498</v>
      </c>
      <c r="DE64" s="22">
        <v>3138035.0479561398</v>
      </c>
      <c r="DF64" s="22">
        <v>5117358.6260581296</v>
      </c>
      <c r="DG64" s="22">
        <v>4763610.8851034502</v>
      </c>
      <c r="DH64" s="22">
        <v>3370976.93664954</v>
      </c>
      <c r="DI64" s="22">
        <v>4875960.5573786702</v>
      </c>
      <c r="DJ64" s="22">
        <v>2419873.8415369899</v>
      </c>
      <c r="DK64" s="22">
        <v>6426234.0582634704</v>
      </c>
      <c r="DL64" s="22">
        <v>5084693.1627115896</v>
      </c>
      <c r="DM64" s="6">
        <v>-0.18593027681690799</v>
      </c>
      <c r="DN64" s="6">
        <v>-1.1375502530044601</v>
      </c>
      <c r="DO64" s="5">
        <v>0.25463075988399198</v>
      </c>
      <c r="DP64" s="5">
        <v>0.60980802495294495</v>
      </c>
      <c r="DQ64" s="24">
        <v>4861703.6480741901</v>
      </c>
      <c r="DR64" s="26">
        <v>4273836.3735875702</v>
      </c>
      <c r="DS64" t="s">
        <v>1443</v>
      </c>
      <c r="DT64" t="s">
        <v>1442</v>
      </c>
      <c r="DU64" t="s">
        <v>222</v>
      </c>
      <c r="DV64" t="s">
        <v>222</v>
      </c>
      <c r="DW64" t="s">
        <v>2199</v>
      </c>
      <c r="DX64" t="s">
        <v>2200</v>
      </c>
      <c r="DY64" t="s">
        <v>2201</v>
      </c>
      <c r="DZ64" t="s">
        <v>2202</v>
      </c>
      <c r="EA64" t="s">
        <v>2203</v>
      </c>
      <c r="EB64" t="str">
        <f>"PGLYRP2"</f>
        <v>PGLYRP2</v>
      </c>
      <c r="EC64" t="s">
        <v>2204</v>
      </c>
      <c r="ED64" t="s">
        <v>1506</v>
      </c>
      <c r="EE64">
        <v>9606</v>
      </c>
      <c r="EF64" s="15" t="str">
        <f>HYPERLINK("http://www.uniprot.org/uniprot/Q96PD5", "Q96PD5")</f>
        <v>Q96PD5</v>
      </c>
      <c r="EG64" t="s">
        <v>2205</v>
      </c>
      <c r="EH64" t="s">
        <v>2206</v>
      </c>
      <c r="EI64" t="s">
        <v>2207</v>
      </c>
      <c r="EJ64" t="s">
        <v>1542</v>
      </c>
      <c r="EK64" t="s">
        <v>1508</v>
      </c>
      <c r="EL64" t="s">
        <v>1508</v>
      </c>
      <c r="EM64" t="s">
        <v>1528</v>
      </c>
      <c r="EN64" t="s">
        <v>2208</v>
      </c>
      <c r="EO64" t="s">
        <v>2209</v>
      </c>
      <c r="EP64" t="s">
        <v>1575</v>
      </c>
      <c r="EQ64" t="s">
        <v>1508</v>
      </c>
      <c r="ER64" t="s">
        <v>2210</v>
      </c>
      <c r="ES64" t="s">
        <v>2211</v>
      </c>
      <c r="ET64" t="s">
        <v>2212</v>
      </c>
      <c r="EU64" t="s">
        <v>1508</v>
      </c>
      <c r="EV64" t="s">
        <v>2213</v>
      </c>
      <c r="EW64" t="s">
        <v>98</v>
      </c>
    </row>
    <row r="65" spans="1:153">
      <c r="A65">
        <v>208</v>
      </c>
      <c r="B65">
        <v>1</v>
      </c>
      <c r="C65" t="s">
        <v>224</v>
      </c>
      <c r="D65" t="s">
        <v>98</v>
      </c>
      <c r="E65" t="s">
        <v>98</v>
      </c>
      <c r="F65" t="s">
        <v>98</v>
      </c>
      <c r="G65" t="s">
        <v>98</v>
      </c>
      <c r="H65" t="s">
        <v>98</v>
      </c>
      <c r="I65">
        <v>72.5</v>
      </c>
      <c r="J65">
        <v>396</v>
      </c>
      <c r="K65">
        <v>45399</v>
      </c>
      <c r="L65" t="s">
        <v>225</v>
      </c>
      <c r="M65">
        <v>213</v>
      </c>
      <c r="N65">
        <v>213</v>
      </c>
      <c r="O65">
        <v>1</v>
      </c>
      <c r="P65">
        <v>103</v>
      </c>
      <c r="Q65">
        <v>110</v>
      </c>
      <c r="R65">
        <v>103</v>
      </c>
      <c r="S65">
        <v>110</v>
      </c>
      <c r="T65">
        <v>103</v>
      </c>
      <c r="U65">
        <v>110</v>
      </c>
      <c r="V65">
        <v>103</v>
      </c>
      <c r="W65" s="1">
        <v>26105445.219999999</v>
      </c>
      <c r="X65" s="1">
        <v>5020513.199</v>
      </c>
      <c r="Y65" s="1">
        <v>2280720.105</v>
      </c>
      <c r="Z65" s="1">
        <v>10718506.25</v>
      </c>
      <c r="AA65" s="1">
        <v>2293785.3149999999</v>
      </c>
      <c r="AB65" s="1">
        <v>5832043.9960000003</v>
      </c>
      <c r="AC65" s="1">
        <v>17937965.18</v>
      </c>
      <c r="AD65" s="1">
        <v>4461369.8459999999</v>
      </c>
      <c r="AE65" s="1">
        <v>13659610.609999999</v>
      </c>
      <c r="AF65" s="1">
        <v>7491548.2199999997</v>
      </c>
      <c r="AG65" s="1">
        <v>10391198.65</v>
      </c>
      <c r="AH65">
        <v>110</v>
      </c>
      <c r="AI65" s="1">
        <v>2235028.8790000002</v>
      </c>
      <c r="AJ65" s="1">
        <v>5587303.091</v>
      </c>
      <c r="AK65" s="1">
        <v>1419248.6399999999</v>
      </c>
      <c r="AL65" s="1">
        <v>5143212.9579999996</v>
      </c>
      <c r="AM65" s="1">
        <v>5584568.1500000004</v>
      </c>
      <c r="AN65" s="1">
        <v>7578739.6050000004</v>
      </c>
      <c r="AO65" s="1">
        <v>6297530.8590000002</v>
      </c>
      <c r="AP65" s="1">
        <v>3108980.764</v>
      </c>
      <c r="AQ65" s="1">
        <v>1817153.6159999999</v>
      </c>
      <c r="AR65" s="1">
        <v>8839368.0690000001</v>
      </c>
      <c r="AS65" s="1">
        <v>4761113.4630000005</v>
      </c>
      <c r="AT65" s="1">
        <v>7207497.9402272701</v>
      </c>
      <c r="AU65" s="1">
        <v>9653882.4173636306</v>
      </c>
      <c r="AV65" s="1">
        <v>4761113.4630909003</v>
      </c>
      <c r="AW65" s="1">
        <v>13046616.2819869</v>
      </c>
      <c r="AX65" s="1">
        <v>4439763.2409526696</v>
      </c>
      <c r="AY65" s="1">
        <v>1620443.09947137</v>
      </c>
      <c r="AZ65" s="1">
        <v>7841770.9665478496</v>
      </c>
      <c r="BA65" s="1">
        <v>4057137.09541811</v>
      </c>
      <c r="BB65" s="1">
        <v>4212785.4276432004</v>
      </c>
      <c r="BC65" s="1">
        <v>10550776.161247199</v>
      </c>
      <c r="BD65" s="1">
        <v>3081189.3189725401</v>
      </c>
      <c r="BE65" s="1">
        <v>8546908.0792056099</v>
      </c>
      <c r="BF65" s="1">
        <v>5087336.9457378099</v>
      </c>
      <c r="BG65" s="1">
        <v>7382907.75387567</v>
      </c>
      <c r="BH65" s="1">
        <v>7382907.75387567</v>
      </c>
      <c r="BI65" s="1">
        <v>4549572.3433891302</v>
      </c>
      <c r="BJ65" s="1">
        <v>10546890.5015119</v>
      </c>
      <c r="BK65" s="1">
        <v>2529786.8713006601</v>
      </c>
      <c r="BL65" s="1">
        <v>8108155.3769862</v>
      </c>
      <c r="BM65" s="1">
        <v>8803582.3084143307</v>
      </c>
      <c r="BN65" s="1">
        <v>12962010.6216041</v>
      </c>
      <c r="BO65" s="1">
        <v>10277823.219424499</v>
      </c>
      <c r="BP65" s="1">
        <v>5286186.7122479696</v>
      </c>
      <c r="BQ65" s="1">
        <v>5345863.3416178897</v>
      </c>
      <c r="BR65" s="1">
        <v>9312942.4999978095</v>
      </c>
      <c r="BS65" s="1">
        <v>8035186.3127626004</v>
      </c>
      <c r="BT65" s="1">
        <v>8035186.3127626004</v>
      </c>
      <c r="BU65" s="1">
        <v>7702145.1123911301</v>
      </c>
      <c r="BV65" s="7">
        <v>1.0432400578685099</v>
      </c>
      <c r="BW65" s="7">
        <v>0.95855214958208501</v>
      </c>
      <c r="BX65" s="1">
        <v>13610752.7250083</v>
      </c>
      <c r="BY65" s="1">
        <v>4631738.8604139499</v>
      </c>
      <c r="BZ65" s="1">
        <v>1690511.15286514</v>
      </c>
      <c r="CA65" s="1">
        <v>8180849.5969329895</v>
      </c>
      <c r="CB65" s="1">
        <v>4232567.9382044701</v>
      </c>
      <c r="CC65" s="1">
        <v>4394946.5133221103</v>
      </c>
      <c r="CD65" s="1">
        <v>11006992.3330172</v>
      </c>
      <c r="CE65" s="1">
        <v>3214420.1234287499</v>
      </c>
      <c r="CF65" s="1">
        <v>8916476.8791473098</v>
      </c>
      <c r="CG65" s="1">
        <v>5307313.6896681199</v>
      </c>
      <c r="CH65" s="1">
        <v>7702145.1123911301</v>
      </c>
      <c r="CI65" s="1">
        <v>4361002.3494348601</v>
      </c>
      <c r="CJ65" s="1">
        <v>10109744.5616311</v>
      </c>
      <c r="CK65" s="1">
        <v>2424932.64346979</v>
      </c>
      <c r="CL65" s="1">
        <v>7772089.7657556599</v>
      </c>
      <c r="CM65" s="1">
        <v>8438692.7457533702</v>
      </c>
      <c r="CN65" s="1">
        <v>12424763.1442445</v>
      </c>
      <c r="CO65" s="1">
        <v>9851829.5400040504</v>
      </c>
      <c r="CP65" s="1">
        <v>5067085.6361175403</v>
      </c>
      <c r="CQ65" s="1">
        <v>5124288.7974798996</v>
      </c>
      <c r="CR65" s="1">
        <v>8926941.05230725</v>
      </c>
      <c r="CS65" s="1">
        <v>7702145.1123911301</v>
      </c>
      <c r="CT65" s="20">
        <v>15844940.3843883</v>
      </c>
      <c r="CU65" s="20">
        <v>4434669.2379598701</v>
      </c>
      <c r="CV65" s="20">
        <v>7195636.1072231298</v>
      </c>
      <c r="CW65" s="20">
        <v>4094686.6164371301</v>
      </c>
      <c r="CX65" s="20">
        <v>4441702.6096732998</v>
      </c>
      <c r="CY65" s="20">
        <v>10026483.853766</v>
      </c>
      <c r="CZ65" s="20">
        <v>2507806.2091214499</v>
      </c>
      <c r="DA65" s="20">
        <v>7835911.1026937403</v>
      </c>
      <c r="DB65" s="20">
        <v>9911365.7841703799</v>
      </c>
      <c r="DC65" s="22">
        <v>4442341.3118826197</v>
      </c>
      <c r="DD65" s="22">
        <v>10868622.5481916</v>
      </c>
      <c r="DE65" s="22">
        <v>2983928.8038580599</v>
      </c>
      <c r="DF65" s="22">
        <v>9755568.6501736902</v>
      </c>
      <c r="DG65" s="22">
        <v>5129020.2614740198</v>
      </c>
      <c r="DH65" s="22">
        <v>11353573.697218001</v>
      </c>
      <c r="DI65" s="22">
        <v>8328446.6988380803</v>
      </c>
      <c r="DJ65" s="22">
        <v>5127823.0295566702</v>
      </c>
      <c r="DK65" s="22">
        <v>4520513.5158349602</v>
      </c>
      <c r="DL65" s="22">
        <v>11299934.156049199</v>
      </c>
      <c r="DM65" s="6">
        <v>2.9478255534901099E-3</v>
      </c>
      <c r="DN65" s="6">
        <v>1.0020453605564199</v>
      </c>
      <c r="DO65" s="5">
        <v>0.99564598491046497</v>
      </c>
      <c r="DP65" s="5">
        <v>0.997782564277226</v>
      </c>
      <c r="DQ65" s="24">
        <v>7365911.3228259198</v>
      </c>
      <c r="DR65" s="26">
        <v>7380977.2673076997</v>
      </c>
      <c r="DS65" t="s">
        <v>1441</v>
      </c>
      <c r="DT65" t="s">
        <v>1442</v>
      </c>
      <c r="DU65" t="s">
        <v>224</v>
      </c>
      <c r="DV65" t="s">
        <v>224</v>
      </c>
      <c r="DW65" t="s">
        <v>2214</v>
      </c>
      <c r="DX65" t="s">
        <v>2215</v>
      </c>
      <c r="DY65" t="s">
        <v>2216</v>
      </c>
      <c r="DZ65" t="s">
        <v>2217</v>
      </c>
      <c r="EA65" t="s">
        <v>2218</v>
      </c>
      <c r="EB65" t="str">
        <f>"APOA4"</f>
        <v>APOA4</v>
      </c>
      <c r="EC65" t="s">
        <v>1508</v>
      </c>
      <c r="ED65" t="s">
        <v>1506</v>
      </c>
      <c r="EE65">
        <v>9606</v>
      </c>
      <c r="EF65" s="15" t="str">
        <f>HYPERLINK("http://www.uniprot.org/uniprot/P06727", "P06727")</f>
        <v>P06727</v>
      </c>
      <c r="EG65" t="s">
        <v>2219</v>
      </c>
      <c r="EH65" t="s">
        <v>2220</v>
      </c>
      <c r="EI65" t="s">
        <v>2221</v>
      </c>
      <c r="EJ65" t="s">
        <v>1510</v>
      </c>
      <c r="EK65" t="s">
        <v>1508</v>
      </c>
      <c r="EL65" t="s">
        <v>1508</v>
      </c>
      <c r="EM65" t="s">
        <v>1559</v>
      </c>
      <c r="EN65" t="s">
        <v>1508</v>
      </c>
      <c r="EO65" t="s">
        <v>1508</v>
      </c>
      <c r="EP65" t="s">
        <v>2222</v>
      </c>
      <c r="EQ65" t="s">
        <v>1514</v>
      </c>
      <c r="ER65" t="s">
        <v>2223</v>
      </c>
      <c r="ES65" t="s">
        <v>2224</v>
      </c>
      <c r="ET65" t="s">
        <v>2225</v>
      </c>
      <c r="EU65" t="s">
        <v>1508</v>
      </c>
      <c r="EV65" t="s">
        <v>2226</v>
      </c>
      <c r="EW65" t="s">
        <v>98</v>
      </c>
    </row>
    <row r="66" spans="1:153">
      <c r="A66">
        <v>413</v>
      </c>
      <c r="B66">
        <v>1</v>
      </c>
      <c r="C66" t="s">
        <v>226</v>
      </c>
      <c r="D66" t="s">
        <v>98</v>
      </c>
      <c r="E66" t="s">
        <v>98</v>
      </c>
      <c r="F66" t="s">
        <v>98</v>
      </c>
      <c r="G66" t="s">
        <v>98</v>
      </c>
      <c r="H66" t="s">
        <v>98</v>
      </c>
      <c r="I66">
        <v>45.6</v>
      </c>
      <c r="J66">
        <v>338</v>
      </c>
      <c r="K66">
        <v>38429</v>
      </c>
      <c r="L66" t="s">
        <v>227</v>
      </c>
      <c r="M66">
        <v>139</v>
      </c>
      <c r="N66">
        <v>139</v>
      </c>
      <c r="O66">
        <v>1</v>
      </c>
      <c r="P66">
        <v>75</v>
      </c>
      <c r="Q66">
        <v>64</v>
      </c>
      <c r="R66">
        <v>75</v>
      </c>
      <c r="S66">
        <v>64</v>
      </c>
      <c r="T66">
        <v>75</v>
      </c>
      <c r="U66">
        <v>64</v>
      </c>
      <c r="V66">
        <v>75</v>
      </c>
      <c r="W66" s="1">
        <v>12340692.76</v>
      </c>
      <c r="X66" s="1">
        <v>8432177.5010000002</v>
      </c>
      <c r="Y66" s="1">
        <v>1066400.77</v>
      </c>
      <c r="Z66" s="1">
        <v>14896499.779999999</v>
      </c>
      <c r="AA66" s="1">
        <v>4054523.2859999998</v>
      </c>
      <c r="AB66" s="1">
        <v>9439115.898</v>
      </c>
      <c r="AC66" s="1">
        <v>11414015.6</v>
      </c>
      <c r="AD66" s="1">
        <v>14804278.42</v>
      </c>
      <c r="AE66" s="1">
        <v>13174315.59</v>
      </c>
      <c r="AF66" s="1">
        <v>13898719.060000001</v>
      </c>
      <c r="AG66" s="1">
        <v>11383815.32</v>
      </c>
      <c r="AH66">
        <v>64</v>
      </c>
      <c r="AI66" s="1">
        <v>3828870.9010000001</v>
      </c>
      <c r="AJ66" s="1">
        <v>4330730.7630000003</v>
      </c>
      <c r="AK66" s="1">
        <v>4212603.0219999999</v>
      </c>
      <c r="AL66" s="1">
        <v>5158004.5190000003</v>
      </c>
      <c r="AM66" s="1">
        <v>3505099.8420000002</v>
      </c>
      <c r="AN66" s="1">
        <v>3594857.3369999998</v>
      </c>
      <c r="AO66" s="1">
        <v>3561012.534</v>
      </c>
      <c r="AP66" s="1">
        <v>3764749.0890000002</v>
      </c>
      <c r="AQ66" s="1">
        <v>1798783.8319999999</v>
      </c>
      <c r="AR66" s="1">
        <v>5340063.1390000004</v>
      </c>
      <c r="AS66" s="1">
        <v>3909477.4980000001</v>
      </c>
      <c r="AT66" s="1">
        <v>7177673.02095454</v>
      </c>
      <c r="AU66" s="1">
        <v>10445868.544090901</v>
      </c>
      <c r="AV66" s="1">
        <v>3909477.4978181799</v>
      </c>
      <c r="AW66" s="1">
        <v>6167459.7669863002</v>
      </c>
      <c r="AX66" s="1">
        <v>7456781.8520195698</v>
      </c>
      <c r="AY66" s="1">
        <v>757673.75629701</v>
      </c>
      <c r="AZ66" s="1">
        <v>10898434.609579099</v>
      </c>
      <c r="BA66" s="1">
        <v>7171445.6973350802</v>
      </c>
      <c r="BB66" s="1">
        <v>6818359.0405358896</v>
      </c>
      <c r="BC66" s="1">
        <v>6713510.8407309297</v>
      </c>
      <c r="BD66" s="1">
        <v>10224389.843782401</v>
      </c>
      <c r="BE66" s="1">
        <v>8243255.7976244902</v>
      </c>
      <c r="BF66" s="1">
        <v>9438298.3191114403</v>
      </c>
      <c r="BG66" s="1">
        <v>8088158.1832445003</v>
      </c>
      <c r="BH66" s="1">
        <v>8088158.1832445003</v>
      </c>
      <c r="BI66" s="1">
        <v>7793959.7654733704</v>
      </c>
      <c r="BJ66" s="1">
        <v>8174917.7384818299</v>
      </c>
      <c r="BK66" s="1">
        <v>7508894.1561762597</v>
      </c>
      <c r="BL66" s="1">
        <v>8131473.9282178003</v>
      </c>
      <c r="BM66" s="1">
        <v>5525482.7462812904</v>
      </c>
      <c r="BN66" s="1">
        <v>6148328.2727650404</v>
      </c>
      <c r="BO66" s="1">
        <v>5811715.4367416101</v>
      </c>
      <c r="BP66" s="1">
        <v>6401186.7939686701</v>
      </c>
      <c r="BQ66" s="1">
        <v>5291821.4851593198</v>
      </c>
      <c r="BR66" s="1">
        <v>5626160.2154882299</v>
      </c>
      <c r="BS66" s="1">
        <v>6597906.2095674602</v>
      </c>
      <c r="BT66" s="1">
        <v>6597906.2095674602</v>
      </c>
      <c r="BU66" s="1">
        <v>7305128.9585600598</v>
      </c>
      <c r="BV66" s="7">
        <v>0.90318819106350201</v>
      </c>
      <c r="BW66" s="7">
        <v>1.1071889667008401</v>
      </c>
      <c r="BX66" s="1">
        <v>5570376.8304012902</v>
      </c>
      <c r="BY66" s="1">
        <v>6734877.3120807102</v>
      </c>
      <c r="BZ66" s="1">
        <v>684321.98936618504</v>
      </c>
      <c r="CA66" s="1">
        <v>9843337.44044967</v>
      </c>
      <c r="CB66" s="1">
        <v>6477165.0666862102</v>
      </c>
      <c r="CC66" s="1">
        <v>6158261.3678430896</v>
      </c>
      <c r="CD66" s="1">
        <v>6063563.7119249804</v>
      </c>
      <c r="CE66" s="1">
        <v>9234548.1677339207</v>
      </c>
      <c r="CF66" s="1">
        <v>7445211.2923301896</v>
      </c>
      <c r="CG66" s="1">
        <v>8524559.5855559502</v>
      </c>
      <c r="CH66" s="1">
        <v>7305128.9585600598</v>
      </c>
      <c r="CI66" s="1">
        <v>8629386.25924238</v>
      </c>
      <c r="CJ66" s="1">
        <v>9051178.7237340696</v>
      </c>
      <c r="CK66" s="1">
        <v>8313764.7618427696</v>
      </c>
      <c r="CL66" s="1">
        <v>9003078.2163382899</v>
      </c>
      <c r="CM66" s="1">
        <v>6117753.5323785096</v>
      </c>
      <c r="CN66" s="1">
        <v>6807361.2272602897</v>
      </c>
      <c r="CO66" s="1">
        <v>6434667.2091652704</v>
      </c>
      <c r="CP66" s="1">
        <v>7087323.3920732401</v>
      </c>
      <c r="CQ66" s="1">
        <v>5859046.3621188598</v>
      </c>
      <c r="CR66" s="1">
        <v>6229222.5154797798</v>
      </c>
      <c r="CS66" s="1">
        <v>7305128.9585600598</v>
      </c>
      <c r="CT66" s="20">
        <v>6484747.0657602502</v>
      </c>
      <c r="CU66" s="20">
        <v>6448324.0824697297</v>
      </c>
      <c r="CV66" s="20">
        <v>8657911.8052280005</v>
      </c>
      <c r="CW66" s="20">
        <v>6266163.1185216503</v>
      </c>
      <c r="CX66" s="20">
        <v>8789072.8773679305</v>
      </c>
      <c r="CY66" s="20">
        <v>8976636.0344546102</v>
      </c>
      <c r="CZ66" s="20">
        <v>8597892.7897525206</v>
      </c>
      <c r="DA66" s="20">
        <v>9077007.9451039694</v>
      </c>
      <c r="DB66" s="20">
        <v>7185389.3563452102</v>
      </c>
      <c r="DC66" s="22">
        <v>6224671.6315692002</v>
      </c>
      <c r="DD66" s="22">
        <v>5987338.1654076902</v>
      </c>
      <c r="DE66" s="22">
        <v>8572381.0859307908</v>
      </c>
      <c r="DF66" s="22">
        <v>8145848.5074119801</v>
      </c>
      <c r="DG66" s="22">
        <v>8238186.28237011</v>
      </c>
      <c r="DH66" s="22">
        <v>6220470.8838322004</v>
      </c>
      <c r="DI66" s="22">
        <v>5439678.2504899204</v>
      </c>
      <c r="DJ66" s="22">
        <v>7172276.6729545305</v>
      </c>
      <c r="DK66" s="22">
        <v>5168697.4166810503</v>
      </c>
      <c r="DL66" s="22">
        <v>7885097.9138153996</v>
      </c>
      <c r="DM66" s="6">
        <v>-0.18154295944028001</v>
      </c>
      <c r="DN66" s="6">
        <v>-1.1340961000618299</v>
      </c>
      <c r="DO66" s="5">
        <v>0.18509730147620099</v>
      </c>
      <c r="DP66" s="5">
        <v>0.51661774291482698</v>
      </c>
      <c r="DQ66" s="24">
        <v>7831460.56388932</v>
      </c>
      <c r="DR66" s="26">
        <v>6905464.6810462903</v>
      </c>
      <c r="DS66" t="s">
        <v>1443</v>
      </c>
      <c r="DT66" t="s">
        <v>1442</v>
      </c>
      <c r="DU66" t="s">
        <v>226</v>
      </c>
      <c r="DV66" t="s">
        <v>226</v>
      </c>
      <c r="DW66" t="s">
        <v>2227</v>
      </c>
      <c r="DX66" t="s">
        <v>2228</v>
      </c>
      <c r="DY66" t="s">
        <v>2229</v>
      </c>
      <c r="DZ66" t="s">
        <v>2230</v>
      </c>
      <c r="EA66" t="s">
        <v>2231</v>
      </c>
      <c r="EB66" t="str">
        <f>"LUM"</f>
        <v>LUM</v>
      </c>
      <c r="EC66" t="s">
        <v>2232</v>
      </c>
      <c r="ED66" t="s">
        <v>1506</v>
      </c>
      <c r="EE66">
        <v>9606</v>
      </c>
      <c r="EF66" s="15" t="str">
        <f>HYPERLINK("http://www.uniprot.org/uniprot/P51884", "P51884")</f>
        <v>P51884</v>
      </c>
      <c r="EG66" t="s">
        <v>2233</v>
      </c>
      <c r="EH66" t="s">
        <v>1508</v>
      </c>
      <c r="EI66" t="s">
        <v>1788</v>
      </c>
      <c r="EJ66" t="s">
        <v>1510</v>
      </c>
      <c r="EK66" t="s">
        <v>1508</v>
      </c>
      <c r="EL66" t="s">
        <v>1508</v>
      </c>
      <c r="EM66" t="s">
        <v>2120</v>
      </c>
      <c r="EN66" t="s">
        <v>1508</v>
      </c>
      <c r="EO66" t="s">
        <v>1508</v>
      </c>
      <c r="EP66" t="s">
        <v>2234</v>
      </c>
      <c r="EQ66" t="s">
        <v>1508</v>
      </c>
      <c r="ER66" t="s">
        <v>2235</v>
      </c>
      <c r="ES66" t="s">
        <v>2236</v>
      </c>
      <c r="ET66" t="s">
        <v>2237</v>
      </c>
      <c r="EU66" t="s">
        <v>1508</v>
      </c>
      <c r="EV66" t="s">
        <v>2238</v>
      </c>
      <c r="EW66" t="s">
        <v>98</v>
      </c>
    </row>
    <row r="67" spans="1:153">
      <c r="A67">
        <v>224</v>
      </c>
      <c r="B67">
        <v>1</v>
      </c>
      <c r="C67" t="s">
        <v>228</v>
      </c>
      <c r="D67" t="s">
        <v>98</v>
      </c>
      <c r="E67" t="s">
        <v>98</v>
      </c>
      <c r="F67" t="s">
        <v>98</v>
      </c>
      <c r="G67" t="s">
        <v>98</v>
      </c>
      <c r="H67" t="s">
        <v>98</v>
      </c>
      <c r="I67">
        <v>49</v>
      </c>
      <c r="J67">
        <v>202</v>
      </c>
      <c r="K67">
        <v>22277</v>
      </c>
      <c r="L67" t="s">
        <v>229</v>
      </c>
      <c r="M67">
        <v>61</v>
      </c>
      <c r="N67">
        <v>61</v>
      </c>
      <c r="O67">
        <v>1</v>
      </c>
      <c r="P67">
        <v>28</v>
      </c>
      <c r="Q67">
        <v>33</v>
      </c>
      <c r="R67">
        <v>28</v>
      </c>
      <c r="S67">
        <v>33</v>
      </c>
      <c r="T67">
        <v>28</v>
      </c>
      <c r="U67">
        <v>33</v>
      </c>
      <c r="V67">
        <v>28</v>
      </c>
      <c r="W67" s="1">
        <v>18995652.100000001</v>
      </c>
      <c r="X67" s="1">
        <v>12217818.6</v>
      </c>
      <c r="Y67" s="1">
        <v>1769692.108</v>
      </c>
      <c r="Z67" s="1">
        <v>10685549.1</v>
      </c>
      <c r="AA67" s="1">
        <v>4518925.341</v>
      </c>
      <c r="AB67" s="1">
        <v>8188390.233</v>
      </c>
      <c r="AC67" s="1">
        <v>12283830.75</v>
      </c>
      <c r="AD67" s="1">
        <v>10980402.289999999</v>
      </c>
      <c r="AE67" s="1">
        <v>15181119.380000001</v>
      </c>
      <c r="AF67" s="1">
        <v>11998043.51</v>
      </c>
      <c r="AG67" s="1">
        <v>11672192.369999999</v>
      </c>
      <c r="AH67">
        <v>33</v>
      </c>
      <c r="AI67" s="1">
        <v>3242299.889</v>
      </c>
      <c r="AJ67" s="1">
        <v>3459904.2349999999</v>
      </c>
      <c r="AK67" s="1">
        <v>4216781.58</v>
      </c>
      <c r="AL67" s="1">
        <v>3600242.9610000001</v>
      </c>
      <c r="AM67" s="1">
        <v>3570495.81</v>
      </c>
      <c r="AN67" s="1">
        <v>3617829.767</v>
      </c>
      <c r="AO67" s="1">
        <v>3069531.6490000002</v>
      </c>
      <c r="AP67" s="1">
        <v>4356442.18</v>
      </c>
      <c r="AQ67" s="1">
        <v>1709499.2709999999</v>
      </c>
      <c r="AR67" s="1">
        <v>2731742.7489999998</v>
      </c>
      <c r="AS67" s="1">
        <v>3357477.0090000001</v>
      </c>
      <c r="AT67" s="1">
        <v>7064721.0400908999</v>
      </c>
      <c r="AU67" s="1">
        <v>10771965.071090899</v>
      </c>
      <c r="AV67" s="1">
        <v>3357477.0090909</v>
      </c>
      <c r="AW67" s="1">
        <v>9493382.7746003196</v>
      </c>
      <c r="AX67" s="1">
        <v>10804517.338130301</v>
      </c>
      <c r="AY67" s="1">
        <v>1257359.6200212101</v>
      </c>
      <c r="AZ67" s="1">
        <v>7817659.1718646903</v>
      </c>
      <c r="BA67" s="1">
        <v>7992857.7066489998</v>
      </c>
      <c r="BB67" s="1">
        <v>5914895.5448720697</v>
      </c>
      <c r="BC67" s="1">
        <v>7225119.8698054096</v>
      </c>
      <c r="BD67" s="1">
        <v>7583477.5913733197</v>
      </c>
      <c r="BE67" s="1">
        <v>9498926.11033272</v>
      </c>
      <c r="BF67" s="1">
        <v>8147593.5591044901</v>
      </c>
      <c r="BG67" s="1">
        <v>8293048.9980769902</v>
      </c>
      <c r="BH67" s="1">
        <v>8293048.9980769902</v>
      </c>
      <c r="BI67" s="1">
        <v>6599949.5767446198</v>
      </c>
      <c r="BJ67" s="1">
        <v>6531099.2652326897</v>
      </c>
      <c r="BK67" s="1">
        <v>7516342.3656523498</v>
      </c>
      <c r="BL67" s="1">
        <v>5675699.1322483104</v>
      </c>
      <c r="BM67" s="1">
        <v>5628573.7591336304</v>
      </c>
      <c r="BN67" s="1">
        <v>6187618.2994955601</v>
      </c>
      <c r="BO67" s="1">
        <v>5009598.8985531097</v>
      </c>
      <c r="BP67" s="1">
        <v>7407240.0290324101</v>
      </c>
      <c r="BQ67" s="1">
        <v>5029156.2611410003</v>
      </c>
      <c r="BR67" s="1">
        <v>2878097.5005944101</v>
      </c>
      <c r="BS67" s="1">
        <v>5666311.7814320996</v>
      </c>
      <c r="BT67" s="1">
        <v>5666311.7814320996</v>
      </c>
      <c r="BU67" s="1">
        <v>6854998.2670892999</v>
      </c>
      <c r="BV67" s="7">
        <v>0.82659565482838104</v>
      </c>
      <c r="BW67" s="7">
        <v>1.20978134128665</v>
      </c>
      <c r="BX67" s="1">
        <v>7847188.95110723</v>
      </c>
      <c r="BY67" s="1">
        <v>8930967.0842164606</v>
      </c>
      <c r="BZ67" s="1">
        <v>1039327.9984662</v>
      </c>
      <c r="CA67" s="1">
        <v>6462043.1023925999</v>
      </c>
      <c r="CB67" s="1">
        <v>6606861.4499776103</v>
      </c>
      <c r="CC67" s="1">
        <v>4889226.9561550096</v>
      </c>
      <c r="CD67" s="1">
        <v>5972252.6899953596</v>
      </c>
      <c r="CE67" s="1">
        <v>6268469.62551759</v>
      </c>
      <c r="CF67" s="1">
        <v>7851771.0483368896</v>
      </c>
      <c r="CG67" s="1">
        <v>6734765.4332634797</v>
      </c>
      <c r="CH67" s="1">
        <v>6854998.2670892999</v>
      </c>
      <c r="CI67" s="1">
        <v>7984495.8513783999</v>
      </c>
      <c r="CJ67" s="1">
        <v>7901202.0291694896</v>
      </c>
      <c r="CK67" s="1">
        <v>9093130.7486885991</v>
      </c>
      <c r="CL67" s="1">
        <v>6866354.9089508597</v>
      </c>
      <c r="CM67" s="1">
        <v>6809343.5118555604</v>
      </c>
      <c r="CN67" s="1">
        <v>7485665.1657335795</v>
      </c>
      <c r="CO67" s="1">
        <v>6060519.2747997297</v>
      </c>
      <c r="CP67" s="1">
        <v>8961140.7775550298</v>
      </c>
      <c r="CQ67" s="1">
        <v>6084179.4071433302</v>
      </c>
      <c r="CR67" s="1">
        <v>3481868.65462287</v>
      </c>
      <c r="CS67" s="1">
        <v>6854998.2670892999</v>
      </c>
      <c r="CT67" s="20">
        <v>9135294.9853291996</v>
      </c>
      <c r="CU67" s="20">
        <v>8550975.3868263699</v>
      </c>
      <c r="CV67" s="20">
        <v>5683824.1704676598</v>
      </c>
      <c r="CW67" s="20">
        <v>6391634.4760089098</v>
      </c>
      <c r="CX67" s="20">
        <v>8132248.7855547499</v>
      </c>
      <c r="CY67" s="20">
        <v>7836130.1898243902</v>
      </c>
      <c r="CZ67" s="20">
        <v>9403894.0889034104</v>
      </c>
      <c r="DA67" s="20">
        <v>6922738.7083392097</v>
      </c>
      <c r="DB67" s="20">
        <v>7997671.71639599</v>
      </c>
      <c r="DC67" s="22">
        <v>4941952.0407495899</v>
      </c>
      <c r="DD67" s="22">
        <v>5897175.0216698898</v>
      </c>
      <c r="DE67" s="22">
        <v>5818986.42786601</v>
      </c>
      <c r="DF67" s="22">
        <v>8590667.8754066397</v>
      </c>
      <c r="DG67" s="22">
        <v>6508518.3170402097</v>
      </c>
      <c r="DH67" s="22">
        <v>6840295.4764754204</v>
      </c>
      <c r="DI67" s="22">
        <v>5123384.6000374099</v>
      </c>
      <c r="DJ67" s="22">
        <v>9068554.8558153603</v>
      </c>
      <c r="DK67" s="22">
        <v>5367303.8990859296</v>
      </c>
      <c r="DL67" s="22">
        <v>4407432.09871215</v>
      </c>
      <c r="DM67" s="6">
        <v>-0.31513999012322602</v>
      </c>
      <c r="DN67" s="6">
        <v>-1.2441323994850999</v>
      </c>
      <c r="DO67" s="5">
        <v>3.9887755408992101E-2</v>
      </c>
      <c r="DP67" s="5">
        <v>0.25517235309588099</v>
      </c>
      <c r="DQ67" s="24">
        <v>7783823.6119611003</v>
      </c>
      <c r="DR67" s="26">
        <v>6256427.0612858599</v>
      </c>
      <c r="DS67" t="s">
        <v>1443</v>
      </c>
      <c r="DT67" t="s">
        <v>1442</v>
      </c>
      <c r="DU67" t="s">
        <v>228</v>
      </c>
      <c r="DV67" t="s">
        <v>228</v>
      </c>
      <c r="DW67" t="s">
        <v>2239</v>
      </c>
      <c r="DX67" t="s">
        <v>1508</v>
      </c>
      <c r="DY67" t="s">
        <v>2240</v>
      </c>
      <c r="DZ67" t="s">
        <v>2241</v>
      </c>
      <c r="EA67" t="s">
        <v>2242</v>
      </c>
      <c r="EB67" t="str">
        <f>"C8G"</f>
        <v>C8G</v>
      </c>
      <c r="EC67" t="s">
        <v>1508</v>
      </c>
      <c r="ED67" t="s">
        <v>1506</v>
      </c>
      <c r="EE67">
        <v>9606</v>
      </c>
      <c r="EF67" s="15" t="str">
        <f>HYPERLINK("http://www.uniprot.org/uniprot/P07360", "P07360")</f>
        <v>P07360</v>
      </c>
      <c r="EG67" t="s">
        <v>2243</v>
      </c>
      <c r="EH67" t="s">
        <v>1909</v>
      </c>
      <c r="EI67" t="s">
        <v>1829</v>
      </c>
      <c r="EJ67" t="s">
        <v>1510</v>
      </c>
      <c r="EK67" t="s">
        <v>1508</v>
      </c>
      <c r="EL67" t="s">
        <v>1508</v>
      </c>
      <c r="EM67" t="s">
        <v>1528</v>
      </c>
      <c r="EN67" t="s">
        <v>2244</v>
      </c>
      <c r="EO67" t="s">
        <v>1508</v>
      </c>
      <c r="EP67" t="s">
        <v>2245</v>
      </c>
      <c r="EQ67" t="s">
        <v>1514</v>
      </c>
      <c r="ER67" t="s">
        <v>2246</v>
      </c>
      <c r="ES67" t="s">
        <v>2247</v>
      </c>
      <c r="ET67" t="s">
        <v>2248</v>
      </c>
      <c r="EU67" t="s">
        <v>1508</v>
      </c>
      <c r="EV67" t="s">
        <v>1833</v>
      </c>
      <c r="EW67" t="s">
        <v>98</v>
      </c>
    </row>
    <row r="68" spans="1:153">
      <c r="A68">
        <v>241</v>
      </c>
      <c r="B68">
        <v>1</v>
      </c>
      <c r="C68" t="s">
        <v>230</v>
      </c>
      <c r="D68" t="s">
        <v>98</v>
      </c>
      <c r="E68" t="s">
        <v>98</v>
      </c>
      <c r="F68" t="s">
        <v>231</v>
      </c>
      <c r="G68" t="s">
        <v>98</v>
      </c>
      <c r="H68" t="s">
        <v>98</v>
      </c>
      <c r="I68">
        <v>18.7</v>
      </c>
      <c r="J68">
        <v>4548</v>
      </c>
      <c r="K68">
        <v>501314</v>
      </c>
      <c r="L68" t="s">
        <v>232</v>
      </c>
      <c r="M68">
        <v>56</v>
      </c>
      <c r="N68">
        <v>55</v>
      </c>
      <c r="O68">
        <v>0.98199999999999998</v>
      </c>
      <c r="P68">
        <v>24</v>
      </c>
      <c r="Q68">
        <v>32</v>
      </c>
      <c r="R68">
        <v>23</v>
      </c>
      <c r="S68">
        <v>32</v>
      </c>
      <c r="T68">
        <v>201.399</v>
      </c>
      <c r="U68">
        <v>326</v>
      </c>
      <c r="V68">
        <v>23</v>
      </c>
      <c r="W68" s="1">
        <v>3039064.6260000002</v>
      </c>
      <c r="X68" s="1">
        <v>36714216.140000001</v>
      </c>
      <c r="Y68" s="1">
        <v>51064.05255</v>
      </c>
      <c r="Z68" s="1">
        <v>5591315.125</v>
      </c>
      <c r="AA68" s="1">
        <v>661751.34770000004</v>
      </c>
      <c r="AB68" s="1">
        <v>11122124.029999999</v>
      </c>
      <c r="AC68" s="1">
        <v>2487135.798</v>
      </c>
      <c r="AD68" s="1">
        <v>20857818.73</v>
      </c>
      <c r="AE68" s="1">
        <v>11213534.130000001</v>
      </c>
      <c r="AF68" s="1">
        <v>4311773.7860000003</v>
      </c>
      <c r="AG68" s="1">
        <v>10666525.970000001</v>
      </c>
      <c r="AH68">
        <v>32</v>
      </c>
      <c r="AI68" s="1">
        <v>1831661.3529999999</v>
      </c>
      <c r="AJ68" s="1">
        <v>1764494.834</v>
      </c>
      <c r="AK68" s="1">
        <v>3146954.7740000002</v>
      </c>
      <c r="AL68" s="1">
        <v>1119322.798</v>
      </c>
      <c r="AM68" s="1">
        <v>2300264.9350000001</v>
      </c>
      <c r="AN68" s="1">
        <v>669194.52170000004</v>
      </c>
      <c r="AO68" s="1">
        <v>6060498.4780000001</v>
      </c>
      <c r="AP68" s="1">
        <v>3744266.5180000002</v>
      </c>
      <c r="AQ68" s="1">
        <v>677801.92359999998</v>
      </c>
      <c r="AR68" s="1">
        <v>9273747.7259999998</v>
      </c>
      <c r="AS68" s="1">
        <v>3058820.7859999998</v>
      </c>
      <c r="AT68" s="1">
        <v>6380152.3810249995</v>
      </c>
      <c r="AU68" s="1">
        <v>9701483.9759318102</v>
      </c>
      <c r="AV68" s="1">
        <v>3058820.78611818</v>
      </c>
      <c r="AW68" s="1">
        <v>1518821.4450066399</v>
      </c>
      <c r="AX68" s="1">
        <v>32467283.876722101</v>
      </c>
      <c r="AY68" s="1">
        <v>36280.818239943997</v>
      </c>
      <c r="AZ68" s="1">
        <v>4090664.46288118</v>
      </c>
      <c r="BA68" s="1">
        <v>1170473.9424127799</v>
      </c>
      <c r="BB68" s="1">
        <v>8034082.4023550898</v>
      </c>
      <c r="BC68" s="1">
        <v>1462886.8338188501</v>
      </c>
      <c r="BD68" s="1">
        <v>14405191.792283701</v>
      </c>
      <c r="BE68" s="1">
        <v>7016381.9590860801</v>
      </c>
      <c r="BF68" s="1">
        <v>2928025.7483521299</v>
      </c>
      <c r="BG68" s="1">
        <v>7578526.7843791302</v>
      </c>
      <c r="BH68" s="1">
        <v>7578526.7843791302</v>
      </c>
      <c r="BI68" s="1">
        <v>3728486.8720765701</v>
      </c>
      <c r="BJ68" s="1">
        <v>3330754.3015982602</v>
      </c>
      <c r="BK68" s="1">
        <v>5609394.0465866197</v>
      </c>
      <c r="BL68" s="1">
        <v>1764586.3076834499</v>
      </c>
      <c r="BM68" s="1">
        <v>3626166.0960179698</v>
      </c>
      <c r="BN68" s="1">
        <v>1144531.5382615901</v>
      </c>
      <c r="BO68" s="1">
        <v>9890976.8563430905</v>
      </c>
      <c r="BP68" s="1">
        <v>6366360.3659937503</v>
      </c>
      <c r="BQ68" s="1">
        <v>1994017.69027508</v>
      </c>
      <c r="BR68" s="1">
        <v>9770594.3069179095</v>
      </c>
      <c r="BS68" s="1">
        <v>5162278.7618621597</v>
      </c>
      <c r="BT68" s="1">
        <v>5162278.7618621597</v>
      </c>
      <c r="BU68" s="1">
        <v>6254795.5894021001</v>
      </c>
      <c r="BV68" s="7">
        <v>0.82533132986934699</v>
      </c>
      <c r="BW68" s="7">
        <v>1.21163460516917</v>
      </c>
      <c r="BX68" s="1">
        <v>1253530.9230414201</v>
      </c>
      <c r="BY68" s="1">
        <v>26796266.5792206</v>
      </c>
      <c r="BZ68" s="1">
        <v>29943.695966721101</v>
      </c>
      <c r="CA68" s="1">
        <v>3376153.5411990099</v>
      </c>
      <c r="CB68" s="1">
        <v>966028.81546896196</v>
      </c>
      <c r="CC68" s="1">
        <v>6630779.9134156499</v>
      </c>
      <c r="CD68" s="1">
        <v>1207366.33600407</v>
      </c>
      <c r="CE68" s="1">
        <v>11889056.098948499</v>
      </c>
      <c r="CF68" s="1">
        <v>5790839.8531638198</v>
      </c>
      <c r="CG68" s="1">
        <v>2416591.3847791501</v>
      </c>
      <c r="CH68" s="1">
        <v>6254795.5894021001</v>
      </c>
      <c r="CI68" s="1">
        <v>4517563.7191269603</v>
      </c>
      <c r="CJ68" s="1">
        <v>4035657.1731325402</v>
      </c>
      <c r="CK68" s="1">
        <v>6796535.9408743102</v>
      </c>
      <c r="CL68" s="1">
        <v>2138033.8341969801</v>
      </c>
      <c r="CM68" s="1">
        <v>4393588.3260265999</v>
      </c>
      <c r="CN68" s="1">
        <v>1386754.01846526</v>
      </c>
      <c r="CO68" s="1">
        <v>11984249.8380727</v>
      </c>
      <c r="CP68" s="1">
        <v>7713702.5284155402</v>
      </c>
      <c r="CQ68" s="1">
        <v>2416020.8368568001</v>
      </c>
      <c r="CR68" s="1">
        <v>11838390.1753307</v>
      </c>
      <c r="CS68" s="1">
        <v>6254795.5894021001</v>
      </c>
      <c r="CT68" s="20">
        <v>1459296.42150386</v>
      </c>
      <c r="CU68" s="20">
        <v>25656148.300299801</v>
      </c>
      <c r="CV68" s="20">
        <v>2969565.9401547401</v>
      </c>
      <c r="CW68" s="20">
        <v>934559.189490858</v>
      </c>
      <c r="CX68" s="20">
        <v>4601161.1443437897</v>
      </c>
      <c r="CY68" s="20">
        <v>4002420.7574261101</v>
      </c>
      <c r="CZ68" s="20">
        <v>7028811.7399637196</v>
      </c>
      <c r="DA68" s="20">
        <v>2155590.5251037902</v>
      </c>
      <c r="DB68" s="20">
        <v>5160332.56765089</v>
      </c>
      <c r="DC68" s="22">
        <v>6702285.7843842302</v>
      </c>
      <c r="DD68" s="22">
        <v>1192188.43680471</v>
      </c>
      <c r="DE68" s="22">
        <v>11036546.4320499</v>
      </c>
      <c r="DF68" s="22">
        <v>6335791.1981827402</v>
      </c>
      <c r="DG68" s="22">
        <v>2335408.62684733</v>
      </c>
      <c r="DH68" s="22">
        <v>1267196.30513455</v>
      </c>
      <c r="DI68" s="22">
        <v>10131132.049804701</v>
      </c>
      <c r="DJ68" s="22">
        <v>7806163.9981805803</v>
      </c>
      <c r="DK68" s="22">
        <v>2131350.37449905</v>
      </c>
      <c r="DL68" s="22">
        <v>14985315.6541548</v>
      </c>
      <c r="DM68" s="6">
        <v>9.2239359641904106E-2</v>
      </c>
      <c r="DN68" s="6">
        <v>1.0660236042859801</v>
      </c>
      <c r="DO68" s="5">
        <v>0.87057380523538297</v>
      </c>
      <c r="DP68" s="5">
        <v>0.95242451234497205</v>
      </c>
      <c r="DQ68" s="24">
        <v>5996431.8428819599</v>
      </c>
      <c r="DR68" s="26">
        <v>6392337.8860042598</v>
      </c>
      <c r="DS68" t="s">
        <v>1441</v>
      </c>
      <c r="DT68" t="s">
        <v>1442</v>
      </c>
      <c r="DU68" t="s">
        <v>230</v>
      </c>
      <c r="DV68" t="s">
        <v>230</v>
      </c>
      <c r="DW68" t="s">
        <v>2249</v>
      </c>
      <c r="DX68" t="s">
        <v>1508</v>
      </c>
      <c r="DY68" t="s">
        <v>2250</v>
      </c>
      <c r="DZ68" t="s">
        <v>2251</v>
      </c>
      <c r="EA68" t="s">
        <v>2252</v>
      </c>
      <c r="EB68" t="str">
        <f>"LPA"</f>
        <v>LPA</v>
      </c>
      <c r="EC68" t="s">
        <v>1508</v>
      </c>
      <c r="ED68" t="s">
        <v>1506</v>
      </c>
      <c r="EE68">
        <v>9606</v>
      </c>
      <c r="EF68" s="15" t="str">
        <f>HYPERLINK("http://www.uniprot.org/uniprot/P08519", "P08519")</f>
        <v>P08519</v>
      </c>
      <c r="EG68" t="s">
        <v>2253</v>
      </c>
      <c r="EH68" t="s">
        <v>2220</v>
      </c>
      <c r="EI68" t="s">
        <v>1508</v>
      </c>
      <c r="EJ68" t="s">
        <v>1510</v>
      </c>
      <c r="EK68" t="s">
        <v>1508</v>
      </c>
      <c r="EL68" t="s">
        <v>2254</v>
      </c>
      <c r="EM68" t="s">
        <v>1690</v>
      </c>
      <c r="EN68" t="s">
        <v>1508</v>
      </c>
      <c r="EO68" t="s">
        <v>1545</v>
      </c>
      <c r="EP68" t="s">
        <v>2255</v>
      </c>
      <c r="EQ68" t="s">
        <v>1514</v>
      </c>
      <c r="ER68" t="s">
        <v>2256</v>
      </c>
      <c r="ES68" t="s">
        <v>2257</v>
      </c>
      <c r="ET68" t="s">
        <v>2258</v>
      </c>
      <c r="EU68" t="s">
        <v>1508</v>
      </c>
      <c r="EV68" t="s">
        <v>2259</v>
      </c>
      <c r="EW68" t="s">
        <v>98</v>
      </c>
    </row>
    <row r="69" spans="1:153">
      <c r="A69">
        <v>76</v>
      </c>
      <c r="B69">
        <v>1</v>
      </c>
      <c r="C69" t="s">
        <v>233</v>
      </c>
      <c r="D69" t="s">
        <v>98</v>
      </c>
      <c r="E69" t="s">
        <v>98</v>
      </c>
      <c r="F69" t="s">
        <v>98</v>
      </c>
      <c r="G69" t="s">
        <v>98</v>
      </c>
      <c r="H69" t="s">
        <v>98</v>
      </c>
      <c r="I69">
        <v>20.3</v>
      </c>
      <c r="J69">
        <v>1429</v>
      </c>
      <c r="K69">
        <v>158535</v>
      </c>
      <c r="L69" t="s">
        <v>234</v>
      </c>
      <c r="M69">
        <v>150</v>
      </c>
      <c r="N69">
        <v>150</v>
      </c>
      <c r="O69">
        <v>1</v>
      </c>
      <c r="P69">
        <v>77</v>
      </c>
      <c r="Q69">
        <v>73</v>
      </c>
      <c r="R69">
        <v>77</v>
      </c>
      <c r="S69">
        <v>73</v>
      </c>
      <c r="T69">
        <v>77</v>
      </c>
      <c r="U69">
        <v>73</v>
      </c>
      <c r="V69">
        <v>77</v>
      </c>
      <c r="W69" s="1">
        <v>9801600.9910000004</v>
      </c>
      <c r="X69" s="1">
        <v>14877733.880000001</v>
      </c>
      <c r="Y69" s="1">
        <v>1059460.7180000001</v>
      </c>
      <c r="Z69" s="1">
        <v>11421729.029999999</v>
      </c>
      <c r="AA69" s="1">
        <v>5153514.0860000001</v>
      </c>
      <c r="AB69" s="1">
        <v>6800949.0209999997</v>
      </c>
      <c r="AC69" s="1">
        <v>16112055.539999999</v>
      </c>
      <c r="AD69" s="1">
        <v>13508109.220000001</v>
      </c>
      <c r="AE69" s="1">
        <v>10071910.609999999</v>
      </c>
      <c r="AF69" s="1">
        <v>13788477.23</v>
      </c>
      <c r="AG69" s="1">
        <v>11281786.619999999</v>
      </c>
      <c r="AH69">
        <v>73</v>
      </c>
      <c r="AI69" s="1">
        <v>2227623.8679999998</v>
      </c>
      <c r="AJ69" s="1">
        <v>1929793.1329999999</v>
      </c>
      <c r="AK69" s="1">
        <v>2986503.99</v>
      </c>
      <c r="AL69" s="1">
        <v>2348044.1159999999</v>
      </c>
      <c r="AM69" s="1">
        <v>1873590.6680000001</v>
      </c>
      <c r="AN69" s="1">
        <v>2614512.6179999998</v>
      </c>
      <c r="AO69" s="1">
        <v>2975285.1770000001</v>
      </c>
      <c r="AP69" s="1">
        <v>2471140.4909999999</v>
      </c>
      <c r="AQ69" s="1">
        <v>1338991.6810000001</v>
      </c>
      <c r="AR69" s="1">
        <v>2704487.1209999998</v>
      </c>
      <c r="AS69" s="1">
        <v>2346997.2859999998</v>
      </c>
      <c r="AT69" s="1">
        <v>6349740.7770454502</v>
      </c>
      <c r="AU69" s="1">
        <v>10352484.267818101</v>
      </c>
      <c r="AV69" s="1">
        <v>2346997.28627272</v>
      </c>
      <c r="AW69" s="1">
        <v>4898507.8017650601</v>
      </c>
      <c r="AX69" s="1">
        <v>13156745.808826201</v>
      </c>
      <c r="AY69" s="1">
        <v>752742.87532274297</v>
      </c>
      <c r="AZ69" s="1">
        <v>8356256.08701126</v>
      </c>
      <c r="BA69" s="1">
        <v>9115287.7443852592</v>
      </c>
      <c r="BB69" s="1">
        <v>4912675.3758140001</v>
      </c>
      <c r="BC69" s="1">
        <v>9476810.2064140197</v>
      </c>
      <c r="BD69" s="1">
        <v>9329206.7873492595</v>
      </c>
      <c r="BE69" s="1">
        <v>6302060.6240872703</v>
      </c>
      <c r="BF69" s="1">
        <v>9363435.6447676402</v>
      </c>
      <c r="BG69" s="1">
        <v>8015667.1737161698</v>
      </c>
      <c r="BH69" s="1">
        <v>8015667.1737161698</v>
      </c>
      <c r="BI69" s="1">
        <v>4534498.8767486596</v>
      </c>
      <c r="BJ69" s="1">
        <v>3642780.16295656</v>
      </c>
      <c r="BK69" s="1">
        <v>5323393.2181108501</v>
      </c>
      <c r="BL69" s="1">
        <v>3701636.8328542798</v>
      </c>
      <c r="BM69" s="1">
        <v>2953551.5038911202</v>
      </c>
      <c r="BN69" s="1">
        <v>4471632.7636426399</v>
      </c>
      <c r="BO69" s="1">
        <v>4855784.8720785799</v>
      </c>
      <c r="BP69" s="1">
        <v>4201669.6207587402</v>
      </c>
      <c r="BQ69" s="1">
        <v>3939164.2397002601</v>
      </c>
      <c r="BR69" s="1">
        <v>2849381.6360231</v>
      </c>
      <c r="BS69" s="1">
        <v>3960955.9014111999</v>
      </c>
      <c r="BT69" s="1">
        <v>3960955.9014111999</v>
      </c>
      <c r="BU69" s="1">
        <v>5634687.5863244701</v>
      </c>
      <c r="BV69" s="7">
        <v>0.70295927515565104</v>
      </c>
      <c r="BW69" s="7">
        <v>1.4225575155524799</v>
      </c>
      <c r="BX69" s="1">
        <v>3443451.4936730699</v>
      </c>
      <c r="BY69" s="1">
        <v>9248656.4971796591</v>
      </c>
      <c r="BZ69" s="1">
        <v>529147.58601545601</v>
      </c>
      <c r="CA69" s="1">
        <v>5874107.7219404401</v>
      </c>
      <c r="CB69" s="1">
        <v>6407676.0656282604</v>
      </c>
      <c r="CC69" s="1">
        <v>3453410.7212572298</v>
      </c>
      <c r="CD69" s="1">
        <v>6661811.63348848</v>
      </c>
      <c r="CE69" s="1">
        <v>6558052.4410122205</v>
      </c>
      <c r="CF69" s="1">
        <v>4430091.96829536</v>
      </c>
      <c r="CG69" s="1">
        <v>6582113.9338124497</v>
      </c>
      <c r="CH69" s="1">
        <v>5634687.5863244701</v>
      </c>
      <c r="CI69" s="1">
        <v>6450585.4563831203</v>
      </c>
      <c r="CJ69" s="1">
        <v>5182064.2983193602</v>
      </c>
      <c r="CK69" s="1">
        <v>7572833.0306647299</v>
      </c>
      <c r="CL69" s="1">
        <v>5265791.2964227498</v>
      </c>
      <c r="CM69" s="1">
        <v>4201596.8894316601</v>
      </c>
      <c r="CN69" s="1">
        <v>6361154.79471057</v>
      </c>
      <c r="CO69" s="1">
        <v>6907633.2636814499</v>
      </c>
      <c r="CP69" s="1">
        <v>5977116.6968789203</v>
      </c>
      <c r="CQ69" s="1">
        <v>5603687.6941812001</v>
      </c>
      <c r="CR69" s="1">
        <v>4053409.2610018998</v>
      </c>
      <c r="CS69" s="1">
        <v>5634687.5863244701</v>
      </c>
      <c r="CT69" s="20">
        <v>4008689.65413881</v>
      </c>
      <c r="CU69" s="20">
        <v>8855147.8605671506</v>
      </c>
      <c r="CV69" s="20">
        <v>5166693.4003479499</v>
      </c>
      <c r="CW69" s="20">
        <v>6198937.8106764304</v>
      </c>
      <c r="CX69" s="20">
        <v>6569953.4097362896</v>
      </c>
      <c r="CY69" s="20">
        <v>5139386.43054034</v>
      </c>
      <c r="CZ69" s="20">
        <v>7831639.2606133902</v>
      </c>
      <c r="DA69" s="20">
        <v>5309031.8984620403</v>
      </c>
      <c r="DB69" s="20">
        <v>4934835.8689497402</v>
      </c>
      <c r="DC69" s="22">
        <v>3490652.0630994001</v>
      </c>
      <c r="DD69" s="22">
        <v>6578065.4642911097</v>
      </c>
      <c r="DE69" s="22">
        <v>6087804.5882423297</v>
      </c>
      <c r="DF69" s="22">
        <v>4846989.1089339703</v>
      </c>
      <c r="DG69" s="22">
        <v>6360994.9786038604</v>
      </c>
      <c r="DH69" s="22">
        <v>5812733.7256013304</v>
      </c>
      <c r="DI69" s="22">
        <v>5839509.8309494499</v>
      </c>
      <c r="DJ69" s="22">
        <v>6048762.31617973</v>
      </c>
      <c r="DK69" s="22">
        <v>4943426.6805028897</v>
      </c>
      <c r="DL69" s="22">
        <v>5130901.7824200196</v>
      </c>
      <c r="DM69" s="6">
        <v>-0.122249829605156</v>
      </c>
      <c r="DN69" s="6">
        <v>-1.08843089913062</v>
      </c>
      <c r="DO69" s="5">
        <v>0.43911348669925598</v>
      </c>
      <c r="DP69" s="5">
        <v>0.76855620857981899</v>
      </c>
      <c r="DQ69" s="24">
        <v>6001590.62155913</v>
      </c>
      <c r="DR69" s="26">
        <v>5513984.0538824098</v>
      </c>
      <c r="DS69" t="s">
        <v>1443</v>
      </c>
      <c r="DT69" t="s">
        <v>1442</v>
      </c>
      <c r="DU69" t="s">
        <v>233</v>
      </c>
      <c r="DV69" t="s">
        <v>233</v>
      </c>
      <c r="DW69" t="s">
        <v>2260</v>
      </c>
      <c r="DX69" t="s">
        <v>2261</v>
      </c>
      <c r="DY69" t="s">
        <v>2262</v>
      </c>
      <c r="DZ69" t="s">
        <v>2263</v>
      </c>
      <c r="EA69" t="s">
        <v>2264</v>
      </c>
      <c r="EB69" t="str">
        <f>"ATRN"</f>
        <v>ATRN</v>
      </c>
      <c r="EC69" t="s">
        <v>2265</v>
      </c>
      <c r="ED69" t="s">
        <v>1506</v>
      </c>
      <c r="EE69">
        <v>9606</v>
      </c>
      <c r="EF69" s="15" t="str">
        <f>HYPERLINK("http://www.uniprot.org/uniprot/O75882", "O75882")</f>
        <v>O75882</v>
      </c>
      <c r="EG69" t="s">
        <v>2266</v>
      </c>
      <c r="EH69" t="s">
        <v>2267</v>
      </c>
      <c r="EI69" t="s">
        <v>2268</v>
      </c>
      <c r="EJ69" t="s">
        <v>1542</v>
      </c>
      <c r="EK69" t="s">
        <v>1508</v>
      </c>
      <c r="EL69" t="s">
        <v>1508</v>
      </c>
      <c r="EM69" t="s">
        <v>2269</v>
      </c>
      <c r="EN69" t="s">
        <v>2270</v>
      </c>
      <c r="EO69" t="s">
        <v>2271</v>
      </c>
      <c r="EP69" t="s">
        <v>1617</v>
      </c>
      <c r="EQ69" t="s">
        <v>1508</v>
      </c>
      <c r="ER69" t="s">
        <v>2272</v>
      </c>
      <c r="ES69" t="s">
        <v>2273</v>
      </c>
      <c r="ET69" t="s">
        <v>2274</v>
      </c>
      <c r="EU69" t="s">
        <v>1508</v>
      </c>
      <c r="EV69" t="s">
        <v>1508</v>
      </c>
      <c r="EW69" t="s">
        <v>98</v>
      </c>
    </row>
    <row r="70" spans="1:153">
      <c r="A70">
        <v>462</v>
      </c>
      <c r="B70">
        <v>1</v>
      </c>
      <c r="C70" t="s">
        <v>235</v>
      </c>
      <c r="D70" t="s">
        <v>98</v>
      </c>
      <c r="E70" t="s">
        <v>98</v>
      </c>
      <c r="F70" t="s">
        <v>98</v>
      </c>
      <c r="G70" t="s">
        <v>98</v>
      </c>
      <c r="H70" t="s">
        <v>98</v>
      </c>
      <c r="I70">
        <v>33.4</v>
      </c>
      <c r="J70">
        <v>890</v>
      </c>
      <c r="K70">
        <v>99848</v>
      </c>
      <c r="L70" t="s">
        <v>236</v>
      </c>
      <c r="M70">
        <v>240</v>
      </c>
      <c r="N70">
        <v>240</v>
      </c>
      <c r="O70">
        <v>1</v>
      </c>
      <c r="P70">
        <v>121</v>
      </c>
      <c r="Q70">
        <v>119</v>
      </c>
      <c r="R70">
        <v>121</v>
      </c>
      <c r="S70">
        <v>119</v>
      </c>
      <c r="T70">
        <v>121</v>
      </c>
      <c r="U70">
        <v>119</v>
      </c>
      <c r="V70">
        <v>121</v>
      </c>
      <c r="W70" s="1">
        <v>18686626.5</v>
      </c>
      <c r="X70" s="1">
        <v>6434723.8660000004</v>
      </c>
      <c r="Y70" s="1">
        <v>1389630.6189999999</v>
      </c>
      <c r="Z70" s="1">
        <v>6588492.4009999996</v>
      </c>
      <c r="AA70" s="1">
        <v>2370575.605</v>
      </c>
      <c r="AB70" s="1">
        <v>7084860.1900000004</v>
      </c>
      <c r="AC70" s="1">
        <v>12553247.42</v>
      </c>
      <c r="AD70" s="1">
        <v>16268166.32</v>
      </c>
      <c r="AE70" s="1">
        <v>7199481.4029999999</v>
      </c>
      <c r="AF70" s="1">
        <v>9144404.4020000007</v>
      </c>
      <c r="AG70" s="1">
        <v>9592286.4560000002</v>
      </c>
      <c r="AH70">
        <v>119</v>
      </c>
      <c r="AI70" s="1">
        <v>1829310.2790000001</v>
      </c>
      <c r="AJ70" s="1">
        <v>2857081.41</v>
      </c>
      <c r="AK70" s="1">
        <v>4634264.6579999998</v>
      </c>
      <c r="AL70" s="1">
        <v>2086817.6769999999</v>
      </c>
      <c r="AM70" s="1">
        <v>5651679.0480000004</v>
      </c>
      <c r="AN70" s="1">
        <v>3583434.3790000002</v>
      </c>
      <c r="AO70" s="1">
        <v>3719703.2209999999</v>
      </c>
      <c r="AP70" s="1">
        <v>3210152.8289999999</v>
      </c>
      <c r="AQ70" s="1">
        <v>2095007.76</v>
      </c>
      <c r="AR70" s="1">
        <v>6992000.8389999997</v>
      </c>
      <c r="AS70" s="1">
        <v>3665945.21</v>
      </c>
      <c r="AT70" s="1">
        <v>6256267.8405454503</v>
      </c>
      <c r="AU70" s="1">
        <v>8846590.4710909091</v>
      </c>
      <c r="AV70" s="1">
        <v>3665945.21</v>
      </c>
      <c r="AW70" s="1">
        <v>9338942.2588177398</v>
      </c>
      <c r="AX70" s="1">
        <v>5690384.4992655404</v>
      </c>
      <c r="AY70" s="1">
        <v>987327.35438954097</v>
      </c>
      <c r="AZ70" s="1">
        <v>4820209.7585643502</v>
      </c>
      <c r="BA70" s="1">
        <v>4192960.06546224</v>
      </c>
      <c r="BB70" s="1">
        <v>5117759.01995809</v>
      </c>
      <c r="BC70" s="1">
        <v>7383585.7242518198</v>
      </c>
      <c r="BD70" s="1">
        <v>11235405.7239604</v>
      </c>
      <c r="BE70" s="1">
        <v>4504762.8022678504</v>
      </c>
      <c r="BF70" s="1">
        <v>6209753.3106530597</v>
      </c>
      <c r="BG70" s="1">
        <v>6815283.62980521</v>
      </c>
      <c r="BH70" s="1">
        <v>6815283.62980521</v>
      </c>
      <c r="BI70" s="1">
        <v>3723701.08100776</v>
      </c>
      <c r="BJ70" s="1">
        <v>5393178.8368012402</v>
      </c>
      <c r="BK70" s="1">
        <v>8260498.9425539002</v>
      </c>
      <c r="BL70" s="1">
        <v>3289819.4390801601</v>
      </c>
      <c r="BM70" s="1">
        <v>8909376.7581310198</v>
      </c>
      <c r="BN70" s="1">
        <v>6128791.44861707</v>
      </c>
      <c r="BO70" s="1">
        <v>6070705.0096508302</v>
      </c>
      <c r="BP70" s="1">
        <v>5458209.1421859404</v>
      </c>
      <c r="BQ70" s="1">
        <v>6163279.2549713701</v>
      </c>
      <c r="BR70" s="1">
        <v>7366601.46576632</v>
      </c>
      <c r="BS70" s="1">
        <v>6186904.1776981503</v>
      </c>
      <c r="BT70" s="1">
        <v>6186904.1776981503</v>
      </c>
      <c r="BU70" s="1">
        <v>6493497.2673775395</v>
      </c>
      <c r="BV70" s="7">
        <v>0.95278459710460195</v>
      </c>
      <c r="BW70" s="7">
        <v>1.0495551702230199</v>
      </c>
      <c r="BX70" s="1">
        <v>8898000.3374508005</v>
      </c>
      <c r="BY70" s="1">
        <v>5421710.7025029901</v>
      </c>
      <c r="BZ70" s="1">
        <v>940710.29556239105</v>
      </c>
      <c r="CA70" s="1">
        <v>4592621.6127733998</v>
      </c>
      <c r="CB70" s="1">
        <v>3994987.7666471298</v>
      </c>
      <c r="CC70" s="1">
        <v>4876121.96590921</v>
      </c>
      <c r="CD70" s="1">
        <v>7034966.7494685603</v>
      </c>
      <c r="CE70" s="1">
        <v>10704921.516010299</v>
      </c>
      <c r="CF70" s="1">
        <v>4292068.61161057</v>
      </c>
      <c r="CG70" s="1">
        <v>5916557.3062095502</v>
      </c>
      <c r="CH70" s="1">
        <v>6493497.2673775395</v>
      </c>
      <c r="CI70" s="1">
        <v>3908229.7219367698</v>
      </c>
      <c r="CJ70" s="1">
        <v>5660438.7321021603</v>
      </c>
      <c r="CK70" s="1">
        <v>8669849.3737793099</v>
      </c>
      <c r="CL70" s="1">
        <v>3452847.0013868101</v>
      </c>
      <c r="CM70" s="1">
        <v>9350882.43996129</v>
      </c>
      <c r="CN70" s="1">
        <v>6432504.75211473</v>
      </c>
      <c r="CO70" s="1">
        <v>6371539.8297778703</v>
      </c>
      <c r="CP70" s="1">
        <v>5728691.6253398499</v>
      </c>
      <c r="CQ70" s="1">
        <v>6468701.6075835396</v>
      </c>
      <c r="CR70" s="1">
        <v>7731654.6553675802</v>
      </c>
      <c r="CS70" s="1">
        <v>6493497.2673775498</v>
      </c>
      <c r="CT70" s="20">
        <v>10358595.717349499</v>
      </c>
      <c r="CU70" s="20">
        <v>5191029.6314414795</v>
      </c>
      <c r="CV70" s="20">
        <v>4039535.6878428501</v>
      </c>
      <c r="CW70" s="20">
        <v>3864845.9232669701</v>
      </c>
      <c r="CX70" s="20">
        <v>3980551.4338644799</v>
      </c>
      <c r="CY70" s="20">
        <v>5613821.12146034</v>
      </c>
      <c r="CZ70" s="20">
        <v>8966146.8124742806</v>
      </c>
      <c r="DA70" s="20">
        <v>3481200.4196453202</v>
      </c>
      <c r="DB70" s="20">
        <v>10982745.6763219</v>
      </c>
      <c r="DC70" s="22">
        <v>4928705.7271973696</v>
      </c>
      <c r="DD70" s="22">
        <v>6946529.6173321297</v>
      </c>
      <c r="DE70" s="22">
        <v>9937320.70734757</v>
      </c>
      <c r="DF70" s="22">
        <v>4695976.9603335597</v>
      </c>
      <c r="DG70" s="22">
        <v>5717797.0016727</v>
      </c>
      <c r="DH70" s="22">
        <v>5877932.3125101402</v>
      </c>
      <c r="DI70" s="22">
        <v>5386312.2221466098</v>
      </c>
      <c r="DJ70" s="22">
        <v>5797359.45969804</v>
      </c>
      <c r="DK70" s="22">
        <v>5706519.3244701102</v>
      </c>
      <c r="DL70" s="22">
        <v>9786912.2257040497</v>
      </c>
      <c r="DM70" s="6">
        <v>4.5874756544295701E-2</v>
      </c>
      <c r="DN70" s="6">
        <v>1.0323088869191701</v>
      </c>
      <c r="DO70" s="5">
        <v>0.85046073765481001</v>
      </c>
      <c r="DP70" s="5">
        <v>0.94485030780763501</v>
      </c>
      <c r="DQ70" s="24">
        <v>6275385.8248519097</v>
      </c>
      <c r="DR70" s="26">
        <v>6478136.5558412299</v>
      </c>
      <c r="DS70" t="s">
        <v>1441</v>
      </c>
      <c r="DT70" t="s">
        <v>1442</v>
      </c>
      <c r="DU70" t="s">
        <v>235</v>
      </c>
      <c r="DV70" t="s">
        <v>235</v>
      </c>
      <c r="DW70" t="s">
        <v>2275</v>
      </c>
      <c r="DX70" t="s">
        <v>2276</v>
      </c>
      <c r="DY70" t="s">
        <v>2277</v>
      </c>
      <c r="DZ70" t="s">
        <v>2278</v>
      </c>
      <c r="EA70" t="s">
        <v>2279</v>
      </c>
      <c r="EB70" t="str">
        <f>"ITIH3"</f>
        <v>ITIH3</v>
      </c>
      <c r="EC70" t="s">
        <v>1508</v>
      </c>
      <c r="ED70" t="s">
        <v>1506</v>
      </c>
      <c r="EE70">
        <v>9606</v>
      </c>
      <c r="EF70" s="15" t="str">
        <f>HYPERLINK("http://www.uniprot.org/uniprot/Q06033", "Q06033")</f>
        <v>Q06033</v>
      </c>
      <c r="EG70" t="s">
        <v>2280</v>
      </c>
      <c r="EH70" t="s">
        <v>1508</v>
      </c>
      <c r="EI70" t="s">
        <v>1509</v>
      </c>
      <c r="EJ70" t="s">
        <v>1542</v>
      </c>
      <c r="EK70" t="s">
        <v>1508</v>
      </c>
      <c r="EL70" t="s">
        <v>1508</v>
      </c>
      <c r="EM70" t="s">
        <v>1528</v>
      </c>
      <c r="EN70" t="s">
        <v>1508</v>
      </c>
      <c r="EO70" t="s">
        <v>1512</v>
      </c>
      <c r="EP70" t="s">
        <v>2281</v>
      </c>
      <c r="EQ70" t="s">
        <v>1508</v>
      </c>
      <c r="ER70" t="s">
        <v>2282</v>
      </c>
      <c r="ES70" t="s">
        <v>2283</v>
      </c>
      <c r="ET70" t="s">
        <v>1644</v>
      </c>
      <c r="EU70" t="s">
        <v>1508</v>
      </c>
      <c r="EV70" t="s">
        <v>1645</v>
      </c>
      <c r="EW70" t="s">
        <v>98</v>
      </c>
    </row>
    <row r="71" spans="1:153">
      <c r="A71">
        <v>607</v>
      </c>
      <c r="B71">
        <v>1</v>
      </c>
      <c r="C71" t="s">
        <v>237</v>
      </c>
      <c r="D71" t="s">
        <v>98</v>
      </c>
      <c r="E71" t="s">
        <v>98</v>
      </c>
      <c r="F71" t="s">
        <v>98</v>
      </c>
      <c r="G71" t="s">
        <v>98</v>
      </c>
      <c r="H71" t="s">
        <v>98</v>
      </c>
      <c r="I71">
        <v>27.5</v>
      </c>
      <c r="J71">
        <v>382</v>
      </c>
      <c r="K71">
        <v>42054</v>
      </c>
      <c r="L71" t="s">
        <v>238</v>
      </c>
      <c r="M71">
        <v>64</v>
      </c>
      <c r="N71">
        <v>64</v>
      </c>
      <c r="O71">
        <v>1</v>
      </c>
      <c r="P71">
        <v>33</v>
      </c>
      <c r="Q71">
        <v>31</v>
      </c>
      <c r="R71">
        <v>33</v>
      </c>
      <c r="S71">
        <v>31</v>
      </c>
      <c r="T71">
        <v>33</v>
      </c>
      <c r="U71">
        <v>31</v>
      </c>
      <c r="V71">
        <v>33</v>
      </c>
      <c r="W71" s="1">
        <v>6399025.7489999998</v>
      </c>
      <c r="X71" s="1">
        <v>8176049.5939999996</v>
      </c>
      <c r="Y71" s="1">
        <v>748764.72970000003</v>
      </c>
      <c r="Z71" s="1">
        <v>7953937.7000000002</v>
      </c>
      <c r="AA71" s="1">
        <v>3554120.9190000002</v>
      </c>
      <c r="AB71" s="1">
        <v>10786612.939999999</v>
      </c>
      <c r="AC71" s="1">
        <v>8975932.9049999993</v>
      </c>
      <c r="AD71" s="1">
        <v>10314279.1</v>
      </c>
      <c r="AE71" s="1">
        <v>7257342.9780000001</v>
      </c>
      <c r="AF71" s="1">
        <v>9912381.7420000006</v>
      </c>
      <c r="AG71" s="1">
        <v>8147742.625</v>
      </c>
      <c r="AH71">
        <v>31</v>
      </c>
      <c r="AI71" s="1">
        <v>4071336.057</v>
      </c>
      <c r="AJ71" s="1">
        <v>5425307.7999999998</v>
      </c>
      <c r="AK71" s="1">
        <v>5589032.8310000002</v>
      </c>
      <c r="AL71" s="1">
        <v>4454677.2470000004</v>
      </c>
      <c r="AM71" s="1">
        <v>2805225.8590000002</v>
      </c>
      <c r="AN71" s="1">
        <v>4801898.4349999996</v>
      </c>
      <c r="AO71" s="1">
        <v>6919249.1150000002</v>
      </c>
      <c r="AP71" s="1">
        <v>4045016.3050000002</v>
      </c>
      <c r="AQ71" s="1">
        <v>3735043.0440000002</v>
      </c>
      <c r="AR71" s="1">
        <v>6008847.7350000003</v>
      </c>
      <c r="AS71" s="1">
        <v>4785563.443</v>
      </c>
      <c r="AT71" s="1">
        <v>6130335.8569409102</v>
      </c>
      <c r="AU71" s="1">
        <v>7475108.2710636295</v>
      </c>
      <c r="AV71" s="1">
        <v>4785563.4428181797</v>
      </c>
      <c r="AW71" s="1">
        <v>3198016.07757285</v>
      </c>
      <c r="AX71" s="1">
        <v>7230281.6474772897</v>
      </c>
      <c r="AY71" s="1">
        <v>531994.53835213801</v>
      </c>
      <c r="AZ71" s="1">
        <v>5819183.7809107397</v>
      </c>
      <c r="BA71" s="1">
        <v>6286358.0683776503</v>
      </c>
      <c r="BB71" s="1">
        <v>7791725.4805393303</v>
      </c>
      <c r="BC71" s="1">
        <v>5279476.1261226004</v>
      </c>
      <c r="BD71" s="1">
        <v>7123427.9364476902</v>
      </c>
      <c r="BE71" s="1">
        <v>4540967.1697979895</v>
      </c>
      <c r="BF71" s="1">
        <v>6731268.9414062798</v>
      </c>
      <c r="BG71" s="1">
        <v>5788940.6437914502</v>
      </c>
      <c r="BH71" s="1">
        <v>5788940.6437914502</v>
      </c>
      <c r="BI71" s="1">
        <v>8287516.1478260998</v>
      </c>
      <c r="BJ71" s="1">
        <v>10241099.5737404</v>
      </c>
      <c r="BK71" s="1">
        <v>9962357.1801570896</v>
      </c>
      <c r="BL71" s="1">
        <v>7022694.8734097397</v>
      </c>
      <c r="BM71" s="1">
        <v>4422192.7425845396</v>
      </c>
      <c r="BN71" s="1">
        <v>8212745.3590397397</v>
      </c>
      <c r="BO71" s="1">
        <v>11292492.376356799</v>
      </c>
      <c r="BP71" s="1">
        <v>6877723.9441026598</v>
      </c>
      <c r="BQ71" s="1">
        <v>10988080.2109822</v>
      </c>
      <c r="BR71" s="1">
        <v>6330775.34620954</v>
      </c>
      <c r="BS71" s="1">
        <v>8076449.8000056697</v>
      </c>
      <c r="BT71" s="1">
        <v>8076449.8000056697</v>
      </c>
      <c r="BU71" s="1">
        <v>6837696.1401333204</v>
      </c>
      <c r="BV71" s="7">
        <v>1.18116535664718</v>
      </c>
      <c r="BW71" s="7">
        <v>0.846621511858901</v>
      </c>
      <c r="BX71" s="1">
        <v>3777385.80082977</v>
      </c>
      <c r="BY71" s="1">
        <v>8540158.2008021194</v>
      </c>
      <c r="BZ71" s="1">
        <v>628373.51862705802</v>
      </c>
      <c r="CA71" s="1">
        <v>6873418.2859749598</v>
      </c>
      <c r="CB71" s="1">
        <v>7425228.3698472101</v>
      </c>
      <c r="CC71" s="1">
        <v>9203316.2061182093</v>
      </c>
      <c r="CD71" s="1">
        <v>6235934.3014219096</v>
      </c>
      <c r="CE71" s="1">
        <v>8413946.2991047706</v>
      </c>
      <c r="CF71" s="1">
        <v>5363633.1066376101</v>
      </c>
      <c r="CG71" s="1">
        <v>7950741.6798642799</v>
      </c>
      <c r="CH71" s="1">
        <v>6837696.1401333204</v>
      </c>
      <c r="CI71" s="1">
        <v>7016389.4506275896</v>
      </c>
      <c r="CJ71" s="1">
        <v>8670335.2042176705</v>
      </c>
      <c r="CK71" s="1">
        <v>8434345.8975429796</v>
      </c>
      <c r="CL71" s="1">
        <v>5945564.5510499096</v>
      </c>
      <c r="CM71" s="1">
        <v>3743923.5054583801</v>
      </c>
      <c r="CN71" s="1">
        <v>6953086.8923824001</v>
      </c>
      <c r="CO71" s="1">
        <v>9560466.9683263693</v>
      </c>
      <c r="CP71" s="1">
        <v>5822829.0437043598</v>
      </c>
      <c r="CQ71" s="1">
        <v>9302745.0806486998</v>
      </c>
      <c r="CR71" s="1">
        <v>5359770.5948469797</v>
      </c>
      <c r="CS71" s="1">
        <v>6837696.1401333204</v>
      </c>
      <c r="CT71" s="20">
        <v>4397438.85090278</v>
      </c>
      <c r="CU71" s="20">
        <v>8176794.50456391</v>
      </c>
      <c r="CV71" s="20">
        <v>6045657.7538292902</v>
      </c>
      <c r="CW71" s="20">
        <v>7183342.04527866</v>
      </c>
      <c r="CX71" s="20">
        <v>7146227.59544612</v>
      </c>
      <c r="CY71" s="20">
        <v>8598929.0235638693</v>
      </c>
      <c r="CZ71" s="20">
        <v>8722594.8599837199</v>
      </c>
      <c r="DA71" s="20">
        <v>5994387.1830492904</v>
      </c>
      <c r="DB71" s="20">
        <v>4397291.9086579103</v>
      </c>
      <c r="DC71" s="22">
        <v>9302564.1301499195</v>
      </c>
      <c r="DD71" s="22">
        <v>6157541.8703772901</v>
      </c>
      <c r="DE71" s="22">
        <v>7810620.8124509202</v>
      </c>
      <c r="DF71" s="22">
        <v>5868381.8390780799</v>
      </c>
      <c r="DG71" s="22">
        <v>7683645.1648140401</v>
      </c>
      <c r="DH71" s="22">
        <v>6353632.9457026897</v>
      </c>
      <c r="DI71" s="22">
        <v>8082137.3571670204</v>
      </c>
      <c r="DJ71" s="22">
        <v>5892625.2705601603</v>
      </c>
      <c r="DK71" s="22">
        <v>8206638.3323518503</v>
      </c>
      <c r="DL71" s="22">
        <v>6784525.0078856703</v>
      </c>
      <c r="DM71" s="6">
        <v>9.8033705926105094E-2</v>
      </c>
      <c r="DN71" s="6">
        <v>1.0703137229767099</v>
      </c>
      <c r="DO71" s="5">
        <v>0.53158375762050802</v>
      </c>
      <c r="DP71" s="5">
        <v>0.79938692223385899</v>
      </c>
      <c r="DQ71" s="24">
        <v>6740295.9694750598</v>
      </c>
      <c r="DR71" s="26">
        <v>7214231.2730537597</v>
      </c>
      <c r="DS71" t="s">
        <v>1441</v>
      </c>
      <c r="DT71" t="s">
        <v>1442</v>
      </c>
      <c r="DU71" t="s">
        <v>237</v>
      </c>
      <c r="DV71" t="s">
        <v>237</v>
      </c>
      <c r="DW71" t="s">
        <v>2284</v>
      </c>
      <c r="DX71" t="s">
        <v>2285</v>
      </c>
      <c r="DY71" t="s">
        <v>2286</v>
      </c>
      <c r="DZ71" t="s">
        <v>2287</v>
      </c>
      <c r="EA71" t="s">
        <v>2288</v>
      </c>
      <c r="EB71" t="str">
        <f>"FETUB"</f>
        <v>FETUB</v>
      </c>
      <c r="EC71" t="s">
        <v>1508</v>
      </c>
      <c r="ED71" t="s">
        <v>1506</v>
      </c>
      <c r="EE71">
        <v>9606</v>
      </c>
      <c r="EF71" s="15" t="str">
        <f>HYPERLINK("http://www.uniprot.org/uniprot/Q9UGM5", "Q9UGM5")</f>
        <v>Q9UGM5</v>
      </c>
      <c r="EG71" t="s">
        <v>2289</v>
      </c>
      <c r="EH71" t="s">
        <v>2290</v>
      </c>
      <c r="EI71" t="s">
        <v>1509</v>
      </c>
      <c r="EJ71" t="s">
        <v>1542</v>
      </c>
      <c r="EK71" t="s">
        <v>1508</v>
      </c>
      <c r="EL71" t="s">
        <v>1508</v>
      </c>
      <c r="EM71" t="s">
        <v>1559</v>
      </c>
      <c r="EN71" t="s">
        <v>1508</v>
      </c>
      <c r="EO71" t="s">
        <v>2291</v>
      </c>
      <c r="EP71" t="s">
        <v>1575</v>
      </c>
      <c r="EQ71" t="s">
        <v>1508</v>
      </c>
      <c r="ER71" t="s">
        <v>2292</v>
      </c>
      <c r="ES71" t="s">
        <v>2293</v>
      </c>
      <c r="ET71" t="s">
        <v>2294</v>
      </c>
      <c r="EU71" t="s">
        <v>1508</v>
      </c>
      <c r="EV71" t="s">
        <v>1508</v>
      </c>
      <c r="EW71" t="s">
        <v>98</v>
      </c>
    </row>
    <row r="72" spans="1:153">
      <c r="A72">
        <v>201</v>
      </c>
      <c r="B72">
        <v>1</v>
      </c>
      <c r="C72" t="s">
        <v>239</v>
      </c>
      <c r="D72" t="s">
        <v>98</v>
      </c>
      <c r="E72" t="s">
        <v>98</v>
      </c>
      <c r="F72" t="s">
        <v>98</v>
      </c>
      <c r="G72" t="s">
        <v>98</v>
      </c>
      <c r="H72" t="s">
        <v>98</v>
      </c>
      <c r="I72">
        <v>39.799999999999997</v>
      </c>
      <c r="J72">
        <v>415</v>
      </c>
      <c r="K72">
        <v>46324</v>
      </c>
      <c r="L72" t="s">
        <v>240</v>
      </c>
      <c r="M72">
        <v>208</v>
      </c>
      <c r="N72">
        <v>208</v>
      </c>
      <c r="O72">
        <v>1</v>
      </c>
      <c r="P72">
        <v>111</v>
      </c>
      <c r="Q72">
        <v>97</v>
      </c>
      <c r="R72">
        <v>111</v>
      </c>
      <c r="S72">
        <v>97</v>
      </c>
      <c r="T72">
        <v>111</v>
      </c>
      <c r="U72">
        <v>97</v>
      </c>
      <c r="V72">
        <v>111</v>
      </c>
      <c r="W72" s="1">
        <v>8669429.9360000007</v>
      </c>
      <c r="X72" s="1">
        <v>9984371.7880000006</v>
      </c>
      <c r="Y72" s="1">
        <v>722965.54819999996</v>
      </c>
      <c r="Z72" s="1">
        <v>9516361.5449999999</v>
      </c>
      <c r="AA72" s="1">
        <v>3564992.8539999998</v>
      </c>
      <c r="AB72" s="1">
        <v>7849248.2390000001</v>
      </c>
      <c r="AC72" s="1">
        <v>9703795.7190000005</v>
      </c>
      <c r="AD72" s="1">
        <v>10200033.4</v>
      </c>
      <c r="AE72" s="1">
        <v>7775268.1459999997</v>
      </c>
      <c r="AF72" s="1">
        <v>7054940.1399999997</v>
      </c>
      <c r="AG72" s="1">
        <v>8257604.6409999998</v>
      </c>
      <c r="AH72">
        <v>97</v>
      </c>
      <c r="AI72" s="1">
        <v>4003320.1719999998</v>
      </c>
      <c r="AJ72" s="1">
        <v>4313954.4570000004</v>
      </c>
      <c r="AK72" s="1">
        <v>3762467.287</v>
      </c>
      <c r="AL72" s="1">
        <v>5376689.1689999998</v>
      </c>
      <c r="AM72" s="1">
        <v>3483731.7439999999</v>
      </c>
      <c r="AN72" s="1">
        <v>5364051.0319999997</v>
      </c>
      <c r="AO72" s="1">
        <v>5932070.4680000003</v>
      </c>
      <c r="AP72" s="1">
        <v>3823760.7319999998</v>
      </c>
      <c r="AQ72" s="1">
        <v>3347291.6970000002</v>
      </c>
      <c r="AR72" s="1">
        <v>5739211.5109999999</v>
      </c>
      <c r="AS72" s="1">
        <v>4514654.8269999996</v>
      </c>
      <c r="AT72" s="1">
        <v>6043646.1387363598</v>
      </c>
      <c r="AU72" s="1">
        <v>7572637.4505636301</v>
      </c>
      <c r="AV72" s="1">
        <v>4514654.8269090904</v>
      </c>
      <c r="AW72" s="1">
        <v>4332687.1005405895</v>
      </c>
      <c r="AX72" s="1">
        <v>8829425.4175442997</v>
      </c>
      <c r="AY72" s="1">
        <v>513664.31644457701</v>
      </c>
      <c r="AZ72" s="1">
        <v>6962269.3619974796</v>
      </c>
      <c r="BA72" s="1">
        <v>6305587.8238822399</v>
      </c>
      <c r="BB72" s="1">
        <v>5669915.8342928998</v>
      </c>
      <c r="BC72" s="1">
        <v>5707591.4418537198</v>
      </c>
      <c r="BD72" s="1">
        <v>7044525.5717638601</v>
      </c>
      <c r="BE72" s="1">
        <v>4865036.3493075697</v>
      </c>
      <c r="BF72" s="1">
        <v>4790846.5073178997</v>
      </c>
      <c r="BG72" s="1">
        <v>5866997.19502318</v>
      </c>
      <c r="BH72" s="1">
        <v>5866997.19502318</v>
      </c>
      <c r="BI72" s="1">
        <v>8149064.6082443902</v>
      </c>
      <c r="BJ72" s="1">
        <v>8143249.89094966</v>
      </c>
      <c r="BK72" s="1">
        <v>6706534.7664175499</v>
      </c>
      <c r="BL72" s="1">
        <v>8476225.1829765309</v>
      </c>
      <c r="BM72" s="1">
        <v>5491797.81228738</v>
      </c>
      <c r="BN72" s="1">
        <v>9174201.7901947405</v>
      </c>
      <c r="BO72" s="1">
        <v>9681377.1874004398</v>
      </c>
      <c r="BP72" s="1">
        <v>6501524.0384787302</v>
      </c>
      <c r="BQ72" s="1">
        <v>9847358.9789748695</v>
      </c>
      <c r="BR72" s="1">
        <v>6046693.2002431303</v>
      </c>
      <c r="BS72" s="1">
        <v>7619245.5724212499</v>
      </c>
      <c r="BT72" s="1">
        <v>7619245.5724212499</v>
      </c>
      <c r="BU72" s="1">
        <v>6685962.3392289802</v>
      </c>
      <c r="BV72" s="7">
        <v>1.1395884669759999</v>
      </c>
      <c r="BW72" s="7">
        <v>0.87750975810906995</v>
      </c>
      <c r="BX72" s="1">
        <v>4937480.2507917602</v>
      </c>
      <c r="BY72" s="1">
        <v>10061911.375858201</v>
      </c>
      <c r="BZ72" s="1">
        <v>585365.93091735302</v>
      </c>
      <c r="CA72" s="1">
        <v>7934121.8689127099</v>
      </c>
      <c r="CB72" s="1">
        <v>7185775.1616005199</v>
      </c>
      <c r="CC72" s="1">
        <v>6461370.6934848204</v>
      </c>
      <c r="CD72" s="1">
        <v>6504305.3813474504</v>
      </c>
      <c r="CE72" s="1">
        <v>8027860.0968996296</v>
      </c>
      <c r="CF72" s="1">
        <v>5544139.3150899597</v>
      </c>
      <c r="CG72" s="1">
        <v>5459593.4267917601</v>
      </c>
      <c r="CH72" s="1">
        <v>6685962.3392289802</v>
      </c>
      <c r="CI72" s="1">
        <v>7150883.7131957198</v>
      </c>
      <c r="CJ72" s="1">
        <v>7145781.2420289498</v>
      </c>
      <c r="CK72" s="1">
        <v>5885049.7006291403</v>
      </c>
      <c r="CL72" s="1">
        <v>7437970.3099917499</v>
      </c>
      <c r="CM72" s="1">
        <v>4819106.1698442204</v>
      </c>
      <c r="CN72" s="1">
        <v>8050451.5937575903</v>
      </c>
      <c r="CO72" s="1">
        <v>8495502.95387844</v>
      </c>
      <c r="CP72" s="1">
        <v>5705150.7863457697</v>
      </c>
      <c r="CQ72" s="1">
        <v>8641153.5956534203</v>
      </c>
      <c r="CR72" s="1">
        <v>5306032.2875051098</v>
      </c>
      <c r="CS72" s="1">
        <v>6685962.3392289802</v>
      </c>
      <c r="CT72" s="20">
        <v>5747961.3217234397</v>
      </c>
      <c r="CU72" s="20">
        <v>9633800.65205344</v>
      </c>
      <c r="CV72" s="20">
        <v>6978621.6116795996</v>
      </c>
      <c r="CW72" s="20">
        <v>6951689.3319883496</v>
      </c>
      <c r="CX72" s="20">
        <v>7283210.6716218004</v>
      </c>
      <c r="CY72" s="20">
        <v>7086930.8130360004</v>
      </c>
      <c r="CZ72" s="20">
        <v>6086174.8964327304</v>
      </c>
      <c r="DA72" s="20">
        <v>7499047.9896887802</v>
      </c>
      <c r="DB72" s="20">
        <v>5660109.38437293</v>
      </c>
      <c r="DC72" s="22">
        <v>6531049.6671684003</v>
      </c>
      <c r="DD72" s="22">
        <v>6422539.23589845</v>
      </c>
      <c r="DE72" s="22">
        <v>7452219.0804759497</v>
      </c>
      <c r="DF72" s="22">
        <v>6065874.7202022001</v>
      </c>
      <c r="DG72" s="22">
        <v>5276184.3265338102</v>
      </c>
      <c r="DH72" s="22">
        <v>7356389.3656961098</v>
      </c>
      <c r="DI72" s="22">
        <v>7181848.1271823701</v>
      </c>
      <c r="DJ72" s="22">
        <v>5773536.4448532797</v>
      </c>
      <c r="DK72" s="22">
        <v>7622999.6328013204</v>
      </c>
      <c r="DL72" s="22">
        <v>6716501.7812212799</v>
      </c>
      <c r="DM72" s="6">
        <v>-7.4530205847770897E-2</v>
      </c>
      <c r="DN72" s="6">
        <v>-1.0530180631038599</v>
      </c>
      <c r="DO72" s="5">
        <v>0.55128648038556305</v>
      </c>
      <c r="DP72" s="5">
        <v>0.79938692223385899</v>
      </c>
      <c r="DQ72" s="24">
        <v>6991949.6302885599</v>
      </c>
      <c r="DR72" s="26">
        <v>6639914.2382033197</v>
      </c>
      <c r="DS72" t="s">
        <v>1443</v>
      </c>
      <c r="DT72" t="s">
        <v>1442</v>
      </c>
      <c r="DU72" t="s">
        <v>239</v>
      </c>
      <c r="DV72" t="s">
        <v>239</v>
      </c>
      <c r="DW72" t="s">
        <v>2295</v>
      </c>
      <c r="DX72" t="s">
        <v>2296</v>
      </c>
      <c r="DY72" t="s">
        <v>2297</v>
      </c>
      <c r="DZ72" t="s">
        <v>2298</v>
      </c>
      <c r="EA72" t="s">
        <v>2299</v>
      </c>
      <c r="EB72" t="str">
        <f>"SERPINA7"</f>
        <v>SERPINA7</v>
      </c>
      <c r="EC72" t="s">
        <v>2300</v>
      </c>
      <c r="ED72" t="s">
        <v>1506</v>
      </c>
      <c r="EE72">
        <v>9606</v>
      </c>
      <c r="EF72" s="15" t="str">
        <f>HYPERLINK("http://www.uniprot.org/uniprot/P05543", "P05543")</f>
        <v>P05543</v>
      </c>
      <c r="EG72" t="s">
        <v>2301</v>
      </c>
      <c r="EH72" t="s">
        <v>1508</v>
      </c>
      <c r="EI72" t="s">
        <v>1509</v>
      </c>
      <c r="EJ72" t="s">
        <v>1510</v>
      </c>
      <c r="EK72" t="s">
        <v>1508</v>
      </c>
      <c r="EL72" t="s">
        <v>1508</v>
      </c>
      <c r="EM72" t="s">
        <v>1528</v>
      </c>
      <c r="EN72" t="s">
        <v>1508</v>
      </c>
      <c r="EO72" t="s">
        <v>1508</v>
      </c>
      <c r="EP72" t="s">
        <v>1604</v>
      </c>
      <c r="EQ72" t="s">
        <v>1514</v>
      </c>
      <c r="ER72" t="s">
        <v>2302</v>
      </c>
      <c r="ES72" t="s">
        <v>2090</v>
      </c>
      <c r="ET72" t="s">
        <v>1903</v>
      </c>
      <c r="EU72" t="s">
        <v>1508</v>
      </c>
      <c r="EV72" t="s">
        <v>1508</v>
      </c>
      <c r="EW72" t="s">
        <v>98</v>
      </c>
    </row>
    <row r="73" spans="1:153">
      <c r="A73">
        <v>323</v>
      </c>
      <c r="B73">
        <v>1</v>
      </c>
      <c r="C73" t="s">
        <v>241</v>
      </c>
      <c r="D73" t="s">
        <v>98</v>
      </c>
      <c r="E73" t="s">
        <v>98</v>
      </c>
      <c r="F73" t="s">
        <v>99</v>
      </c>
      <c r="G73" t="s">
        <v>98</v>
      </c>
      <c r="H73" t="s">
        <v>98</v>
      </c>
      <c r="I73">
        <v>33.9</v>
      </c>
      <c r="J73">
        <v>1482</v>
      </c>
      <c r="K73">
        <v>163861</v>
      </c>
      <c r="L73" t="s">
        <v>242</v>
      </c>
      <c r="M73">
        <v>534</v>
      </c>
      <c r="N73">
        <v>148</v>
      </c>
      <c r="O73">
        <v>0.27700000000000002</v>
      </c>
      <c r="P73">
        <v>273</v>
      </c>
      <c r="Q73">
        <v>261</v>
      </c>
      <c r="R73">
        <v>72</v>
      </c>
      <c r="S73">
        <v>76</v>
      </c>
      <c r="T73">
        <v>78.287000000000006</v>
      </c>
      <c r="U73">
        <v>81.834000000000003</v>
      </c>
      <c r="V73">
        <v>72</v>
      </c>
      <c r="W73" s="1">
        <v>9647557.4049999993</v>
      </c>
      <c r="X73" s="1">
        <v>7998062.8799999999</v>
      </c>
      <c r="Y73" s="1">
        <v>796121.00910000002</v>
      </c>
      <c r="Z73" s="1">
        <v>13933869.439999999</v>
      </c>
      <c r="AA73" s="1">
        <v>4946752.4040000001</v>
      </c>
      <c r="AB73" s="1">
        <v>5859940.5429999996</v>
      </c>
      <c r="AC73" s="1">
        <v>8686166.7139999997</v>
      </c>
      <c r="AD73" s="1">
        <v>8496279.5950000007</v>
      </c>
      <c r="AE73" s="1">
        <v>8976771.8359999992</v>
      </c>
      <c r="AF73" s="1">
        <v>5262220.3600000003</v>
      </c>
      <c r="AG73" s="1">
        <v>8200846.7970000003</v>
      </c>
      <c r="AH73">
        <v>76</v>
      </c>
      <c r="AI73" s="1">
        <v>7182448.9280000003</v>
      </c>
      <c r="AJ73" s="1">
        <v>1579220.8470000001</v>
      </c>
      <c r="AK73" s="1">
        <v>8711477.6889999993</v>
      </c>
      <c r="AL73" s="1">
        <v>2348409.9759999998</v>
      </c>
      <c r="AM73" s="1">
        <v>5554826.6090000002</v>
      </c>
      <c r="AN73" s="1">
        <v>2474543.9950000001</v>
      </c>
      <c r="AO73" s="1">
        <v>3319678.8640000001</v>
      </c>
      <c r="AP73" s="1">
        <v>3427765.7960000001</v>
      </c>
      <c r="AQ73" s="1">
        <v>1518430.7509999999</v>
      </c>
      <c r="AR73" s="1">
        <v>4188378.7510000002</v>
      </c>
      <c r="AS73" s="1">
        <v>4030518.2209999999</v>
      </c>
      <c r="AT73" s="1">
        <v>5779104.0640954496</v>
      </c>
      <c r="AU73" s="1">
        <v>7527689.9075545399</v>
      </c>
      <c r="AV73" s="1">
        <v>4030518.2206363599</v>
      </c>
      <c r="AW73" s="1">
        <v>4821522.0411198596</v>
      </c>
      <c r="AX73" s="1">
        <v>7072883.6208467502</v>
      </c>
      <c r="AY73" s="1">
        <v>565640.99764459406</v>
      </c>
      <c r="AZ73" s="1">
        <v>10194164.212598201</v>
      </c>
      <c r="BA73" s="1">
        <v>8749577.6299872007</v>
      </c>
      <c r="BB73" s="1">
        <v>4232936.5387740098</v>
      </c>
      <c r="BC73" s="1">
        <v>5109041.0634128796</v>
      </c>
      <c r="BD73" s="1">
        <v>5867849.3025163002</v>
      </c>
      <c r="BE73" s="1">
        <v>5616825.0999867804</v>
      </c>
      <c r="BF73" s="1">
        <v>3573452.0112374998</v>
      </c>
      <c r="BG73" s="1">
        <v>5826670.95926587</v>
      </c>
      <c r="BH73" s="1">
        <v>5826670.95926587</v>
      </c>
      <c r="BI73" s="1">
        <v>14620424.508901199</v>
      </c>
      <c r="BJ73" s="1">
        <v>2981021.2690704302</v>
      </c>
      <c r="BK73" s="1">
        <v>15528062.713000599</v>
      </c>
      <c r="BL73" s="1">
        <v>3702213.6026187101</v>
      </c>
      <c r="BM73" s="1">
        <v>8756697.3753022496</v>
      </c>
      <c r="BN73" s="1">
        <v>4232242.7235335503</v>
      </c>
      <c r="BO73" s="1">
        <v>5417849.1973074498</v>
      </c>
      <c r="BP73" s="1">
        <v>5828215.5403883597</v>
      </c>
      <c r="BQ73" s="1">
        <v>4467053.9777613496</v>
      </c>
      <c r="BR73" s="1">
        <v>4412773.6475949697</v>
      </c>
      <c r="BS73" s="1">
        <v>6802182.95455469</v>
      </c>
      <c r="BT73" s="1">
        <v>6802182.95455469</v>
      </c>
      <c r="BU73" s="1">
        <v>6295560.4898148002</v>
      </c>
      <c r="BV73" s="7">
        <v>1.080472972273</v>
      </c>
      <c r="BW73" s="7">
        <v>0.925520605940088</v>
      </c>
      <c r="BX73" s="1">
        <v>5209524.2506485796</v>
      </c>
      <c r="BY73" s="1">
        <v>7642059.5883573396</v>
      </c>
      <c r="BZ73" s="1">
        <v>611159.80996452202</v>
      </c>
      <c r="CA73" s="1">
        <v>11014518.906625099</v>
      </c>
      <c r="CB73" s="1">
        <v>9453682.1480056606</v>
      </c>
      <c r="CC73" s="1">
        <v>4573573.5234921603</v>
      </c>
      <c r="CD73" s="1">
        <v>5520180.7832505396</v>
      </c>
      <c r="CE73" s="1">
        <v>6340052.5767398598</v>
      </c>
      <c r="CF73" s="1">
        <v>6068827.7105203401</v>
      </c>
      <c r="CG73" s="1">
        <v>3861018.3158567301</v>
      </c>
      <c r="CH73" s="1">
        <v>6295560.4898148002</v>
      </c>
      <c r="CI73" s="1">
        <v>13531504.1505796</v>
      </c>
      <c r="CJ73" s="1">
        <v>2758996.6112703499</v>
      </c>
      <c r="CK73" s="1">
        <v>14371542.011212001</v>
      </c>
      <c r="CL73" s="1">
        <v>3426474.9768153098</v>
      </c>
      <c r="CM73" s="1">
        <v>8104503.8608237198</v>
      </c>
      <c r="CN73" s="1">
        <v>3917027.8499703002</v>
      </c>
      <c r="CO73" s="1">
        <v>5014331.0719840098</v>
      </c>
      <c r="CP73" s="1">
        <v>5394133.5784896798</v>
      </c>
      <c r="CQ73" s="1">
        <v>4134350.5042647701</v>
      </c>
      <c r="CR73" s="1">
        <v>4084112.94019855</v>
      </c>
      <c r="CS73" s="1">
        <v>6295560.4898148002</v>
      </c>
      <c r="CT73" s="20">
        <v>6064660.9963668399</v>
      </c>
      <c r="CU73" s="20">
        <v>7316907.8811398596</v>
      </c>
      <c r="CV73" s="20">
        <v>9688048.7789332699</v>
      </c>
      <c r="CW73" s="20">
        <v>9145716.3435185608</v>
      </c>
      <c r="CX73" s="20">
        <v>13781904.3610979</v>
      </c>
      <c r="CY73" s="20">
        <v>2736274.3743778602</v>
      </c>
      <c r="CZ73" s="20">
        <v>14862698.305218499</v>
      </c>
      <c r="DA73" s="20">
        <v>3454611.8384054499</v>
      </c>
      <c r="DB73" s="20">
        <v>9518856.1408718303</v>
      </c>
      <c r="DC73" s="22">
        <v>4622894.6233486701</v>
      </c>
      <c r="DD73" s="22">
        <v>5450786.1471803403</v>
      </c>
      <c r="DE73" s="22">
        <v>5885436.4940724997</v>
      </c>
      <c r="DF73" s="22">
        <v>6639939.3121870998</v>
      </c>
      <c r="DG73" s="22">
        <v>3731311.6069439999</v>
      </c>
      <c r="DH73" s="22">
        <v>3579324.9217224899</v>
      </c>
      <c r="DI73" s="22">
        <v>4238967.8885297999</v>
      </c>
      <c r="DJ73" s="22">
        <v>5458791.18188297</v>
      </c>
      <c r="DK73" s="22">
        <v>3647215.8522601901</v>
      </c>
      <c r="DL73" s="22">
        <v>5169767.22930016</v>
      </c>
      <c r="DM73" s="6">
        <v>-0.81304108678158304</v>
      </c>
      <c r="DN73" s="6">
        <v>-1.7569109620169501</v>
      </c>
      <c r="DO73" s="5">
        <v>1.4754811163257199E-3</v>
      </c>
      <c r="DP73" s="5">
        <v>3.4452484066205498E-2</v>
      </c>
      <c r="DQ73" s="24">
        <v>8507742.1133255605</v>
      </c>
      <c r="DR73" s="26">
        <v>4842443.5257428205</v>
      </c>
      <c r="DS73" t="s">
        <v>1443</v>
      </c>
      <c r="DT73" t="s">
        <v>1445</v>
      </c>
      <c r="DU73" t="s">
        <v>241</v>
      </c>
      <c r="DV73" t="s">
        <v>241</v>
      </c>
      <c r="DW73" t="s">
        <v>2303</v>
      </c>
      <c r="DX73" t="s">
        <v>2304</v>
      </c>
      <c r="DY73" t="s">
        <v>2305</v>
      </c>
      <c r="DZ73" t="s">
        <v>2306</v>
      </c>
      <c r="EA73" t="s">
        <v>2307</v>
      </c>
      <c r="EB73" t="str">
        <f>"PZP"</f>
        <v>PZP</v>
      </c>
      <c r="EC73" t="s">
        <v>2308</v>
      </c>
      <c r="ED73" t="s">
        <v>1506</v>
      </c>
      <c r="EE73">
        <v>9606</v>
      </c>
      <c r="EF73" s="15" t="str">
        <f>HYPERLINK("http://www.uniprot.org/uniprot/P20742", "P20742")</f>
        <v>P20742</v>
      </c>
      <c r="EG73" t="s">
        <v>2309</v>
      </c>
      <c r="EH73" t="s">
        <v>1508</v>
      </c>
      <c r="EI73" t="s">
        <v>1509</v>
      </c>
      <c r="EJ73" t="s">
        <v>1542</v>
      </c>
      <c r="EK73" t="s">
        <v>1508</v>
      </c>
      <c r="EL73" t="s">
        <v>1508</v>
      </c>
      <c r="EM73" t="s">
        <v>1511</v>
      </c>
      <c r="EN73" t="s">
        <v>1508</v>
      </c>
      <c r="EO73" t="s">
        <v>1512</v>
      </c>
      <c r="EP73" t="s">
        <v>2310</v>
      </c>
      <c r="EQ73" t="s">
        <v>1508</v>
      </c>
      <c r="ER73" t="s">
        <v>2311</v>
      </c>
      <c r="ES73" t="s">
        <v>2166</v>
      </c>
      <c r="ET73" t="s">
        <v>1644</v>
      </c>
      <c r="EU73" t="s">
        <v>1508</v>
      </c>
      <c r="EV73" t="s">
        <v>1508</v>
      </c>
      <c r="EW73" t="s">
        <v>98</v>
      </c>
    </row>
    <row r="74" spans="1:153">
      <c r="A74">
        <v>149</v>
      </c>
      <c r="B74">
        <v>1</v>
      </c>
      <c r="C74" t="s">
        <v>243</v>
      </c>
      <c r="D74" t="s">
        <v>98</v>
      </c>
      <c r="E74" t="s">
        <v>98</v>
      </c>
      <c r="F74" t="s">
        <v>98</v>
      </c>
      <c r="G74" t="s">
        <v>98</v>
      </c>
      <c r="H74" t="s">
        <v>98</v>
      </c>
      <c r="I74">
        <v>33.200000000000003</v>
      </c>
      <c r="J74">
        <v>253</v>
      </c>
      <c r="K74">
        <v>26721</v>
      </c>
      <c r="L74" t="s">
        <v>244</v>
      </c>
      <c r="M74">
        <v>87</v>
      </c>
      <c r="N74">
        <v>87</v>
      </c>
      <c r="O74">
        <v>1</v>
      </c>
      <c r="P74">
        <v>56</v>
      </c>
      <c r="Q74">
        <v>31</v>
      </c>
      <c r="R74">
        <v>56</v>
      </c>
      <c r="S74">
        <v>31</v>
      </c>
      <c r="T74">
        <v>56</v>
      </c>
      <c r="U74">
        <v>31</v>
      </c>
      <c r="V74">
        <v>56</v>
      </c>
      <c r="W74" s="1">
        <v>9364674.9069999997</v>
      </c>
      <c r="X74" s="1">
        <v>4929685.3590000002</v>
      </c>
      <c r="Y74" s="1">
        <v>708285.28989999997</v>
      </c>
      <c r="Z74" s="1">
        <v>7758219.6449999996</v>
      </c>
      <c r="AA74" s="1">
        <v>3128537.99</v>
      </c>
      <c r="AB74" s="1">
        <v>7346155.8480000002</v>
      </c>
      <c r="AC74" s="1">
        <v>13468501.390000001</v>
      </c>
      <c r="AD74" s="1">
        <v>9612143.7740000002</v>
      </c>
      <c r="AE74" s="1">
        <v>8971248.2929999996</v>
      </c>
      <c r="AF74" s="1">
        <v>10985627.6</v>
      </c>
      <c r="AG74" s="1">
        <v>8396088.3120000008</v>
      </c>
      <c r="AH74">
        <v>31</v>
      </c>
      <c r="AI74" s="1">
        <v>2748375.9389999998</v>
      </c>
      <c r="AJ74" s="1">
        <v>2153578.426</v>
      </c>
      <c r="AK74" s="1">
        <v>2223099.696</v>
      </c>
      <c r="AL74" s="1">
        <v>3632618.7760000001</v>
      </c>
      <c r="AM74" s="1">
        <v>2632405.0460000001</v>
      </c>
      <c r="AN74" s="1">
        <v>3370114.71</v>
      </c>
      <c r="AO74" s="1">
        <v>3854786.8539999998</v>
      </c>
      <c r="AP74" s="1">
        <v>1750418.8670000001</v>
      </c>
      <c r="AQ74" s="1">
        <v>1133473.9920000001</v>
      </c>
      <c r="AR74" s="1">
        <v>2391411.0120000001</v>
      </c>
      <c r="AS74" s="1">
        <v>2589028.3319999999</v>
      </c>
      <c r="AT74" s="1">
        <v>5143112.7299045399</v>
      </c>
      <c r="AU74" s="1">
        <v>7697197.1279909099</v>
      </c>
      <c r="AV74" s="1">
        <v>2589028.3318181802</v>
      </c>
      <c r="AW74" s="1">
        <v>4680146.96120096</v>
      </c>
      <c r="AX74" s="1">
        <v>4359441.9492234802</v>
      </c>
      <c r="AY74" s="1">
        <v>503234.04786030803</v>
      </c>
      <c r="AZ74" s="1">
        <v>5675994.4105329197</v>
      </c>
      <c r="BA74" s="1">
        <v>5533607.4612779599</v>
      </c>
      <c r="BB74" s="1">
        <v>5306506.3169750301</v>
      </c>
      <c r="BC74" s="1">
        <v>7921921.0187661396</v>
      </c>
      <c r="BD74" s="1">
        <v>6638506.9499295698</v>
      </c>
      <c r="BE74" s="1">
        <v>5613368.9828513497</v>
      </c>
      <c r="BF74" s="1">
        <v>7460085.3549063802</v>
      </c>
      <c r="BG74" s="1">
        <v>5965389.3250216804</v>
      </c>
      <c r="BH74" s="1">
        <v>5965389.3250216804</v>
      </c>
      <c r="BI74" s="1">
        <v>5594529.5735530099</v>
      </c>
      <c r="BJ74" s="1">
        <v>4065209.18509456</v>
      </c>
      <c r="BK74" s="1">
        <v>3962637.8817832102</v>
      </c>
      <c r="BL74" s="1">
        <v>5726738.8501484301</v>
      </c>
      <c r="BM74" s="1">
        <v>4149755.8753126101</v>
      </c>
      <c r="BN74" s="1">
        <v>5763948.2214463102</v>
      </c>
      <c r="BO74" s="1">
        <v>6291166.92256507</v>
      </c>
      <c r="BP74" s="1">
        <v>2976229.7222124399</v>
      </c>
      <c r="BQ74" s="1">
        <v>3334554.11207793</v>
      </c>
      <c r="BR74" s="1">
        <v>2519532.28723703</v>
      </c>
      <c r="BS74" s="1">
        <v>4369424.3328392999</v>
      </c>
      <c r="BT74" s="1">
        <v>4369424.3328392999</v>
      </c>
      <c r="BU74" s="1">
        <v>5105420.3814778598</v>
      </c>
      <c r="BV74" s="7">
        <v>0.85584026512122102</v>
      </c>
      <c r="BW74" s="7">
        <v>1.1684423376111599</v>
      </c>
      <c r="BX74" s="1">
        <v>4005458.2160805101</v>
      </c>
      <c r="BY74" s="1">
        <v>3730985.9536039899</v>
      </c>
      <c r="BZ74" s="1">
        <v>430687.96093879099</v>
      </c>
      <c r="CA74" s="1">
        <v>4857744.5611370699</v>
      </c>
      <c r="CB74" s="1">
        <v>4735884.0767369</v>
      </c>
      <c r="CC74" s="1">
        <v>4541521.7731873402</v>
      </c>
      <c r="CD74" s="1">
        <v>6779898.9849701896</v>
      </c>
      <c r="CE74" s="1">
        <v>5681501.5480367905</v>
      </c>
      <c r="CF74" s="1">
        <v>4804147.1985067399</v>
      </c>
      <c r="CG74" s="1">
        <v>6384641.4279700201</v>
      </c>
      <c r="CH74" s="1">
        <v>5105420.3814778598</v>
      </c>
      <c r="CI74" s="1">
        <v>6536885.2127570799</v>
      </c>
      <c r="CJ74" s="1">
        <v>4749962.5231102696</v>
      </c>
      <c r="CK74" s="1">
        <v>4630113.8696973296</v>
      </c>
      <c r="CL74" s="1">
        <v>6691364.1289561102</v>
      </c>
      <c r="CM74" s="1">
        <v>4848750.4554659398</v>
      </c>
      <c r="CN74" s="1">
        <v>6734841.1337364502</v>
      </c>
      <c r="CO74" s="1">
        <v>7350865.7853039801</v>
      </c>
      <c r="CP74" s="1">
        <v>3477552.8138897298</v>
      </c>
      <c r="CQ74" s="1">
        <v>3896234.2016072702</v>
      </c>
      <c r="CR74" s="1">
        <v>2943928.19538604</v>
      </c>
      <c r="CS74" s="1">
        <v>5105420.3814778598</v>
      </c>
      <c r="CT74" s="20">
        <v>4662949.06154171</v>
      </c>
      <c r="CU74" s="20">
        <v>3572241.25416891</v>
      </c>
      <c r="CV74" s="20">
        <v>4272730.0813462203</v>
      </c>
      <c r="CW74" s="20">
        <v>4581606.5870967796</v>
      </c>
      <c r="CX74" s="20">
        <v>6657850.14135582</v>
      </c>
      <c r="CY74" s="20">
        <v>4710843.3109881198</v>
      </c>
      <c r="CZ74" s="20">
        <v>4788350.8610580396</v>
      </c>
      <c r="DA74" s="20">
        <v>6746310.9730508802</v>
      </c>
      <c r="DB74" s="20">
        <v>5694927.0234385496</v>
      </c>
      <c r="DC74" s="22">
        <v>4590497.2291902602</v>
      </c>
      <c r="DD74" s="22">
        <v>6694668.3301912202</v>
      </c>
      <c r="DE74" s="22">
        <v>5274107.1382627999</v>
      </c>
      <c r="DF74" s="22">
        <v>5256245.0882566702</v>
      </c>
      <c r="DG74" s="22">
        <v>6170156.3467133902</v>
      </c>
      <c r="DH74" s="22">
        <v>6154203.0430055102</v>
      </c>
      <c r="DI74" s="22">
        <v>6214205.5579243796</v>
      </c>
      <c r="DJ74" s="22">
        <v>3519237.0301494799</v>
      </c>
      <c r="DK74" s="22">
        <v>3437155.8796385801</v>
      </c>
      <c r="DL74" s="22">
        <v>3726494.2798520201</v>
      </c>
      <c r="DM74" s="6">
        <v>7.7303872073761397E-3</v>
      </c>
      <c r="DN74" s="6">
        <v>1.0053726287299301</v>
      </c>
      <c r="DO74" s="5">
        <v>0.96452174751437003</v>
      </c>
      <c r="DP74" s="5">
        <v>0.99653021258674901</v>
      </c>
      <c r="DQ74" s="24">
        <v>5076423.2548938897</v>
      </c>
      <c r="DR74" s="26">
        <v>5103696.99231843</v>
      </c>
      <c r="DS74" t="s">
        <v>1441</v>
      </c>
      <c r="DT74" t="s">
        <v>1442</v>
      </c>
      <c r="DU74" t="s">
        <v>243</v>
      </c>
      <c r="DV74" t="s">
        <v>243</v>
      </c>
      <c r="DW74" t="s">
        <v>2312</v>
      </c>
      <c r="DX74" t="s">
        <v>1508</v>
      </c>
      <c r="DY74" t="s">
        <v>2313</v>
      </c>
      <c r="DZ74" t="s">
        <v>2314</v>
      </c>
      <c r="EA74" t="s">
        <v>2315</v>
      </c>
      <c r="EB74" t="str">
        <f>"C1QB"</f>
        <v>C1QB</v>
      </c>
      <c r="EC74" t="s">
        <v>1508</v>
      </c>
      <c r="ED74" t="s">
        <v>1506</v>
      </c>
      <c r="EE74">
        <v>9606</v>
      </c>
      <c r="EF74" s="15" t="str">
        <f>HYPERLINK("http://www.uniprot.org/uniprot/P02746", "P02746")</f>
        <v>P02746</v>
      </c>
      <c r="EG74" t="s">
        <v>2316</v>
      </c>
      <c r="EH74" t="s">
        <v>2005</v>
      </c>
      <c r="EI74" t="s">
        <v>1509</v>
      </c>
      <c r="EJ74" t="s">
        <v>1510</v>
      </c>
      <c r="EK74" t="s">
        <v>1508</v>
      </c>
      <c r="EL74" t="s">
        <v>1603</v>
      </c>
      <c r="EM74" t="s">
        <v>2317</v>
      </c>
      <c r="EN74" t="s">
        <v>1508</v>
      </c>
      <c r="EO74" t="s">
        <v>1508</v>
      </c>
      <c r="EP74" t="s">
        <v>2318</v>
      </c>
      <c r="EQ74" t="s">
        <v>1514</v>
      </c>
      <c r="ER74" t="s">
        <v>2319</v>
      </c>
      <c r="ES74" t="s">
        <v>2320</v>
      </c>
      <c r="ET74" t="s">
        <v>2321</v>
      </c>
      <c r="EU74" t="s">
        <v>1508</v>
      </c>
      <c r="EV74" t="s">
        <v>2011</v>
      </c>
      <c r="EW74" t="s">
        <v>98</v>
      </c>
    </row>
    <row r="75" spans="1:153">
      <c r="A75">
        <v>416</v>
      </c>
      <c r="B75">
        <v>1</v>
      </c>
      <c r="C75" t="s">
        <v>245</v>
      </c>
      <c r="D75" t="s">
        <v>98</v>
      </c>
      <c r="E75" t="s">
        <v>98</v>
      </c>
      <c r="F75" t="s">
        <v>98</v>
      </c>
      <c r="G75" t="s">
        <v>98</v>
      </c>
      <c r="H75" t="s">
        <v>98</v>
      </c>
      <c r="I75">
        <v>21.6</v>
      </c>
      <c r="J75">
        <v>245</v>
      </c>
      <c r="K75">
        <v>27630</v>
      </c>
      <c r="L75" t="s">
        <v>246</v>
      </c>
      <c r="M75">
        <v>12</v>
      </c>
      <c r="N75">
        <v>12</v>
      </c>
      <c r="O75">
        <v>1</v>
      </c>
      <c r="P75">
        <v>4</v>
      </c>
      <c r="Q75">
        <v>8</v>
      </c>
      <c r="R75">
        <v>4</v>
      </c>
      <c r="S75">
        <v>8</v>
      </c>
      <c r="T75">
        <v>4</v>
      </c>
      <c r="U75">
        <v>8</v>
      </c>
      <c r="V75">
        <v>4</v>
      </c>
      <c r="W75" s="1">
        <v>174109.7561</v>
      </c>
      <c r="X75" s="1">
        <v>133779.2041</v>
      </c>
      <c r="Y75" s="1">
        <v>20366.565429999999</v>
      </c>
      <c r="Z75" s="1">
        <v>219670.12700000001</v>
      </c>
      <c r="AA75" s="1">
        <v>87301.654269999999</v>
      </c>
      <c r="AB75" s="1">
        <v>156476.038</v>
      </c>
      <c r="AC75" s="1">
        <v>207498.95389999999</v>
      </c>
      <c r="AD75" s="1">
        <v>200138.6085</v>
      </c>
      <c r="AE75" s="1">
        <v>166462.12179999999</v>
      </c>
      <c r="AF75" s="1">
        <v>216791.66020000001</v>
      </c>
      <c r="AG75" s="1">
        <v>173580.90270000001</v>
      </c>
      <c r="AH75">
        <v>8</v>
      </c>
      <c r="AI75" s="1">
        <v>9495819.2919999994</v>
      </c>
      <c r="AJ75" s="1">
        <v>7875961.1380000003</v>
      </c>
      <c r="AK75" s="1">
        <v>7260466.193</v>
      </c>
      <c r="AL75" s="1">
        <v>10203327.68</v>
      </c>
      <c r="AM75" s="1">
        <v>9408806.6850000005</v>
      </c>
      <c r="AN75" s="1">
        <v>8288039.0590000004</v>
      </c>
      <c r="AO75" s="1">
        <v>15936396.01</v>
      </c>
      <c r="AP75" s="1">
        <v>9967117.0840000007</v>
      </c>
      <c r="AQ75" s="1">
        <v>6669281.8430000003</v>
      </c>
      <c r="AR75" s="1">
        <v>7892697.6490000002</v>
      </c>
      <c r="AS75" s="1">
        <v>9299791.2630000003</v>
      </c>
      <c r="AT75" s="1">
        <v>4729721.7949090898</v>
      </c>
      <c r="AU75" s="1">
        <v>159652.32654545401</v>
      </c>
      <c r="AV75" s="1">
        <v>9299791.2632727195</v>
      </c>
      <c r="AW75" s="1">
        <v>87014.152014797306</v>
      </c>
      <c r="AX75" s="1">
        <v>118304.238874501</v>
      </c>
      <c r="AY75" s="1">
        <v>14470.3685202861</v>
      </c>
      <c r="AZ75" s="1">
        <v>160712.95607319099</v>
      </c>
      <c r="BA75" s="1">
        <v>154414.96539103199</v>
      </c>
      <c r="BB75" s="1">
        <v>113030.692689195</v>
      </c>
      <c r="BC75" s="1">
        <v>122047.010032821</v>
      </c>
      <c r="BD75" s="1">
        <v>138223.228315652</v>
      </c>
      <c r="BE75" s="1">
        <v>104156.442984733</v>
      </c>
      <c r="BF75" s="1">
        <v>147218.19710362799</v>
      </c>
      <c r="BG75" s="1">
        <v>123328.58177709499</v>
      </c>
      <c r="BH75" s="1">
        <v>123328.58177709499</v>
      </c>
      <c r="BI75" s="1">
        <v>19329466.940952301</v>
      </c>
      <c r="BJ75" s="1">
        <v>14867083.1640497</v>
      </c>
      <c r="BK75" s="1">
        <v>12941659.0841853</v>
      </c>
      <c r="BL75" s="1">
        <v>16085308.321340499</v>
      </c>
      <c r="BM75" s="1">
        <v>14832159.2378376</v>
      </c>
      <c r="BN75" s="1">
        <v>14175134.1138772</v>
      </c>
      <c r="BO75" s="1">
        <v>26008838.164158002</v>
      </c>
      <c r="BP75" s="1">
        <v>16947046.6009163</v>
      </c>
      <c r="BQ75" s="1">
        <v>19620283.6158082</v>
      </c>
      <c r="BR75" s="1">
        <v>8315553.6460560998</v>
      </c>
      <c r="BS75" s="1">
        <v>15694974.7257066</v>
      </c>
      <c r="BT75" s="1">
        <v>15694974.7257066</v>
      </c>
      <c r="BU75" s="1">
        <v>1391272.4298097601</v>
      </c>
      <c r="BV75" s="7">
        <v>11.281021882862101</v>
      </c>
      <c r="BW75" s="7">
        <v>8.8644451751235295E-2</v>
      </c>
      <c r="BX75" s="1">
        <v>981608.55299761903</v>
      </c>
      <c r="BY75" s="1">
        <v>1334592.7075785999</v>
      </c>
      <c r="BZ75" s="1">
        <v>163240.543930427</v>
      </c>
      <c r="CA75" s="1">
        <v>1813006.3743211301</v>
      </c>
      <c r="CB75" s="1">
        <v>1741958.60361763</v>
      </c>
      <c r="CC75" s="1">
        <v>1275101.7176618699</v>
      </c>
      <c r="CD75" s="1">
        <v>1376814.9909181399</v>
      </c>
      <c r="CE75" s="1">
        <v>1559299.26334872</v>
      </c>
      <c r="CF75" s="1">
        <v>1174991.11255186</v>
      </c>
      <c r="CG75" s="1">
        <v>1660771.7030815401</v>
      </c>
      <c r="CH75" s="1">
        <v>1391272.4298097601</v>
      </c>
      <c r="CI75" s="1">
        <v>1713449.9996243401</v>
      </c>
      <c r="CJ75" s="1">
        <v>1317884.43621721</v>
      </c>
      <c r="CK75" s="1">
        <v>1147206.2742689999</v>
      </c>
      <c r="CL75" s="1">
        <v>1425873.3373948201</v>
      </c>
      <c r="CM75" s="1">
        <v>1314788.6239251301</v>
      </c>
      <c r="CN75" s="1">
        <v>1256546.9920248799</v>
      </c>
      <c r="CO75" s="1">
        <v>2305539.1997483899</v>
      </c>
      <c r="CP75" s="1">
        <v>1502261.65474086</v>
      </c>
      <c r="CQ75" s="1">
        <v>1739229.28432706</v>
      </c>
      <c r="CR75" s="1">
        <v>737127.69396262895</v>
      </c>
      <c r="CS75" s="1">
        <v>1391272.4298097601</v>
      </c>
      <c r="CT75" s="20">
        <v>1142738.3420517901</v>
      </c>
      <c r="CU75" s="20">
        <v>1277808.9188248101</v>
      </c>
      <c r="CV75" s="20">
        <v>1594667.3967190001</v>
      </c>
      <c r="CW75" s="20">
        <v>1685212.07096004</v>
      </c>
      <c r="CX75" s="20">
        <v>1745157.3571984901</v>
      </c>
      <c r="CY75" s="20">
        <v>1307030.7504119</v>
      </c>
      <c r="CZ75" s="20">
        <v>1186412.7548047299</v>
      </c>
      <c r="DA75" s="20">
        <v>1437582.0470777501</v>
      </c>
      <c r="DB75" s="20">
        <v>1544238.1152158801</v>
      </c>
      <c r="DC75" s="22">
        <v>1288852.3262004701</v>
      </c>
      <c r="DD75" s="22">
        <v>1359506.9390658101</v>
      </c>
      <c r="DE75" s="22">
        <v>1447489.0671035999</v>
      </c>
      <c r="DF75" s="22">
        <v>1285564.53599416</v>
      </c>
      <c r="DG75" s="22">
        <v>1604979.88490305</v>
      </c>
      <c r="DH75" s="22">
        <v>1148214.95688477</v>
      </c>
      <c r="DI75" s="22">
        <v>1949034.97459198</v>
      </c>
      <c r="DJ75" s="22">
        <v>1520268.74278416</v>
      </c>
      <c r="DK75" s="22">
        <v>1534302.5730327801</v>
      </c>
      <c r="DL75" s="22">
        <v>933073.75478023198</v>
      </c>
      <c r="DM75" s="6">
        <v>-2.8949188412553398E-2</v>
      </c>
      <c r="DN75" s="6">
        <v>-1.02026891591196</v>
      </c>
      <c r="DO75" s="5">
        <v>0.836863302186451</v>
      </c>
      <c r="DP75" s="5">
        <v>0.93850475427852698</v>
      </c>
      <c r="DQ75" s="24">
        <v>1435649.7503627101</v>
      </c>
      <c r="DR75" s="26">
        <v>1407128.7755340999</v>
      </c>
      <c r="DS75" t="s">
        <v>1443</v>
      </c>
      <c r="DT75" t="s">
        <v>1442</v>
      </c>
      <c r="DU75" t="s">
        <v>245</v>
      </c>
      <c r="DV75" t="s">
        <v>245</v>
      </c>
      <c r="DW75" t="s">
        <v>2322</v>
      </c>
      <c r="DX75" t="s">
        <v>2323</v>
      </c>
      <c r="DY75" t="s">
        <v>2324</v>
      </c>
      <c r="DZ75" t="s">
        <v>2325</v>
      </c>
      <c r="EA75" t="s">
        <v>2326</v>
      </c>
      <c r="EB75" t="str">
        <f>"CRISP3"</f>
        <v>CRISP3</v>
      </c>
      <c r="EC75" t="s">
        <v>1508</v>
      </c>
      <c r="ED75" t="s">
        <v>1506</v>
      </c>
      <c r="EE75">
        <v>9606</v>
      </c>
      <c r="EF75" s="15" t="str">
        <f>HYPERLINK("http://www.uniprot.org/uniprot/P54108", "P54108")</f>
        <v>P54108</v>
      </c>
      <c r="EG75" t="s">
        <v>2327</v>
      </c>
      <c r="EH75" t="s">
        <v>1508</v>
      </c>
      <c r="EI75" t="s">
        <v>1509</v>
      </c>
      <c r="EJ75" t="s">
        <v>1542</v>
      </c>
      <c r="EK75" t="s">
        <v>1508</v>
      </c>
      <c r="EL75" t="s">
        <v>1508</v>
      </c>
      <c r="EM75" t="s">
        <v>1528</v>
      </c>
      <c r="EN75" t="s">
        <v>1508</v>
      </c>
      <c r="EO75" t="s">
        <v>1508</v>
      </c>
      <c r="EP75" t="s">
        <v>1617</v>
      </c>
      <c r="EQ75" t="s">
        <v>1508</v>
      </c>
      <c r="ER75" t="s">
        <v>2328</v>
      </c>
      <c r="ES75" t="s">
        <v>2329</v>
      </c>
      <c r="ET75" t="s">
        <v>1508</v>
      </c>
      <c r="EU75" t="s">
        <v>1508</v>
      </c>
      <c r="EV75" t="s">
        <v>2124</v>
      </c>
      <c r="EW75" t="s">
        <v>98</v>
      </c>
    </row>
    <row r="76" spans="1:153">
      <c r="A76">
        <v>566</v>
      </c>
      <c r="B76">
        <v>1</v>
      </c>
      <c r="C76" t="s">
        <v>247</v>
      </c>
      <c r="D76" t="s">
        <v>98</v>
      </c>
      <c r="E76" t="s">
        <v>98</v>
      </c>
      <c r="F76" t="s">
        <v>98</v>
      </c>
      <c r="G76" t="s">
        <v>98</v>
      </c>
      <c r="H76" t="s">
        <v>98</v>
      </c>
      <c r="I76">
        <v>38.299999999999997</v>
      </c>
      <c r="J76">
        <v>423</v>
      </c>
      <c r="K76">
        <v>48424</v>
      </c>
      <c r="L76" t="s">
        <v>248</v>
      </c>
      <c r="M76">
        <v>106</v>
      </c>
      <c r="N76">
        <v>106</v>
      </c>
      <c r="O76">
        <v>1</v>
      </c>
      <c r="P76">
        <v>59</v>
      </c>
      <c r="Q76">
        <v>47</v>
      </c>
      <c r="R76">
        <v>59</v>
      </c>
      <c r="S76">
        <v>47</v>
      </c>
      <c r="T76">
        <v>59</v>
      </c>
      <c r="U76">
        <v>47</v>
      </c>
      <c r="V76">
        <v>59</v>
      </c>
      <c r="W76" s="1">
        <v>10856721.42</v>
      </c>
      <c r="X76" s="1">
        <v>8076176.6179999998</v>
      </c>
      <c r="Y76" s="1">
        <v>907535.19660000002</v>
      </c>
      <c r="Z76" s="1">
        <v>7473485.4349999996</v>
      </c>
      <c r="AA76" s="1">
        <v>3106030.5019999999</v>
      </c>
      <c r="AB76" s="1">
        <v>6754385.307</v>
      </c>
      <c r="AC76" s="1">
        <v>8867063.034</v>
      </c>
      <c r="AD76" s="1">
        <v>7376102.7609999999</v>
      </c>
      <c r="AE76" s="1">
        <v>7886780.2690000003</v>
      </c>
      <c r="AF76" s="1">
        <v>8647398.3890000004</v>
      </c>
      <c r="AG76" s="1">
        <v>7671571.5259999996</v>
      </c>
      <c r="AH76">
        <v>47</v>
      </c>
      <c r="AI76" s="1">
        <v>1588105.801</v>
      </c>
      <c r="AJ76" s="1">
        <v>1535184.699</v>
      </c>
      <c r="AK76" s="1">
        <v>1793742.0090000001</v>
      </c>
      <c r="AL76" s="1">
        <v>2281285.9589999998</v>
      </c>
      <c r="AM76" s="1">
        <v>2251433.0060000001</v>
      </c>
      <c r="AN76" s="1">
        <v>1826219.7490000001</v>
      </c>
      <c r="AO76" s="1">
        <v>2042734.878</v>
      </c>
      <c r="AP76" s="1">
        <v>1773184.48</v>
      </c>
      <c r="AQ76" s="1">
        <v>1162171.2990000001</v>
      </c>
      <c r="AR76" s="1">
        <v>2837088.9410000001</v>
      </c>
      <c r="AS76" s="1">
        <v>1909115.0819999999</v>
      </c>
      <c r="AT76" s="1">
        <v>4482887.1073000003</v>
      </c>
      <c r="AU76" s="1">
        <v>7056659.13250909</v>
      </c>
      <c r="AV76" s="1">
        <v>1909115.0820909</v>
      </c>
      <c r="AW76" s="1">
        <v>5425821.2129112603</v>
      </c>
      <c r="AX76" s="1">
        <v>7141961.5196270803</v>
      </c>
      <c r="AY76" s="1">
        <v>644800.36091840698</v>
      </c>
      <c r="AZ76" s="1">
        <v>5467679.8927183803</v>
      </c>
      <c r="BA76" s="1">
        <v>5493797.2994932802</v>
      </c>
      <c r="BB76" s="1">
        <v>4879040.0095632197</v>
      </c>
      <c r="BC76" s="1">
        <v>5215440.9009396704</v>
      </c>
      <c r="BD76" s="1">
        <v>5094213.1738335798</v>
      </c>
      <c r="BE76" s="1">
        <v>4934810.2171146404</v>
      </c>
      <c r="BF76" s="1">
        <v>5872248.0343153002</v>
      </c>
      <c r="BG76" s="1">
        <v>5450622.8599255197</v>
      </c>
      <c r="BH76" s="1">
        <v>5450622.8599255197</v>
      </c>
      <c r="BI76" s="1">
        <v>3232710.9052112801</v>
      </c>
      <c r="BJ76" s="1">
        <v>2897896.2938363999</v>
      </c>
      <c r="BK76" s="1">
        <v>3197315.01371647</v>
      </c>
      <c r="BL76" s="1">
        <v>3596394.1539962501</v>
      </c>
      <c r="BM76" s="1">
        <v>3549186.8391294801</v>
      </c>
      <c r="BN76" s="1">
        <v>3123405.8719083401</v>
      </c>
      <c r="BO76" s="1">
        <v>3333825.3404875798</v>
      </c>
      <c r="BP76" s="1">
        <v>3014937.9967473801</v>
      </c>
      <c r="BQ76" s="1">
        <v>3418978.3897744701</v>
      </c>
      <c r="BR76" s="1">
        <v>2989087.6778368801</v>
      </c>
      <c r="BS76" s="1">
        <v>3221955.4302974199</v>
      </c>
      <c r="BT76" s="1">
        <v>3221955.4302974199</v>
      </c>
      <c r="BU76" s="1">
        <v>4190663.8999137501</v>
      </c>
      <c r="BV76" s="7">
        <v>0.76884128797915197</v>
      </c>
      <c r="BW76" s="7">
        <v>1.30065855675939</v>
      </c>
      <c r="BX76" s="1">
        <v>4171595.3696793001</v>
      </c>
      <c r="BY76" s="1">
        <v>5491034.8934476301</v>
      </c>
      <c r="BZ76" s="1">
        <v>495749.13997793</v>
      </c>
      <c r="CA76" s="1">
        <v>4203778.0509753097</v>
      </c>
      <c r="CB76" s="1">
        <v>4223858.1916388003</v>
      </c>
      <c r="CC76" s="1">
        <v>3751207.4050544002</v>
      </c>
      <c r="CD76" s="1">
        <v>4009846.2996576098</v>
      </c>
      <c r="CE76" s="1">
        <v>3916641.41781057</v>
      </c>
      <c r="CF76" s="1">
        <v>3794085.8432590999</v>
      </c>
      <c r="CG76" s="1">
        <v>4514826.7420360204</v>
      </c>
      <c r="CH76" s="1">
        <v>4190663.8999137501</v>
      </c>
      <c r="CI76" s="1">
        <v>4204653.1003924701</v>
      </c>
      <c r="CJ76" s="1">
        <v>3769173.6111796601</v>
      </c>
      <c r="CK76" s="1">
        <v>4158615.1312456098</v>
      </c>
      <c r="CL76" s="1">
        <v>4677680.8298746897</v>
      </c>
      <c r="CM76" s="1">
        <v>4616280.2318515899</v>
      </c>
      <c r="CN76" s="1">
        <v>4062484.5735301198</v>
      </c>
      <c r="CO76" s="1">
        <v>4336168.4558464801</v>
      </c>
      <c r="CP76" s="1">
        <v>3921404.9035685202</v>
      </c>
      <c r="CQ76" s="1">
        <v>4446923.4980356302</v>
      </c>
      <c r="CR76" s="1">
        <v>3887782.46508261</v>
      </c>
      <c r="CS76" s="1">
        <v>4190663.8999137501</v>
      </c>
      <c r="CT76" s="20">
        <v>4856357.4165085899</v>
      </c>
      <c r="CU76" s="20">
        <v>5257404.2406959301</v>
      </c>
      <c r="CV76" s="20">
        <v>3697520.26020505</v>
      </c>
      <c r="CW76" s="20">
        <v>4086260.6010214998</v>
      </c>
      <c r="CX76" s="20">
        <v>4282460.1209408501</v>
      </c>
      <c r="CY76" s="20">
        <v>3738131.8711020099</v>
      </c>
      <c r="CZ76" s="20">
        <v>4300738.3630093401</v>
      </c>
      <c r="DA76" s="20">
        <v>4716092.1006306699</v>
      </c>
      <c r="DB76" s="20">
        <v>5421887.4082292896</v>
      </c>
      <c r="DC76" s="22">
        <v>3791660.1656926302</v>
      </c>
      <c r="DD76" s="22">
        <v>3959438.19970797</v>
      </c>
      <c r="DE76" s="22">
        <v>3635797.0309500801</v>
      </c>
      <c r="DF76" s="22">
        <v>4151131.14857378</v>
      </c>
      <c r="DG76" s="22">
        <v>4363156.0504944501</v>
      </c>
      <c r="DH76" s="22">
        <v>3712241.2285783901</v>
      </c>
      <c r="DI76" s="22">
        <v>3665669.1749546402</v>
      </c>
      <c r="DJ76" s="22">
        <v>3968409.4204775002</v>
      </c>
      <c r="DK76" s="22">
        <v>3922959.5698510301</v>
      </c>
      <c r="DL76" s="22">
        <v>4921247.4475925602</v>
      </c>
      <c r="DM76" s="6">
        <v>-0.16151283926475099</v>
      </c>
      <c r="DN76" s="6">
        <v>-1.1184593453690801</v>
      </c>
      <c r="DO76" s="5">
        <v>0.16642385004259899</v>
      </c>
      <c r="DP76" s="5">
        <v>0.50797345078362099</v>
      </c>
      <c r="DQ76" s="24">
        <v>4484094.7091492498</v>
      </c>
      <c r="DR76" s="26">
        <v>4009170.9436873002</v>
      </c>
      <c r="DS76" t="s">
        <v>1443</v>
      </c>
      <c r="DT76" t="s">
        <v>1442</v>
      </c>
      <c r="DU76" t="s">
        <v>247</v>
      </c>
      <c r="DV76" t="s">
        <v>247</v>
      </c>
      <c r="DW76" t="s">
        <v>2330</v>
      </c>
      <c r="DX76" t="s">
        <v>2331</v>
      </c>
      <c r="DY76" t="s">
        <v>2332</v>
      </c>
      <c r="DZ76" t="s">
        <v>2333</v>
      </c>
      <c r="EA76" t="s">
        <v>2334</v>
      </c>
      <c r="EB76" t="str">
        <f>"CPB2"</f>
        <v>CPB2</v>
      </c>
      <c r="EC76" t="s">
        <v>1508</v>
      </c>
      <c r="ED76" t="s">
        <v>1506</v>
      </c>
      <c r="EE76">
        <v>9606</v>
      </c>
      <c r="EF76" s="15" t="str">
        <f>HYPERLINK("http://www.uniprot.org/uniprot/Q96IY4", "Q96IY4")</f>
        <v>Q96IY4</v>
      </c>
      <c r="EG76" t="s">
        <v>2335</v>
      </c>
      <c r="EH76" t="s">
        <v>2336</v>
      </c>
      <c r="EI76" t="s">
        <v>1509</v>
      </c>
      <c r="EJ76" t="s">
        <v>1542</v>
      </c>
      <c r="EK76" t="s">
        <v>1508</v>
      </c>
      <c r="EL76" t="s">
        <v>1508</v>
      </c>
      <c r="EM76" t="s">
        <v>1528</v>
      </c>
      <c r="EN76" t="s">
        <v>2208</v>
      </c>
      <c r="EO76" t="s">
        <v>2337</v>
      </c>
      <c r="EP76" t="s">
        <v>1923</v>
      </c>
      <c r="EQ76" t="s">
        <v>1514</v>
      </c>
      <c r="ER76" t="s">
        <v>2338</v>
      </c>
      <c r="ES76" t="s">
        <v>2339</v>
      </c>
      <c r="ET76" t="s">
        <v>2340</v>
      </c>
      <c r="EU76" t="s">
        <v>1508</v>
      </c>
      <c r="EV76" t="s">
        <v>2341</v>
      </c>
      <c r="EW76" t="s">
        <v>98</v>
      </c>
    </row>
    <row r="77" spans="1:153">
      <c r="A77">
        <v>494</v>
      </c>
      <c r="B77">
        <v>1</v>
      </c>
      <c r="C77" t="s">
        <v>249</v>
      </c>
      <c r="D77" t="s">
        <v>98</v>
      </c>
      <c r="E77" t="s">
        <v>98</v>
      </c>
      <c r="F77" t="s">
        <v>98</v>
      </c>
      <c r="G77" t="s">
        <v>98</v>
      </c>
      <c r="H77" t="s">
        <v>98</v>
      </c>
      <c r="I77">
        <v>36.6</v>
      </c>
      <c r="J77">
        <v>560</v>
      </c>
      <c r="K77">
        <v>62671</v>
      </c>
      <c r="L77" t="s">
        <v>250</v>
      </c>
      <c r="M77">
        <v>101</v>
      </c>
      <c r="N77">
        <v>101</v>
      </c>
      <c r="O77">
        <v>1</v>
      </c>
      <c r="P77">
        <v>54</v>
      </c>
      <c r="Q77">
        <v>47</v>
      </c>
      <c r="R77">
        <v>54</v>
      </c>
      <c r="S77">
        <v>47</v>
      </c>
      <c r="T77">
        <v>54</v>
      </c>
      <c r="U77">
        <v>47</v>
      </c>
      <c r="V77">
        <v>54</v>
      </c>
      <c r="W77" s="1">
        <v>9631148.2980000004</v>
      </c>
      <c r="X77" s="1">
        <v>8297097.5499999998</v>
      </c>
      <c r="Y77" s="1">
        <v>718012.71620000002</v>
      </c>
      <c r="Z77" s="1">
        <v>9345681.7550000008</v>
      </c>
      <c r="AA77" s="1">
        <v>3667569.1060000001</v>
      </c>
      <c r="AB77" s="1">
        <v>9033865.182</v>
      </c>
      <c r="AC77" s="1">
        <v>7917909.227</v>
      </c>
      <c r="AD77" s="1">
        <v>7447228.1500000004</v>
      </c>
      <c r="AE77" s="1">
        <v>9260607.7410000004</v>
      </c>
      <c r="AF77" s="1">
        <v>10290304.73</v>
      </c>
      <c r="AG77" s="1">
        <v>8321267.9709999999</v>
      </c>
      <c r="AH77">
        <v>47</v>
      </c>
      <c r="AI77" s="1">
        <v>1126247.7849999999</v>
      </c>
      <c r="AJ77" s="1">
        <v>1031211.247</v>
      </c>
      <c r="AK77" s="1">
        <v>1329418.987</v>
      </c>
      <c r="AL77" s="1">
        <v>1029374.831</v>
      </c>
      <c r="AM77" s="1">
        <v>914158.93770000001</v>
      </c>
      <c r="AN77" s="1">
        <v>1191901.0689999999</v>
      </c>
      <c r="AO77" s="1">
        <v>1115578.43</v>
      </c>
      <c r="AP77" s="1">
        <v>1092389.4040000001</v>
      </c>
      <c r="AQ77" s="1">
        <v>530539.21120000002</v>
      </c>
      <c r="AR77" s="1">
        <v>1259103.1680000001</v>
      </c>
      <c r="AS77" s="1">
        <v>1061992.307</v>
      </c>
      <c r="AT77" s="1">
        <v>4346027.6274136296</v>
      </c>
      <c r="AU77" s="1">
        <v>7630062.94783636</v>
      </c>
      <c r="AV77" s="1">
        <v>1061992.3069909001</v>
      </c>
      <c r="AW77" s="1">
        <v>4813321.3258761698</v>
      </c>
      <c r="AX77" s="1">
        <v>7337327.3306851899</v>
      </c>
      <c r="AY77" s="1">
        <v>510145.34784354398</v>
      </c>
      <c r="AZ77" s="1">
        <v>6837398.2474428304</v>
      </c>
      <c r="BA77" s="1">
        <v>6487019.7627723701</v>
      </c>
      <c r="BB77" s="1">
        <v>6525625.5988681503</v>
      </c>
      <c r="BC77" s="1">
        <v>4657166.3553173998</v>
      </c>
      <c r="BD77" s="1">
        <v>5143335.0347102396</v>
      </c>
      <c r="BE77" s="1">
        <v>5794423.0900669098</v>
      </c>
      <c r="BF77" s="1">
        <v>6987907.6925743297</v>
      </c>
      <c r="BG77" s="1">
        <v>5912229.7527411003</v>
      </c>
      <c r="BH77" s="1">
        <v>5912229.7527411003</v>
      </c>
      <c r="BI77" s="1">
        <v>2292563.5648751999</v>
      </c>
      <c r="BJ77" s="1">
        <v>1946569.1996476201</v>
      </c>
      <c r="BK77" s="1">
        <v>2369667.02308795</v>
      </c>
      <c r="BL77" s="1">
        <v>1622785.4337481</v>
      </c>
      <c r="BM77" s="1">
        <v>1441091.4568236601</v>
      </c>
      <c r="BN77" s="1">
        <v>2038522.9103381101</v>
      </c>
      <c r="BO77" s="1">
        <v>1820668.7903016999</v>
      </c>
      <c r="BP77" s="1">
        <v>1857385.0372093399</v>
      </c>
      <c r="BQ77" s="1">
        <v>1560787.2088921701</v>
      </c>
      <c r="BR77" s="1">
        <v>1326560.3732774099</v>
      </c>
      <c r="BS77" s="1">
        <v>1792292.1005307599</v>
      </c>
      <c r="BT77" s="1">
        <v>1792292.1005307599</v>
      </c>
      <c r="BU77" s="1">
        <v>3255217.7626636298</v>
      </c>
      <c r="BV77" s="7">
        <v>0.55059053839279604</v>
      </c>
      <c r="BW77" s="7">
        <v>1.81623171898132</v>
      </c>
      <c r="BX77" s="1">
        <v>2650169.18027168</v>
      </c>
      <c r="BY77" s="1">
        <v>4039863.00536614</v>
      </c>
      <c r="BZ77" s="1">
        <v>280881.201727757</v>
      </c>
      <c r="CA77" s="1">
        <v>3764606.7822655099</v>
      </c>
      <c r="CB77" s="1">
        <v>3571691.70374955</v>
      </c>
      <c r="CC77" s="1">
        <v>3592947.71183063</v>
      </c>
      <c r="CD77" s="1">
        <v>2564191.7309590201</v>
      </c>
      <c r="CE77" s="1">
        <v>2831871.6058956399</v>
      </c>
      <c r="CF77" s="1">
        <v>3190354.52883559</v>
      </c>
      <c r="CG77" s="1">
        <v>3847475.8586936598</v>
      </c>
      <c r="CH77" s="1">
        <v>3255217.7626636298</v>
      </c>
      <c r="CI77" s="1">
        <v>4163826.6643072399</v>
      </c>
      <c r="CJ77" s="1">
        <v>3535420.7235921002</v>
      </c>
      <c r="CK77" s="1">
        <v>4303864.4107563896</v>
      </c>
      <c r="CL77" s="1">
        <v>2947354.37787417</v>
      </c>
      <c r="CM77" s="1">
        <v>2617356.0138361398</v>
      </c>
      <c r="CN77" s="1">
        <v>3702429.9696261999</v>
      </c>
      <c r="CO77" s="1">
        <v>3306756.4067052999</v>
      </c>
      <c r="CP77" s="1">
        <v>3373441.6189409099</v>
      </c>
      <c r="CQ77" s="1">
        <v>2834751.2353702802</v>
      </c>
      <c r="CR77" s="1">
        <v>2409341.0270901299</v>
      </c>
      <c r="CS77" s="1">
        <v>3255217.7626636298</v>
      </c>
      <c r="CT77" s="20">
        <v>3085191.0631505698</v>
      </c>
      <c r="CU77" s="20">
        <v>3867976.3120039501</v>
      </c>
      <c r="CV77" s="20">
        <v>3311238.0530895502</v>
      </c>
      <c r="CW77" s="20">
        <v>3455339.2717866101</v>
      </c>
      <c r="CX77" s="20">
        <v>4240878.1924819201</v>
      </c>
      <c r="CY77" s="20">
        <v>3506304.0995020499</v>
      </c>
      <c r="CZ77" s="20">
        <v>4450951.6260492299</v>
      </c>
      <c r="DA77" s="20">
        <v>2971556.8900035401</v>
      </c>
      <c r="DB77" s="20">
        <v>3074122.2156219399</v>
      </c>
      <c r="DC77" s="22">
        <v>3631693.81090703</v>
      </c>
      <c r="DD77" s="22">
        <v>2531957.0707239802</v>
      </c>
      <c r="DE77" s="22">
        <v>2628811.0854178802</v>
      </c>
      <c r="DF77" s="22">
        <v>3490585.2441827399</v>
      </c>
      <c r="DG77" s="22">
        <v>3718224.0938929599</v>
      </c>
      <c r="DH77" s="22">
        <v>3383228.3988779299</v>
      </c>
      <c r="DI77" s="22">
        <v>2795434.52994774</v>
      </c>
      <c r="DJ77" s="22">
        <v>3413877.89051151</v>
      </c>
      <c r="DK77" s="22">
        <v>2500743.3772708802</v>
      </c>
      <c r="DL77" s="22">
        <v>3049801.1363646202</v>
      </c>
      <c r="DM77" s="6">
        <v>-0.18946040460881</v>
      </c>
      <c r="DN77" s="6">
        <v>-1.1403370617066799</v>
      </c>
      <c r="DO77" s="5">
        <v>0.143377740182596</v>
      </c>
      <c r="DP77" s="5">
        <v>0.47487521039200298</v>
      </c>
      <c r="DQ77" s="24">
        <v>3551506.4137432599</v>
      </c>
      <c r="DR77" s="26">
        <v>3114435.6638097302</v>
      </c>
      <c r="DS77" t="s">
        <v>1443</v>
      </c>
      <c r="DT77" t="s">
        <v>1442</v>
      </c>
      <c r="DU77" t="s">
        <v>249</v>
      </c>
      <c r="DV77" t="s">
        <v>249</v>
      </c>
      <c r="DW77" t="s">
        <v>2342</v>
      </c>
      <c r="DX77" t="s">
        <v>2343</v>
      </c>
      <c r="DY77" t="s">
        <v>2344</v>
      </c>
      <c r="DZ77" t="s">
        <v>2345</v>
      </c>
      <c r="EA77" t="s">
        <v>2346</v>
      </c>
      <c r="EB77" t="str">
        <f>"HABP2"</f>
        <v>HABP2</v>
      </c>
      <c r="EC77" t="s">
        <v>2347</v>
      </c>
      <c r="ED77" t="s">
        <v>1506</v>
      </c>
      <c r="EE77">
        <v>9606</v>
      </c>
      <c r="EF77" s="15" t="str">
        <f>HYPERLINK("http://www.uniprot.org/uniprot/Q14520", "Q14520")</f>
        <v>Q14520</v>
      </c>
      <c r="EG77" t="s">
        <v>2348</v>
      </c>
      <c r="EH77" t="s">
        <v>1508</v>
      </c>
      <c r="EI77" t="s">
        <v>1509</v>
      </c>
      <c r="EJ77" t="s">
        <v>1542</v>
      </c>
      <c r="EK77" t="s">
        <v>1508</v>
      </c>
      <c r="EL77" t="s">
        <v>1508</v>
      </c>
      <c r="EM77" t="s">
        <v>2349</v>
      </c>
      <c r="EN77" t="s">
        <v>1508</v>
      </c>
      <c r="EO77" t="s">
        <v>1545</v>
      </c>
      <c r="EP77" t="s">
        <v>1868</v>
      </c>
      <c r="EQ77" t="s">
        <v>1508</v>
      </c>
      <c r="ER77" t="s">
        <v>2350</v>
      </c>
      <c r="ES77" t="s">
        <v>2351</v>
      </c>
      <c r="ET77" t="s">
        <v>2352</v>
      </c>
      <c r="EU77" t="s">
        <v>1508</v>
      </c>
      <c r="EV77" t="s">
        <v>1508</v>
      </c>
      <c r="EW77" t="s">
        <v>98</v>
      </c>
    </row>
    <row r="78" spans="1:153">
      <c r="A78">
        <v>204</v>
      </c>
      <c r="B78">
        <v>1</v>
      </c>
      <c r="C78" t="s">
        <v>251</v>
      </c>
      <c r="D78" t="s">
        <v>98</v>
      </c>
      <c r="E78" t="s">
        <v>98</v>
      </c>
      <c r="F78" t="s">
        <v>98</v>
      </c>
      <c r="G78" t="s">
        <v>98</v>
      </c>
      <c r="H78" t="s">
        <v>98</v>
      </c>
      <c r="I78">
        <v>22.9</v>
      </c>
      <c r="J78">
        <v>602</v>
      </c>
      <c r="K78">
        <v>68417</v>
      </c>
      <c r="L78" t="s">
        <v>252</v>
      </c>
      <c r="M78">
        <v>65</v>
      </c>
      <c r="N78">
        <v>65</v>
      </c>
      <c r="O78">
        <v>1</v>
      </c>
      <c r="P78">
        <v>35</v>
      </c>
      <c r="Q78">
        <v>30</v>
      </c>
      <c r="R78">
        <v>35</v>
      </c>
      <c r="S78">
        <v>30</v>
      </c>
      <c r="T78">
        <v>35</v>
      </c>
      <c r="U78">
        <v>30</v>
      </c>
      <c r="V78">
        <v>35</v>
      </c>
      <c r="W78" s="1">
        <v>7647922.8609999996</v>
      </c>
      <c r="X78" s="1">
        <v>6875486.7850000001</v>
      </c>
      <c r="Y78" s="1">
        <v>557955.36710000003</v>
      </c>
      <c r="Z78" s="1">
        <v>6584629.7570000002</v>
      </c>
      <c r="AA78" s="1">
        <v>2902639.9580000001</v>
      </c>
      <c r="AB78" s="1">
        <v>9594441.7070000004</v>
      </c>
      <c r="AC78" s="1">
        <v>10700839.449999999</v>
      </c>
      <c r="AD78" s="1">
        <v>6381971.7829999998</v>
      </c>
      <c r="AE78" s="1">
        <v>9830116.3619999997</v>
      </c>
      <c r="AF78" s="1">
        <v>7368995.2750000004</v>
      </c>
      <c r="AG78" s="1">
        <v>7543004.8820000002</v>
      </c>
      <c r="AH78">
        <v>30</v>
      </c>
      <c r="AI78" s="1">
        <v>1146449.7490000001</v>
      </c>
      <c r="AJ78" s="1">
        <v>893262.8456</v>
      </c>
      <c r="AK78" s="1">
        <v>1066144.102</v>
      </c>
      <c r="AL78" s="1">
        <v>1112467.9939999999</v>
      </c>
      <c r="AM78" s="1">
        <v>927357.99129999999</v>
      </c>
      <c r="AN78" s="1">
        <v>1168323.4739999999</v>
      </c>
      <c r="AO78" s="1">
        <v>1089418.1310000001</v>
      </c>
      <c r="AP78" s="1">
        <v>1222140.2009999999</v>
      </c>
      <c r="AQ78" s="1">
        <v>575425.69700000004</v>
      </c>
      <c r="AR78" s="1">
        <v>1640137.1159999999</v>
      </c>
      <c r="AS78" s="1">
        <v>1084112.73</v>
      </c>
      <c r="AT78" s="1">
        <v>3996056.5553636299</v>
      </c>
      <c r="AU78" s="1">
        <v>6908000.3806454502</v>
      </c>
      <c r="AV78" s="1">
        <v>1084112.7300818099</v>
      </c>
      <c r="AW78" s="1">
        <v>3822172.5038904701</v>
      </c>
      <c r="AX78" s="1">
        <v>6080161.9837945998</v>
      </c>
      <c r="AY78" s="1">
        <v>396425.20029006898</v>
      </c>
      <c r="AZ78" s="1">
        <v>4817383.8079265598</v>
      </c>
      <c r="BA78" s="1">
        <v>5134049.8917810302</v>
      </c>
      <c r="BB78" s="1">
        <v>6930558.8636409501</v>
      </c>
      <c r="BC78" s="1">
        <v>6294033.9465188896</v>
      </c>
      <c r="BD78" s="1">
        <v>4407629.0400793096</v>
      </c>
      <c r="BE78" s="1">
        <v>6150768.3749345997</v>
      </c>
      <c r="BF78" s="1">
        <v>5004114.0782345301</v>
      </c>
      <c r="BG78" s="1">
        <v>5359276.7404980604</v>
      </c>
      <c r="BH78" s="1">
        <v>5359276.7404980604</v>
      </c>
      <c r="BI78" s="1">
        <v>2333686.2087748498</v>
      </c>
      <c r="BJ78" s="1">
        <v>1686170.45973176</v>
      </c>
      <c r="BK78" s="1">
        <v>1900383.96101914</v>
      </c>
      <c r="BL78" s="1">
        <v>1753779.86891363</v>
      </c>
      <c r="BM78" s="1">
        <v>1461898.6081807101</v>
      </c>
      <c r="BN78" s="1">
        <v>1998197.8625399</v>
      </c>
      <c r="BO78" s="1">
        <v>1777974.1319492001</v>
      </c>
      <c r="BP78" s="1">
        <v>2077999.76308578</v>
      </c>
      <c r="BQ78" s="1">
        <v>1692838.24566718</v>
      </c>
      <c r="BR78" s="1">
        <v>1728008.4429325301</v>
      </c>
      <c r="BS78" s="1">
        <v>1829624.0653124</v>
      </c>
      <c r="BT78" s="1">
        <v>1829624.0653124</v>
      </c>
      <c r="BU78" s="1">
        <v>3131367.3845596998</v>
      </c>
      <c r="BV78" s="7">
        <v>0.58428917486143706</v>
      </c>
      <c r="BW78" s="7">
        <v>1.71148130587418</v>
      </c>
      <c r="BX78" s="1">
        <v>2233254.0184762399</v>
      </c>
      <c r="BY78" s="1">
        <v>3552572.8285352299</v>
      </c>
      <c r="BZ78" s="1">
        <v>231626.95317176401</v>
      </c>
      <c r="CA78" s="1">
        <v>2814745.2101242598</v>
      </c>
      <c r="CB78" s="1">
        <v>2999769.7749661901</v>
      </c>
      <c r="CC78" s="1">
        <v>4049450.5197653901</v>
      </c>
      <c r="CD78" s="1">
        <v>3677535.9011614001</v>
      </c>
      <c r="CE78" s="1">
        <v>2575329.93492324</v>
      </c>
      <c r="CF78" s="1">
        <v>3593827.37855436</v>
      </c>
      <c r="CG78" s="1">
        <v>2923849.6856841501</v>
      </c>
      <c r="CH78" s="1">
        <v>3131367.3845596998</v>
      </c>
      <c r="CI78" s="1">
        <v>3994060.32009455</v>
      </c>
      <c r="CJ78" s="1">
        <v>2885849.2203481798</v>
      </c>
      <c r="CK78" s="1">
        <v>3252471.6232673898</v>
      </c>
      <c r="CL78" s="1">
        <v>3001561.4602641598</v>
      </c>
      <c r="CM78" s="1">
        <v>2502012.13898477</v>
      </c>
      <c r="CN78" s="1">
        <v>3419878.2871747799</v>
      </c>
      <c r="CO78" s="1">
        <v>3042969.48915894</v>
      </c>
      <c r="CP78" s="1">
        <v>3556457.7481322899</v>
      </c>
      <c r="CQ78" s="1">
        <v>2897261.0113282301</v>
      </c>
      <c r="CR78" s="1">
        <v>2957454.1464717798</v>
      </c>
      <c r="CS78" s="1">
        <v>3131367.3845596998</v>
      </c>
      <c r="CT78" s="20">
        <v>2599839.8105443399</v>
      </c>
      <c r="CU78" s="20">
        <v>3401419.1890147398</v>
      </c>
      <c r="CV78" s="20">
        <v>2475767.5870482498</v>
      </c>
      <c r="CW78" s="20">
        <v>2902048.4323654799</v>
      </c>
      <c r="CX78" s="20">
        <v>4067970.32550452</v>
      </c>
      <c r="CY78" s="20">
        <v>2862082.2648713598</v>
      </c>
      <c r="CZ78" s="20">
        <v>3363626.8429090199</v>
      </c>
      <c r="DA78" s="20">
        <v>3026209.09958247</v>
      </c>
      <c r="DB78" s="20">
        <v>2938649.1786173801</v>
      </c>
      <c r="DC78" s="22">
        <v>4093119.5134797101</v>
      </c>
      <c r="DD78" s="22">
        <v>3631305.3019262198</v>
      </c>
      <c r="DE78" s="22">
        <v>2390664.8406799999</v>
      </c>
      <c r="DF78" s="22">
        <v>3932027.2102487199</v>
      </c>
      <c r="DG78" s="22">
        <v>2825626.13711198</v>
      </c>
      <c r="DH78" s="22">
        <v>3125036.6480379002</v>
      </c>
      <c r="DI78" s="22">
        <v>2572436.8345740102</v>
      </c>
      <c r="DJ78" s="22">
        <v>3599087.7703995798</v>
      </c>
      <c r="DK78" s="22">
        <v>2555887.8662443999</v>
      </c>
      <c r="DL78" s="22">
        <v>3743615.7502158498</v>
      </c>
      <c r="DM78" s="6">
        <v>8.0418167952388903E-2</v>
      </c>
      <c r="DN78" s="6">
        <v>1.0573245732408401</v>
      </c>
      <c r="DO78" s="5">
        <v>0.570998383275375</v>
      </c>
      <c r="DP78" s="5">
        <v>0.80042892556776502</v>
      </c>
      <c r="DQ78" s="24">
        <v>3070845.8589397301</v>
      </c>
      <c r="DR78" s="26">
        <v>3246880.7872918402</v>
      </c>
      <c r="DS78" t="s">
        <v>1441</v>
      </c>
      <c r="DT78" t="s">
        <v>1442</v>
      </c>
      <c r="DU78" t="s">
        <v>251</v>
      </c>
      <c r="DV78" t="s">
        <v>251</v>
      </c>
      <c r="DW78" t="s">
        <v>2353</v>
      </c>
      <c r="DX78" t="s">
        <v>2354</v>
      </c>
      <c r="DY78" t="s">
        <v>2355</v>
      </c>
      <c r="DZ78" t="s">
        <v>2356</v>
      </c>
      <c r="EA78" t="s">
        <v>2357</v>
      </c>
      <c r="EB78" t="str">
        <f>"BCHE"</f>
        <v>BCHE</v>
      </c>
      <c r="EC78" t="s">
        <v>2358</v>
      </c>
      <c r="ED78" t="s">
        <v>1506</v>
      </c>
      <c r="EE78">
        <v>9606</v>
      </c>
      <c r="EF78" s="15" t="str">
        <f>HYPERLINK("http://www.uniprot.org/uniprot/P06276", "P06276")</f>
        <v>P06276</v>
      </c>
      <c r="EG78" t="s">
        <v>2359</v>
      </c>
      <c r="EH78" t="s">
        <v>1508</v>
      </c>
      <c r="EI78" t="s">
        <v>1509</v>
      </c>
      <c r="EJ78" t="s">
        <v>1510</v>
      </c>
      <c r="EK78" t="s">
        <v>1508</v>
      </c>
      <c r="EL78" t="s">
        <v>1603</v>
      </c>
      <c r="EM78" t="s">
        <v>1528</v>
      </c>
      <c r="EN78" t="s">
        <v>2360</v>
      </c>
      <c r="EO78" t="s">
        <v>2361</v>
      </c>
      <c r="EP78" t="s">
        <v>1575</v>
      </c>
      <c r="EQ78" t="s">
        <v>1514</v>
      </c>
      <c r="ER78" t="s">
        <v>2362</v>
      </c>
      <c r="ES78" t="s">
        <v>2363</v>
      </c>
      <c r="ET78" t="s">
        <v>2364</v>
      </c>
      <c r="EU78" t="s">
        <v>1508</v>
      </c>
      <c r="EV78" t="s">
        <v>2365</v>
      </c>
      <c r="EW78" t="s">
        <v>98</v>
      </c>
    </row>
    <row r="79" spans="1:153">
      <c r="A79">
        <v>138</v>
      </c>
      <c r="B79">
        <v>1</v>
      </c>
      <c r="C79" t="s">
        <v>253</v>
      </c>
      <c r="D79" t="s">
        <v>98</v>
      </c>
      <c r="E79" t="s">
        <v>98</v>
      </c>
      <c r="F79" t="s">
        <v>98</v>
      </c>
      <c r="G79" t="s">
        <v>98</v>
      </c>
      <c r="H79" t="s">
        <v>98</v>
      </c>
      <c r="I79">
        <v>72.599999999999994</v>
      </c>
      <c r="J79">
        <v>317</v>
      </c>
      <c r="K79">
        <v>36154</v>
      </c>
      <c r="L79" t="s">
        <v>254</v>
      </c>
      <c r="M79">
        <v>149</v>
      </c>
      <c r="N79">
        <v>149</v>
      </c>
      <c r="O79">
        <v>1</v>
      </c>
      <c r="P79">
        <v>65</v>
      </c>
      <c r="Q79">
        <v>84</v>
      </c>
      <c r="R79">
        <v>65</v>
      </c>
      <c r="S79">
        <v>84</v>
      </c>
      <c r="T79">
        <v>65</v>
      </c>
      <c r="U79">
        <v>84</v>
      </c>
      <c r="V79">
        <v>65</v>
      </c>
      <c r="W79" s="1">
        <v>9512532.625</v>
      </c>
      <c r="X79" s="1">
        <v>3272821.47</v>
      </c>
      <c r="Y79" s="1">
        <v>872973.08389999997</v>
      </c>
      <c r="Z79" s="1">
        <v>3700851.9029999999</v>
      </c>
      <c r="AA79" s="1">
        <v>1716254.1359999999</v>
      </c>
      <c r="AB79" s="1">
        <v>6440610.5269999998</v>
      </c>
      <c r="AC79" s="1">
        <v>5618747.8969999999</v>
      </c>
      <c r="AD79" s="1">
        <v>2985633.6320000002</v>
      </c>
      <c r="AE79" s="1">
        <v>5016266.2070000004</v>
      </c>
      <c r="AF79" s="1">
        <v>3593904.7859999998</v>
      </c>
      <c r="AG79" s="1">
        <v>4650847.0199999996</v>
      </c>
      <c r="AH79">
        <v>84</v>
      </c>
      <c r="AI79" s="1">
        <v>1767985.1540000001</v>
      </c>
      <c r="AJ79" s="1">
        <v>2093972.1529999999</v>
      </c>
      <c r="AK79" s="1">
        <v>1913448.2220000001</v>
      </c>
      <c r="AL79" s="1">
        <v>5025393.7989999996</v>
      </c>
      <c r="AM79" s="1">
        <v>4820150.4890000001</v>
      </c>
      <c r="AN79" s="1">
        <v>3933390.463</v>
      </c>
      <c r="AO79" s="1">
        <v>6173071.7620000001</v>
      </c>
      <c r="AP79" s="1">
        <v>2722662.9870000002</v>
      </c>
      <c r="AQ79" s="1">
        <v>1347095.969</v>
      </c>
      <c r="AR79" s="1">
        <v>5693341.8370000003</v>
      </c>
      <c r="AS79" s="1">
        <v>3549051.284</v>
      </c>
      <c r="AT79" s="1">
        <v>3928227.6093590902</v>
      </c>
      <c r="AU79" s="1">
        <v>4307403.9351727199</v>
      </c>
      <c r="AV79" s="1">
        <v>3549051.2835454498</v>
      </c>
      <c r="AW79" s="1">
        <v>4754041.23478333</v>
      </c>
      <c r="AX79" s="1">
        <v>2894236.4815614698</v>
      </c>
      <c r="AY79" s="1">
        <v>620244.10918673396</v>
      </c>
      <c r="AZ79" s="1">
        <v>2707581.8521297001</v>
      </c>
      <c r="BA79" s="1">
        <v>3035627.7349915602</v>
      </c>
      <c r="BB79" s="1">
        <v>4652384.3427588204</v>
      </c>
      <c r="BC79" s="1">
        <v>3304842.5935078999</v>
      </c>
      <c r="BD79" s="1">
        <v>2061990.5488292</v>
      </c>
      <c r="BE79" s="1">
        <v>3138710.71410097</v>
      </c>
      <c r="BF79" s="1">
        <v>2440537.5311435601</v>
      </c>
      <c r="BG79" s="1">
        <v>3304409.4028601302</v>
      </c>
      <c r="BH79" s="1">
        <v>3304409.4028601302</v>
      </c>
      <c r="BI79" s="1">
        <v>3598869.0954900999</v>
      </c>
      <c r="BJ79" s="1">
        <v>3952693.2137403502</v>
      </c>
      <c r="BK79" s="1">
        <v>3410689.3284951099</v>
      </c>
      <c r="BL79" s="1">
        <v>7922416.2183398698</v>
      </c>
      <c r="BM79" s="1">
        <v>7598544.8523633899</v>
      </c>
      <c r="BN79" s="1">
        <v>6727325.5999831297</v>
      </c>
      <c r="BO79" s="1">
        <v>10074700.9758571</v>
      </c>
      <c r="BP79" s="1">
        <v>4629332.2462669201</v>
      </c>
      <c r="BQ79" s="1">
        <v>3963006.1514393901</v>
      </c>
      <c r="BR79" s="1">
        <v>5998366.0310245696</v>
      </c>
      <c r="BS79" s="1">
        <v>5989625.8558224803</v>
      </c>
      <c r="BT79" s="1">
        <v>5989625.8558224803</v>
      </c>
      <c r="BU79" s="1">
        <v>4448839.84849915</v>
      </c>
      <c r="BV79" s="7">
        <v>1.34633433879241</v>
      </c>
      <c r="BW79" s="7">
        <v>0.74275755374176899</v>
      </c>
      <c r="BX79" s="1">
        <v>6400528.9624239104</v>
      </c>
      <c r="BY79" s="1">
        <v>3896609.9597119601</v>
      </c>
      <c r="BZ79" s="1">
        <v>835055.94263181603</v>
      </c>
      <c r="CA79" s="1">
        <v>3645310.4226133898</v>
      </c>
      <c r="CB79" s="1">
        <v>4086969.8594097998</v>
      </c>
      <c r="CC79" s="1">
        <v>6263664.7979164096</v>
      </c>
      <c r="CD79" s="1">
        <v>4449423.0679434799</v>
      </c>
      <c r="CE79" s="1">
        <v>2776128.68215418</v>
      </c>
      <c r="CF79" s="1">
        <v>4225754.0139298197</v>
      </c>
      <c r="CG79" s="1">
        <v>3285779.4832902499</v>
      </c>
      <c r="CH79" s="1">
        <v>4448839.84849915</v>
      </c>
      <c r="CI79" s="1">
        <v>2673087.2056030799</v>
      </c>
      <c r="CJ79" s="1">
        <v>2935892.74212948</v>
      </c>
      <c r="CK79" s="1">
        <v>2533315.26220618</v>
      </c>
      <c r="CL79" s="1">
        <v>5884434.4900582302</v>
      </c>
      <c r="CM79" s="1">
        <v>5643876.5865385402</v>
      </c>
      <c r="CN79" s="1">
        <v>4996771.9058678504</v>
      </c>
      <c r="CO79" s="1">
        <v>7483060.2515074303</v>
      </c>
      <c r="CP79" s="1">
        <v>3438471.4946951</v>
      </c>
      <c r="CQ79" s="1">
        <v>2943552.7545067002</v>
      </c>
      <c r="CR79" s="1">
        <v>4455331.6796515305</v>
      </c>
      <c r="CS79" s="1">
        <v>4448839.84849915</v>
      </c>
      <c r="CT79" s="20">
        <v>7451167.6089608297</v>
      </c>
      <c r="CU79" s="20">
        <v>3730818.3473708001</v>
      </c>
      <c r="CV79" s="20">
        <v>3206308.4632221502</v>
      </c>
      <c r="CW79" s="20">
        <v>3953831.5815448998</v>
      </c>
      <c r="CX79" s="20">
        <v>2722552.6302571502</v>
      </c>
      <c r="CY79" s="20">
        <v>2911713.64379165</v>
      </c>
      <c r="CZ79" s="20">
        <v>2619892.8705633399</v>
      </c>
      <c r="DA79" s="20">
        <v>5932755.1460978501</v>
      </c>
      <c r="DB79" s="20">
        <v>6628814.0800064802</v>
      </c>
      <c r="DC79" s="22">
        <v>6331211.7249263097</v>
      </c>
      <c r="DD79" s="22">
        <v>4393489.0131278997</v>
      </c>
      <c r="DE79" s="22">
        <v>2577065.2309942199</v>
      </c>
      <c r="DF79" s="22">
        <v>4623421.7775016297</v>
      </c>
      <c r="DG79" s="22">
        <v>3175397.2970052902</v>
      </c>
      <c r="DH79" s="22">
        <v>4565979.8438683897</v>
      </c>
      <c r="DI79" s="22">
        <v>6325958.8684324604</v>
      </c>
      <c r="DJ79" s="22">
        <v>3479687.2567722099</v>
      </c>
      <c r="DK79" s="22">
        <v>2596725.23099495</v>
      </c>
      <c r="DL79" s="22">
        <v>5639664.7326813601</v>
      </c>
      <c r="DM79" s="6">
        <v>6.61243375696648E-3</v>
      </c>
      <c r="DN79" s="6">
        <v>1.0045938805827099</v>
      </c>
      <c r="DO79" s="5">
        <v>0.98015041512287704</v>
      </c>
      <c r="DP79" s="5">
        <v>0.997782564277226</v>
      </c>
      <c r="DQ79" s="24">
        <v>4350872.7079794602</v>
      </c>
      <c r="DR79" s="26">
        <v>4370860.0976304701</v>
      </c>
      <c r="DS79" t="s">
        <v>1441</v>
      </c>
      <c r="DT79" t="s">
        <v>1442</v>
      </c>
      <c r="DU79" t="s">
        <v>253</v>
      </c>
      <c r="DV79" t="s">
        <v>253</v>
      </c>
      <c r="DW79" t="s">
        <v>2366</v>
      </c>
      <c r="DX79" t="s">
        <v>1508</v>
      </c>
      <c r="DY79" t="s">
        <v>2367</v>
      </c>
      <c r="DZ79" t="s">
        <v>2368</v>
      </c>
      <c r="EA79" t="s">
        <v>2369</v>
      </c>
      <c r="EB79" t="str">
        <f>"APOE"</f>
        <v>APOE</v>
      </c>
      <c r="EC79" t="s">
        <v>1508</v>
      </c>
      <c r="ED79" t="s">
        <v>1506</v>
      </c>
      <c r="EE79">
        <v>9606</v>
      </c>
      <c r="EF79" s="15" t="str">
        <f>HYPERLINK("http://www.uniprot.org/uniprot/P02649", "P02649")</f>
        <v>P02649</v>
      </c>
      <c r="EG79" t="s">
        <v>2370</v>
      </c>
      <c r="EH79" t="s">
        <v>1585</v>
      </c>
      <c r="EI79" t="s">
        <v>2371</v>
      </c>
      <c r="EJ79" t="s">
        <v>1510</v>
      </c>
      <c r="EK79" t="s">
        <v>1508</v>
      </c>
      <c r="EL79" t="s">
        <v>2372</v>
      </c>
      <c r="EM79" t="s">
        <v>1559</v>
      </c>
      <c r="EN79" t="s">
        <v>1508</v>
      </c>
      <c r="EO79" t="s">
        <v>1589</v>
      </c>
      <c r="EP79" t="s">
        <v>2373</v>
      </c>
      <c r="EQ79" t="s">
        <v>1514</v>
      </c>
      <c r="ER79" t="s">
        <v>2374</v>
      </c>
      <c r="ES79" t="s">
        <v>2375</v>
      </c>
      <c r="ET79" t="s">
        <v>2376</v>
      </c>
      <c r="EU79" t="s">
        <v>1508</v>
      </c>
      <c r="EV79" t="s">
        <v>2377</v>
      </c>
      <c r="EW79" t="s">
        <v>98</v>
      </c>
    </row>
    <row r="80" spans="1:153">
      <c r="A80">
        <v>60</v>
      </c>
      <c r="B80">
        <v>1</v>
      </c>
      <c r="C80" t="s">
        <v>255</v>
      </c>
      <c r="D80" t="s">
        <v>98</v>
      </c>
      <c r="E80" t="s">
        <v>98</v>
      </c>
      <c r="F80" t="s">
        <v>98</v>
      </c>
      <c r="G80" t="s">
        <v>98</v>
      </c>
      <c r="H80" t="s">
        <v>98</v>
      </c>
      <c r="I80">
        <v>44.2</v>
      </c>
      <c r="J80">
        <v>398</v>
      </c>
      <c r="K80">
        <v>43974</v>
      </c>
      <c r="L80" t="s">
        <v>256</v>
      </c>
      <c r="M80">
        <v>107</v>
      </c>
      <c r="N80">
        <v>107</v>
      </c>
      <c r="O80">
        <v>1</v>
      </c>
      <c r="P80">
        <v>49</v>
      </c>
      <c r="Q80">
        <v>58</v>
      </c>
      <c r="R80">
        <v>49</v>
      </c>
      <c r="S80">
        <v>58</v>
      </c>
      <c r="T80">
        <v>49</v>
      </c>
      <c r="U80">
        <v>58</v>
      </c>
      <c r="V80">
        <v>49</v>
      </c>
      <c r="W80" s="1">
        <v>5974214.6349999998</v>
      </c>
      <c r="X80" s="1">
        <v>3089422.074</v>
      </c>
      <c r="Y80" s="1">
        <v>482536.85230000003</v>
      </c>
      <c r="Z80" s="1">
        <v>3883234.06</v>
      </c>
      <c r="AA80" s="1">
        <v>1905294.6170000001</v>
      </c>
      <c r="AB80" s="1">
        <v>4374569.53</v>
      </c>
      <c r="AC80" s="1">
        <v>7653787.9500000002</v>
      </c>
      <c r="AD80" s="1">
        <v>2233768.0010000002</v>
      </c>
      <c r="AE80" s="1">
        <v>6450038.9249999998</v>
      </c>
      <c r="AF80" s="1">
        <v>3227755.7579999999</v>
      </c>
      <c r="AG80" s="1">
        <v>4310231.7280000001</v>
      </c>
      <c r="AH80">
        <v>58</v>
      </c>
      <c r="AI80" s="1">
        <v>3591276.6609999998</v>
      </c>
      <c r="AJ80" s="1">
        <v>3467079.0959999999</v>
      </c>
      <c r="AK80" s="1">
        <v>3068965.1329999999</v>
      </c>
      <c r="AL80" s="1">
        <v>2793962.7620000001</v>
      </c>
      <c r="AM80" s="1">
        <v>4754318.3039999995</v>
      </c>
      <c r="AN80" s="1">
        <v>4873334.7659999998</v>
      </c>
      <c r="AO80" s="1">
        <v>4544543.2549999999</v>
      </c>
      <c r="AP80" s="1">
        <v>1678412.9580000001</v>
      </c>
      <c r="AQ80" s="1">
        <v>2236680.1230000001</v>
      </c>
      <c r="AR80" s="1">
        <v>6661124.1140000001</v>
      </c>
      <c r="AS80" s="1">
        <v>3766969.7170000002</v>
      </c>
      <c r="AT80" s="1">
        <v>3864614.5917863599</v>
      </c>
      <c r="AU80" s="1">
        <v>3962259.4663908998</v>
      </c>
      <c r="AV80" s="1">
        <v>3766969.7171818102</v>
      </c>
      <c r="AW80" s="1">
        <v>2985709.8881945801</v>
      </c>
      <c r="AX80" s="1">
        <v>2732051.8871785798</v>
      </c>
      <c r="AY80" s="1">
        <v>342840.62776312197</v>
      </c>
      <c r="AZ80" s="1">
        <v>2841014.54043727</v>
      </c>
      <c r="BA80" s="1">
        <v>3369993.4417494298</v>
      </c>
      <c r="BB80" s="1">
        <v>3159976.63612206</v>
      </c>
      <c r="BC80" s="1">
        <v>4501815.1521521304</v>
      </c>
      <c r="BD80" s="1">
        <v>1542723.9487698399</v>
      </c>
      <c r="BE80" s="1">
        <v>4035831.72121428</v>
      </c>
      <c r="BF80" s="1">
        <v>2191894.2036111401</v>
      </c>
      <c r="BG80" s="1">
        <v>3062403.5125776501</v>
      </c>
      <c r="BH80" s="1">
        <v>3062403.5125776501</v>
      </c>
      <c r="BI80" s="1">
        <v>7310318.5054390896</v>
      </c>
      <c r="BJ80" s="1">
        <v>6544642.9144849498</v>
      </c>
      <c r="BK80" s="1">
        <v>5470378.8209674796</v>
      </c>
      <c r="BL80" s="1">
        <v>4404617.1871169703</v>
      </c>
      <c r="BM80" s="1">
        <v>7494766.1816365896</v>
      </c>
      <c r="BN80" s="1">
        <v>8334923.7857242404</v>
      </c>
      <c r="BO80" s="1">
        <v>7416877.06399504</v>
      </c>
      <c r="BP80" s="1">
        <v>2853798.38273081</v>
      </c>
      <c r="BQ80" s="1">
        <v>6580063.5516943</v>
      </c>
      <c r="BR80" s="1">
        <v>7017997.8223317498</v>
      </c>
      <c r="BS80" s="1">
        <v>6357400.1640274702</v>
      </c>
      <c r="BT80" s="1">
        <v>6357400.1640274702</v>
      </c>
      <c r="BU80" s="1">
        <v>4412360.4332805201</v>
      </c>
      <c r="BV80" s="7">
        <v>1.44081614821771</v>
      </c>
      <c r="BW80" s="7">
        <v>0.69405107739595995</v>
      </c>
      <c r="BX80" s="1">
        <v>4301859.0208040504</v>
      </c>
      <c r="BY80" s="1">
        <v>3936384.4768155799</v>
      </c>
      <c r="BZ80" s="1">
        <v>493970.31274620298</v>
      </c>
      <c r="CA80" s="1">
        <v>4093379.62718334</v>
      </c>
      <c r="CB80" s="1">
        <v>4855540.9702603603</v>
      </c>
      <c r="CC80" s="1">
        <v>4552945.3653153498</v>
      </c>
      <c r="CD80" s="1">
        <v>6486287.9675119603</v>
      </c>
      <c r="CE80" s="1">
        <v>2222781.5776297902</v>
      </c>
      <c r="CF80" s="1">
        <v>5814891.5154148201</v>
      </c>
      <c r="CG80" s="1">
        <v>3158116.5637477301</v>
      </c>
      <c r="CH80" s="1">
        <v>4412360.4332805201</v>
      </c>
      <c r="CI80" s="1">
        <v>5073734.43480762</v>
      </c>
      <c r="CJ80" s="1">
        <v>4542316.4659701204</v>
      </c>
      <c r="CK80" s="1">
        <v>3796722.3144565201</v>
      </c>
      <c r="CL80" s="1">
        <v>3057029.3042352898</v>
      </c>
      <c r="CM80" s="1">
        <v>5201750.5431956798</v>
      </c>
      <c r="CN80" s="1">
        <v>5784862.8334951196</v>
      </c>
      <c r="CO80" s="1">
        <v>5147691.5171791501</v>
      </c>
      <c r="CP80" s="1">
        <v>1980681.8422051701</v>
      </c>
      <c r="CQ80" s="1">
        <v>4566900.1973873097</v>
      </c>
      <c r="CR80" s="1">
        <v>4870848.9497518502</v>
      </c>
      <c r="CS80" s="1">
        <v>4412360.4332805201</v>
      </c>
      <c r="CT80" s="20">
        <v>5008003.6794321602</v>
      </c>
      <c r="CU80" s="20">
        <v>3768900.5520826499</v>
      </c>
      <c r="CV80" s="20">
        <v>3600417.0345552498</v>
      </c>
      <c r="CW80" s="20">
        <v>4697365.5040541301</v>
      </c>
      <c r="CX80" s="20">
        <v>5167623.7878649002</v>
      </c>
      <c r="CY80" s="20">
        <v>4504907.3621100998</v>
      </c>
      <c r="CZ80" s="20">
        <v>3926477.63645921</v>
      </c>
      <c r="DA80" s="20">
        <v>3082132.4236195898</v>
      </c>
      <c r="DB80" s="20">
        <v>6109530.6944981804</v>
      </c>
      <c r="DC80" s="22">
        <v>4602044.01254394</v>
      </c>
      <c r="DD80" s="22">
        <v>6404748.3204196496</v>
      </c>
      <c r="DE80" s="22">
        <v>2063396.1086268099</v>
      </c>
      <c r="DF80" s="22">
        <v>6362106.2602213304</v>
      </c>
      <c r="DG80" s="22">
        <v>3052023.07432702</v>
      </c>
      <c r="DH80" s="22">
        <v>5286126.2420771997</v>
      </c>
      <c r="DI80" s="22">
        <v>4351706.8833561903</v>
      </c>
      <c r="DJ80" s="22">
        <v>2004423.5866648001</v>
      </c>
      <c r="DK80" s="22">
        <v>4028799.8751966702</v>
      </c>
      <c r="DL80" s="22">
        <v>6165636.3690260798</v>
      </c>
      <c r="DM80" s="6">
        <v>8.5202285130390098E-4</v>
      </c>
      <c r="DN80" s="6">
        <v>1.0005907631417501</v>
      </c>
      <c r="DO80" s="5">
        <v>0.99902474996801904</v>
      </c>
      <c r="DP80" s="5">
        <v>0.99902474996801904</v>
      </c>
      <c r="DQ80" s="24">
        <v>4429484.2971862396</v>
      </c>
      <c r="DR80" s="26">
        <v>4432101.0732459696</v>
      </c>
      <c r="DS80" t="s">
        <v>1441</v>
      </c>
      <c r="DT80" t="s">
        <v>1442</v>
      </c>
      <c r="DU80" t="s">
        <v>255</v>
      </c>
      <c r="DV80" t="s">
        <v>255</v>
      </c>
      <c r="DW80" t="s">
        <v>2378</v>
      </c>
      <c r="DX80" t="s">
        <v>2379</v>
      </c>
      <c r="DY80" t="s">
        <v>2380</v>
      </c>
      <c r="DZ80" t="s">
        <v>2381</v>
      </c>
      <c r="EA80" t="s">
        <v>2382</v>
      </c>
      <c r="EB80" t="str">
        <f>"APOL1"</f>
        <v>APOL1</v>
      </c>
      <c r="EC80" t="s">
        <v>2383</v>
      </c>
      <c r="ED80" t="s">
        <v>1506</v>
      </c>
      <c r="EE80">
        <v>9606</v>
      </c>
      <c r="EF80" s="15" t="str">
        <f>HYPERLINK("http://www.uniprot.org/uniprot/O14791", "O14791")</f>
        <v>O14791</v>
      </c>
      <c r="EG80" t="s">
        <v>2384</v>
      </c>
      <c r="EH80" t="s">
        <v>1585</v>
      </c>
      <c r="EI80" t="s">
        <v>1985</v>
      </c>
      <c r="EJ80" t="s">
        <v>1542</v>
      </c>
      <c r="EK80" t="s">
        <v>1508</v>
      </c>
      <c r="EL80" t="s">
        <v>1603</v>
      </c>
      <c r="EM80" t="s">
        <v>1528</v>
      </c>
      <c r="EN80" t="s">
        <v>1508</v>
      </c>
      <c r="EO80" t="s">
        <v>1508</v>
      </c>
      <c r="EP80" t="s">
        <v>2385</v>
      </c>
      <c r="EQ80" t="s">
        <v>1508</v>
      </c>
      <c r="ER80" t="s">
        <v>2386</v>
      </c>
      <c r="ES80" t="s">
        <v>2387</v>
      </c>
      <c r="ET80" t="s">
        <v>2388</v>
      </c>
      <c r="EU80" t="s">
        <v>1508</v>
      </c>
      <c r="EV80" t="s">
        <v>2389</v>
      </c>
      <c r="EW80" t="s">
        <v>98</v>
      </c>
    </row>
    <row r="81" spans="1:153">
      <c r="A81">
        <v>182</v>
      </c>
      <c r="B81">
        <v>1</v>
      </c>
      <c r="C81" t="s">
        <v>257</v>
      </c>
      <c r="D81" t="s">
        <v>98</v>
      </c>
      <c r="E81" t="s">
        <v>98</v>
      </c>
      <c r="F81" t="s">
        <v>98</v>
      </c>
      <c r="G81" t="s">
        <v>98</v>
      </c>
      <c r="H81" t="s">
        <v>98</v>
      </c>
      <c r="I81">
        <v>18.3</v>
      </c>
      <c r="J81">
        <v>2813</v>
      </c>
      <c r="K81">
        <v>309262</v>
      </c>
      <c r="L81" t="s">
        <v>258</v>
      </c>
      <c r="M81">
        <v>184</v>
      </c>
      <c r="N81">
        <v>184</v>
      </c>
      <c r="O81">
        <v>1</v>
      </c>
      <c r="P81">
        <v>94</v>
      </c>
      <c r="Q81">
        <v>90</v>
      </c>
      <c r="R81">
        <v>94</v>
      </c>
      <c r="S81">
        <v>90</v>
      </c>
      <c r="T81">
        <v>94</v>
      </c>
      <c r="U81">
        <v>90</v>
      </c>
      <c r="V81">
        <v>94</v>
      </c>
      <c r="W81" s="1">
        <v>4770782.4539999999</v>
      </c>
      <c r="X81" s="1">
        <v>4211631.3830000004</v>
      </c>
      <c r="Y81" s="1">
        <v>543289.49840000004</v>
      </c>
      <c r="Z81" s="1">
        <v>4911700.5760000004</v>
      </c>
      <c r="AA81" s="1">
        <v>2047032.5020000001</v>
      </c>
      <c r="AB81" s="1">
        <v>3082019.5150000001</v>
      </c>
      <c r="AC81" s="1">
        <v>8775531.6040000003</v>
      </c>
      <c r="AD81" s="1">
        <v>4429403.5010000002</v>
      </c>
      <c r="AE81" s="1">
        <v>12071795.92</v>
      </c>
      <c r="AF81" s="1">
        <v>6276725.5959999999</v>
      </c>
      <c r="AG81" s="1">
        <v>5619624.7829999998</v>
      </c>
      <c r="AH81">
        <v>90</v>
      </c>
      <c r="AI81" s="1">
        <v>1673041.088</v>
      </c>
      <c r="AJ81" s="1">
        <v>2164831.8199999998</v>
      </c>
      <c r="AK81" s="1">
        <v>3874792.335</v>
      </c>
      <c r="AL81" s="1">
        <v>2070876.2450000001</v>
      </c>
      <c r="AM81" s="1">
        <v>1735934.37</v>
      </c>
      <c r="AN81" s="1">
        <v>2809570.4870000002</v>
      </c>
      <c r="AO81" s="1">
        <v>6040407.6720000003</v>
      </c>
      <c r="AP81" s="1">
        <v>2211730.602</v>
      </c>
      <c r="AQ81" s="1">
        <v>1303843.48</v>
      </c>
      <c r="AR81" s="1">
        <v>1436317.2660000001</v>
      </c>
      <c r="AS81" s="1">
        <v>2532134.537</v>
      </c>
      <c r="AT81" s="1">
        <v>3845137.1470181802</v>
      </c>
      <c r="AU81" s="1">
        <v>5158139.7574909097</v>
      </c>
      <c r="AV81" s="1">
        <v>2532134.5365454499</v>
      </c>
      <c r="AW81" s="1">
        <v>2384275.2926691598</v>
      </c>
      <c r="AX81" s="1">
        <v>3724449.1663542502</v>
      </c>
      <c r="AY81" s="1">
        <v>386005.15546275</v>
      </c>
      <c r="AZ81" s="1">
        <v>3593451.3704512799</v>
      </c>
      <c r="BA81" s="1">
        <v>3620692.5927550201</v>
      </c>
      <c r="BB81" s="1">
        <v>2226301.2606573501</v>
      </c>
      <c r="BC81" s="1">
        <v>5161603.8229903001</v>
      </c>
      <c r="BD81" s="1">
        <v>3059112.1623635902</v>
      </c>
      <c r="BE81" s="1">
        <v>7553401.9984168001</v>
      </c>
      <c r="BF81" s="1">
        <v>4262379.0283484198</v>
      </c>
      <c r="BG81" s="1">
        <v>3992722.3780177198</v>
      </c>
      <c r="BH81" s="1">
        <v>3992722.3780177198</v>
      </c>
      <c r="BI81" s="1">
        <v>3405603.1825074502</v>
      </c>
      <c r="BJ81" s="1">
        <v>4086451.6901735398</v>
      </c>
      <c r="BK81" s="1">
        <v>6906752.2785150902</v>
      </c>
      <c r="BL81" s="1">
        <v>3264688.1430122801</v>
      </c>
      <c r="BM81" s="1">
        <v>2736548.4130228302</v>
      </c>
      <c r="BN81" s="1">
        <v>4805242.6119263098</v>
      </c>
      <c r="BO81" s="1">
        <v>9858187.8542679902</v>
      </c>
      <c r="BP81" s="1">
        <v>3760596.0946256202</v>
      </c>
      <c r="BQ81" s="1">
        <v>3835762.15107369</v>
      </c>
      <c r="BR81" s="1">
        <v>1513268.8225670101</v>
      </c>
      <c r="BS81" s="1">
        <v>4273406.4062727904</v>
      </c>
      <c r="BT81" s="1">
        <v>4273406.4062727904</v>
      </c>
      <c r="BU81" s="1">
        <v>4130680.9836502401</v>
      </c>
      <c r="BV81" s="7">
        <v>1.03455251644643</v>
      </c>
      <c r="BW81" s="7">
        <v>0.96660148624922304</v>
      </c>
      <c r="BX81" s="1">
        <v>2466658.0039319401</v>
      </c>
      <c r="BY81" s="1">
        <v>3853138.25742862</v>
      </c>
      <c r="BZ81" s="1">
        <v>399342.604945286</v>
      </c>
      <c r="CA81" s="1">
        <v>3717614.1580282701</v>
      </c>
      <c r="CB81" s="1">
        <v>3745796.6331136799</v>
      </c>
      <c r="CC81" s="1">
        <v>2303225.5715809399</v>
      </c>
      <c r="CD81" s="1">
        <v>5339950.2239741599</v>
      </c>
      <c r="CE81" s="1">
        <v>3164812.1856651502</v>
      </c>
      <c r="CF81" s="1">
        <v>7814391.0451936396</v>
      </c>
      <c r="CG81" s="1">
        <v>4409654.9498263802</v>
      </c>
      <c r="CH81" s="1">
        <v>4130680.9836502401</v>
      </c>
      <c r="CI81" s="1">
        <v>3291861.0977867902</v>
      </c>
      <c r="CJ81" s="1">
        <v>3949970.2772074002</v>
      </c>
      <c r="CK81" s="1">
        <v>6676077.0175679</v>
      </c>
      <c r="CL81" s="1">
        <v>3155652.4111758899</v>
      </c>
      <c r="CM81" s="1">
        <v>2645151.7632208201</v>
      </c>
      <c r="CN81" s="1">
        <v>4644754.6504760701</v>
      </c>
      <c r="CO81" s="1">
        <v>9528939.0316594895</v>
      </c>
      <c r="CP81" s="1">
        <v>3634997.7742481502</v>
      </c>
      <c r="CQ81" s="1">
        <v>3707653.3961263499</v>
      </c>
      <c r="CR81" s="1">
        <v>1462727.8929878799</v>
      </c>
      <c r="CS81" s="1">
        <v>4130680.9836502401</v>
      </c>
      <c r="CT81" s="20">
        <v>2871556.7618213301</v>
      </c>
      <c r="CU81" s="20">
        <v>3689196.2640350298</v>
      </c>
      <c r="CV81" s="20">
        <v>3269904.7148184902</v>
      </c>
      <c r="CW81" s="20">
        <v>3623772.5100786998</v>
      </c>
      <c r="CX81" s="20">
        <v>3352776.92079583</v>
      </c>
      <c r="CY81" s="20">
        <v>3917439.55209147</v>
      </c>
      <c r="CZ81" s="20">
        <v>6904236.0588101</v>
      </c>
      <c r="DA81" s="20">
        <v>3181565.3846313101</v>
      </c>
      <c r="DB81" s="20">
        <v>3106768.7223377302</v>
      </c>
      <c r="DC81" s="22">
        <v>2328063.3964949902</v>
      </c>
      <c r="DD81" s="22">
        <v>5272821.2807427999</v>
      </c>
      <c r="DE81" s="22">
        <v>2937878.0237145801</v>
      </c>
      <c r="DF81" s="22">
        <v>8549770.1989195794</v>
      </c>
      <c r="DG81" s="22">
        <v>4261517.3902002703</v>
      </c>
      <c r="DH81" s="22">
        <v>4244311.43012207</v>
      </c>
      <c r="DI81" s="22">
        <v>8055484.5675518196</v>
      </c>
      <c r="DJ81" s="22">
        <v>3678569.2284961701</v>
      </c>
      <c r="DK81" s="22">
        <v>3270794.8266817699</v>
      </c>
      <c r="DL81" s="22">
        <v>1851555.73248775</v>
      </c>
      <c r="DM81" s="6">
        <v>0.23818741239618199</v>
      </c>
      <c r="DN81" s="6">
        <v>1.1795097928671701</v>
      </c>
      <c r="DO81" s="5">
        <v>0.35904696496435301</v>
      </c>
      <c r="DP81" s="5">
        <v>0.71970730820708795</v>
      </c>
      <c r="DQ81" s="24">
        <v>3768579.6543800002</v>
      </c>
      <c r="DR81" s="26">
        <v>4445076.6075411802</v>
      </c>
      <c r="DS81" t="s">
        <v>1441</v>
      </c>
      <c r="DT81" t="s">
        <v>1442</v>
      </c>
      <c r="DU81" t="s">
        <v>257</v>
      </c>
      <c r="DV81" t="s">
        <v>257</v>
      </c>
      <c r="DW81" t="s">
        <v>2390</v>
      </c>
      <c r="DX81" t="s">
        <v>2391</v>
      </c>
      <c r="DY81" t="s">
        <v>2392</v>
      </c>
      <c r="DZ81" t="s">
        <v>2393</v>
      </c>
      <c r="EA81" t="s">
        <v>2394</v>
      </c>
      <c r="EB81" t="str">
        <f>"VWF"</f>
        <v>VWF</v>
      </c>
      <c r="EC81" t="s">
        <v>2395</v>
      </c>
      <c r="ED81" t="s">
        <v>1506</v>
      </c>
      <c r="EE81">
        <v>9606</v>
      </c>
      <c r="EF81" s="15" t="str">
        <f>HYPERLINK("http://www.uniprot.org/uniprot/P04275", "P04275")</f>
        <v>P04275</v>
      </c>
      <c r="EG81" t="s">
        <v>2396</v>
      </c>
      <c r="EH81" t="s">
        <v>2397</v>
      </c>
      <c r="EI81" t="s">
        <v>1788</v>
      </c>
      <c r="EJ81" t="s">
        <v>1542</v>
      </c>
      <c r="EK81" t="s">
        <v>1508</v>
      </c>
      <c r="EL81" t="s">
        <v>2398</v>
      </c>
      <c r="EM81" t="s">
        <v>1559</v>
      </c>
      <c r="EN81" t="s">
        <v>1508</v>
      </c>
      <c r="EO81" t="s">
        <v>1508</v>
      </c>
      <c r="EP81" t="s">
        <v>1868</v>
      </c>
      <c r="EQ81" t="s">
        <v>1514</v>
      </c>
      <c r="ER81" t="s">
        <v>2399</v>
      </c>
      <c r="ES81" t="s">
        <v>2400</v>
      </c>
      <c r="ET81" t="s">
        <v>2401</v>
      </c>
      <c r="EU81" t="s">
        <v>1508</v>
      </c>
      <c r="EV81" t="s">
        <v>2402</v>
      </c>
      <c r="EW81" t="s">
        <v>98</v>
      </c>
    </row>
    <row r="82" spans="1:153">
      <c r="A82">
        <v>390</v>
      </c>
      <c r="B82">
        <v>1</v>
      </c>
      <c r="C82" t="s">
        <v>259</v>
      </c>
      <c r="D82" t="s">
        <v>98</v>
      </c>
      <c r="E82" t="s">
        <v>98</v>
      </c>
      <c r="F82" t="s">
        <v>260</v>
      </c>
      <c r="G82" t="s">
        <v>98</v>
      </c>
      <c r="H82" t="s">
        <v>98</v>
      </c>
      <c r="I82">
        <v>43</v>
      </c>
      <c r="J82">
        <v>270</v>
      </c>
      <c r="K82">
        <v>30650</v>
      </c>
      <c r="L82" t="s">
        <v>261</v>
      </c>
      <c r="M82">
        <v>198</v>
      </c>
      <c r="N82">
        <v>58</v>
      </c>
      <c r="O82">
        <v>0.29299999999999998</v>
      </c>
      <c r="P82">
        <v>103</v>
      </c>
      <c r="Q82">
        <v>95</v>
      </c>
      <c r="R82">
        <v>32</v>
      </c>
      <c r="S82">
        <v>26</v>
      </c>
      <c r="T82">
        <v>65.045000000000002</v>
      </c>
      <c r="U82">
        <v>67.356999999999999</v>
      </c>
      <c r="V82">
        <v>32</v>
      </c>
      <c r="W82" s="1">
        <v>4218748.1809999999</v>
      </c>
      <c r="X82" s="1">
        <v>3128372.6030000001</v>
      </c>
      <c r="Y82" s="1">
        <v>340095.73629999999</v>
      </c>
      <c r="Z82" s="1">
        <v>4007419.8470000001</v>
      </c>
      <c r="AA82" s="1">
        <v>3182551.2779999999</v>
      </c>
      <c r="AB82" s="1">
        <v>3947047.86</v>
      </c>
      <c r="AC82" s="1">
        <v>6687363.8959999997</v>
      </c>
      <c r="AD82" s="1">
        <v>4327649.4270000001</v>
      </c>
      <c r="AE82" s="1">
        <v>3840471.2710000002</v>
      </c>
      <c r="AF82" s="1">
        <v>3494979.28</v>
      </c>
      <c r="AG82" s="1">
        <v>4092733.7379999999</v>
      </c>
      <c r="AH82">
        <v>26</v>
      </c>
      <c r="AI82" s="1">
        <v>2043068.0959999999</v>
      </c>
      <c r="AJ82" s="1">
        <v>3750048.5460000001</v>
      </c>
      <c r="AK82" s="1">
        <v>5736752.392</v>
      </c>
      <c r="AL82" s="1">
        <v>4623890.6950000003</v>
      </c>
      <c r="AM82" s="1">
        <v>5287107.5219999999</v>
      </c>
      <c r="AN82" s="1">
        <v>4292927.9550000001</v>
      </c>
      <c r="AO82" s="1">
        <v>2659971.9500000002</v>
      </c>
      <c r="AP82" s="1">
        <v>2834445.37</v>
      </c>
      <c r="AQ82" s="1">
        <v>2035483.726</v>
      </c>
      <c r="AR82" s="1">
        <v>5315278.7070000004</v>
      </c>
      <c r="AS82" s="1">
        <v>3857897.4959999998</v>
      </c>
      <c r="AT82" s="1">
        <v>3804741.1623772699</v>
      </c>
      <c r="AU82" s="1">
        <v>3751584.8288454502</v>
      </c>
      <c r="AV82" s="1">
        <v>3857897.4959090902</v>
      </c>
      <c r="AW82" s="1">
        <v>2108387.2825761898</v>
      </c>
      <c r="AX82" s="1">
        <v>2766496.7974925898</v>
      </c>
      <c r="AY82" s="1">
        <v>241636.74790202701</v>
      </c>
      <c r="AZ82" s="1">
        <v>2931870.1574645499</v>
      </c>
      <c r="BA82" s="1">
        <v>5629143.5661423802</v>
      </c>
      <c r="BB82" s="1">
        <v>2851155.7385751698</v>
      </c>
      <c r="BC82" s="1">
        <v>3933382.56973371</v>
      </c>
      <c r="BD82" s="1">
        <v>2988836.9830368101</v>
      </c>
      <c r="BE82" s="1">
        <v>2403008.0996625801</v>
      </c>
      <c r="BF82" s="1">
        <v>2373359.5104233501</v>
      </c>
      <c r="BG82" s="1">
        <v>2907872.0046246802</v>
      </c>
      <c r="BH82" s="1">
        <v>2907872.0046246802</v>
      </c>
      <c r="BI82" s="1">
        <v>4158821.4776809099</v>
      </c>
      <c r="BJ82" s="1">
        <v>7078791.0993633401</v>
      </c>
      <c r="BK82" s="1">
        <v>10225664.8173954</v>
      </c>
      <c r="BL82" s="1">
        <v>7289455.9310333598</v>
      </c>
      <c r="BM82" s="1">
        <v>8334661.69507905</v>
      </c>
      <c r="BN82" s="1">
        <v>7342246.9501103098</v>
      </c>
      <c r="BO82" s="1">
        <v>4341181.0252040802</v>
      </c>
      <c r="BP82" s="1">
        <v>4819395.3545756899</v>
      </c>
      <c r="BQ82" s="1">
        <v>5988166.1833498999</v>
      </c>
      <c r="BR82" s="1">
        <v>5600047.9427206097</v>
      </c>
      <c r="BS82" s="1">
        <v>6510856.2097505098</v>
      </c>
      <c r="BT82" s="1">
        <v>6510856.2097505098</v>
      </c>
      <c r="BU82" s="1">
        <v>4351176.4499351503</v>
      </c>
      <c r="BV82" s="7">
        <v>1.4963438703681</v>
      </c>
      <c r="BW82" s="7">
        <v>0.66829558352385798</v>
      </c>
      <c r="BX82" s="1">
        <v>3154872.3866449501</v>
      </c>
      <c r="BY82" s="1">
        <v>4139630.5253210398</v>
      </c>
      <c r="BZ82" s="1">
        <v>361571.66657888202</v>
      </c>
      <c r="CA82" s="1">
        <v>4387085.9388372405</v>
      </c>
      <c r="CB82" s="1">
        <v>8423134.4706191998</v>
      </c>
      <c r="CC82" s="1">
        <v>4266309.4128818</v>
      </c>
      <c r="CD82" s="1">
        <v>5885692.8980337698</v>
      </c>
      <c r="CE82" s="1">
        <v>4472327.8990966296</v>
      </c>
      <c r="CF82" s="1">
        <v>3595726.44037501</v>
      </c>
      <c r="CG82" s="1">
        <v>3551361.9556018198</v>
      </c>
      <c r="CH82" s="1">
        <v>4351176.4499351503</v>
      </c>
      <c r="CI82" s="1">
        <v>2779322.0261983201</v>
      </c>
      <c r="CJ82" s="1">
        <v>4730724.8283925103</v>
      </c>
      <c r="CK82" s="1">
        <v>6833766.6360606505</v>
      </c>
      <c r="CL82" s="1">
        <v>4871511.2050013803</v>
      </c>
      <c r="CM82" s="1">
        <v>5570017.6009868002</v>
      </c>
      <c r="CN82" s="1">
        <v>4906791.2099002302</v>
      </c>
      <c r="CO82" s="1">
        <v>2901192.1064214599</v>
      </c>
      <c r="CP82" s="1">
        <v>3220780.6307183299</v>
      </c>
      <c r="CQ82" s="1">
        <v>4001865.0137396599</v>
      </c>
      <c r="CR82" s="1">
        <v>3742487.3076420501</v>
      </c>
      <c r="CS82" s="1">
        <v>4351176.4499351503</v>
      </c>
      <c r="CT82" s="20">
        <v>3672740.6556209698</v>
      </c>
      <c r="CU82" s="20">
        <v>3963498.9580393098</v>
      </c>
      <c r="CV82" s="20">
        <v>3858752.5186654199</v>
      </c>
      <c r="CW82" s="20">
        <v>8148740.0766745703</v>
      </c>
      <c r="CX82" s="20">
        <v>2830753.32405802</v>
      </c>
      <c r="CY82" s="20">
        <v>4691764.0519331098</v>
      </c>
      <c r="CZ82" s="20">
        <v>7067314.8170737699</v>
      </c>
      <c r="DA82" s="20">
        <v>4911514.13437849</v>
      </c>
      <c r="DB82" s="20">
        <v>6542065.6410827497</v>
      </c>
      <c r="DC82" s="22">
        <v>4312316.9978677398</v>
      </c>
      <c r="DD82" s="22">
        <v>5811703.3798065297</v>
      </c>
      <c r="DE82" s="22">
        <v>4151637.7841044301</v>
      </c>
      <c r="DF82" s="22">
        <v>3934104.9847120401</v>
      </c>
      <c r="DG82" s="22">
        <v>3432057.8151559699</v>
      </c>
      <c r="DH82" s="22">
        <v>4483756.7502661198</v>
      </c>
      <c r="DI82" s="22">
        <v>2452582.4085067301</v>
      </c>
      <c r="DJ82" s="22">
        <v>3259387.0081110201</v>
      </c>
      <c r="DK82" s="22">
        <v>3530340.6185955098</v>
      </c>
      <c r="DL82" s="22">
        <v>4737329.3839859003</v>
      </c>
      <c r="DM82" s="6">
        <v>-0.34000145831385498</v>
      </c>
      <c r="DN82" s="6">
        <v>-1.2657578530152001</v>
      </c>
      <c r="DO82" s="5">
        <v>8.3826162806103804E-2</v>
      </c>
      <c r="DP82" s="5">
        <v>0.38759225772723299</v>
      </c>
      <c r="DQ82" s="24">
        <v>5076349.35305849</v>
      </c>
      <c r="DR82" s="26">
        <v>4010521.7131111999</v>
      </c>
      <c r="DS82" t="s">
        <v>1443</v>
      </c>
      <c r="DT82" t="s">
        <v>1442</v>
      </c>
      <c r="DU82" t="s">
        <v>259</v>
      </c>
      <c r="DV82" t="s">
        <v>259</v>
      </c>
      <c r="DW82" t="s">
        <v>2403</v>
      </c>
      <c r="DX82" t="s">
        <v>2404</v>
      </c>
      <c r="DY82" t="s">
        <v>2405</v>
      </c>
      <c r="DZ82" t="s">
        <v>2406</v>
      </c>
      <c r="EA82" t="s">
        <v>2407</v>
      </c>
      <c r="EB82" t="str">
        <f>"CFHR2"</f>
        <v>CFHR2</v>
      </c>
      <c r="EC82" t="s">
        <v>2408</v>
      </c>
      <c r="ED82" t="s">
        <v>1506</v>
      </c>
      <c r="EE82">
        <v>9606</v>
      </c>
      <c r="EF82" s="15" t="str">
        <f>HYPERLINK("http://www.uniprot.org/uniprot/P36980", "P36980")</f>
        <v>P36980</v>
      </c>
      <c r="EG82" t="s">
        <v>2409</v>
      </c>
      <c r="EH82" t="s">
        <v>1508</v>
      </c>
      <c r="EI82" t="s">
        <v>1509</v>
      </c>
      <c r="EJ82" t="s">
        <v>2410</v>
      </c>
      <c r="EK82" t="s">
        <v>1508</v>
      </c>
      <c r="EL82" t="s">
        <v>1508</v>
      </c>
      <c r="EM82" t="s">
        <v>1544</v>
      </c>
      <c r="EN82" t="s">
        <v>1508</v>
      </c>
      <c r="EO82" t="s">
        <v>1508</v>
      </c>
      <c r="EP82" t="s">
        <v>1617</v>
      </c>
      <c r="EQ82" t="s">
        <v>1514</v>
      </c>
      <c r="ER82" t="s">
        <v>2411</v>
      </c>
      <c r="ES82" t="s">
        <v>2412</v>
      </c>
      <c r="ET82" t="s">
        <v>2413</v>
      </c>
      <c r="EU82" t="s">
        <v>1508</v>
      </c>
      <c r="EV82" t="s">
        <v>1756</v>
      </c>
      <c r="EW82" t="s">
        <v>98</v>
      </c>
    </row>
    <row r="83" spans="1:153">
      <c r="A83">
        <v>276</v>
      </c>
      <c r="B83">
        <v>1</v>
      </c>
      <c r="C83" t="s">
        <v>262</v>
      </c>
      <c r="D83" t="s">
        <v>98</v>
      </c>
      <c r="E83" t="s">
        <v>98</v>
      </c>
      <c r="F83" t="s">
        <v>98</v>
      </c>
      <c r="G83" t="s">
        <v>98</v>
      </c>
      <c r="H83" t="s">
        <v>98</v>
      </c>
      <c r="I83">
        <v>20.6</v>
      </c>
      <c r="J83">
        <v>2224</v>
      </c>
      <c r="K83">
        <v>251700</v>
      </c>
      <c r="L83" t="s">
        <v>263</v>
      </c>
      <c r="M83">
        <v>184</v>
      </c>
      <c r="N83">
        <v>184</v>
      </c>
      <c r="O83">
        <v>1</v>
      </c>
      <c r="P83">
        <v>96</v>
      </c>
      <c r="Q83">
        <v>88</v>
      </c>
      <c r="R83">
        <v>96</v>
      </c>
      <c r="S83">
        <v>88</v>
      </c>
      <c r="T83">
        <v>96</v>
      </c>
      <c r="U83">
        <v>88</v>
      </c>
      <c r="V83">
        <v>96</v>
      </c>
      <c r="W83" s="1">
        <v>8705044.0999999996</v>
      </c>
      <c r="X83" s="1">
        <v>4234077.568</v>
      </c>
      <c r="Y83" s="1">
        <v>846474.56900000002</v>
      </c>
      <c r="Z83" s="1">
        <v>6690738.0020000003</v>
      </c>
      <c r="AA83" s="1">
        <v>2269643.5759999999</v>
      </c>
      <c r="AB83" s="1">
        <v>5599081.9539999999</v>
      </c>
      <c r="AC83" s="1">
        <v>7446689.7139999997</v>
      </c>
      <c r="AD83" s="1">
        <v>5175546.125</v>
      </c>
      <c r="AE83" s="1">
        <v>6641469.9950000001</v>
      </c>
      <c r="AF83" s="1">
        <v>5498341.2450000001</v>
      </c>
      <c r="AG83" s="1">
        <v>5806736.9199999999</v>
      </c>
      <c r="AH83">
        <v>88</v>
      </c>
      <c r="AI83" s="1">
        <v>1536754.8629999999</v>
      </c>
      <c r="AJ83" s="1">
        <v>1303924.612</v>
      </c>
      <c r="AK83" s="1">
        <v>1716382.371</v>
      </c>
      <c r="AL83" s="1">
        <v>2073273.63</v>
      </c>
      <c r="AM83" s="1">
        <v>1928126.676</v>
      </c>
      <c r="AN83" s="1">
        <v>1924823.3929999999</v>
      </c>
      <c r="AO83" s="1">
        <v>3048496.0189999999</v>
      </c>
      <c r="AP83" s="1">
        <v>1923491.622</v>
      </c>
      <c r="AQ83" s="1">
        <v>885004.64450000005</v>
      </c>
      <c r="AR83" s="1">
        <v>2970196.679</v>
      </c>
      <c r="AS83" s="1">
        <v>1931047.4509999999</v>
      </c>
      <c r="AT83" s="1">
        <v>3643425.7149318098</v>
      </c>
      <c r="AU83" s="1">
        <v>5355803.9789090902</v>
      </c>
      <c r="AV83" s="1">
        <v>1931047.4509545399</v>
      </c>
      <c r="AW83" s="1">
        <v>4350485.8520269496</v>
      </c>
      <c r="AX83" s="1">
        <v>3744298.8795434199</v>
      </c>
      <c r="AY83" s="1">
        <v>601417.01351558696</v>
      </c>
      <c r="AZ83" s="1">
        <v>4895013.7066778298</v>
      </c>
      <c r="BA83" s="1">
        <v>4014436.3490996598</v>
      </c>
      <c r="BB83" s="1">
        <v>4044504.9591822699</v>
      </c>
      <c r="BC83" s="1">
        <v>4380003.8369054301</v>
      </c>
      <c r="BD83" s="1">
        <v>3574426.2391734701</v>
      </c>
      <c r="BE83" s="1">
        <v>4155611.3990914901</v>
      </c>
      <c r="BF83" s="1">
        <v>3733796.23737675</v>
      </c>
      <c r="BG83" s="1">
        <v>4125664.8511270699</v>
      </c>
      <c r="BH83" s="1">
        <v>4125664.8511270699</v>
      </c>
      <c r="BI83" s="1">
        <v>3128182.1407165602</v>
      </c>
      <c r="BJ83" s="1">
        <v>2461357.4529619901</v>
      </c>
      <c r="BK83" s="1">
        <v>3059422.75786694</v>
      </c>
      <c r="BL83" s="1">
        <v>3268467.5645989799</v>
      </c>
      <c r="BM83" s="1">
        <v>3039522.74147022</v>
      </c>
      <c r="BN83" s="1">
        <v>3292048.88479318</v>
      </c>
      <c r="BO83" s="1">
        <v>4975267.9057735801</v>
      </c>
      <c r="BP83" s="1">
        <v>3270504.5882158098</v>
      </c>
      <c r="BQ83" s="1">
        <v>2603584.9938809602</v>
      </c>
      <c r="BR83" s="1">
        <v>3129326.7425100799</v>
      </c>
      <c r="BS83" s="1">
        <v>3258970.0220656702</v>
      </c>
      <c r="BT83" s="1">
        <v>3258970.0220656702</v>
      </c>
      <c r="BU83" s="1">
        <v>3666799.4315087898</v>
      </c>
      <c r="BV83" s="7">
        <v>0.88877782462311905</v>
      </c>
      <c r="BW83" s="7">
        <v>1.12514058327686</v>
      </c>
      <c r="BX83" s="1">
        <v>3866615.3516181801</v>
      </c>
      <c r="BY83" s="1">
        <v>3327849.8128993898</v>
      </c>
      <c r="BZ83" s="1">
        <v>534526.10496371705</v>
      </c>
      <c r="CA83" s="1">
        <v>4350579.6337214801</v>
      </c>
      <c r="CB83" s="1">
        <v>3567942.00544078</v>
      </c>
      <c r="CC83" s="1">
        <v>3594666.3192994399</v>
      </c>
      <c r="CD83" s="1">
        <v>3892850.2820057301</v>
      </c>
      <c r="CE83" s="1">
        <v>3176870.7771283998</v>
      </c>
      <c r="CF83" s="1">
        <v>3693415.2592635802</v>
      </c>
      <c r="CG83" s="1">
        <v>3318515.2974417</v>
      </c>
      <c r="CH83" s="1">
        <v>3666799.4315087898</v>
      </c>
      <c r="CI83" s="1">
        <v>3519644.6784021002</v>
      </c>
      <c r="CJ83" s="1">
        <v>2769373.1602785098</v>
      </c>
      <c r="CK83" s="1">
        <v>3442280.7062769202</v>
      </c>
      <c r="CL83" s="1">
        <v>3677485.5020544101</v>
      </c>
      <c r="CM83" s="1">
        <v>3419890.3902210998</v>
      </c>
      <c r="CN83" s="1">
        <v>3704017.80241215</v>
      </c>
      <c r="CO83" s="1">
        <v>5597875.8334607501</v>
      </c>
      <c r="CP83" s="1">
        <v>3679777.4399947901</v>
      </c>
      <c r="CQ83" s="1">
        <v>2929399.1386261098</v>
      </c>
      <c r="CR83" s="1">
        <v>3520932.5163316899</v>
      </c>
      <c r="CS83" s="1">
        <v>3666799.4315087898</v>
      </c>
      <c r="CT83" s="20">
        <v>4501315.3183791302</v>
      </c>
      <c r="CU83" s="20">
        <v>3186257.6104941498</v>
      </c>
      <c r="CV83" s="20">
        <v>3826642.6400862099</v>
      </c>
      <c r="CW83" s="20">
        <v>3451711.7247029501</v>
      </c>
      <c r="CX83" s="20">
        <v>3584775.6319615999</v>
      </c>
      <c r="CY83" s="20">
        <v>2746565.4653598201</v>
      </c>
      <c r="CZ83" s="20">
        <v>3559922.7681590598</v>
      </c>
      <c r="DA83" s="20">
        <v>3707683.5631145998</v>
      </c>
      <c r="DB83" s="20">
        <v>4016710.3626693902</v>
      </c>
      <c r="DC83" s="22">
        <v>3633430.9517196598</v>
      </c>
      <c r="DD83" s="22">
        <v>3843912.9483924499</v>
      </c>
      <c r="DE83" s="22">
        <v>2949071.9489077702</v>
      </c>
      <c r="DF83" s="22">
        <v>4040986.88346407</v>
      </c>
      <c r="DG83" s="22">
        <v>3207033.3871021499</v>
      </c>
      <c r="DH83" s="22">
        <v>3384679.3381308401</v>
      </c>
      <c r="DI83" s="22">
        <v>4732279.4529058104</v>
      </c>
      <c r="DJ83" s="22">
        <v>3723885.6525239702</v>
      </c>
      <c r="DK83" s="22">
        <v>2584239.2813510401</v>
      </c>
      <c r="DL83" s="22">
        <v>4456880.0633177403</v>
      </c>
      <c r="DM83" s="6">
        <v>1.4064101118076201E-2</v>
      </c>
      <c r="DN83" s="6">
        <v>1.0097961726317199</v>
      </c>
      <c r="DO83" s="5">
        <v>0.91854016211836997</v>
      </c>
      <c r="DP83" s="5">
        <v>0.96395113642534602</v>
      </c>
      <c r="DQ83" s="24">
        <v>3620176.1205474301</v>
      </c>
      <c r="DR83" s="26">
        <v>3655639.9907815498</v>
      </c>
      <c r="DS83" t="s">
        <v>1441</v>
      </c>
      <c r="DT83" t="s">
        <v>1442</v>
      </c>
      <c r="DU83" t="s">
        <v>262</v>
      </c>
      <c r="DV83" t="s">
        <v>262</v>
      </c>
      <c r="DW83" t="s">
        <v>2414</v>
      </c>
      <c r="DX83" t="s">
        <v>2415</v>
      </c>
      <c r="DY83" t="s">
        <v>2416</v>
      </c>
      <c r="DZ83" t="s">
        <v>2417</v>
      </c>
      <c r="EA83" t="s">
        <v>2418</v>
      </c>
      <c r="EB83" t="str">
        <f>"F5"</f>
        <v>F5</v>
      </c>
      <c r="EC83" t="s">
        <v>1508</v>
      </c>
      <c r="ED83" t="s">
        <v>1506</v>
      </c>
      <c r="EE83">
        <v>9606</v>
      </c>
      <c r="EF83" s="15" t="str">
        <f>HYPERLINK("http://www.uniprot.org/uniprot/P12259", "P12259")</f>
        <v>P12259</v>
      </c>
      <c r="EG83" t="s">
        <v>2419</v>
      </c>
      <c r="EH83" t="s">
        <v>1653</v>
      </c>
      <c r="EI83" t="s">
        <v>1509</v>
      </c>
      <c r="EJ83" t="s">
        <v>1510</v>
      </c>
      <c r="EK83" t="s">
        <v>1508</v>
      </c>
      <c r="EL83" t="s">
        <v>1654</v>
      </c>
      <c r="EM83" t="s">
        <v>1559</v>
      </c>
      <c r="EN83" t="s">
        <v>2420</v>
      </c>
      <c r="EO83" t="s">
        <v>1508</v>
      </c>
      <c r="EP83" t="s">
        <v>2421</v>
      </c>
      <c r="EQ83" t="s">
        <v>1514</v>
      </c>
      <c r="ER83" t="s">
        <v>2422</v>
      </c>
      <c r="ES83" t="s">
        <v>2423</v>
      </c>
      <c r="ET83" t="s">
        <v>2424</v>
      </c>
      <c r="EU83" t="s">
        <v>1508</v>
      </c>
      <c r="EV83" t="s">
        <v>2425</v>
      </c>
      <c r="EW83" t="s">
        <v>98</v>
      </c>
    </row>
    <row r="84" spans="1:153">
      <c r="A84">
        <v>194</v>
      </c>
      <c r="B84">
        <v>1</v>
      </c>
      <c r="C84" t="s">
        <v>264</v>
      </c>
      <c r="D84" t="s">
        <v>98</v>
      </c>
      <c r="E84" t="s">
        <v>98</v>
      </c>
      <c r="F84" t="s">
        <v>98</v>
      </c>
      <c r="G84" t="s">
        <v>98</v>
      </c>
      <c r="H84" t="s">
        <v>98</v>
      </c>
      <c r="I84">
        <v>35.5</v>
      </c>
      <c r="J84">
        <v>406</v>
      </c>
      <c r="K84">
        <v>45674</v>
      </c>
      <c r="L84" t="s">
        <v>265</v>
      </c>
      <c r="M84">
        <v>132</v>
      </c>
      <c r="N84">
        <v>132</v>
      </c>
      <c r="O84">
        <v>1</v>
      </c>
      <c r="P84">
        <v>65</v>
      </c>
      <c r="Q84">
        <v>67</v>
      </c>
      <c r="R84">
        <v>65</v>
      </c>
      <c r="S84">
        <v>67</v>
      </c>
      <c r="T84">
        <v>65</v>
      </c>
      <c r="U84">
        <v>67</v>
      </c>
      <c r="V84">
        <v>65</v>
      </c>
      <c r="W84" s="1">
        <v>6885901.9419999998</v>
      </c>
      <c r="X84" s="1">
        <v>8185008.6880000001</v>
      </c>
      <c r="Y84" s="1">
        <v>637361.50159999996</v>
      </c>
      <c r="Z84" s="1">
        <v>6795194.0489999996</v>
      </c>
      <c r="AA84" s="1">
        <v>2700361.7719999999</v>
      </c>
      <c r="AB84" s="1">
        <v>6016180.9570000004</v>
      </c>
      <c r="AC84" s="1">
        <v>7129610.1720000003</v>
      </c>
      <c r="AD84" s="1">
        <v>4522782.0949999997</v>
      </c>
      <c r="AE84" s="1">
        <v>7038370.699</v>
      </c>
      <c r="AF84" s="1">
        <v>7380072.1500000004</v>
      </c>
      <c r="AG84" s="1">
        <v>6294831.392</v>
      </c>
      <c r="AH84">
        <v>67</v>
      </c>
      <c r="AI84" s="1">
        <v>1491377.8389999999</v>
      </c>
      <c r="AJ84" s="1">
        <v>1184626.517</v>
      </c>
      <c r="AK84" s="1">
        <v>1484460.044</v>
      </c>
      <c r="AL84" s="1">
        <v>1493867.7239999999</v>
      </c>
      <c r="AM84" s="1">
        <v>1379921.774</v>
      </c>
      <c r="AN84" s="1">
        <v>1585405.3740000001</v>
      </c>
      <c r="AO84" s="1">
        <v>1438413.531</v>
      </c>
      <c r="AP84" s="1">
        <v>1751429.1740000001</v>
      </c>
      <c r="AQ84" s="1">
        <v>1021536.002</v>
      </c>
      <c r="AR84" s="1">
        <v>1776327.8149999999</v>
      </c>
      <c r="AS84" s="1">
        <v>1460736.5789999999</v>
      </c>
      <c r="AT84" s="1">
        <v>3620626.2632090901</v>
      </c>
      <c r="AU84" s="1">
        <v>5780515.9470545398</v>
      </c>
      <c r="AV84" s="1">
        <v>1460736.5793636299</v>
      </c>
      <c r="AW84" s="1">
        <v>3441340.2888006</v>
      </c>
      <c r="AX84" s="1">
        <v>7238204.3945425404</v>
      </c>
      <c r="AY84" s="1">
        <v>452842.96169101098</v>
      </c>
      <c r="AZ84" s="1">
        <v>4971434.8401398696</v>
      </c>
      <c r="BA84" s="1">
        <v>4776269.9693760099</v>
      </c>
      <c r="BB84" s="1">
        <v>4345797.0281255301</v>
      </c>
      <c r="BC84" s="1">
        <v>4193503.5711627598</v>
      </c>
      <c r="BD84" s="1">
        <v>3123602.9211181998</v>
      </c>
      <c r="BE84" s="1">
        <v>4403954.7765503302</v>
      </c>
      <c r="BF84" s="1">
        <v>5011636.1275861403</v>
      </c>
      <c r="BG84" s="1">
        <v>4472454.1468887003</v>
      </c>
      <c r="BH84" s="1">
        <v>4472454.1468887003</v>
      </c>
      <c r="BI84" s="1">
        <v>3035813.73538836</v>
      </c>
      <c r="BJ84" s="1">
        <v>2236164.0234108502</v>
      </c>
      <c r="BK84" s="1">
        <v>2646025.1040167301</v>
      </c>
      <c r="BL84" s="1">
        <v>2355047.65557419</v>
      </c>
      <c r="BM84" s="1">
        <v>2175325.75309016</v>
      </c>
      <c r="BN84" s="1">
        <v>2711538.1143031502</v>
      </c>
      <c r="BO84" s="1">
        <v>2347548.6375613799</v>
      </c>
      <c r="BP84" s="1">
        <v>2977947.5428887601</v>
      </c>
      <c r="BQ84" s="1">
        <v>3005245.0255998001</v>
      </c>
      <c r="BR84" s="1">
        <v>1871495.6400851901</v>
      </c>
      <c r="BS84" s="1">
        <v>2465240.6747594499</v>
      </c>
      <c r="BT84" s="1">
        <v>2465240.6747594499</v>
      </c>
      <c r="BU84" s="1">
        <v>3320493.3186059301</v>
      </c>
      <c r="BV84" s="7">
        <v>0.74243205397999601</v>
      </c>
      <c r="BW84" s="7">
        <v>1.3469246035906499</v>
      </c>
      <c r="BX84" s="1">
        <v>2554961.3390583401</v>
      </c>
      <c r="BY84" s="1">
        <v>5373874.9557672497</v>
      </c>
      <c r="BZ84" s="1">
        <v>336205.13017864199</v>
      </c>
      <c r="CA84" s="1">
        <v>3690952.5795927602</v>
      </c>
      <c r="CB84" s="1">
        <v>3546055.9237267999</v>
      </c>
      <c r="CC84" s="1">
        <v>3226459.0137713999</v>
      </c>
      <c r="CD84" s="1">
        <v>3113391.4697108199</v>
      </c>
      <c r="CE84" s="1">
        <v>2319062.9325437001</v>
      </c>
      <c r="CF84" s="1">
        <v>3269637.1903892802</v>
      </c>
      <c r="CG84" s="1">
        <v>3720799.30400413</v>
      </c>
      <c r="CH84" s="1">
        <v>3320493.3186059301</v>
      </c>
      <c r="CI84" s="1">
        <v>4089012.21211302</v>
      </c>
      <c r="CJ84" s="1">
        <v>3011944.3407963398</v>
      </c>
      <c r="CK84" s="1">
        <v>3563996.3143186499</v>
      </c>
      <c r="CL84" s="1">
        <v>3172071.6299213702</v>
      </c>
      <c r="CM84" s="1">
        <v>2929999.7776615098</v>
      </c>
      <c r="CN84" s="1">
        <v>3652237.3997287201</v>
      </c>
      <c r="CO84" s="1">
        <v>3161971.0180571401</v>
      </c>
      <c r="CP84" s="1">
        <v>4011070.8137192</v>
      </c>
      <c r="CQ84" s="1">
        <v>4047838.4647987899</v>
      </c>
      <c r="CR84" s="1">
        <v>2520763.5231433702</v>
      </c>
      <c r="CS84" s="1">
        <v>3320493.3186059301</v>
      </c>
      <c r="CT84" s="20">
        <v>2974354.9765188699</v>
      </c>
      <c r="CU84" s="20">
        <v>5145229.1835067198</v>
      </c>
      <c r="CV84" s="20">
        <v>3246453.9699792201</v>
      </c>
      <c r="CW84" s="20">
        <v>3430538.6101330598</v>
      </c>
      <c r="CX84" s="20">
        <v>4164679.3003635998</v>
      </c>
      <c r="CY84" s="20">
        <v>2987138.90517565</v>
      </c>
      <c r="CZ84" s="20">
        <v>3685798.0820223298</v>
      </c>
      <c r="DA84" s="20">
        <v>3198119.43152769</v>
      </c>
      <c r="DB84" s="20">
        <v>3441326.8048602799</v>
      </c>
      <c r="DC84" s="22">
        <v>3261252.9241313799</v>
      </c>
      <c r="DD84" s="22">
        <v>3074252.7754419302</v>
      </c>
      <c r="DE84" s="22">
        <v>2152773.5693103401</v>
      </c>
      <c r="DF84" s="22">
        <v>3577328.8603036301</v>
      </c>
      <c r="DG84" s="22">
        <v>3595803.1002137698</v>
      </c>
      <c r="DH84" s="22">
        <v>3337363.1349072601</v>
      </c>
      <c r="DI84" s="22">
        <v>2673037.22422595</v>
      </c>
      <c r="DJ84" s="22">
        <v>4059150.1247118101</v>
      </c>
      <c r="DK84" s="22">
        <v>3570897.19436552</v>
      </c>
      <c r="DL84" s="22">
        <v>3190842.3801150499</v>
      </c>
      <c r="DM84" s="6">
        <v>-0.142243747494009</v>
      </c>
      <c r="DN84" s="6">
        <v>-1.1036201288645899</v>
      </c>
      <c r="DO84" s="5">
        <v>0.31260144996690797</v>
      </c>
      <c r="DP84" s="5">
        <v>0.67998799175938296</v>
      </c>
      <c r="DQ84" s="24">
        <v>3585959.9182319399</v>
      </c>
      <c r="DR84" s="26">
        <v>3249270.1287726602</v>
      </c>
      <c r="DS84" t="s">
        <v>1443</v>
      </c>
      <c r="DT84" t="s">
        <v>1442</v>
      </c>
      <c r="DU84" t="s">
        <v>264</v>
      </c>
      <c r="DV84" t="s">
        <v>264</v>
      </c>
      <c r="DW84" t="s">
        <v>2426</v>
      </c>
      <c r="DX84" t="s">
        <v>2427</v>
      </c>
      <c r="DY84" t="s">
        <v>2428</v>
      </c>
      <c r="DZ84" t="s">
        <v>2429</v>
      </c>
      <c r="EA84" t="s">
        <v>2430</v>
      </c>
      <c r="EB84" t="str">
        <f>"SERPINA5"</f>
        <v>SERPINA5</v>
      </c>
      <c r="EC84" t="s">
        <v>2431</v>
      </c>
      <c r="ED84" t="s">
        <v>1506</v>
      </c>
      <c r="EE84">
        <v>9606</v>
      </c>
      <c r="EF84" s="15" t="str">
        <f>HYPERLINK("http://www.uniprot.org/uniprot/P05154", "P05154")</f>
        <v>P05154</v>
      </c>
      <c r="EG84" t="s">
        <v>2432</v>
      </c>
      <c r="EH84" t="s">
        <v>2433</v>
      </c>
      <c r="EI84" t="s">
        <v>1509</v>
      </c>
      <c r="EJ84" t="s">
        <v>1510</v>
      </c>
      <c r="EK84" t="s">
        <v>1508</v>
      </c>
      <c r="EL84" t="s">
        <v>1508</v>
      </c>
      <c r="EM84" t="s">
        <v>1528</v>
      </c>
      <c r="EN84" t="s">
        <v>1508</v>
      </c>
      <c r="EO84" t="s">
        <v>1655</v>
      </c>
      <c r="EP84" t="s">
        <v>1604</v>
      </c>
      <c r="EQ84" t="s">
        <v>1514</v>
      </c>
      <c r="ER84" t="s">
        <v>2434</v>
      </c>
      <c r="ES84" t="s">
        <v>2435</v>
      </c>
      <c r="ET84" t="s">
        <v>2436</v>
      </c>
      <c r="EU84" t="s">
        <v>1508</v>
      </c>
      <c r="EV84" t="s">
        <v>2437</v>
      </c>
      <c r="EW84" t="s">
        <v>98</v>
      </c>
    </row>
    <row r="85" spans="1:153">
      <c r="A85">
        <v>353</v>
      </c>
      <c r="B85">
        <v>1</v>
      </c>
      <c r="C85" t="s">
        <v>266</v>
      </c>
      <c r="D85" t="s">
        <v>98</v>
      </c>
      <c r="E85" t="s">
        <v>98</v>
      </c>
      <c r="F85" t="s">
        <v>267</v>
      </c>
      <c r="G85" t="s">
        <v>98</v>
      </c>
      <c r="H85" t="s">
        <v>98</v>
      </c>
      <c r="I85">
        <v>65.099999999999994</v>
      </c>
      <c r="J85">
        <v>355</v>
      </c>
      <c r="K85">
        <v>39731</v>
      </c>
      <c r="L85" t="s">
        <v>268</v>
      </c>
      <c r="M85">
        <v>172</v>
      </c>
      <c r="N85">
        <v>150</v>
      </c>
      <c r="O85">
        <v>0.872</v>
      </c>
      <c r="P85">
        <v>87</v>
      </c>
      <c r="Q85">
        <v>85</v>
      </c>
      <c r="R85">
        <v>76</v>
      </c>
      <c r="S85">
        <v>74</v>
      </c>
      <c r="T85">
        <v>84.36</v>
      </c>
      <c r="U85">
        <v>83.465000000000003</v>
      </c>
      <c r="V85">
        <v>76</v>
      </c>
      <c r="W85" s="1">
        <v>5140335.8329999996</v>
      </c>
      <c r="X85" s="1">
        <v>7364872.8420000002</v>
      </c>
      <c r="Y85" s="1">
        <v>313291.3224</v>
      </c>
      <c r="Z85" s="1">
        <v>4755277.2450000001</v>
      </c>
      <c r="AA85" s="1">
        <v>1604747.0149999999</v>
      </c>
      <c r="AB85" s="1">
        <v>6536779.0470000003</v>
      </c>
      <c r="AC85" s="1">
        <v>5864458.8030000003</v>
      </c>
      <c r="AD85" s="1">
        <v>5608147.5219999999</v>
      </c>
      <c r="AE85" s="1">
        <v>3195415.784</v>
      </c>
      <c r="AF85" s="1">
        <v>6465370.517</v>
      </c>
      <c r="AG85" s="1">
        <v>5170600.5120000001</v>
      </c>
      <c r="AH85">
        <v>74</v>
      </c>
      <c r="AI85" s="1">
        <v>2671731.5729999999</v>
      </c>
      <c r="AJ85" s="1">
        <v>2239457.2400000002</v>
      </c>
      <c r="AK85" s="1">
        <v>1842901.7620000001</v>
      </c>
      <c r="AL85" s="1">
        <v>1978605.034</v>
      </c>
      <c r="AM85" s="1">
        <v>2002954.206</v>
      </c>
      <c r="AN85" s="1">
        <v>2061971.4809999999</v>
      </c>
      <c r="AO85" s="1">
        <v>4568745.227</v>
      </c>
      <c r="AP85" s="1">
        <v>2726045.091</v>
      </c>
      <c r="AQ85" s="1">
        <v>1540288.58</v>
      </c>
      <c r="AR85" s="1">
        <v>2063631.1029999999</v>
      </c>
      <c r="AS85" s="1">
        <v>2369633.13</v>
      </c>
      <c r="AT85" s="1">
        <v>3549330.0395181798</v>
      </c>
      <c r="AU85" s="1">
        <v>4729026.9493090902</v>
      </c>
      <c r="AV85" s="1">
        <v>2369633.12972727</v>
      </c>
      <c r="AW85" s="1">
        <v>2568965.53989125</v>
      </c>
      <c r="AX85" s="1">
        <v>6512938.1045577498</v>
      </c>
      <c r="AY85" s="1">
        <v>222592.31213614499</v>
      </c>
      <c r="AZ85" s="1">
        <v>3479010.4299959401</v>
      </c>
      <c r="BA85" s="1">
        <v>2838399.3047396298</v>
      </c>
      <c r="BB85" s="1">
        <v>4721851.8124713097</v>
      </c>
      <c r="BC85" s="1">
        <v>3449365.1602298901</v>
      </c>
      <c r="BD85" s="1">
        <v>3873196.9866836998</v>
      </c>
      <c r="BE85" s="1">
        <v>1999392.6445236099</v>
      </c>
      <c r="BF85" s="1">
        <v>4390483.4265377</v>
      </c>
      <c r="BG85" s="1">
        <v>3673692.3138543102</v>
      </c>
      <c r="BH85" s="1">
        <v>3673692.3138543102</v>
      </c>
      <c r="BI85" s="1">
        <v>5438514.1005063299</v>
      </c>
      <c r="BJ85" s="1">
        <v>4227318.6022687797</v>
      </c>
      <c r="BK85" s="1">
        <v>3284941.4480358101</v>
      </c>
      <c r="BL85" s="1">
        <v>3119224.72904904</v>
      </c>
      <c r="BM85" s="1">
        <v>3157481.7853204398</v>
      </c>
      <c r="BN85" s="1">
        <v>3526614.9295502598</v>
      </c>
      <c r="BO85" s="1">
        <v>7456375.6540530799</v>
      </c>
      <c r="BP85" s="1">
        <v>4635082.8232506197</v>
      </c>
      <c r="BQ85" s="1">
        <v>4531357.2737235604</v>
      </c>
      <c r="BR85" s="1">
        <v>2174191.3735718201</v>
      </c>
      <c r="BS85" s="1">
        <v>3999157.72653049</v>
      </c>
      <c r="BT85" s="1">
        <v>3999157.72653049</v>
      </c>
      <c r="BU85" s="1">
        <v>3832972.0846682601</v>
      </c>
      <c r="BV85" s="7">
        <v>1.04335686203585</v>
      </c>
      <c r="BW85" s="7">
        <v>0.958444839332104</v>
      </c>
      <c r="BX85" s="1">
        <v>2680347.8243791698</v>
      </c>
      <c r="BY85" s="1">
        <v>6795318.6634050896</v>
      </c>
      <c r="BZ85" s="1">
        <v>232243.21630367299</v>
      </c>
      <c r="CA85" s="1">
        <v>3629849.4052305599</v>
      </c>
      <c r="CB85" s="1">
        <v>2961463.39179789</v>
      </c>
      <c r="CC85" s="1">
        <v>4926576.4900583597</v>
      </c>
      <c r="CD85" s="1">
        <v>3598918.8095932398</v>
      </c>
      <c r="CE85" s="1">
        <v>4041126.65407302</v>
      </c>
      <c r="CF85" s="1">
        <v>2086080.03556772</v>
      </c>
      <c r="CG85" s="1">
        <v>4580841.0107327905</v>
      </c>
      <c r="CH85" s="1">
        <v>3832972.0846682601</v>
      </c>
      <c r="CI85" s="1">
        <v>5212515.7732651699</v>
      </c>
      <c r="CJ85" s="1">
        <v>4051651.6985571198</v>
      </c>
      <c r="CK85" s="1">
        <v>3148435.17837806</v>
      </c>
      <c r="CL85" s="1">
        <v>2989604.8442741302</v>
      </c>
      <c r="CM85" s="1">
        <v>3026272.1224254901</v>
      </c>
      <c r="CN85" s="1">
        <v>3380065.8795389999</v>
      </c>
      <c r="CO85" s="1">
        <v>7146524.7657487197</v>
      </c>
      <c r="CP85" s="1">
        <v>4442471.2118214397</v>
      </c>
      <c r="CQ85" s="1">
        <v>4343055.9941703398</v>
      </c>
      <c r="CR85" s="1">
        <v>2083842.5017202899</v>
      </c>
      <c r="CS85" s="1">
        <v>3832972.0846682601</v>
      </c>
      <c r="CT85" s="20">
        <v>3120323.4931069398</v>
      </c>
      <c r="CU85" s="20">
        <v>6506193.7960906299</v>
      </c>
      <c r="CV85" s="20">
        <v>3192709.4043938299</v>
      </c>
      <c r="CW85" s="20">
        <v>2864989.9286926701</v>
      </c>
      <c r="CX85" s="20">
        <v>5308973.2721825903</v>
      </c>
      <c r="CY85" s="20">
        <v>4018283.5569202499</v>
      </c>
      <c r="CZ85" s="20">
        <v>3256034.8884805101</v>
      </c>
      <c r="DA85" s="20">
        <v>3014154.3005759399</v>
      </c>
      <c r="DB85" s="20">
        <v>3554400.05596731</v>
      </c>
      <c r="DC85" s="22">
        <v>4979704.34943764</v>
      </c>
      <c r="DD85" s="22">
        <v>3553676.5121315899</v>
      </c>
      <c r="DE85" s="22">
        <v>3751356.0020476002</v>
      </c>
      <c r="DF85" s="22">
        <v>2282392.1681815502</v>
      </c>
      <c r="DG85" s="22">
        <v>4426952.6416684799</v>
      </c>
      <c r="DH85" s="22">
        <v>3088656.6302533499</v>
      </c>
      <c r="DI85" s="22">
        <v>6041461.6748880604</v>
      </c>
      <c r="DJ85" s="22">
        <v>4495721.5693664402</v>
      </c>
      <c r="DK85" s="22">
        <v>3831330.3753157798</v>
      </c>
      <c r="DL85" s="22">
        <v>2637777.3666300001</v>
      </c>
      <c r="DM85" s="6">
        <v>1.41791458371498E-2</v>
      </c>
      <c r="DN85" s="6">
        <v>1.00987665189135</v>
      </c>
      <c r="DO85" s="5">
        <v>0.944536692069745</v>
      </c>
      <c r="DP85" s="5">
        <v>0.98240230556029096</v>
      </c>
      <c r="DQ85" s="24">
        <v>3870673.63293452</v>
      </c>
      <c r="DR85" s="26">
        <v>3908902.9289920498</v>
      </c>
      <c r="DS85" t="s">
        <v>1441</v>
      </c>
      <c r="DT85" t="s">
        <v>1442</v>
      </c>
      <c r="DU85" t="s">
        <v>266</v>
      </c>
      <c r="DV85" t="s">
        <v>266</v>
      </c>
      <c r="DW85" t="s">
        <v>2438</v>
      </c>
      <c r="DX85" t="s">
        <v>2439</v>
      </c>
      <c r="DY85" t="s">
        <v>2440</v>
      </c>
      <c r="DZ85" t="s">
        <v>2441</v>
      </c>
      <c r="EA85" t="s">
        <v>2442</v>
      </c>
      <c r="EB85" t="str">
        <f>"PON1"</f>
        <v>PON1</v>
      </c>
      <c r="EC85" t="s">
        <v>2443</v>
      </c>
      <c r="ED85" t="s">
        <v>1506</v>
      </c>
      <c r="EE85">
        <v>9606</v>
      </c>
      <c r="EF85" s="15" t="str">
        <f>HYPERLINK("http://www.uniprot.org/uniprot/P27169", "P27169")</f>
        <v>P27169</v>
      </c>
      <c r="EG85" t="s">
        <v>2444</v>
      </c>
      <c r="EH85" t="s">
        <v>1508</v>
      </c>
      <c r="EI85" t="s">
        <v>1985</v>
      </c>
      <c r="EJ85" t="s">
        <v>1510</v>
      </c>
      <c r="EK85" t="s">
        <v>1508</v>
      </c>
      <c r="EL85" t="s">
        <v>1508</v>
      </c>
      <c r="EM85" t="s">
        <v>1528</v>
      </c>
      <c r="EN85" t="s">
        <v>1805</v>
      </c>
      <c r="EO85" t="s">
        <v>2209</v>
      </c>
      <c r="EP85" t="s">
        <v>1617</v>
      </c>
      <c r="EQ85" t="s">
        <v>1514</v>
      </c>
      <c r="ER85" t="s">
        <v>2445</v>
      </c>
      <c r="ES85" t="s">
        <v>2446</v>
      </c>
      <c r="ET85" t="s">
        <v>2447</v>
      </c>
      <c r="EU85" t="s">
        <v>1508</v>
      </c>
      <c r="EV85" t="s">
        <v>2448</v>
      </c>
      <c r="EW85" t="s">
        <v>98</v>
      </c>
    </row>
    <row r="86" spans="1:153">
      <c r="A86">
        <v>146</v>
      </c>
      <c r="B86">
        <v>1</v>
      </c>
      <c r="C86" t="s">
        <v>269</v>
      </c>
      <c r="D86" t="s">
        <v>98</v>
      </c>
      <c r="E86" t="s">
        <v>98</v>
      </c>
      <c r="F86" t="s">
        <v>98</v>
      </c>
      <c r="G86" t="s">
        <v>98</v>
      </c>
      <c r="H86" t="s">
        <v>98</v>
      </c>
      <c r="I86">
        <v>24.6</v>
      </c>
      <c r="J86">
        <v>224</v>
      </c>
      <c r="K86">
        <v>25038</v>
      </c>
      <c r="L86" t="s">
        <v>270</v>
      </c>
      <c r="M86">
        <v>38</v>
      </c>
      <c r="N86">
        <v>38</v>
      </c>
      <c r="O86">
        <v>1</v>
      </c>
      <c r="P86">
        <v>22</v>
      </c>
      <c r="Q86">
        <v>16</v>
      </c>
      <c r="R86">
        <v>22</v>
      </c>
      <c r="S86">
        <v>16</v>
      </c>
      <c r="T86">
        <v>22</v>
      </c>
      <c r="U86">
        <v>16</v>
      </c>
      <c r="V86">
        <v>22</v>
      </c>
      <c r="W86" s="1">
        <v>2841231.048</v>
      </c>
      <c r="X86" s="1">
        <v>3020531.73</v>
      </c>
      <c r="Y86" s="1">
        <v>388071.11330000003</v>
      </c>
      <c r="Z86" s="1">
        <v>12282217.51</v>
      </c>
      <c r="AA86" s="1">
        <v>8696403.4509999994</v>
      </c>
      <c r="AB86" s="1">
        <v>4606212.4179999996</v>
      </c>
      <c r="AC86" s="1">
        <v>9524428.477</v>
      </c>
      <c r="AD86" s="1">
        <v>16917014.640000001</v>
      </c>
      <c r="AE86" s="1">
        <v>3050381.69</v>
      </c>
      <c r="AF86" s="1">
        <v>1794721.5319999999</v>
      </c>
      <c r="AG86" s="1">
        <v>6970349.1660000002</v>
      </c>
      <c r="AH86">
        <v>16</v>
      </c>
      <c r="AI86" s="1">
        <v>670690.88529999997</v>
      </c>
      <c r="AJ86" s="1">
        <v>903408.27049999998</v>
      </c>
      <c r="AK86" s="1">
        <v>1278999.439</v>
      </c>
      <c r="AL86" s="1">
        <v>370915.24680000002</v>
      </c>
      <c r="AM86" s="1">
        <v>294109.8051</v>
      </c>
      <c r="AN86" s="1">
        <v>1600726.68</v>
      </c>
      <c r="AO86" s="1">
        <v>127117.60060000001</v>
      </c>
      <c r="AP86" s="1">
        <v>337284.36570000002</v>
      </c>
      <c r="AQ86" s="1">
        <v>82183.757599999997</v>
      </c>
      <c r="AR86" s="1">
        <v>129324.9054</v>
      </c>
      <c r="AS86" s="1">
        <v>579476.0956</v>
      </c>
      <c r="AT86" s="1">
        <v>3475718.17394999</v>
      </c>
      <c r="AU86" s="1">
        <v>6371960.2522999896</v>
      </c>
      <c r="AV86" s="1">
        <v>579476.0956</v>
      </c>
      <c r="AW86" s="1">
        <v>1419950.93128405</v>
      </c>
      <c r="AX86" s="1">
        <v>2671130.4624507902</v>
      </c>
      <c r="AY86" s="1">
        <v>275723.07372243702</v>
      </c>
      <c r="AZ86" s="1">
        <v>8985798.43387633</v>
      </c>
      <c r="BA86" s="1">
        <v>15381779.9804748</v>
      </c>
      <c r="BB86" s="1">
        <v>3327304.21178042</v>
      </c>
      <c r="BC86" s="1">
        <v>5602090.9794538803</v>
      </c>
      <c r="BD86" s="1">
        <v>11683524.7058488</v>
      </c>
      <c r="BE86" s="1">
        <v>1908643.85927922</v>
      </c>
      <c r="BF86" s="1">
        <v>1218753.8395173999</v>
      </c>
      <c r="BG86" s="1">
        <v>4952406.9973277096</v>
      </c>
      <c r="BH86" s="1">
        <v>4952406.9973277096</v>
      </c>
      <c r="BI86" s="1">
        <v>1365242.62903005</v>
      </c>
      <c r="BJ86" s="1">
        <v>1705321.5034050399</v>
      </c>
      <c r="BK86" s="1">
        <v>2279795.0253333398</v>
      </c>
      <c r="BL86" s="1">
        <v>584739.24321365496</v>
      </c>
      <c r="BM86" s="1">
        <v>463638.33466864302</v>
      </c>
      <c r="BN86" s="1">
        <v>2737742.3304999699</v>
      </c>
      <c r="BO86" s="1">
        <v>207461.02818647699</v>
      </c>
      <c r="BP86" s="1">
        <v>573483.16620601795</v>
      </c>
      <c r="BQ86" s="1">
        <v>241775.45209268099</v>
      </c>
      <c r="BR86" s="1">
        <v>136253.56455420301</v>
      </c>
      <c r="BS86" s="1">
        <v>977964.17332267005</v>
      </c>
      <c r="BT86" s="1">
        <v>977964.17332267005</v>
      </c>
      <c r="BU86" s="1">
        <v>2200744.5592569299</v>
      </c>
      <c r="BV86" s="7">
        <v>0.44437877590522001</v>
      </c>
      <c r="BW86" s="7">
        <v>2.2503324961075202</v>
      </c>
      <c r="BX86" s="1">
        <v>630996.05668948404</v>
      </c>
      <c r="BY86" s="1">
        <v>1186993.6851870201</v>
      </c>
      <c r="BZ86" s="1">
        <v>122525.481989601</v>
      </c>
      <c r="CA86" s="1">
        <v>3993098.1085770102</v>
      </c>
      <c r="CB86" s="1">
        <v>6835336.5589668397</v>
      </c>
      <c r="CC86" s="1">
        <v>1478583.37269527</v>
      </c>
      <c r="CD86" s="1">
        <v>2489450.3319593901</v>
      </c>
      <c r="CE86" s="1">
        <v>5191910.4070435101</v>
      </c>
      <c r="CF86" s="1">
        <v>848160.82182551804</v>
      </c>
      <c r="CG86" s="1">
        <v>541588.33933453006</v>
      </c>
      <c r="CH86" s="1">
        <v>2200744.5592569299</v>
      </c>
      <c r="CI86" s="1">
        <v>3072249.8531776001</v>
      </c>
      <c r="CJ86" s="1">
        <v>3837540.3954233099</v>
      </c>
      <c r="CK86" s="1">
        <v>5130296.8299719002</v>
      </c>
      <c r="CL86" s="1">
        <v>1315857.7207529999</v>
      </c>
      <c r="CM86" s="1">
        <v>1043340.41094602</v>
      </c>
      <c r="CN86" s="1">
        <v>6160830.5322932396</v>
      </c>
      <c r="CO86" s="1">
        <v>466856.29340391001</v>
      </c>
      <c r="CP86" s="1">
        <v>1290527.80488403</v>
      </c>
      <c r="CQ86" s="1">
        <v>544075.15660524799</v>
      </c>
      <c r="CR86" s="1">
        <v>306615.82402680803</v>
      </c>
      <c r="CS86" s="1">
        <v>2200744.5592569299</v>
      </c>
      <c r="CT86" s="20">
        <v>734573.252709124</v>
      </c>
      <c r="CU86" s="20">
        <v>1136489.8885687799</v>
      </c>
      <c r="CV86" s="20">
        <v>3512212.3429005598</v>
      </c>
      <c r="CW86" s="20">
        <v>6612666.7156861098</v>
      </c>
      <c r="CX86" s="20">
        <v>3129101.77454862</v>
      </c>
      <c r="CY86" s="20">
        <v>3805935.6078011999</v>
      </c>
      <c r="CZ86" s="20">
        <v>5305627.88186571</v>
      </c>
      <c r="DA86" s="20">
        <v>1326663.02556675</v>
      </c>
      <c r="DB86" s="20">
        <v>1225418.29189084</v>
      </c>
      <c r="DC86" s="22">
        <v>1494528.3132972501</v>
      </c>
      <c r="DD86" s="22">
        <v>2458155.25185525</v>
      </c>
      <c r="DE86" s="22">
        <v>4819622.3317885101</v>
      </c>
      <c r="DF86" s="22">
        <v>927977.63464821095</v>
      </c>
      <c r="DG86" s="22">
        <v>523394.26840974501</v>
      </c>
      <c r="DH86" s="22">
        <v>5629680.2339337897</v>
      </c>
      <c r="DI86" s="22">
        <v>394666.56825956202</v>
      </c>
      <c r="DJ86" s="22">
        <v>1305996.9128996299</v>
      </c>
      <c r="DK86" s="22">
        <v>479968.86909918499</v>
      </c>
      <c r="DL86" s="22">
        <v>388121.597577954</v>
      </c>
      <c r="DM86" s="6">
        <v>-0.69218853619352405</v>
      </c>
      <c r="DN86" s="6">
        <v>-1.61573275565366</v>
      </c>
      <c r="DO86" s="5">
        <v>0.181580077237641</v>
      </c>
      <c r="DP86" s="5">
        <v>0.51661774291482698</v>
      </c>
      <c r="DQ86" s="24">
        <v>2976520.9757264098</v>
      </c>
      <c r="DR86" s="26">
        <v>1842211.1981769099</v>
      </c>
      <c r="DS86" t="s">
        <v>1443</v>
      </c>
      <c r="DT86" t="s">
        <v>1442</v>
      </c>
      <c r="DU86" t="s">
        <v>269</v>
      </c>
      <c r="DV86" t="s">
        <v>269</v>
      </c>
      <c r="DW86" t="s">
        <v>2449</v>
      </c>
      <c r="DX86" t="s">
        <v>1508</v>
      </c>
      <c r="DY86" t="s">
        <v>2450</v>
      </c>
      <c r="DZ86" t="s">
        <v>2451</v>
      </c>
      <c r="EA86" t="s">
        <v>2452</v>
      </c>
      <c r="EB86" t="str">
        <f>"CRP"</f>
        <v>CRP</v>
      </c>
      <c r="EC86" t="s">
        <v>2453</v>
      </c>
      <c r="ED86" t="s">
        <v>1506</v>
      </c>
      <c r="EE86">
        <v>9606</v>
      </c>
      <c r="EF86" s="15" t="str">
        <f>HYPERLINK("http://www.uniprot.org/uniprot/P02741", "P02741")</f>
        <v>P02741</v>
      </c>
      <c r="EG86" t="s">
        <v>2454</v>
      </c>
      <c r="EH86" t="s">
        <v>1602</v>
      </c>
      <c r="EI86" t="s">
        <v>1509</v>
      </c>
      <c r="EJ86" t="s">
        <v>2410</v>
      </c>
      <c r="EK86" t="s">
        <v>1508</v>
      </c>
      <c r="EL86" t="s">
        <v>1508</v>
      </c>
      <c r="EM86" t="s">
        <v>1528</v>
      </c>
      <c r="EN86" t="s">
        <v>1805</v>
      </c>
      <c r="EO86" t="s">
        <v>1508</v>
      </c>
      <c r="EP86" t="s">
        <v>2245</v>
      </c>
      <c r="EQ86" t="s">
        <v>1514</v>
      </c>
      <c r="ER86" t="s">
        <v>2455</v>
      </c>
      <c r="ES86" t="s">
        <v>2351</v>
      </c>
      <c r="ET86" t="s">
        <v>2456</v>
      </c>
      <c r="EU86" t="s">
        <v>1508</v>
      </c>
      <c r="EV86" t="s">
        <v>2457</v>
      </c>
      <c r="EW86" t="s">
        <v>98</v>
      </c>
    </row>
    <row r="87" spans="1:153">
      <c r="A87">
        <v>385</v>
      </c>
      <c r="B87">
        <v>1</v>
      </c>
      <c r="C87" t="s">
        <v>271</v>
      </c>
      <c r="D87" t="s">
        <v>98</v>
      </c>
      <c r="E87" t="s">
        <v>98</v>
      </c>
      <c r="F87" t="s">
        <v>98</v>
      </c>
      <c r="G87" t="s">
        <v>98</v>
      </c>
      <c r="H87" t="s">
        <v>98</v>
      </c>
      <c r="I87">
        <v>39.200000000000003</v>
      </c>
      <c r="J87">
        <v>605</v>
      </c>
      <c r="K87">
        <v>66034</v>
      </c>
      <c r="L87" t="s">
        <v>272</v>
      </c>
      <c r="M87">
        <v>80</v>
      </c>
      <c r="N87">
        <v>80</v>
      </c>
      <c r="O87">
        <v>1</v>
      </c>
      <c r="P87">
        <v>40</v>
      </c>
      <c r="Q87">
        <v>40</v>
      </c>
      <c r="R87">
        <v>40</v>
      </c>
      <c r="S87">
        <v>40</v>
      </c>
      <c r="T87">
        <v>40</v>
      </c>
      <c r="U87">
        <v>40</v>
      </c>
      <c r="V87">
        <v>40</v>
      </c>
      <c r="W87" s="1">
        <v>6146994.0240000002</v>
      </c>
      <c r="X87" s="1">
        <v>7113450.6330000004</v>
      </c>
      <c r="Y87" s="1">
        <v>483819.89899999998</v>
      </c>
      <c r="Z87" s="1">
        <v>5460215.2589999996</v>
      </c>
      <c r="AA87" s="1">
        <v>2114808.2960000001</v>
      </c>
      <c r="AB87" s="1">
        <v>6568632.7980000004</v>
      </c>
      <c r="AC87" s="1">
        <v>6824012.0039999997</v>
      </c>
      <c r="AD87" s="1">
        <v>2598453.327</v>
      </c>
      <c r="AE87" s="1">
        <v>5240559.5410000002</v>
      </c>
      <c r="AF87" s="1">
        <v>6411281.3459999999</v>
      </c>
      <c r="AG87" s="1">
        <v>5386489.6919999998</v>
      </c>
      <c r="AH87">
        <v>40</v>
      </c>
      <c r="AI87" s="1">
        <v>1735751.237</v>
      </c>
      <c r="AJ87" s="1">
        <v>1578926.6459999999</v>
      </c>
      <c r="AK87" s="1">
        <v>1540759.591</v>
      </c>
      <c r="AL87" s="1">
        <v>2334282.855</v>
      </c>
      <c r="AM87" s="1">
        <v>1930011.0149999999</v>
      </c>
      <c r="AN87" s="1">
        <v>1970614.659</v>
      </c>
      <c r="AO87" s="1">
        <v>2329348.4380000001</v>
      </c>
      <c r="AP87" s="1">
        <v>2014583.4310000001</v>
      </c>
      <c r="AQ87" s="1">
        <v>1598491.7069999999</v>
      </c>
      <c r="AR87" s="1">
        <v>1917530.7919999999</v>
      </c>
      <c r="AS87" s="1">
        <v>1895030.037</v>
      </c>
      <c r="AT87" s="1">
        <v>3417911.2375909002</v>
      </c>
      <c r="AU87" s="1">
        <v>4940792.4380909</v>
      </c>
      <c r="AV87" s="1">
        <v>1895030.0370908999</v>
      </c>
      <c r="AW87" s="1">
        <v>3072059.1678457102</v>
      </c>
      <c r="AX87" s="1">
        <v>6290599.2644368503</v>
      </c>
      <c r="AY87" s="1">
        <v>343752.22764192999</v>
      </c>
      <c r="AZ87" s="1">
        <v>3994750.4335436402</v>
      </c>
      <c r="BA87" s="1">
        <v>3740571.1560236299</v>
      </c>
      <c r="BB87" s="1">
        <v>4744861.4156431304</v>
      </c>
      <c r="BC87" s="1">
        <v>4013756.43521391</v>
      </c>
      <c r="BD87" s="1">
        <v>1794589.3107650301</v>
      </c>
      <c r="BE87" s="1">
        <v>3279052.52641246</v>
      </c>
      <c r="BF87" s="1">
        <v>4353752.7228284199</v>
      </c>
      <c r="BG87" s="1">
        <v>3827080.7683229302</v>
      </c>
      <c r="BH87" s="1">
        <v>3827080.7683229302</v>
      </c>
      <c r="BI87" s="1">
        <v>3533254.49038132</v>
      </c>
      <c r="BJ87" s="1">
        <v>2980465.9196143602</v>
      </c>
      <c r="BK87" s="1">
        <v>2746378.1012623501</v>
      </c>
      <c r="BL87" s="1">
        <v>3679942.52556379</v>
      </c>
      <c r="BM87" s="1">
        <v>3042493.2367776302</v>
      </c>
      <c r="BN87" s="1">
        <v>3370366.24456592</v>
      </c>
      <c r="BO87" s="1">
        <v>3801590.17847325</v>
      </c>
      <c r="BP87" s="1">
        <v>3425387.6019372898</v>
      </c>
      <c r="BQ87" s="1">
        <v>4702584.3842205498</v>
      </c>
      <c r="BR87" s="1">
        <v>2020263.6510294699</v>
      </c>
      <c r="BS87" s="1">
        <v>3198184.5284531</v>
      </c>
      <c r="BT87" s="1">
        <v>3198184.5284531</v>
      </c>
      <c r="BU87" s="1">
        <v>3498529.76297055</v>
      </c>
      <c r="BV87" s="7">
        <v>0.91415101346388705</v>
      </c>
      <c r="BW87" s="7">
        <v>1.09391116486412</v>
      </c>
      <c r="BX87" s="1">
        <v>2808326.0017071799</v>
      </c>
      <c r="BY87" s="1">
        <v>5750557.6928801304</v>
      </c>
      <c r="BZ87" s="1">
        <v>314241.44727933902</v>
      </c>
      <c r="CA87" s="1">
        <v>3651805.1573592201</v>
      </c>
      <c r="CB87" s="1">
        <v>3419446.9132127799</v>
      </c>
      <c r="CC87" s="1">
        <v>4337519.8718558596</v>
      </c>
      <c r="CD87" s="1">
        <v>3669179.5130480002</v>
      </c>
      <c r="CE87" s="1">
        <v>1640525.63718731</v>
      </c>
      <c r="CF87" s="1">
        <v>2997549.1902212701</v>
      </c>
      <c r="CG87" s="1">
        <v>3979987.4639447602</v>
      </c>
      <c r="CH87" s="1">
        <v>3498529.76297055</v>
      </c>
      <c r="CI87" s="1">
        <v>3865066.5353344199</v>
      </c>
      <c r="CJ87" s="1">
        <v>3260364.9459631699</v>
      </c>
      <c r="CK87" s="1">
        <v>3004293.6679092199</v>
      </c>
      <c r="CL87" s="1">
        <v>4025530.2147725099</v>
      </c>
      <c r="CM87" s="1">
        <v>3328217.3207346299</v>
      </c>
      <c r="CN87" s="1">
        <v>3686881.26461183</v>
      </c>
      <c r="CO87" s="1">
        <v>4158601.9404696901</v>
      </c>
      <c r="CP87" s="1">
        <v>3747069.7417463399</v>
      </c>
      <c r="CQ87" s="1">
        <v>5144209.5616145404</v>
      </c>
      <c r="CR87" s="1">
        <v>2209988.9638302899</v>
      </c>
      <c r="CS87" s="1">
        <v>3498529.76297055</v>
      </c>
      <c r="CT87" s="20">
        <v>3269309.1246318701</v>
      </c>
      <c r="CU87" s="20">
        <v>5505884.9538529096</v>
      </c>
      <c r="CV87" s="20">
        <v>3212021.0420063199</v>
      </c>
      <c r="CW87" s="20">
        <v>3308054.05030056</v>
      </c>
      <c r="CX87" s="20">
        <v>3936589.5133674</v>
      </c>
      <c r="CY87" s="20">
        <v>3233513.5956006702</v>
      </c>
      <c r="CZ87" s="20">
        <v>3106967.2531714099</v>
      </c>
      <c r="DA87" s="20">
        <v>4058586.2817936898</v>
      </c>
      <c r="DB87" s="20">
        <v>3909039.0264075901</v>
      </c>
      <c r="DC87" s="22">
        <v>4384295.3854953703</v>
      </c>
      <c r="DD87" s="22">
        <v>3623053.9626390701</v>
      </c>
      <c r="DE87" s="22">
        <v>1522891.07033378</v>
      </c>
      <c r="DF87" s="22">
        <v>3279635.8139912202</v>
      </c>
      <c r="DG87" s="22">
        <v>3846284.1159595698</v>
      </c>
      <c r="DH87" s="22">
        <v>3369020.2110656099</v>
      </c>
      <c r="DI87" s="22">
        <v>3515559.6696278402</v>
      </c>
      <c r="DJ87" s="22">
        <v>3791984.5636956901</v>
      </c>
      <c r="DK87" s="22">
        <v>4538087.0927888397</v>
      </c>
      <c r="DL87" s="22">
        <v>2797456.5565685402</v>
      </c>
      <c r="DM87" s="6">
        <v>-0.10426846268198101</v>
      </c>
      <c r="DN87" s="6">
        <v>-1.07494920501805</v>
      </c>
      <c r="DO87" s="5">
        <v>0.54634613952296796</v>
      </c>
      <c r="DP87" s="5">
        <v>0.79938692223385899</v>
      </c>
      <c r="DQ87" s="24">
        <v>3726662.7601258201</v>
      </c>
      <c r="DR87" s="26">
        <v>3466826.8442165498</v>
      </c>
      <c r="DS87" t="s">
        <v>1443</v>
      </c>
      <c r="DT87" t="s">
        <v>1442</v>
      </c>
      <c r="DU87" t="s">
        <v>271</v>
      </c>
      <c r="DV87" t="s">
        <v>271</v>
      </c>
      <c r="DW87" t="s">
        <v>2458</v>
      </c>
      <c r="DX87" t="s">
        <v>1508</v>
      </c>
      <c r="DY87" t="s">
        <v>2459</v>
      </c>
      <c r="DZ87" t="s">
        <v>2460</v>
      </c>
      <c r="EA87" t="s">
        <v>2461</v>
      </c>
      <c r="EB87" t="str">
        <f>"IGFALS"</f>
        <v>IGFALS</v>
      </c>
      <c r="EC87" t="s">
        <v>2462</v>
      </c>
      <c r="ED87" t="s">
        <v>1506</v>
      </c>
      <c r="EE87">
        <v>9606</v>
      </c>
      <c r="EF87" s="15" t="str">
        <f>HYPERLINK("http://www.uniprot.org/uniprot/P35858", "P35858")</f>
        <v>P35858</v>
      </c>
      <c r="EG87" t="s">
        <v>2463</v>
      </c>
      <c r="EH87" t="s">
        <v>1763</v>
      </c>
      <c r="EI87" t="s">
        <v>1509</v>
      </c>
      <c r="EJ87" t="s">
        <v>1542</v>
      </c>
      <c r="EK87" t="s">
        <v>1508</v>
      </c>
      <c r="EL87" t="s">
        <v>1603</v>
      </c>
      <c r="EM87" t="s">
        <v>2120</v>
      </c>
      <c r="EN87" t="s">
        <v>1508</v>
      </c>
      <c r="EO87" t="s">
        <v>1508</v>
      </c>
      <c r="EP87" t="s">
        <v>1604</v>
      </c>
      <c r="EQ87" t="s">
        <v>1508</v>
      </c>
      <c r="ER87" t="s">
        <v>2464</v>
      </c>
      <c r="ES87" t="s">
        <v>2465</v>
      </c>
      <c r="ET87" t="s">
        <v>2466</v>
      </c>
      <c r="EU87" t="s">
        <v>1508</v>
      </c>
      <c r="EV87" t="s">
        <v>2467</v>
      </c>
      <c r="EW87" t="s">
        <v>98</v>
      </c>
    </row>
    <row r="88" spans="1:153">
      <c r="A88">
        <v>289</v>
      </c>
      <c r="B88">
        <v>1</v>
      </c>
      <c r="C88" t="s">
        <v>273</v>
      </c>
      <c r="D88" t="s">
        <v>98</v>
      </c>
      <c r="E88" t="s">
        <v>98</v>
      </c>
      <c r="F88" t="s">
        <v>98</v>
      </c>
      <c r="G88" t="s">
        <v>98</v>
      </c>
      <c r="H88" t="s">
        <v>98</v>
      </c>
      <c r="I88">
        <v>12.1</v>
      </c>
      <c r="J88">
        <v>372</v>
      </c>
      <c r="K88">
        <v>42187</v>
      </c>
      <c r="L88" t="s">
        <v>274</v>
      </c>
      <c r="M88">
        <v>55</v>
      </c>
      <c r="N88">
        <v>55</v>
      </c>
      <c r="O88">
        <v>1</v>
      </c>
      <c r="P88">
        <v>32</v>
      </c>
      <c r="Q88">
        <v>23</v>
      </c>
      <c r="R88">
        <v>32</v>
      </c>
      <c r="S88">
        <v>23</v>
      </c>
      <c r="T88">
        <v>32</v>
      </c>
      <c r="U88">
        <v>23</v>
      </c>
      <c r="V88">
        <v>32</v>
      </c>
      <c r="W88" s="1">
        <v>5974436.79</v>
      </c>
      <c r="X88" s="1">
        <v>4768091.0329999998</v>
      </c>
      <c r="Y88" s="1">
        <v>564440.49320000003</v>
      </c>
      <c r="Z88" s="1">
        <v>5208970.2089999998</v>
      </c>
      <c r="AA88" s="1">
        <v>2824959.477</v>
      </c>
      <c r="AB88" s="1">
        <v>8580928.6730000004</v>
      </c>
      <c r="AC88" s="1">
        <v>5238641.4550000001</v>
      </c>
      <c r="AD88" s="1">
        <v>7831067.2450000001</v>
      </c>
      <c r="AE88" s="1">
        <v>6215557.8430000003</v>
      </c>
      <c r="AF88" s="1">
        <v>5935404.7850000001</v>
      </c>
      <c r="AG88" s="1">
        <v>5842006.3899999997</v>
      </c>
      <c r="AH88">
        <v>23</v>
      </c>
      <c r="AI88" s="1">
        <v>1057243.0179999999</v>
      </c>
      <c r="AJ88" s="1">
        <v>865871.10900000005</v>
      </c>
      <c r="AK88" s="1">
        <v>1059904.52</v>
      </c>
      <c r="AL88" s="1">
        <v>1099100.2709999999</v>
      </c>
      <c r="AM88" s="1">
        <v>1071601.378</v>
      </c>
      <c r="AN88" s="1">
        <v>1585911.932</v>
      </c>
      <c r="AO88" s="1">
        <v>1340252.9550000001</v>
      </c>
      <c r="AP88" s="1">
        <v>1256091.8729999999</v>
      </c>
      <c r="AQ88" s="1">
        <v>1046940.667</v>
      </c>
      <c r="AR88" s="1">
        <v>997124.62479999999</v>
      </c>
      <c r="AS88" s="1">
        <v>1138004.2350000001</v>
      </c>
      <c r="AT88" s="1">
        <v>3250115.9534545401</v>
      </c>
      <c r="AU88" s="1">
        <v>5362227.6721090898</v>
      </c>
      <c r="AV88" s="1">
        <v>1138004.2348</v>
      </c>
      <c r="AW88" s="1">
        <v>2985820.9137302702</v>
      </c>
      <c r="AX88" s="1">
        <v>4216540.1142747598</v>
      </c>
      <c r="AY88" s="1">
        <v>401032.85811485403</v>
      </c>
      <c r="AZ88" s="1">
        <v>3810936.9344771202</v>
      </c>
      <c r="BA88" s="1">
        <v>4996652.3947293004</v>
      </c>
      <c r="BB88" s="1">
        <v>6198446.2555587497</v>
      </c>
      <c r="BC88" s="1">
        <v>3081271.0820935699</v>
      </c>
      <c r="BD88" s="1">
        <v>5408428.7078515701</v>
      </c>
      <c r="BE88" s="1">
        <v>3889115.3680629302</v>
      </c>
      <c r="BF88" s="1">
        <v>4030595.9681374701</v>
      </c>
      <c r="BG88" s="1">
        <v>4150723.6775732501</v>
      </c>
      <c r="BH88" s="1">
        <v>4150723.6775732501</v>
      </c>
      <c r="BI88" s="1">
        <v>2152099.08029741</v>
      </c>
      <c r="BJ88" s="1">
        <v>1634464.36076752</v>
      </c>
      <c r="BK88" s="1">
        <v>1889262.01086811</v>
      </c>
      <c r="BL88" s="1">
        <v>1732705.96510961</v>
      </c>
      <c r="BM88" s="1">
        <v>1689285.6671528299</v>
      </c>
      <c r="BN88" s="1">
        <v>2712404.4866181598</v>
      </c>
      <c r="BO88" s="1">
        <v>2187346.6362003102</v>
      </c>
      <c r="BP88" s="1">
        <v>2135727.6459544101</v>
      </c>
      <c r="BQ88" s="1">
        <v>3079982.7176329801</v>
      </c>
      <c r="BR88" s="1">
        <v>1050546.1729398</v>
      </c>
      <c r="BS88" s="1">
        <v>1920575.11840437</v>
      </c>
      <c r="BT88" s="1">
        <v>1920575.11840437</v>
      </c>
      <c r="BU88" s="1">
        <v>2823433.4804487699</v>
      </c>
      <c r="BV88" s="7">
        <v>0.68022679893244797</v>
      </c>
      <c r="BW88" s="7">
        <v>1.4700979167086701</v>
      </c>
      <c r="BX88" s="1">
        <v>2031035.4023323001</v>
      </c>
      <c r="BY88" s="1">
        <v>2868203.5845033801</v>
      </c>
      <c r="BZ88" s="1">
        <v>272793.29734219698</v>
      </c>
      <c r="CA88" s="1">
        <v>2592301.4318728098</v>
      </c>
      <c r="CB88" s="1">
        <v>3398856.8638448599</v>
      </c>
      <c r="CC88" s="1">
        <v>4216349.2547735497</v>
      </c>
      <c r="CD88" s="1">
        <v>2095963.1648156301</v>
      </c>
      <c r="CE88" s="1">
        <v>3678958.14719623</v>
      </c>
      <c r="CF88" s="1">
        <v>2645480.4974964401</v>
      </c>
      <c r="CG88" s="1">
        <v>2741719.39319618</v>
      </c>
      <c r="CH88" s="1">
        <v>2823433.4804487699</v>
      </c>
      <c r="CI88" s="1">
        <v>3163796.37449587</v>
      </c>
      <c r="CJ88" s="1">
        <v>2402822.6516988999</v>
      </c>
      <c r="CK88" s="1">
        <v>2777400.1462940401</v>
      </c>
      <c r="CL88" s="1">
        <v>2547247.4295763201</v>
      </c>
      <c r="CM88" s="1">
        <v>2483415.3400071901</v>
      </c>
      <c r="CN88" s="1">
        <v>3987500.18504861</v>
      </c>
      <c r="CO88" s="1">
        <v>3215613.7329978002</v>
      </c>
      <c r="CP88" s="1">
        <v>3139728.7629746902</v>
      </c>
      <c r="CQ88" s="1">
        <v>4527876.1766909603</v>
      </c>
      <c r="CR88" s="1">
        <v>1544405.7402450701</v>
      </c>
      <c r="CS88" s="1">
        <v>2823433.4804487699</v>
      </c>
      <c r="CT88" s="20">
        <v>2364427.26708325</v>
      </c>
      <c r="CU88" s="20">
        <v>2746168.2507866202</v>
      </c>
      <c r="CV88" s="20">
        <v>2280112.5436877999</v>
      </c>
      <c r="CW88" s="20">
        <v>3288134.7481630598</v>
      </c>
      <c r="CX88" s="20">
        <v>3222342.3623915999</v>
      </c>
      <c r="CY88" s="20">
        <v>2383033.75261888</v>
      </c>
      <c r="CZ88" s="20">
        <v>2872319.5058006598</v>
      </c>
      <c r="DA88" s="20">
        <v>2568164.4211921301</v>
      </c>
      <c r="DB88" s="20">
        <v>2916806.9712240398</v>
      </c>
      <c r="DC88" s="22">
        <v>4261818.0728774797</v>
      </c>
      <c r="DD88" s="22">
        <v>2069614.64349904</v>
      </c>
      <c r="DE88" s="22">
        <v>3415156.9372012899</v>
      </c>
      <c r="DF88" s="22">
        <v>2894435.4318216098</v>
      </c>
      <c r="DG88" s="22">
        <v>2649614.3136131102</v>
      </c>
      <c r="DH88" s="22">
        <v>3643721.5497014499</v>
      </c>
      <c r="DI88" s="22">
        <v>2718385.19643255</v>
      </c>
      <c r="DJ88" s="22">
        <v>3177363.5998145598</v>
      </c>
      <c r="DK88" s="22">
        <v>3994373.9050821802</v>
      </c>
      <c r="DL88" s="22">
        <v>1954945.4928329899</v>
      </c>
      <c r="DM88" s="6">
        <v>0.168872838182587</v>
      </c>
      <c r="DN88" s="6">
        <v>1.1241797449761299</v>
      </c>
      <c r="DO88" s="5">
        <v>0.27958241345934398</v>
      </c>
      <c r="DP88" s="5">
        <v>0.64636132220551301</v>
      </c>
      <c r="DQ88" s="24">
        <v>2737945.5358831198</v>
      </c>
      <c r="DR88" s="26">
        <v>3077942.91428763</v>
      </c>
      <c r="DS88" t="s">
        <v>1441</v>
      </c>
      <c r="DT88" t="s">
        <v>1442</v>
      </c>
      <c r="DU88" t="s">
        <v>273</v>
      </c>
      <c r="DV88" t="s">
        <v>273</v>
      </c>
      <c r="DW88" t="s">
        <v>2468</v>
      </c>
      <c r="DX88" t="s">
        <v>2469</v>
      </c>
      <c r="DY88" t="s">
        <v>2470</v>
      </c>
      <c r="DZ88" t="s">
        <v>2471</v>
      </c>
      <c r="EA88" t="s">
        <v>2472</v>
      </c>
      <c r="EB88" t="str">
        <f>"SELL"</f>
        <v>SELL</v>
      </c>
      <c r="EC88" t="s">
        <v>2473</v>
      </c>
      <c r="ED88" t="s">
        <v>1506</v>
      </c>
      <c r="EE88">
        <v>9606</v>
      </c>
      <c r="EF88" s="15" t="str">
        <f>HYPERLINK("http://www.uniprot.org/uniprot/P14151", "P14151")</f>
        <v>P14151</v>
      </c>
      <c r="EG88" t="s">
        <v>2474</v>
      </c>
      <c r="EH88" t="s">
        <v>1763</v>
      </c>
      <c r="EI88" t="s">
        <v>2475</v>
      </c>
      <c r="EJ88" t="s">
        <v>2476</v>
      </c>
      <c r="EK88" t="s">
        <v>1508</v>
      </c>
      <c r="EL88" t="s">
        <v>1508</v>
      </c>
      <c r="EM88" t="s">
        <v>2477</v>
      </c>
      <c r="EN88" t="s">
        <v>1841</v>
      </c>
      <c r="EO88" t="s">
        <v>1508</v>
      </c>
      <c r="EP88" t="s">
        <v>1617</v>
      </c>
      <c r="EQ88" t="s">
        <v>1514</v>
      </c>
      <c r="ER88" t="s">
        <v>2478</v>
      </c>
      <c r="ES88" t="s">
        <v>2479</v>
      </c>
      <c r="ET88" t="s">
        <v>2480</v>
      </c>
      <c r="EU88" t="s">
        <v>1508</v>
      </c>
      <c r="EV88" t="s">
        <v>2481</v>
      </c>
      <c r="EW88" t="s">
        <v>98</v>
      </c>
    </row>
    <row r="89" spans="1:153">
      <c r="A89">
        <v>102</v>
      </c>
      <c r="B89">
        <v>1</v>
      </c>
      <c r="C89" t="s">
        <v>275</v>
      </c>
      <c r="D89" t="s">
        <v>98</v>
      </c>
      <c r="E89" t="s">
        <v>98</v>
      </c>
      <c r="F89" t="s">
        <v>98</v>
      </c>
      <c r="G89" t="s">
        <v>98</v>
      </c>
      <c r="H89" t="s">
        <v>98</v>
      </c>
      <c r="I89">
        <v>28.9</v>
      </c>
      <c r="J89">
        <v>488</v>
      </c>
      <c r="K89">
        <v>54731</v>
      </c>
      <c r="L89" t="s">
        <v>276</v>
      </c>
      <c r="M89">
        <v>133</v>
      </c>
      <c r="N89">
        <v>133</v>
      </c>
      <c r="O89">
        <v>1</v>
      </c>
      <c r="P89">
        <v>71</v>
      </c>
      <c r="Q89">
        <v>62</v>
      </c>
      <c r="R89">
        <v>71</v>
      </c>
      <c r="S89">
        <v>62</v>
      </c>
      <c r="T89">
        <v>71</v>
      </c>
      <c r="U89">
        <v>62</v>
      </c>
      <c r="V89">
        <v>71</v>
      </c>
      <c r="W89" s="1">
        <v>6647364.2479999997</v>
      </c>
      <c r="X89" s="1">
        <v>3442812.9079999998</v>
      </c>
      <c r="Y89" s="1">
        <v>542712.04709999997</v>
      </c>
      <c r="Z89" s="1">
        <v>6435966.2759999996</v>
      </c>
      <c r="AA89" s="1">
        <v>2292482.6549999998</v>
      </c>
      <c r="AB89" s="1">
        <v>3431598.6150000002</v>
      </c>
      <c r="AC89" s="1">
        <v>7628840.9210000001</v>
      </c>
      <c r="AD89" s="1">
        <v>4637861.1050000004</v>
      </c>
      <c r="AE89" s="1">
        <v>5175234.2609999999</v>
      </c>
      <c r="AF89" s="1">
        <v>5823920.1859999998</v>
      </c>
      <c r="AG89" s="1">
        <v>5057342.3530000001</v>
      </c>
      <c r="AH89">
        <v>62</v>
      </c>
      <c r="AI89" s="1">
        <v>1852675.3810000001</v>
      </c>
      <c r="AJ89" s="1">
        <v>1540014.398</v>
      </c>
      <c r="AK89" s="1">
        <v>1940727.5759999999</v>
      </c>
      <c r="AL89" s="1">
        <v>1243237.27</v>
      </c>
      <c r="AM89" s="1">
        <v>1308506.3489999999</v>
      </c>
      <c r="AN89" s="1">
        <v>1209270.01</v>
      </c>
      <c r="AO89" s="1">
        <v>1480734.3060000001</v>
      </c>
      <c r="AP89" s="1">
        <v>1076168.6580000001</v>
      </c>
      <c r="AQ89" s="1">
        <v>478340.76040000003</v>
      </c>
      <c r="AR89" s="1">
        <v>1769871.9820000001</v>
      </c>
      <c r="AS89" s="1">
        <v>1389954.669</v>
      </c>
      <c r="AT89" s="1">
        <v>3018438.0424772701</v>
      </c>
      <c r="AU89" s="1">
        <v>4646921.4159181798</v>
      </c>
      <c r="AV89" s="1">
        <v>1389954.66903636</v>
      </c>
      <c r="AW89" s="1">
        <v>3322127.2381829498</v>
      </c>
      <c r="AX89" s="1">
        <v>3044564.0890776501</v>
      </c>
      <c r="AY89" s="1">
        <v>385594.87847509398</v>
      </c>
      <c r="AZ89" s="1">
        <v>4708620.0546664698</v>
      </c>
      <c r="BA89" s="1">
        <v>4054833.0130900298</v>
      </c>
      <c r="BB89" s="1">
        <v>2478820.2298727301</v>
      </c>
      <c r="BC89" s="1">
        <v>4487141.7755329898</v>
      </c>
      <c r="BD89" s="1">
        <v>3203080.8009375199</v>
      </c>
      <c r="BE89" s="1">
        <v>3238178.0696398998</v>
      </c>
      <c r="BF89" s="1">
        <v>3954889.3581393799</v>
      </c>
      <c r="BG89" s="1">
        <v>3593222.81573046</v>
      </c>
      <c r="BH89" s="1">
        <v>3593222.81573046</v>
      </c>
      <c r="BI89" s="1">
        <v>3771262.5344003499</v>
      </c>
      <c r="BJ89" s="1">
        <v>2907013.0905590099</v>
      </c>
      <c r="BK89" s="1">
        <v>3459314.3189737098</v>
      </c>
      <c r="BL89" s="1">
        <v>1959934.5852363801</v>
      </c>
      <c r="BM89" s="1">
        <v>2062745.5937670299</v>
      </c>
      <c r="BN89" s="1">
        <v>2068229.22160648</v>
      </c>
      <c r="BO89" s="1">
        <v>2416617.8416189398</v>
      </c>
      <c r="BP89" s="1">
        <v>1829804.97207647</v>
      </c>
      <c r="BQ89" s="1">
        <v>1407225.18630697</v>
      </c>
      <c r="BR89" s="1">
        <v>1864693.9319710699</v>
      </c>
      <c r="BS89" s="1">
        <v>2345784.1991171301</v>
      </c>
      <c r="BT89" s="1">
        <v>2345784.1991171301</v>
      </c>
      <c r="BU89" s="1">
        <v>2903261.1499911002</v>
      </c>
      <c r="BV89" s="7">
        <v>0.80798249896476504</v>
      </c>
      <c r="BW89" s="7">
        <v>1.2376505695126501</v>
      </c>
      <c r="BX89" s="1">
        <v>2684220.66778597</v>
      </c>
      <c r="BY89" s="1">
        <v>2459954.50095134</v>
      </c>
      <c r="BZ89" s="1">
        <v>311553.91349832102</v>
      </c>
      <c r="CA89" s="1">
        <v>3804482.5984450202</v>
      </c>
      <c r="CB89" s="1">
        <v>3276234.1108013098</v>
      </c>
      <c r="CC89" s="1">
        <v>2002843.36381698</v>
      </c>
      <c r="CD89" s="1">
        <v>3625532.0250043399</v>
      </c>
      <c r="CE89" s="1">
        <v>2588033.2299275598</v>
      </c>
      <c r="CF89" s="1">
        <v>2616391.2088005501</v>
      </c>
      <c r="CG89" s="1">
        <v>3195481.3867186098</v>
      </c>
      <c r="CH89" s="1">
        <v>2903261.1499911002</v>
      </c>
      <c r="CI89" s="1">
        <v>4667505.2234823396</v>
      </c>
      <c r="CJ89" s="1">
        <v>3597866.4071110999</v>
      </c>
      <c r="CK89" s="1">
        <v>4281422.3370010899</v>
      </c>
      <c r="CL89" s="1">
        <v>2425714.1556253601</v>
      </c>
      <c r="CM89" s="1">
        <v>2552958.2588854898</v>
      </c>
      <c r="CN89" s="1">
        <v>2559745.0740039698</v>
      </c>
      <c r="CO89" s="1">
        <v>2990928.4479741198</v>
      </c>
      <c r="CP89" s="1">
        <v>2264659.1657875399</v>
      </c>
      <c r="CQ89" s="1">
        <v>1741653.05326537</v>
      </c>
      <c r="CR89" s="1">
        <v>2307839.5068707801</v>
      </c>
      <c r="CS89" s="1">
        <v>2903261.1499911002</v>
      </c>
      <c r="CT89" s="20">
        <v>3124832.0588078001</v>
      </c>
      <c r="CU89" s="20">
        <v>2355289.20798762</v>
      </c>
      <c r="CV89" s="20">
        <v>3346311.6550799701</v>
      </c>
      <c r="CW89" s="20">
        <v>3169506.58835823</v>
      </c>
      <c r="CX89" s="20">
        <v>4753877.3132034298</v>
      </c>
      <c r="CY89" s="20">
        <v>3568235.4998182198</v>
      </c>
      <c r="CZ89" s="20">
        <v>4427742.5806101104</v>
      </c>
      <c r="DA89" s="20">
        <v>2445633.1639111098</v>
      </c>
      <c r="DB89" s="20">
        <v>2998486.1278740498</v>
      </c>
      <c r="DC89" s="22">
        <v>2024441.88782373</v>
      </c>
      <c r="DD89" s="22">
        <v>3579955.1706738798</v>
      </c>
      <c r="DE89" s="22">
        <v>2402457.24068117</v>
      </c>
      <c r="DF89" s="22">
        <v>2862608.6737080901</v>
      </c>
      <c r="DG89" s="22">
        <v>3088132.6667291299</v>
      </c>
      <c r="DH89" s="22">
        <v>2339059.0232102298</v>
      </c>
      <c r="DI89" s="22">
        <v>2528442.8702144199</v>
      </c>
      <c r="DJ89" s="22">
        <v>2291804.8476717202</v>
      </c>
      <c r="DK89" s="22">
        <v>1536440.75857968</v>
      </c>
      <c r="DL89" s="22">
        <v>2921318.0996225802</v>
      </c>
      <c r="DM89" s="6">
        <v>-0.39135468447676502</v>
      </c>
      <c r="DN89" s="6">
        <v>-1.31162437667941</v>
      </c>
      <c r="DO89" s="5">
        <v>2.0113091177728599E-2</v>
      </c>
      <c r="DP89" s="5">
        <v>0.17077842872725901</v>
      </c>
      <c r="DQ89" s="24">
        <v>3354434.9106278401</v>
      </c>
      <c r="DR89" s="26">
        <v>2557466.1238914598</v>
      </c>
      <c r="DS89" t="s">
        <v>1443</v>
      </c>
      <c r="DT89" t="s">
        <v>1442</v>
      </c>
      <c r="DU89" t="s">
        <v>275</v>
      </c>
      <c r="DV89" t="s">
        <v>275</v>
      </c>
      <c r="DW89" t="s">
        <v>2482</v>
      </c>
      <c r="DX89" t="s">
        <v>2483</v>
      </c>
      <c r="DY89" t="s">
        <v>2484</v>
      </c>
      <c r="DZ89" t="s">
        <v>2485</v>
      </c>
      <c r="EA89" t="s">
        <v>2486</v>
      </c>
      <c r="EB89" t="str">
        <f>"F10"</f>
        <v>F10</v>
      </c>
      <c r="EC89" t="s">
        <v>1508</v>
      </c>
      <c r="ED89" t="s">
        <v>1506</v>
      </c>
      <c r="EE89">
        <v>9606</v>
      </c>
      <c r="EF89" s="15" t="str">
        <f>HYPERLINK("http://www.uniprot.org/uniprot/P00742", "P00742")</f>
        <v>P00742</v>
      </c>
      <c r="EG89" t="s">
        <v>2487</v>
      </c>
      <c r="EH89" t="s">
        <v>1653</v>
      </c>
      <c r="EI89" t="s">
        <v>1509</v>
      </c>
      <c r="EJ89" t="s">
        <v>1510</v>
      </c>
      <c r="EK89" t="s">
        <v>1508</v>
      </c>
      <c r="EL89" t="s">
        <v>1603</v>
      </c>
      <c r="EM89" t="s">
        <v>2137</v>
      </c>
      <c r="EN89" t="s">
        <v>2019</v>
      </c>
      <c r="EO89" t="s">
        <v>1545</v>
      </c>
      <c r="EP89" t="s">
        <v>2488</v>
      </c>
      <c r="EQ89" t="s">
        <v>1514</v>
      </c>
      <c r="ER89" t="s">
        <v>2489</v>
      </c>
      <c r="ES89" t="s">
        <v>2490</v>
      </c>
      <c r="ET89" t="s">
        <v>2491</v>
      </c>
      <c r="EU89" t="s">
        <v>1508</v>
      </c>
      <c r="EV89" t="s">
        <v>2492</v>
      </c>
      <c r="EW89" t="s">
        <v>98</v>
      </c>
    </row>
    <row r="90" spans="1:153">
      <c r="A90">
        <v>200</v>
      </c>
      <c r="B90">
        <v>1</v>
      </c>
      <c r="C90" t="s">
        <v>277</v>
      </c>
      <c r="D90" t="s">
        <v>98</v>
      </c>
      <c r="E90" t="s">
        <v>98</v>
      </c>
      <c r="F90" t="s">
        <v>98</v>
      </c>
      <c r="G90" t="s">
        <v>98</v>
      </c>
      <c r="H90" t="s">
        <v>98</v>
      </c>
      <c r="I90">
        <v>45</v>
      </c>
      <c r="J90">
        <v>202</v>
      </c>
      <c r="K90">
        <v>22537</v>
      </c>
      <c r="L90" t="s">
        <v>278</v>
      </c>
      <c r="M90">
        <v>43</v>
      </c>
      <c r="N90">
        <v>43</v>
      </c>
      <c r="O90">
        <v>1</v>
      </c>
      <c r="P90">
        <v>25</v>
      </c>
      <c r="Q90">
        <v>18</v>
      </c>
      <c r="R90">
        <v>25</v>
      </c>
      <c r="S90">
        <v>18</v>
      </c>
      <c r="T90">
        <v>25</v>
      </c>
      <c r="U90">
        <v>18</v>
      </c>
      <c r="V90">
        <v>25</v>
      </c>
      <c r="W90" s="1">
        <v>4939292.0939999996</v>
      </c>
      <c r="X90" s="1">
        <v>3583709.74</v>
      </c>
      <c r="Y90" s="1">
        <v>442290.01630000002</v>
      </c>
      <c r="Z90" s="1">
        <v>5225714.5729999999</v>
      </c>
      <c r="AA90" s="1">
        <v>1827673.558</v>
      </c>
      <c r="AB90" s="1">
        <v>3388665.003</v>
      </c>
      <c r="AC90" s="1">
        <v>4320194.2010000004</v>
      </c>
      <c r="AD90" s="1">
        <v>2791924.0430000001</v>
      </c>
      <c r="AE90" s="1">
        <v>4194804.3169999998</v>
      </c>
      <c r="AF90" s="1">
        <v>4288757.0149999997</v>
      </c>
      <c r="AG90" s="1">
        <v>3840081.6159999999</v>
      </c>
      <c r="AH90">
        <v>18</v>
      </c>
      <c r="AI90" s="1">
        <v>2424199.5010000002</v>
      </c>
      <c r="AJ90" s="1">
        <v>2736063.909</v>
      </c>
      <c r="AK90" s="1">
        <v>1140497.7479999999</v>
      </c>
      <c r="AL90" s="1">
        <v>2093076.0689999999</v>
      </c>
      <c r="AM90" s="1">
        <v>2834536.01</v>
      </c>
      <c r="AN90" s="1">
        <v>2425608.3829999999</v>
      </c>
      <c r="AO90" s="1">
        <v>3268507.3059999999</v>
      </c>
      <c r="AP90" s="1">
        <v>1681750.952</v>
      </c>
      <c r="AQ90" s="1">
        <v>1048579.8899999999</v>
      </c>
      <c r="AR90" s="1">
        <v>2590036.5440000002</v>
      </c>
      <c r="AS90" s="1">
        <v>2224285.6310000001</v>
      </c>
      <c r="AT90" s="1">
        <v>2877738.5508772698</v>
      </c>
      <c r="AU90" s="1">
        <v>3531191.4705727198</v>
      </c>
      <c r="AV90" s="1">
        <v>2224285.6311818101</v>
      </c>
      <c r="AW90" s="1">
        <v>2468490.6965578198</v>
      </c>
      <c r="AX90" s="1">
        <v>3169162.6212764801</v>
      </c>
      <c r="AY90" s="1">
        <v>314245.40140072</v>
      </c>
      <c r="AZ90" s="1">
        <v>3823187.28582328</v>
      </c>
      <c r="BA90" s="1">
        <v>3232701.04747209</v>
      </c>
      <c r="BB90" s="1">
        <v>2447807.0730594802</v>
      </c>
      <c r="BC90" s="1">
        <v>2541057.5575589999</v>
      </c>
      <c r="BD90" s="1">
        <v>1928207.4424713</v>
      </c>
      <c r="BE90" s="1">
        <v>2624716.6139133298</v>
      </c>
      <c r="BF90" s="1">
        <v>2912395.5920691802</v>
      </c>
      <c r="BG90" s="1">
        <v>2728363.6174428998</v>
      </c>
      <c r="BH90" s="1">
        <v>2728363.6174428998</v>
      </c>
      <c r="BI90" s="1">
        <v>4934643.6228340697</v>
      </c>
      <c r="BJ90" s="1">
        <v>5164739.7650298197</v>
      </c>
      <c r="BK90" s="1">
        <v>2032918.08659994</v>
      </c>
      <c r="BL90" s="1">
        <v>3299685.64823006</v>
      </c>
      <c r="BM90" s="1">
        <v>4468397.62716466</v>
      </c>
      <c r="BN90" s="1">
        <v>4148547.5505129299</v>
      </c>
      <c r="BO90" s="1">
        <v>5334335.1600185502</v>
      </c>
      <c r="BP90" s="1">
        <v>2859473.9596699402</v>
      </c>
      <c r="BQ90" s="1">
        <v>3084805.12894003</v>
      </c>
      <c r="BR90" s="1">
        <v>2728799.3009090498</v>
      </c>
      <c r="BS90" s="1">
        <v>3753859.17533335</v>
      </c>
      <c r="BT90" s="1">
        <v>3753859.17533335</v>
      </c>
      <c r="BU90" s="1">
        <v>3200295.7361756</v>
      </c>
      <c r="BV90" s="7">
        <v>1.17297258903305</v>
      </c>
      <c r="BW90" s="7">
        <v>0.852534841265431</v>
      </c>
      <c r="BX90" s="1">
        <v>2895471.9233454498</v>
      </c>
      <c r="BY90" s="1">
        <v>3717340.8849454699</v>
      </c>
      <c r="BZ90" s="1">
        <v>368601.24207273498</v>
      </c>
      <c r="CA90" s="1">
        <v>4484493.8890104098</v>
      </c>
      <c r="CB90" s="1">
        <v>3791869.71722322</v>
      </c>
      <c r="CC90" s="1">
        <v>2871210.5999400099</v>
      </c>
      <c r="CD90" s="1">
        <v>2980590.8621720099</v>
      </c>
      <c r="CE90" s="1">
        <v>2261734.4759883699</v>
      </c>
      <c r="CF90" s="1">
        <v>3078720.6420999998</v>
      </c>
      <c r="CG90" s="1">
        <v>3416160.1979178502</v>
      </c>
      <c r="CH90" s="1">
        <v>3200295.7361756</v>
      </c>
      <c r="CI90" s="1">
        <v>4206955.6176943202</v>
      </c>
      <c r="CJ90" s="1">
        <v>4403120.5957569601</v>
      </c>
      <c r="CK90" s="1">
        <v>1733133.4982650999</v>
      </c>
      <c r="CL90" s="1">
        <v>2813096.98033963</v>
      </c>
      <c r="CM90" s="1">
        <v>3809464.6617856501</v>
      </c>
      <c r="CN90" s="1">
        <v>3536781.3274586299</v>
      </c>
      <c r="CO90" s="1">
        <v>4547706.5789030204</v>
      </c>
      <c r="CP90" s="1">
        <v>2437801.1783098499</v>
      </c>
      <c r="CQ90" s="1">
        <v>2629903.8509356701</v>
      </c>
      <c r="CR90" s="1">
        <v>2326396.4788457202</v>
      </c>
      <c r="CS90" s="1">
        <v>3200295.7361756</v>
      </c>
      <c r="CT90" s="20">
        <v>3370759.9378968701</v>
      </c>
      <c r="CU90" s="20">
        <v>3559176.7511704899</v>
      </c>
      <c r="CV90" s="20">
        <v>3944429.7035460002</v>
      </c>
      <c r="CW90" s="20">
        <v>3668344.7044617902</v>
      </c>
      <c r="CX90" s="20">
        <v>4284805.2462787898</v>
      </c>
      <c r="CY90" s="20">
        <v>4366857.8657360803</v>
      </c>
      <c r="CZ90" s="20">
        <v>1792364.4023227401</v>
      </c>
      <c r="DA90" s="20">
        <v>2836197.02365267</v>
      </c>
      <c r="DB90" s="20">
        <v>4474270.93773844</v>
      </c>
      <c r="DC90" s="22">
        <v>2902173.53602956</v>
      </c>
      <c r="DD90" s="22">
        <v>2943121.6150085502</v>
      </c>
      <c r="DE90" s="22">
        <v>2099555.8733566101</v>
      </c>
      <c r="DF90" s="22">
        <v>3368445.9664730001</v>
      </c>
      <c r="DG90" s="22">
        <v>3301398.01340015</v>
      </c>
      <c r="DH90" s="22">
        <v>3231861.0009758798</v>
      </c>
      <c r="DI90" s="22">
        <v>3844497.2774400599</v>
      </c>
      <c r="DJ90" s="22">
        <v>2467022.25328793</v>
      </c>
      <c r="DK90" s="22">
        <v>2320032.3739262801</v>
      </c>
      <c r="DL90" s="22">
        <v>2944807.9558032998</v>
      </c>
      <c r="DM90" s="6">
        <v>-0.28647223987301601</v>
      </c>
      <c r="DN90" s="6">
        <v>-1.2196542737195399</v>
      </c>
      <c r="DO90" s="5">
        <v>8.2437011397731103E-2</v>
      </c>
      <c r="DP90" s="5">
        <v>0.38587589289947399</v>
      </c>
      <c r="DQ90" s="24">
        <v>3588578.5080893198</v>
      </c>
      <c r="DR90" s="26">
        <v>2942291.5865701302</v>
      </c>
      <c r="DS90" t="s">
        <v>1443</v>
      </c>
      <c r="DT90" t="s">
        <v>1442</v>
      </c>
      <c r="DU90" t="s">
        <v>277</v>
      </c>
      <c r="DV90" t="s">
        <v>277</v>
      </c>
      <c r="DW90" t="s">
        <v>2493</v>
      </c>
      <c r="DX90" t="s">
        <v>2494</v>
      </c>
      <c r="DY90" t="s">
        <v>2495</v>
      </c>
      <c r="DZ90" t="s">
        <v>2496</v>
      </c>
      <c r="EA90" t="s">
        <v>2497</v>
      </c>
      <c r="EB90" t="str">
        <f>"CLEC3B"</f>
        <v>CLEC3B</v>
      </c>
      <c r="EC90" t="s">
        <v>2498</v>
      </c>
      <c r="ED90" t="s">
        <v>1506</v>
      </c>
      <c r="EE90">
        <v>9606</v>
      </c>
      <c r="EF90" s="15" t="str">
        <f>HYPERLINK("http://www.uniprot.org/uniprot/P05452", "P05452")</f>
        <v>P05452</v>
      </c>
      <c r="EG90" t="s">
        <v>2499</v>
      </c>
      <c r="EH90" t="s">
        <v>1508</v>
      </c>
      <c r="EI90" t="s">
        <v>1509</v>
      </c>
      <c r="EJ90" t="s">
        <v>1510</v>
      </c>
      <c r="EK90" t="s">
        <v>1508</v>
      </c>
      <c r="EL90" t="s">
        <v>1508</v>
      </c>
      <c r="EM90" t="s">
        <v>1528</v>
      </c>
      <c r="EN90" t="s">
        <v>2270</v>
      </c>
      <c r="EO90" t="s">
        <v>1508</v>
      </c>
      <c r="EP90" t="s">
        <v>1617</v>
      </c>
      <c r="EQ90" t="s">
        <v>1514</v>
      </c>
      <c r="ER90" t="s">
        <v>2500</v>
      </c>
      <c r="ES90" t="s">
        <v>2501</v>
      </c>
      <c r="ET90" t="s">
        <v>2502</v>
      </c>
      <c r="EU90" t="s">
        <v>1508</v>
      </c>
      <c r="EV90" t="s">
        <v>1645</v>
      </c>
      <c r="EW90" t="s">
        <v>98</v>
      </c>
    </row>
    <row r="91" spans="1:153">
      <c r="A91">
        <v>197</v>
      </c>
      <c r="B91">
        <v>1</v>
      </c>
      <c r="C91" t="s">
        <v>279</v>
      </c>
      <c r="D91" t="s">
        <v>98</v>
      </c>
      <c r="E91" t="s">
        <v>98</v>
      </c>
      <c r="F91" t="s">
        <v>98</v>
      </c>
      <c r="G91" t="s">
        <v>98</v>
      </c>
      <c r="H91" t="s">
        <v>98</v>
      </c>
      <c r="I91">
        <v>43</v>
      </c>
      <c r="J91">
        <v>661</v>
      </c>
      <c r="K91">
        <v>75510</v>
      </c>
      <c r="L91" t="s">
        <v>280</v>
      </c>
      <c r="M91">
        <v>95</v>
      </c>
      <c r="N91">
        <v>95</v>
      </c>
      <c r="O91">
        <v>1</v>
      </c>
      <c r="P91">
        <v>48</v>
      </c>
      <c r="Q91">
        <v>47</v>
      </c>
      <c r="R91">
        <v>48</v>
      </c>
      <c r="S91">
        <v>47</v>
      </c>
      <c r="T91">
        <v>48</v>
      </c>
      <c r="U91">
        <v>47</v>
      </c>
      <c r="V91">
        <v>48</v>
      </c>
      <c r="W91" s="1">
        <v>5619411.8260000004</v>
      </c>
      <c r="X91" s="1">
        <v>4494634.4730000002</v>
      </c>
      <c r="Y91" s="1">
        <v>593065.7781</v>
      </c>
      <c r="Z91" s="1">
        <v>5617001.5379999997</v>
      </c>
      <c r="AA91" s="1">
        <v>2457178.5290000001</v>
      </c>
      <c r="AB91" s="1">
        <v>3856100.0729999999</v>
      </c>
      <c r="AC91" s="1">
        <v>5287158.9879999999</v>
      </c>
      <c r="AD91" s="1">
        <v>4634171.9589999998</v>
      </c>
      <c r="AE91" s="1">
        <v>4739139.7980000004</v>
      </c>
      <c r="AF91" s="1">
        <v>5647706.4859999996</v>
      </c>
      <c r="AG91" s="1">
        <v>4705833.7410000004</v>
      </c>
      <c r="AH91">
        <v>47</v>
      </c>
      <c r="AI91" s="1">
        <v>1763575.105</v>
      </c>
      <c r="AJ91" s="1">
        <v>1492777.318</v>
      </c>
      <c r="AK91" s="1">
        <v>1653942.46</v>
      </c>
      <c r="AL91" s="1">
        <v>1409286.524</v>
      </c>
      <c r="AM91" s="1">
        <v>960846.23329999996</v>
      </c>
      <c r="AN91" s="1">
        <v>909933.59030000004</v>
      </c>
      <c r="AO91" s="1">
        <v>1771026.662</v>
      </c>
      <c r="AP91" s="1">
        <v>749351.27720000001</v>
      </c>
      <c r="AQ91" s="1">
        <v>893882.68059999996</v>
      </c>
      <c r="AR91" s="1">
        <v>1499164.97</v>
      </c>
      <c r="AS91" s="1">
        <v>1310378.682</v>
      </c>
      <c r="AT91" s="1">
        <v>2821162.21325</v>
      </c>
      <c r="AU91" s="1">
        <v>4331945.74446363</v>
      </c>
      <c r="AV91" s="1">
        <v>1310378.68203636</v>
      </c>
      <c r="AW91" s="1">
        <v>2808391.4756647702</v>
      </c>
      <c r="AX91" s="1">
        <v>3974715.7558949902</v>
      </c>
      <c r="AY91" s="1">
        <v>421371.015911997</v>
      </c>
      <c r="AZ91" s="1">
        <v>4109456.9105413398</v>
      </c>
      <c r="BA91" s="1">
        <v>4346139.1503724102</v>
      </c>
      <c r="BB91" s="1">
        <v>2785459.4729069402</v>
      </c>
      <c r="BC91" s="1">
        <v>3109808.1890308601</v>
      </c>
      <c r="BD91" s="1">
        <v>3200532.93836533</v>
      </c>
      <c r="BE91" s="1">
        <v>2965310.8997380901</v>
      </c>
      <c r="BF91" s="1">
        <v>3835226.71431338</v>
      </c>
      <c r="BG91" s="1">
        <v>3343477.2623540098</v>
      </c>
      <c r="BH91" s="1">
        <v>3343477.2623540098</v>
      </c>
      <c r="BI91" s="1">
        <v>3589892.1032230598</v>
      </c>
      <c r="BJ91" s="1">
        <v>2817845.8658251902</v>
      </c>
      <c r="BK91" s="1">
        <v>2948124.6648893901</v>
      </c>
      <c r="BL91" s="1">
        <v>2221707.3647536002</v>
      </c>
      <c r="BM91" s="1">
        <v>1514689.8870929501</v>
      </c>
      <c r="BN91" s="1">
        <v>1556270.49841396</v>
      </c>
      <c r="BO91" s="1">
        <v>2890386.6223870902</v>
      </c>
      <c r="BP91" s="1">
        <v>1274118.7755836099</v>
      </c>
      <c r="BQ91" s="1">
        <v>2629703.1862641801</v>
      </c>
      <c r="BR91" s="1">
        <v>1579483.62989713</v>
      </c>
      <c r="BS91" s="1">
        <v>2211486.22732209</v>
      </c>
      <c r="BT91" s="1">
        <v>2211486.22732209</v>
      </c>
      <c r="BU91" s="1">
        <v>2719200.9703330901</v>
      </c>
      <c r="BV91" s="7">
        <v>0.813285318536492</v>
      </c>
      <c r="BW91" s="7">
        <v>1.2295807845142199</v>
      </c>
      <c r="BX91" s="1">
        <v>2284023.55586119</v>
      </c>
      <c r="BY91" s="1">
        <v>3232577.9696250702</v>
      </c>
      <c r="BZ91" s="1">
        <v>342694.86089803302</v>
      </c>
      <c r="CA91" s="1">
        <v>3342160.9725016002</v>
      </c>
      <c r="CB91" s="1">
        <v>3534651.1633145399</v>
      </c>
      <c r="CC91" s="1">
        <v>2265373.2946936102</v>
      </c>
      <c r="CD91" s="1">
        <v>2529161.3436033502</v>
      </c>
      <c r="CE91" s="1">
        <v>2602946.4502649801</v>
      </c>
      <c r="CF91" s="1">
        <v>2411643.81965322</v>
      </c>
      <c r="CG91" s="1">
        <v>3119133.5800100202</v>
      </c>
      <c r="CH91" s="1">
        <v>2719200.9703330901</v>
      </c>
      <c r="CI91" s="1">
        <v>4414062.3486024197</v>
      </c>
      <c r="CJ91" s="1">
        <v>3464769.1303415</v>
      </c>
      <c r="CK91" s="1">
        <v>3624957.4383004298</v>
      </c>
      <c r="CL91" s="1">
        <v>2731768.6845147698</v>
      </c>
      <c r="CM91" s="1">
        <v>1862433.57966751</v>
      </c>
      <c r="CN91" s="1">
        <v>1913560.3003561799</v>
      </c>
      <c r="CO91" s="1">
        <v>3553963.85070414</v>
      </c>
      <c r="CP91" s="1">
        <v>1566631.9636464</v>
      </c>
      <c r="CQ91" s="1">
        <v>3233432.50680626</v>
      </c>
      <c r="CR91" s="1">
        <v>1942102.7207762899</v>
      </c>
      <c r="CS91" s="1">
        <v>2719200.9703330901</v>
      </c>
      <c r="CT91" s="20">
        <v>2658943.10258561</v>
      </c>
      <c r="CU91" s="20">
        <v>3095039.3606434599</v>
      </c>
      <c r="CV91" s="20">
        <v>2939667.0706304698</v>
      </c>
      <c r="CW91" s="20">
        <v>3419505.37439874</v>
      </c>
      <c r="CX91" s="20">
        <v>4495744.4830518803</v>
      </c>
      <c r="CY91" s="20">
        <v>3436234.3707713601</v>
      </c>
      <c r="CZ91" s="20">
        <v>3748842.5899381302</v>
      </c>
      <c r="DA91" s="20">
        <v>2754200.89192692</v>
      </c>
      <c r="DB91" s="20">
        <v>2187454.9782720702</v>
      </c>
      <c r="DC91" s="22">
        <v>2289802.9232774698</v>
      </c>
      <c r="DD91" s="22">
        <v>2497367.0531818001</v>
      </c>
      <c r="DE91" s="22">
        <v>2416301.1024087602</v>
      </c>
      <c r="DF91" s="22">
        <v>2638593.3773255101</v>
      </c>
      <c r="DG91" s="22">
        <v>3014349.68150823</v>
      </c>
      <c r="DH91" s="22">
        <v>1748584.4713449201</v>
      </c>
      <c r="DI91" s="22">
        <v>3004416.4264107398</v>
      </c>
      <c r="DJ91" s="22">
        <v>1585410.63619775</v>
      </c>
      <c r="DK91" s="22">
        <v>2852449.56465887</v>
      </c>
      <c r="DL91" s="22">
        <v>2458359.7830954799</v>
      </c>
      <c r="DM91" s="6">
        <v>-0.38173035576289099</v>
      </c>
      <c r="DN91" s="6">
        <v>-1.30290360652237</v>
      </c>
      <c r="DO91" s="5">
        <v>1.4563783176372601E-2</v>
      </c>
      <c r="DP91" s="5">
        <v>0.147588286761905</v>
      </c>
      <c r="DQ91" s="24">
        <v>3192848.0246909601</v>
      </c>
      <c r="DR91" s="26">
        <v>2450563.5019409498</v>
      </c>
      <c r="DS91" t="s">
        <v>1443</v>
      </c>
      <c r="DT91" t="s">
        <v>1442</v>
      </c>
      <c r="DU91" t="s">
        <v>279</v>
      </c>
      <c r="DV91" t="s">
        <v>279</v>
      </c>
      <c r="DW91" t="s">
        <v>2503</v>
      </c>
      <c r="DX91" t="s">
        <v>2504</v>
      </c>
      <c r="DY91" t="s">
        <v>2505</v>
      </c>
      <c r="DZ91" t="s">
        <v>2506</v>
      </c>
      <c r="EA91" t="s">
        <v>2507</v>
      </c>
      <c r="EB91" t="str">
        <f>"F13B"</f>
        <v>F13B</v>
      </c>
      <c r="EC91" t="s">
        <v>1508</v>
      </c>
      <c r="ED91" t="s">
        <v>1506</v>
      </c>
      <c r="EE91">
        <v>9606</v>
      </c>
      <c r="EF91" s="15" t="str">
        <f>HYPERLINK("http://www.uniprot.org/uniprot/P05160", "P05160")</f>
        <v>P05160</v>
      </c>
      <c r="EG91" t="s">
        <v>2508</v>
      </c>
      <c r="EH91" t="s">
        <v>1653</v>
      </c>
      <c r="EI91" t="s">
        <v>1509</v>
      </c>
      <c r="EJ91" t="s">
        <v>1510</v>
      </c>
      <c r="EK91" t="s">
        <v>1508</v>
      </c>
      <c r="EL91" t="s">
        <v>1603</v>
      </c>
      <c r="EM91" t="s">
        <v>1544</v>
      </c>
      <c r="EN91" t="s">
        <v>1508</v>
      </c>
      <c r="EO91" t="s">
        <v>1508</v>
      </c>
      <c r="EP91" t="s">
        <v>1617</v>
      </c>
      <c r="EQ91" t="s">
        <v>1508</v>
      </c>
      <c r="ER91" t="s">
        <v>2509</v>
      </c>
      <c r="ES91" t="s">
        <v>2510</v>
      </c>
      <c r="ET91" t="s">
        <v>1508</v>
      </c>
      <c r="EU91" t="s">
        <v>1508</v>
      </c>
      <c r="EV91" t="s">
        <v>2511</v>
      </c>
      <c r="EW91" t="s">
        <v>98</v>
      </c>
    </row>
    <row r="92" spans="1:153">
      <c r="A92">
        <v>299</v>
      </c>
      <c r="B92">
        <v>1</v>
      </c>
      <c r="C92" t="s">
        <v>281</v>
      </c>
      <c r="D92" t="s">
        <v>98</v>
      </c>
      <c r="E92" t="s">
        <v>98</v>
      </c>
      <c r="F92" t="s">
        <v>98</v>
      </c>
      <c r="G92" t="s">
        <v>98</v>
      </c>
      <c r="H92" t="s">
        <v>98</v>
      </c>
      <c r="I92">
        <v>27.4</v>
      </c>
      <c r="J92">
        <v>2871</v>
      </c>
      <c r="K92">
        <v>331770</v>
      </c>
      <c r="L92" t="s">
        <v>282</v>
      </c>
      <c r="M92">
        <v>201</v>
      </c>
      <c r="N92">
        <v>201</v>
      </c>
      <c r="O92">
        <v>1</v>
      </c>
      <c r="P92">
        <v>129</v>
      </c>
      <c r="Q92">
        <v>72</v>
      </c>
      <c r="R92">
        <v>129</v>
      </c>
      <c r="S92">
        <v>72</v>
      </c>
      <c r="T92">
        <v>129</v>
      </c>
      <c r="U92">
        <v>72</v>
      </c>
      <c r="V92">
        <v>129</v>
      </c>
      <c r="W92" s="1">
        <v>3272371.7080000001</v>
      </c>
      <c r="X92" s="1">
        <v>2770101.9130000002</v>
      </c>
      <c r="Y92" s="1">
        <v>747637.51069999998</v>
      </c>
      <c r="Z92" s="1">
        <v>13910204.65</v>
      </c>
      <c r="AA92" s="1">
        <v>1155676.6810000001</v>
      </c>
      <c r="AB92" s="1">
        <v>3250385.1710000001</v>
      </c>
      <c r="AC92" s="1">
        <v>2922204.9840000002</v>
      </c>
      <c r="AD92" s="1">
        <v>8493574.193</v>
      </c>
      <c r="AE92" s="1">
        <v>2300525.1740000001</v>
      </c>
      <c r="AF92" s="1">
        <v>2779792.5159999998</v>
      </c>
      <c r="AG92" s="1">
        <v>4539426.3320000004</v>
      </c>
      <c r="AH92">
        <v>72</v>
      </c>
      <c r="AI92" s="1">
        <v>728309.51969999995</v>
      </c>
      <c r="AJ92" s="1">
        <v>690328.05099999998</v>
      </c>
      <c r="AK92" s="1">
        <v>860248.64780000004</v>
      </c>
      <c r="AL92" s="1">
        <v>1947696.46</v>
      </c>
      <c r="AM92" s="1">
        <v>990725.01850000001</v>
      </c>
      <c r="AN92" s="1">
        <v>904429.9523</v>
      </c>
      <c r="AO92" s="1">
        <v>2322467.9440000001</v>
      </c>
      <c r="AP92" s="1">
        <v>882144.68339999998</v>
      </c>
      <c r="AQ92" s="1">
        <v>963009.34739999997</v>
      </c>
      <c r="AR92" s="1">
        <v>971629.86250000005</v>
      </c>
      <c r="AS92" s="1">
        <v>1126098.949</v>
      </c>
      <c r="AT92" s="1">
        <v>2660408.6031045401</v>
      </c>
      <c r="AU92" s="1">
        <v>4194718.2575181797</v>
      </c>
      <c r="AV92" s="1">
        <v>1126098.9486909001</v>
      </c>
      <c r="AW92" s="1">
        <v>1635420.4131174099</v>
      </c>
      <c r="AX92" s="1">
        <v>2449669.2189714201</v>
      </c>
      <c r="AY92" s="1">
        <v>531193.65347102506</v>
      </c>
      <c r="AZ92" s="1">
        <v>10176850.8054104</v>
      </c>
      <c r="BA92" s="1">
        <v>2044105.3058162001</v>
      </c>
      <c r="BB92" s="1">
        <v>2347920.4361297698</v>
      </c>
      <c r="BC92" s="1">
        <v>1718786.4049285101</v>
      </c>
      <c r="BD92" s="1">
        <v>5865980.8504413404</v>
      </c>
      <c r="BE92" s="1">
        <v>1439453.7119295299</v>
      </c>
      <c r="BF92" s="1">
        <v>1887692.73758105</v>
      </c>
      <c r="BG92" s="1">
        <v>3225245.4210054199</v>
      </c>
      <c r="BH92" s="1">
        <v>3225245.4210054199</v>
      </c>
      <c r="BI92" s="1">
        <v>1482529.7692514199</v>
      </c>
      <c r="BJ92" s="1">
        <v>1303099.94740522</v>
      </c>
      <c r="BK92" s="1">
        <v>1533378.7709379699</v>
      </c>
      <c r="BL92" s="1">
        <v>3070498.0823945799</v>
      </c>
      <c r="BM92" s="1">
        <v>1561791.17365951</v>
      </c>
      <c r="BN92" s="1">
        <v>1546857.5593328499</v>
      </c>
      <c r="BO92" s="1">
        <v>3790360.9360006698</v>
      </c>
      <c r="BP92" s="1">
        <v>1499906.8368855501</v>
      </c>
      <c r="BQ92" s="1">
        <v>2833066.1329740998</v>
      </c>
      <c r="BR92" s="1">
        <v>1023685.51350152</v>
      </c>
      <c r="BS92" s="1">
        <v>1900482.92949517</v>
      </c>
      <c r="BT92" s="1">
        <v>1900482.92949517</v>
      </c>
      <c r="BU92" s="1">
        <v>2475787.5244158702</v>
      </c>
      <c r="BV92" s="7">
        <v>0.76762763797493605</v>
      </c>
      <c r="BW92" s="7">
        <v>1.30271494996985</v>
      </c>
      <c r="BX92" s="1">
        <v>1255393.9088173099</v>
      </c>
      <c r="BY92" s="1">
        <v>1880433.7963789401</v>
      </c>
      <c r="BZ92" s="1">
        <v>407758.92952124</v>
      </c>
      <c r="CA92" s="1">
        <v>7812031.9457805203</v>
      </c>
      <c r="CB92" s="1">
        <v>1569111.7276757199</v>
      </c>
      <c r="CC92" s="1">
        <v>1802328.6185393799</v>
      </c>
      <c r="CD92" s="1">
        <v>1319387.9481987001</v>
      </c>
      <c r="CE92" s="1">
        <v>4502889.0246304898</v>
      </c>
      <c r="CF92" s="1">
        <v>1104964.45286272</v>
      </c>
      <c r="CG92" s="1">
        <v>1449045.1173717801</v>
      </c>
      <c r="CH92" s="1">
        <v>2475787.5244158702</v>
      </c>
      <c r="CI92" s="1">
        <v>1931313.6941791901</v>
      </c>
      <c r="CJ92" s="1">
        <v>1697567.78278972</v>
      </c>
      <c r="CK92" s="1">
        <v>1997555.4488673001</v>
      </c>
      <c r="CL92" s="1">
        <v>3999983.7557891998</v>
      </c>
      <c r="CM92" s="1">
        <v>2034568.7106572201</v>
      </c>
      <c r="CN92" s="1">
        <v>2015114.46801679</v>
      </c>
      <c r="CO92" s="1">
        <v>4937759.8571098102</v>
      </c>
      <c r="CP92" s="1">
        <v>1953951.0599728101</v>
      </c>
      <c r="CQ92" s="1">
        <v>3690677.6056786501</v>
      </c>
      <c r="CR92" s="1">
        <v>1333570.4225060099</v>
      </c>
      <c r="CS92" s="1">
        <v>2475787.5244158702</v>
      </c>
      <c r="CT92" s="20">
        <v>1461465.21401316</v>
      </c>
      <c r="CU92" s="20">
        <v>1800425.7498395599</v>
      </c>
      <c r="CV92" s="20">
        <v>6871234.8850555904</v>
      </c>
      <c r="CW92" s="20">
        <v>1517995.9033886001</v>
      </c>
      <c r="CX92" s="20">
        <v>1967052.61501296</v>
      </c>
      <c r="CY92" s="20">
        <v>1683587.1431818099</v>
      </c>
      <c r="CZ92" s="20">
        <v>2065823.13584011</v>
      </c>
      <c r="DA92" s="20">
        <v>4032830.0453611398</v>
      </c>
      <c r="DB92" s="20">
        <v>2389630.16096297</v>
      </c>
      <c r="DC92" s="22">
        <v>1821764.8054318901</v>
      </c>
      <c r="DD92" s="22">
        <v>1302801.8163135999</v>
      </c>
      <c r="DE92" s="22">
        <v>4180007.5115380599</v>
      </c>
      <c r="DF92" s="22">
        <v>1208947.96476327</v>
      </c>
      <c r="DG92" s="22">
        <v>1400366.02344766</v>
      </c>
      <c r="DH92" s="22">
        <v>1841383.24049719</v>
      </c>
      <c r="DI92" s="22">
        <v>4174236.8373929998</v>
      </c>
      <c r="DJ92" s="22">
        <v>1977372.39184146</v>
      </c>
      <c r="DK92" s="22">
        <v>3255819.2284683101</v>
      </c>
      <c r="DL92" s="22">
        <v>1688065.13658762</v>
      </c>
      <c r="DM92" s="6">
        <v>-0.210118593266199</v>
      </c>
      <c r="DN92" s="6">
        <v>-1.15678329457197</v>
      </c>
      <c r="DO92" s="5">
        <v>0.50582764108536504</v>
      </c>
      <c r="DP92" s="5">
        <v>0.79938692223385899</v>
      </c>
      <c r="DQ92" s="24">
        <v>2643338.3169617699</v>
      </c>
      <c r="DR92" s="26">
        <v>2285076.4956282098</v>
      </c>
      <c r="DS92" t="s">
        <v>1443</v>
      </c>
      <c r="DT92" t="s">
        <v>1442</v>
      </c>
      <c r="DU92" t="s">
        <v>281</v>
      </c>
      <c r="DV92" t="s">
        <v>281</v>
      </c>
      <c r="DW92" t="s">
        <v>2512</v>
      </c>
      <c r="DX92" t="s">
        <v>2513</v>
      </c>
      <c r="DY92" t="s">
        <v>2514</v>
      </c>
      <c r="DZ92" t="s">
        <v>2515</v>
      </c>
      <c r="EA92" t="s">
        <v>2516</v>
      </c>
      <c r="EB92" t="str">
        <f>"DSP"</f>
        <v>DSP</v>
      </c>
      <c r="EC92" t="s">
        <v>1508</v>
      </c>
      <c r="ED92" t="s">
        <v>1506</v>
      </c>
      <c r="EE92">
        <v>9606</v>
      </c>
      <c r="EF92" s="15" t="str">
        <f>HYPERLINK("http://www.uniprot.org/uniprot/P15924", "P15924")</f>
        <v>P15924</v>
      </c>
      <c r="EG92" t="s">
        <v>2517</v>
      </c>
      <c r="EH92" t="s">
        <v>1508</v>
      </c>
      <c r="EI92" t="s">
        <v>2518</v>
      </c>
      <c r="EJ92" t="s">
        <v>1542</v>
      </c>
      <c r="EK92" t="s">
        <v>1508</v>
      </c>
      <c r="EL92" t="s">
        <v>2519</v>
      </c>
      <c r="EM92" t="s">
        <v>2520</v>
      </c>
      <c r="EN92" t="s">
        <v>1508</v>
      </c>
      <c r="EO92" t="s">
        <v>1508</v>
      </c>
      <c r="EP92" t="s">
        <v>2521</v>
      </c>
      <c r="EQ92" t="s">
        <v>1514</v>
      </c>
      <c r="ER92" t="s">
        <v>2522</v>
      </c>
      <c r="ES92" t="s">
        <v>2523</v>
      </c>
      <c r="ET92" t="s">
        <v>2524</v>
      </c>
      <c r="EU92" t="s">
        <v>1508</v>
      </c>
      <c r="EV92" t="s">
        <v>2525</v>
      </c>
      <c r="EW92" t="s">
        <v>98</v>
      </c>
    </row>
    <row r="93" spans="1:153">
      <c r="A93">
        <v>183</v>
      </c>
      <c r="B93">
        <v>1</v>
      </c>
      <c r="C93" t="s">
        <v>283</v>
      </c>
      <c r="D93" t="s">
        <v>98</v>
      </c>
      <c r="E93" t="s">
        <v>98</v>
      </c>
      <c r="F93" t="s">
        <v>98</v>
      </c>
      <c r="G93" t="s">
        <v>98</v>
      </c>
      <c r="H93" t="s">
        <v>98</v>
      </c>
      <c r="I93">
        <v>17.399999999999999</v>
      </c>
      <c r="J93">
        <v>402</v>
      </c>
      <c r="K93">
        <v>43779</v>
      </c>
      <c r="L93" t="s">
        <v>284</v>
      </c>
      <c r="M93">
        <v>34</v>
      </c>
      <c r="N93">
        <v>34</v>
      </c>
      <c r="O93">
        <v>1</v>
      </c>
      <c r="P93">
        <v>21</v>
      </c>
      <c r="Q93">
        <v>13</v>
      </c>
      <c r="R93">
        <v>21</v>
      </c>
      <c r="S93">
        <v>13</v>
      </c>
      <c r="T93">
        <v>21</v>
      </c>
      <c r="U93">
        <v>13</v>
      </c>
      <c r="V93">
        <v>21</v>
      </c>
      <c r="W93" s="1">
        <v>6111705.4680000003</v>
      </c>
      <c r="X93" s="1">
        <v>4773830.6179999998</v>
      </c>
      <c r="Y93" s="1">
        <v>626185.59340000001</v>
      </c>
      <c r="Z93" s="1">
        <v>3547867.4789999998</v>
      </c>
      <c r="AA93" s="1">
        <v>693508.196</v>
      </c>
      <c r="AB93" s="1">
        <v>4250011.0439999998</v>
      </c>
      <c r="AC93" s="1">
        <v>1984218.4550000001</v>
      </c>
      <c r="AD93" s="1">
        <v>4039181.1740000001</v>
      </c>
      <c r="AE93" s="1">
        <v>2028969.8670000001</v>
      </c>
      <c r="AF93" s="1">
        <v>4452756.1670000004</v>
      </c>
      <c r="AG93" s="1">
        <v>3542449.83</v>
      </c>
      <c r="AH93">
        <v>13</v>
      </c>
      <c r="AI93" s="1">
        <v>1595727.1129999999</v>
      </c>
      <c r="AJ93" s="1">
        <v>1906640.966</v>
      </c>
      <c r="AK93" s="1">
        <v>978303.76679999998</v>
      </c>
      <c r="AL93" s="1">
        <v>1743027.9410000001</v>
      </c>
      <c r="AM93" s="1">
        <v>1923239.3259999999</v>
      </c>
      <c r="AN93" s="1">
        <v>1946282.5870000001</v>
      </c>
      <c r="AO93" s="1">
        <v>2849223.2140000002</v>
      </c>
      <c r="AP93" s="1">
        <v>1762793.399</v>
      </c>
      <c r="AQ93" s="1">
        <v>1362891.1270000001</v>
      </c>
      <c r="AR93" s="1">
        <v>4007240.449</v>
      </c>
      <c r="AS93" s="1">
        <v>2007536.9890000001</v>
      </c>
      <c r="AT93" s="1">
        <v>2642435.9440545398</v>
      </c>
      <c r="AU93" s="1">
        <v>3277334.8992181802</v>
      </c>
      <c r="AV93" s="1">
        <v>2007536.9888909</v>
      </c>
      <c r="AW93" s="1">
        <v>3054423.1441963399</v>
      </c>
      <c r="AX93" s="1">
        <v>4221615.77038626</v>
      </c>
      <c r="AY93" s="1">
        <v>444902.52073847398</v>
      </c>
      <c r="AZ93" s="1">
        <v>2595656.8519033599</v>
      </c>
      <c r="BA93" s="1">
        <v>1226643.9276459001</v>
      </c>
      <c r="BB93" s="1">
        <v>3070001.6333494498</v>
      </c>
      <c r="BC93" s="1">
        <v>1167080.24369801</v>
      </c>
      <c r="BD93" s="1">
        <v>2789609.9898290699</v>
      </c>
      <c r="BE93" s="1">
        <v>1269539.7726807499</v>
      </c>
      <c r="BF93" s="1">
        <v>3023763.6191496002</v>
      </c>
      <c r="BG93" s="1">
        <v>2516897.3473163801</v>
      </c>
      <c r="BH93" s="1">
        <v>2516897.3473163801</v>
      </c>
      <c r="BI93" s="1">
        <v>3248224.6690920601</v>
      </c>
      <c r="BJ93" s="1">
        <v>3599076.9010706898</v>
      </c>
      <c r="BK93" s="1">
        <v>1743810.0383838499</v>
      </c>
      <c r="BL93" s="1">
        <v>2747842.93154216</v>
      </c>
      <c r="BM93" s="1">
        <v>3031818.2624775199</v>
      </c>
      <c r="BN93" s="1">
        <v>3328750.8055684399</v>
      </c>
      <c r="BO93" s="1">
        <v>4650046.6868411005</v>
      </c>
      <c r="BP93" s="1">
        <v>2997270.08611116</v>
      </c>
      <c r="BQ93" s="1">
        <v>4009473.7452541199</v>
      </c>
      <c r="BR93" s="1">
        <v>4221930.7527290601</v>
      </c>
      <c r="BS93" s="1">
        <v>3388059.0878027999</v>
      </c>
      <c r="BT93" s="1">
        <v>3388059.0878027999</v>
      </c>
      <c r="BU93" s="1">
        <v>2920170.70231211</v>
      </c>
      <c r="BV93" s="7">
        <v>1.1602263816701599</v>
      </c>
      <c r="BW93" s="7">
        <v>0.86190075988488102</v>
      </c>
      <c r="BX93" s="1">
        <v>3543822.3126805201</v>
      </c>
      <c r="BY93" s="1">
        <v>4898029.9900769396</v>
      </c>
      <c r="BZ93" s="1">
        <v>516187.64183233498</v>
      </c>
      <c r="CA93" s="1">
        <v>3011549.5573411998</v>
      </c>
      <c r="CB93" s="1">
        <v>1423184.6457702799</v>
      </c>
      <c r="CC93" s="1">
        <v>3561896.88678252</v>
      </c>
      <c r="CD93" s="1">
        <v>1354077.2882644699</v>
      </c>
      <c r="CE93" s="1">
        <v>3236579.10477032</v>
      </c>
      <c r="CF93" s="1">
        <v>1472953.5368437499</v>
      </c>
      <c r="CG93" s="1">
        <v>3508250.3228718201</v>
      </c>
      <c r="CH93" s="1">
        <v>2920170.70231211</v>
      </c>
      <c r="CI93" s="1">
        <v>2799647.31056727</v>
      </c>
      <c r="CJ93" s="1">
        <v>3102047.1159169502</v>
      </c>
      <c r="CK93" s="1">
        <v>1502991.19717792</v>
      </c>
      <c r="CL93" s="1">
        <v>2368367.9107404798</v>
      </c>
      <c r="CM93" s="1">
        <v>2613126.4642622299</v>
      </c>
      <c r="CN93" s="1">
        <v>2869052.84878685</v>
      </c>
      <c r="CO93" s="1">
        <v>4007878.7728885198</v>
      </c>
      <c r="CP93" s="1">
        <v>2583349.3647994301</v>
      </c>
      <c r="CQ93" s="1">
        <v>3455768.46777301</v>
      </c>
      <c r="CR93" s="1">
        <v>3638885.3239585198</v>
      </c>
      <c r="CS93" s="1">
        <v>2920170.70231211</v>
      </c>
      <c r="CT93" s="20">
        <v>4125536.2147690002</v>
      </c>
      <c r="CU93" s="20">
        <v>4689630.3047745302</v>
      </c>
      <c r="CV93" s="20">
        <v>2648870.9365369999</v>
      </c>
      <c r="CW93" s="20">
        <v>1376822.58308334</v>
      </c>
      <c r="CX93" s="20">
        <v>2851454.7274029702</v>
      </c>
      <c r="CY93" s="20">
        <v>3076499.62189988</v>
      </c>
      <c r="CZ93" s="20">
        <v>1554356.8464418801</v>
      </c>
      <c r="DA93" s="20">
        <v>2387816.0142725199</v>
      </c>
      <c r="DB93" s="20">
        <v>3069154.5489237499</v>
      </c>
      <c r="DC93" s="22">
        <v>3600308.1359139201</v>
      </c>
      <c r="DD93" s="22">
        <v>1337055.0738987499</v>
      </c>
      <c r="DE93" s="22">
        <v>3004498.8663111101</v>
      </c>
      <c r="DF93" s="22">
        <v>1611566.9385966701</v>
      </c>
      <c r="DG93" s="22">
        <v>3390394.4708151398</v>
      </c>
      <c r="DH93" s="22">
        <v>2621700.1146620698</v>
      </c>
      <c r="DI93" s="22">
        <v>3388142.7403780399</v>
      </c>
      <c r="DJ93" s="22">
        <v>2614315.0752745299</v>
      </c>
      <c r="DK93" s="22">
        <v>3048588.5326851499</v>
      </c>
      <c r="DL93" s="22">
        <v>4606187.5306679197</v>
      </c>
      <c r="DM93" s="6">
        <v>2.8829018537629598E-2</v>
      </c>
      <c r="DN93" s="6">
        <v>1.02018374985107</v>
      </c>
      <c r="DO93" s="5">
        <v>0.90661617317614096</v>
      </c>
      <c r="DP93" s="5">
        <v>0.96395113642534602</v>
      </c>
      <c r="DQ93" s="24">
        <v>2864460.19978943</v>
      </c>
      <c r="DR93" s="26">
        <v>2922275.7479203301</v>
      </c>
      <c r="DS93" t="s">
        <v>1441</v>
      </c>
      <c r="DT93" t="s">
        <v>1442</v>
      </c>
      <c r="DU93" t="s">
        <v>283</v>
      </c>
      <c r="DV93" t="s">
        <v>283</v>
      </c>
      <c r="DW93" t="s">
        <v>2526</v>
      </c>
      <c r="DX93" t="s">
        <v>2527</v>
      </c>
      <c r="DY93" t="s">
        <v>2528</v>
      </c>
      <c r="DZ93" t="s">
        <v>2529</v>
      </c>
      <c r="EA93" t="s">
        <v>2530</v>
      </c>
      <c r="EB93" t="str">
        <f>"SHBG"</f>
        <v>SHBG</v>
      </c>
      <c r="EC93" t="s">
        <v>1508</v>
      </c>
      <c r="ED93" t="s">
        <v>1506</v>
      </c>
      <c r="EE93">
        <v>9606</v>
      </c>
      <c r="EF93" s="15" t="str">
        <f>HYPERLINK("http://www.uniprot.org/uniprot/P04278", "P04278")</f>
        <v>P04278</v>
      </c>
      <c r="EG93" t="s">
        <v>2531</v>
      </c>
      <c r="EH93" t="s">
        <v>1508</v>
      </c>
      <c r="EI93" t="s">
        <v>1509</v>
      </c>
      <c r="EJ93" t="s">
        <v>1542</v>
      </c>
      <c r="EK93" t="s">
        <v>1508</v>
      </c>
      <c r="EL93" t="s">
        <v>1508</v>
      </c>
      <c r="EM93" t="s">
        <v>1559</v>
      </c>
      <c r="EN93" t="s">
        <v>2100</v>
      </c>
      <c r="EO93" t="s">
        <v>1508</v>
      </c>
      <c r="EP93" t="s">
        <v>1617</v>
      </c>
      <c r="EQ93" t="s">
        <v>1514</v>
      </c>
      <c r="ER93" t="s">
        <v>1508</v>
      </c>
      <c r="ES93" t="s">
        <v>2293</v>
      </c>
      <c r="ET93" t="s">
        <v>2532</v>
      </c>
      <c r="EU93" t="s">
        <v>1508</v>
      </c>
      <c r="EV93" t="s">
        <v>1508</v>
      </c>
      <c r="EW93" t="s">
        <v>98</v>
      </c>
    </row>
    <row r="94" spans="1:153">
      <c r="A94">
        <v>167</v>
      </c>
      <c r="B94">
        <v>1</v>
      </c>
      <c r="C94" t="s">
        <v>285</v>
      </c>
      <c r="D94" t="s">
        <v>98</v>
      </c>
      <c r="E94" t="s">
        <v>98</v>
      </c>
      <c r="F94" t="s">
        <v>167</v>
      </c>
      <c r="G94" t="s">
        <v>98</v>
      </c>
      <c r="H94" t="s">
        <v>98</v>
      </c>
      <c r="I94">
        <v>31.2</v>
      </c>
      <c r="J94">
        <v>625</v>
      </c>
      <c r="K94">
        <v>70108</v>
      </c>
      <c r="L94" t="s">
        <v>286</v>
      </c>
      <c r="M94">
        <v>88</v>
      </c>
      <c r="N94">
        <v>83</v>
      </c>
      <c r="O94">
        <v>0.94299999999999995</v>
      </c>
      <c r="P94">
        <v>43</v>
      </c>
      <c r="Q94">
        <v>45</v>
      </c>
      <c r="R94">
        <v>40</v>
      </c>
      <c r="S94">
        <v>43</v>
      </c>
      <c r="T94">
        <v>40.5</v>
      </c>
      <c r="U94">
        <v>43.381999999999998</v>
      </c>
      <c r="V94">
        <v>40</v>
      </c>
      <c r="W94" s="1">
        <v>3885486.1970000002</v>
      </c>
      <c r="X94" s="1">
        <v>3462713.2489999998</v>
      </c>
      <c r="Y94" s="1">
        <v>443068.85129999998</v>
      </c>
      <c r="Z94" s="1">
        <v>5508948.7120000003</v>
      </c>
      <c r="AA94" s="1">
        <v>2025200.784</v>
      </c>
      <c r="AB94" s="1">
        <v>4168552.9440000001</v>
      </c>
      <c r="AC94" s="1">
        <v>4662262.0980000002</v>
      </c>
      <c r="AD94" s="1">
        <v>4614926.9610000001</v>
      </c>
      <c r="AE94" s="1">
        <v>3658350.443</v>
      </c>
      <c r="AF94" s="1">
        <v>4641473.6780000003</v>
      </c>
      <c r="AG94" s="1">
        <v>4069768.341</v>
      </c>
      <c r="AH94">
        <v>43</v>
      </c>
      <c r="AI94" s="1">
        <v>1418124.0090000001</v>
      </c>
      <c r="AJ94" s="1">
        <v>1483193.1059999999</v>
      </c>
      <c r="AK94" s="1">
        <v>1470604.1029999999</v>
      </c>
      <c r="AL94" s="1">
        <v>1807844.36</v>
      </c>
      <c r="AM94" s="1">
        <v>1523906.6329999999</v>
      </c>
      <c r="AN94" s="1">
        <v>1212747.254</v>
      </c>
      <c r="AO94" s="1">
        <v>1834840.662</v>
      </c>
      <c r="AP94" s="1">
        <v>1096100.8019999999</v>
      </c>
      <c r="AQ94" s="1">
        <v>1024651.7560000001</v>
      </c>
      <c r="AR94" s="1">
        <v>1628934.96</v>
      </c>
      <c r="AS94" s="1">
        <v>1450094.7649999999</v>
      </c>
      <c r="AT94" s="1">
        <v>2595081.57583181</v>
      </c>
      <c r="AU94" s="1">
        <v>3740068.3871181798</v>
      </c>
      <c r="AV94" s="1">
        <v>1450094.76454545</v>
      </c>
      <c r="AW94" s="1">
        <v>1941834.24392927</v>
      </c>
      <c r="AX94" s="1">
        <v>3062162.4498332399</v>
      </c>
      <c r="AY94" s="1">
        <v>314798.76075358799</v>
      </c>
      <c r="AZ94" s="1">
        <v>4030404.3360484801</v>
      </c>
      <c r="BA94" s="1">
        <v>3582077.70043041</v>
      </c>
      <c r="BB94" s="1">
        <v>3011160.25683054</v>
      </c>
      <c r="BC94" s="1">
        <v>2742255.5071023302</v>
      </c>
      <c r="BD94" s="1">
        <v>3187241.6210506698</v>
      </c>
      <c r="BE94" s="1">
        <v>2289053.9013573001</v>
      </c>
      <c r="BF94" s="1">
        <v>3151917.3115272201</v>
      </c>
      <c r="BG94" s="1">
        <v>2891555.1759995101</v>
      </c>
      <c r="BH94" s="1">
        <v>2891555.1759995101</v>
      </c>
      <c r="BI94" s="1">
        <v>2886699.9578677602</v>
      </c>
      <c r="BJ94" s="1">
        <v>2799754.1974726901</v>
      </c>
      <c r="BK94" s="1">
        <v>2621327.12182855</v>
      </c>
      <c r="BL94" s="1">
        <v>2850024.5056911302</v>
      </c>
      <c r="BM94" s="1">
        <v>2402305.2657982199</v>
      </c>
      <c r="BN94" s="1">
        <v>2074176.39435697</v>
      </c>
      <c r="BO94" s="1">
        <v>2994533.63263747</v>
      </c>
      <c r="BP94" s="1">
        <v>1863695.51137458</v>
      </c>
      <c r="BQ94" s="1">
        <v>3014411.22648862</v>
      </c>
      <c r="BR94" s="1">
        <v>1716206.12472498</v>
      </c>
      <c r="BS94" s="1">
        <v>2447280.8090977198</v>
      </c>
      <c r="BT94" s="1">
        <v>2447280.8090977198</v>
      </c>
      <c r="BU94" s="1">
        <v>2660159.2979877698</v>
      </c>
      <c r="BV94" s="7">
        <v>0.91997528529547901</v>
      </c>
      <c r="BW94" s="7">
        <v>1.08698572231624</v>
      </c>
      <c r="BX94" s="1">
        <v>1786439.5125553701</v>
      </c>
      <c r="BY94" s="1">
        <v>2817113.7734064399</v>
      </c>
      <c r="BZ94" s="1">
        <v>289607.07973494497</v>
      </c>
      <c r="CA94" s="1">
        <v>3707872.3789123399</v>
      </c>
      <c r="CB94" s="1">
        <v>3295422.9544040398</v>
      </c>
      <c r="CC94" s="1">
        <v>2770193.0163480798</v>
      </c>
      <c r="CD94" s="1">
        <v>2522807.2924995599</v>
      </c>
      <c r="CE94" s="1">
        <v>2932183.5196317099</v>
      </c>
      <c r="CF94" s="1">
        <v>2105873.0159579101</v>
      </c>
      <c r="CG94" s="1">
        <v>2899686.0279000099</v>
      </c>
      <c r="CH94" s="1">
        <v>2660159.2979877698</v>
      </c>
      <c r="CI94" s="1">
        <v>3137801.6388131599</v>
      </c>
      <c r="CJ94" s="1">
        <v>3043292.8386477898</v>
      </c>
      <c r="CK94" s="1">
        <v>2849345.1549479701</v>
      </c>
      <c r="CL94" s="1">
        <v>3097935.9459376698</v>
      </c>
      <c r="CM94" s="1">
        <v>2611271.5245678001</v>
      </c>
      <c r="CN94" s="1">
        <v>2254600.1262314101</v>
      </c>
      <c r="CO94" s="1">
        <v>3255015.30367273</v>
      </c>
      <c r="CP94" s="1">
        <v>2025810.4116090499</v>
      </c>
      <c r="CQ94" s="1">
        <v>3276621.9643829302</v>
      </c>
      <c r="CR94" s="1">
        <v>1865491.55412774</v>
      </c>
      <c r="CS94" s="1">
        <v>2660159.2979877698</v>
      </c>
      <c r="CT94" s="20">
        <v>2079681.2746987999</v>
      </c>
      <c r="CU94" s="20">
        <v>2697252.1912951898</v>
      </c>
      <c r="CV94" s="20">
        <v>3261336.1307460698</v>
      </c>
      <c r="CW94" s="20">
        <v>3188070.3308030502</v>
      </c>
      <c r="CX94" s="20">
        <v>3195866.5946510402</v>
      </c>
      <c r="CY94" s="20">
        <v>3018229.2265612399</v>
      </c>
      <c r="CZ94" s="20">
        <v>2946723.2794079399</v>
      </c>
      <c r="DA94" s="20">
        <v>3123374.9745358001</v>
      </c>
      <c r="DB94" s="20">
        <v>3066975.8956212802</v>
      </c>
      <c r="DC94" s="22">
        <v>2800066.58581828</v>
      </c>
      <c r="DD94" s="22">
        <v>2491092.87936487</v>
      </c>
      <c r="DE94" s="22">
        <v>2721930.0920422799</v>
      </c>
      <c r="DF94" s="22">
        <v>2304047.7818959402</v>
      </c>
      <c r="DG94" s="22">
        <v>2802274.2311171498</v>
      </c>
      <c r="DH94" s="22">
        <v>2060221.8644935</v>
      </c>
      <c r="DI94" s="22">
        <v>2751694.1244732002</v>
      </c>
      <c r="DJ94" s="22">
        <v>2050093.0965366401</v>
      </c>
      <c r="DK94" s="22">
        <v>2890550.1742133</v>
      </c>
      <c r="DL94" s="22">
        <v>2361383.5474875499</v>
      </c>
      <c r="DM94" s="6">
        <v>-0.22687701915938699</v>
      </c>
      <c r="DN94" s="6">
        <v>-1.17029888741578</v>
      </c>
      <c r="DO94" s="5">
        <v>6.3394939963533903E-2</v>
      </c>
      <c r="DP94" s="5">
        <v>0.33338316232213699</v>
      </c>
      <c r="DQ94" s="24">
        <v>2953056.6553689302</v>
      </c>
      <c r="DR94" s="26">
        <v>2523335.4377442701</v>
      </c>
      <c r="DS94" t="s">
        <v>1443</v>
      </c>
      <c r="DT94" t="s">
        <v>1442</v>
      </c>
      <c r="DU94" t="s">
        <v>285</v>
      </c>
      <c r="DV94" t="s">
        <v>285</v>
      </c>
      <c r="DW94" t="s">
        <v>2533</v>
      </c>
      <c r="DX94" t="s">
        <v>2534</v>
      </c>
      <c r="DY94" t="s">
        <v>2535</v>
      </c>
      <c r="DZ94" t="s">
        <v>2536</v>
      </c>
      <c r="EA94" t="s">
        <v>2537</v>
      </c>
      <c r="EB94" t="str">
        <f>"F11"</f>
        <v>F11</v>
      </c>
      <c r="EC94" t="s">
        <v>1508</v>
      </c>
      <c r="ED94" t="s">
        <v>1506</v>
      </c>
      <c r="EE94">
        <v>9606</v>
      </c>
      <c r="EF94" s="15" t="str">
        <f>HYPERLINK("http://www.uniprot.org/uniprot/P03951", "P03951")</f>
        <v>P03951</v>
      </c>
      <c r="EG94" t="s">
        <v>2538</v>
      </c>
      <c r="EH94" t="s">
        <v>1653</v>
      </c>
      <c r="EI94" t="s">
        <v>1509</v>
      </c>
      <c r="EJ94" t="s">
        <v>1542</v>
      </c>
      <c r="EK94" t="s">
        <v>1508</v>
      </c>
      <c r="EL94" t="s">
        <v>1603</v>
      </c>
      <c r="EM94" t="s">
        <v>1559</v>
      </c>
      <c r="EN94" t="s">
        <v>1508</v>
      </c>
      <c r="EO94" t="s">
        <v>2539</v>
      </c>
      <c r="EP94" t="s">
        <v>1617</v>
      </c>
      <c r="EQ94" t="s">
        <v>1514</v>
      </c>
      <c r="ER94" t="s">
        <v>2540</v>
      </c>
      <c r="ES94" t="s">
        <v>2541</v>
      </c>
      <c r="ET94" t="s">
        <v>2542</v>
      </c>
      <c r="EU94" t="s">
        <v>1508</v>
      </c>
      <c r="EV94" t="s">
        <v>2543</v>
      </c>
      <c r="EW94" t="s">
        <v>98</v>
      </c>
    </row>
    <row r="95" spans="1:153">
      <c r="A95">
        <v>411</v>
      </c>
      <c r="B95">
        <v>1</v>
      </c>
      <c r="C95" t="s">
        <v>287</v>
      </c>
      <c r="D95" t="s">
        <v>98</v>
      </c>
      <c r="E95" t="s">
        <v>98</v>
      </c>
      <c r="F95" t="s">
        <v>98</v>
      </c>
      <c r="G95" t="s">
        <v>98</v>
      </c>
      <c r="H95" t="s">
        <v>98</v>
      </c>
      <c r="I95">
        <v>15.7</v>
      </c>
      <c r="J95">
        <v>381</v>
      </c>
      <c r="K95">
        <v>43173</v>
      </c>
      <c r="L95" t="s">
        <v>288</v>
      </c>
      <c r="M95">
        <v>63</v>
      </c>
      <c r="N95">
        <v>63</v>
      </c>
      <c r="O95">
        <v>1</v>
      </c>
      <c r="P95">
        <v>37</v>
      </c>
      <c r="Q95">
        <v>26</v>
      </c>
      <c r="R95">
        <v>37</v>
      </c>
      <c r="S95">
        <v>26</v>
      </c>
      <c r="T95">
        <v>37</v>
      </c>
      <c r="U95">
        <v>26</v>
      </c>
      <c r="V95">
        <v>37</v>
      </c>
      <c r="W95" s="1">
        <v>3030014.7250000001</v>
      </c>
      <c r="X95" s="1">
        <v>5361622.216</v>
      </c>
      <c r="Y95" s="1">
        <v>256642.03649999999</v>
      </c>
      <c r="Z95" s="1">
        <v>5574960.7620000001</v>
      </c>
      <c r="AA95" s="1">
        <v>1324532.747</v>
      </c>
      <c r="AB95" s="1">
        <v>4100121.801</v>
      </c>
      <c r="AC95" s="1">
        <v>5403636.4359999998</v>
      </c>
      <c r="AD95" s="1">
        <v>5055184.9050000003</v>
      </c>
      <c r="AE95" s="1">
        <v>4874811.0520000001</v>
      </c>
      <c r="AF95" s="1">
        <v>6565480.3779999996</v>
      </c>
      <c r="AG95" s="1">
        <v>4587818.3360000001</v>
      </c>
      <c r="AH95">
        <v>26</v>
      </c>
      <c r="AI95" s="1">
        <v>400207.897</v>
      </c>
      <c r="AJ95" s="1">
        <v>1040322.08</v>
      </c>
      <c r="AK95" s="1">
        <v>432107.36609999998</v>
      </c>
      <c r="AL95" s="1">
        <v>1024392.464</v>
      </c>
      <c r="AM95" s="1">
        <v>683155.77729999996</v>
      </c>
      <c r="AN95" s="1">
        <v>1020021.393</v>
      </c>
      <c r="AO95" s="1">
        <v>1541092.0649999999</v>
      </c>
      <c r="AP95" s="1">
        <v>1213827.6880000001</v>
      </c>
      <c r="AQ95" s="1">
        <v>556500.53799999994</v>
      </c>
      <c r="AR95" s="1">
        <v>1963466.0560000001</v>
      </c>
      <c r="AS95" s="1">
        <v>987509.33239999996</v>
      </c>
      <c r="AT95" s="1">
        <v>2590792.1841500001</v>
      </c>
      <c r="AU95" s="1">
        <v>4194075.03586363</v>
      </c>
      <c r="AV95" s="1">
        <v>987509.33243636298</v>
      </c>
      <c r="AW95" s="1">
        <v>1514298.61137014</v>
      </c>
      <c r="AX95" s="1">
        <v>4741414.3301552096</v>
      </c>
      <c r="AY95" s="1">
        <v>182343.20650262601</v>
      </c>
      <c r="AZ95" s="1">
        <v>4078699.4403343401</v>
      </c>
      <c r="BA95" s="1">
        <v>2342769.7905327901</v>
      </c>
      <c r="BB95" s="1">
        <v>2961728.9215688198</v>
      </c>
      <c r="BC95" s="1">
        <v>3178318.04894805</v>
      </c>
      <c r="BD95" s="1">
        <v>3491300.26704296</v>
      </c>
      <c r="BE95" s="1">
        <v>3050201.2944964599</v>
      </c>
      <c r="BF95" s="1">
        <v>4458465.7153172595</v>
      </c>
      <c r="BG95" s="1">
        <v>3259627.7587501798</v>
      </c>
      <c r="BH95" s="1">
        <v>3259627.7587501798</v>
      </c>
      <c r="BI95" s="1">
        <v>814653.80465767498</v>
      </c>
      <c r="BJ95" s="1">
        <v>1963767.29262084</v>
      </c>
      <c r="BK95" s="1">
        <v>770224.124894768</v>
      </c>
      <c r="BL95" s="1">
        <v>1614930.8482757399</v>
      </c>
      <c r="BM95" s="1">
        <v>1076935.2174400999</v>
      </c>
      <c r="BN95" s="1">
        <v>1744555.00774913</v>
      </c>
      <c r="BO95" s="1">
        <v>2515124.1277828398</v>
      </c>
      <c r="BP95" s="1">
        <v>2063866.03274084</v>
      </c>
      <c r="BQ95" s="1">
        <v>1637162.53787805</v>
      </c>
      <c r="BR95" s="1">
        <v>2068659.9242715</v>
      </c>
      <c r="BS95" s="1">
        <v>1666589.45078491</v>
      </c>
      <c r="BT95" s="1">
        <v>1666589.45078491</v>
      </c>
      <c r="BU95" s="1">
        <v>2330764.08849516</v>
      </c>
      <c r="BV95" s="7">
        <v>0.71503995578588297</v>
      </c>
      <c r="BW95" s="7">
        <v>1.39852324602045</v>
      </c>
      <c r="BX95" s="1">
        <v>1082784.01212073</v>
      </c>
      <c r="BY95" s="1">
        <v>3390300.6929967399</v>
      </c>
      <c r="BZ95" s="1">
        <v>130382.678315493</v>
      </c>
      <c r="CA95" s="1">
        <v>2916433.0674805702</v>
      </c>
      <c r="CB95" s="1">
        <v>1675174.0074390699</v>
      </c>
      <c r="CC95" s="1">
        <v>2117754.51712834</v>
      </c>
      <c r="CD95" s="1">
        <v>2272624.3971932898</v>
      </c>
      <c r="CE95" s="1">
        <v>2496419.1885816399</v>
      </c>
      <c r="CF95" s="1">
        <v>2181015.7987547899</v>
      </c>
      <c r="CG95" s="1">
        <v>3187981.1279533301</v>
      </c>
      <c r="CH95" s="1">
        <v>2330764.08849516</v>
      </c>
      <c r="CI95" s="1">
        <v>1139312.28327276</v>
      </c>
      <c r="CJ95" s="1">
        <v>2746374.2085049101</v>
      </c>
      <c r="CK95" s="1">
        <v>1077176.3433111</v>
      </c>
      <c r="CL95" s="1">
        <v>2258518.3320291699</v>
      </c>
      <c r="CM95" s="1">
        <v>1506118.93604808</v>
      </c>
      <c r="CN95" s="1">
        <v>2439800.7322985702</v>
      </c>
      <c r="CO95" s="1">
        <v>3517459.5593312299</v>
      </c>
      <c r="CP95" s="1">
        <v>2886364.6234600898</v>
      </c>
      <c r="CQ95" s="1">
        <v>2289609.8667362998</v>
      </c>
      <c r="CR95" s="1">
        <v>2893068.99220462</v>
      </c>
      <c r="CS95" s="1">
        <v>2330764.08849516</v>
      </c>
      <c r="CT95" s="20">
        <v>1260521.62344395</v>
      </c>
      <c r="CU95" s="20">
        <v>3246051.35215308</v>
      </c>
      <c r="CV95" s="20">
        <v>2565209.2531477702</v>
      </c>
      <c r="CW95" s="20">
        <v>1620603.0685413999</v>
      </c>
      <c r="CX95" s="20">
        <v>1160395.2340225801</v>
      </c>
      <c r="CY95" s="20">
        <v>2723755.9257907602</v>
      </c>
      <c r="CZ95" s="20">
        <v>1113989.50785248</v>
      </c>
      <c r="DA95" s="20">
        <v>2277064.39413004</v>
      </c>
      <c r="DB95" s="20">
        <v>1768958.31373291</v>
      </c>
      <c r="DC95" s="22">
        <v>2140592.2350472398</v>
      </c>
      <c r="DD95" s="22">
        <v>2244055.0533330301</v>
      </c>
      <c r="DE95" s="22">
        <v>2317412.4219228998</v>
      </c>
      <c r="DF95" s="22">
        <v>2386261.9328521802</v>
      </c>
      <c r="DG95" s="22">
        <v>3080884.3709955802</v>
      </c>
      <c r="DH95" s="22">
        <v>2229455.5718359901</v>
      </c>
      <c r="DI95" s="22">
        <v>2973556.7730089501</v>
      </c>
      <c r="DJ95" s="22">
        <v>2920962.4724670802</v>
      </c>
      <c r="DK95" s="22">
        <v>2019833.92381412</v>
      </c>
      <c r="DL95" s="22">
        <v>3662115.4916633498</v>
      </c>
      <c r="DM95" s="6">
        <v>0.39840235530906698</v>
      </c>
      <c r="DN95" s="6">
        <v>1.3180477021483601</v>
      </c>
      <c r="DO95" s="5">
        <v>5.2365838038413E-2</v>
      </c>
      <c r="DP95" s="5">
        <v>0.30970953559883602</v>
      </c>
      <c r="DQ95" s="24">
        <v>1970727.6303127799</v>
      </c>
      <c r="DR95" s="26">
        <v>2597513.02469404</v>
      </c>
      <c r="DS95" t="s">
        <v>1441</v>
      </c>
      <c r="DT95" t="s">
        <v>1442</v>
      </c>
      <c r="DU95" t="s">
        <v>287</v>
      </c>
      <c r="DV95" t="s">
        <v>287</v>
      </c>
      <c r="DW95" t="s">
        <v>2544</v>
      </c>
      <c r="DX95" t="s">
        <v>1508</v>
      </c>
      <c r="DY95" t="s">
        <v>2545</v>
      </c>
      <c r="DZ95" t="s">
        <v>2546</v>
      </c>
      <c r="EA95" t="s">
        <v>2547</v>
      </c>
      <c r="EB95" t="str">
        <f>"SELENOP"</f>
        <v>SELENOP</v>
      </c>
      <c r="EC95" t="s">
        <v>1508</v>
      </c>
      <c r="ED95" t="s">
        <v>1506</v>
      </c>
      <c r="EE95">
        <v>9606</v>
      </c>
      <c r="EF95" s="15" t="str">
        <f>HYPERLINK("http://www.uniprot.org/uniprot/P49908", "P49908")</f>
        <v>P49908</v>
      </c>
      <c r="EG95" t="s">
        <v>2548</v>
      </c>
      <c r="EH95" t="s">
        <v>1508</v>
      </c>
      <c r="EI95" t="s">
        <v>1509</v>
      </c>
      <c r="EJ95" t="s">
        <v>2549</v>
      </c>
      <c r="EK95" t="s">
        <v>1508</v>
      </c>
      <c r="EL95" t="s">
        <v>1508</v>
      </c>
      <c r="EM95" t="s">
        <v>1528</v>
      </c>
      <c r="EN95" t="s">
        <v>2550</v>
      </c>
      <c r="EO95" t="s">
        <v>1508</v>
      </c>
      <c r="EP95" t="s">
        <v>2385</v>
      </c>
      <c r="EQ95" t="s">
        <v>1508</v>
      </c>
      <c r="ER95" t="s">
        <v>2551</v>
      </c>
      <c r="ES95" t="s">
        <v>2283</v>
      </c>
      <c r="ET95" t="s">
        <v>2552</v>
      </c>
      <c r="EU95" t="s">
        <v>1508</v>
      </c>
      <c r="EV95" t="s">
        <v>1645</v>
      </c>
      <c r="EW95" t="s">
        <v>98</v>
      </c>
    </row>
    <row r="96" spans="1:153">
      <c r="A96">
        <v>459</v>
      </c>
      <c r="B96">
        <v>1</v>
      </c>
      <c r="C96" t="s">
        <v>289</v>
      </c>
      <c r="D96" t="s">
        <v>98</v>
      </c>
      <c r="E96" t="s">
        <v>98</v>
      </c>
      <c r="F96" t="s">
        <v>290</v>
      </c>
      <c r="G96" t="s">
        <v>98</v>
      </c>
      <c r="H96" t="s">
        <v>98</v>
      </c>
      <c r="I96">
        <v>45.5</v>
      </c>
      <c r="J96">
        <v>330</v>
      </c>
      <c r="K96">
        <v>37650</v>
      </c>
      <c r="L96" t="s">
        <v>291</v>
      </c>
      <c r="M96">
        <v>296</v>
      </c>
      <c r="N96">
        <v>18</v>
      </c>
      <c r="O96">
        <v>6.0999999999999999E-2</v>
      </c>
      <c r="P96">
        <v>163</v>
      </c>
      <c r="Q96">
        <v>133</v>
      </c>
      <c r="R96">
        <v>12</v>
      </c>
      <c r="S96">
        <v>6</v>
      </c>
      <c r="T96">
        <v>27.710999999999999</v>
      </c>
      <c r="U96">
        <v>17.327999999999999</v>
      </c>
      <c r="V96">
        <v>12</v>
      </c>
      <c r="W96" s="1">
        <v>3065871.81</v>
      </c>
      <c r="X96" s="1">
        <v>2074238.0619999999</v>
      </c>
      <c r="Y96" s="1">
        <v>352727.76120000001</v>
      </c>
      <c r="Z96" s="1">
        <v>10037207.960000001</v>
      </c>
      <c r="AA96" s="1">
        <v>3859978.6069999998</v>
      </c>
      <c r="AB96" s="1">
        <v>2822570.1490000002</v>
      </c>
      <c r="AC96" s="1">
        <v>10156272.83</v>
      </c>
      <c r="AD96" s="1">
        <v>4576314.125</v>
      </c>
      <c r="AE96" s="1">
        <v>3471266.8420000002</v>
      </c>
      <c r="AF96" s="1">
        <v>4761847.6579999998</v>
      </c>
      <c r="AG96" s="1">
        <v>4980618.6710000001</v>
      </c>
      <c r="AH96">
        <v>6</v>
      </c>
      <c r="AI96" s="1">
        <v>927251.81180000002</v>
      </c>
      <c r="AJ96" s="1">
        <v>486684.4093</v>
      </c>
      <c r="AK96" s="1">
        <v>126219.7913</v>
      </c>
      <c r="AL96" s="1">
        <v>521516.88650000002</v>
      </c>
      <c r="AM96" s="1">
        <v>412969.68190000003</v>
      </c>
      <c r="AN96" s="1">
        <v>704235.08420000004</v>
      </c>
      <c r="AO96" s="1">
        <v>1612871.986</v>
      </c>
      <c r="AP96" s="1">
        <v>114814.79240000001</v>
      </c>
      <c r="AQ96" s="1">
        <v>391976.1311</v>
      </c>
      <c r="AR96" s="1">
        <v>715007.46580000001</v>
      </c>
      <c r="AS96" s="1">
        <v>601354.804</v>
      </c>
      <c r="AT96" s="1">
        <v>2580628.0599772702</v>
      </c>
      <c r="AU96" s="1">
        <v>4559901.3159272699</v>
      </c>
      <c r="AV96" s="1">
        <v>601354.80402727204</v>
      </c>
      <c r="AW96" s="1">
        <v>1532218.76653482</v>
      </c>
      <c r="AX96" s="1">
        <v>1834299.70913866</v>
      </c>
      <c r="AY96" s="1">
        <v>250611.754320693</v>
      </c>
      <c r="AZ96" s="1">
        <v>7343326.0316409301</v>
      </c>
      <c r="BA96" s="1">
        <v>6827344.4299995601</v>
      </c>
      <c r="BB96" s="1">
        <v>2038887.63534079</v>
      </c>
      <c r="BC96" s="1">
        <v>5973730.0293882499</v>
      </c>
      <c r="BD96" s="1">
        <v>3160574.14851079</v>
      </c>
      <c r="BE96" s="1">
        <v>2171994.4633888998</v>
      </c>
      <c r="BF96" s="1">
        <v>3233660.49434818</v>
      </c>
      <c r="BG96" s="1">
        <v>3538710.9267922398</v>
      </c>
      <c r="BH96" s="1">
        <v>3538710.9267922398</v>
      </c>
      <c r="BI96" s="1">
        <v>1887492.0310695199</v>
      </c>
      <c r="BJ96" s="1">
        <v>918691.37758936803</v>
      </c>
      <c r="BK96" s="1">
        <v>224984.658733969</v>
      </c>
      <c r="BL96" s="1">
        <v>822159.21875970601</v>
      </c>
      <c r="BM96" s="1">
        <v>651010.51466017705</v>
      </c>
      <c r="BN96" s="1">
        <v>1204461.8389427699</v>
      </c>
      <c r="BO96" s="1">
        <v>2632271.84095171</v>
      </c>
      <c r="BP96" s="1">
        <v>195219.10105790099</v>
      </c>
      <c r="BQ96" s="1">
        <v>1153150.0758033299</v>
      </c>
      <c r="BR96" s="1">
        <v>753314.41841609601</v>
      </c>
      <c r="BS96" s="1">
        <v>1014888.20372916</v>
      </c>
      <c r="BT96" s="1">
        <v>1014888.20372916</v>
      </c>
      <c r="BU96" s="1">
        <v>1895097.8803241099</v>
      </c>
      <c r="BV96" s="7">
        <v>0.53553339606690498</v>
      </c>
      <c r="BW96" s="7">
        <v>1.8672971794929201</v>
      </c>
      <c r="BX96" s="1">
        <v>820554.31955984095</v>
      </c>
      <c r="BY96" s="1">
        <v>982328.75263956306</v>
      </c>
      <c r="BZ96" s="1">
        <v>134210.96388564599</v>
      </c>
      <c r="CA96" s="1">
        <v>3932596.3281511799</v>
      </c>
      <c r="CB96" s="1">
        <v>3656270.9487161301</v>
      </c>
      <c r="CC96" s="1">
        <v>1091892.4195528701</v>
      </c>
      <c r="CD96" s="1">
        <v>3199131.9298251499</v>
      </c>
      <c r="CE96" s="1">
        <v>1692593.00727325</v>
      </c>
      <c r="CF96" s="1">
        <v>1163175.57121717</v>
      </c>
      <c r="CG96" s="1">
        <v>1731733.18626567</v>
      </c>
      <c r="CH96" s="1">
        <v>1895097.8803241099</v>
      </c>
      <c r="CI96" s="1">
        <v>3524508.5459314901</v>
      </c>
      <c r="CJ96" s="1">
        <v>1715469.8181970899</v>
      </c>
      <c r="CK96" s="1">
        <v>420113.21868311899</v>
      </c>
      <c r="CL96" s="1">
        <v>1535215.5902841</v>
      </c>
      <c r="CM96" s="1">
        <v>1215630.09784518</v>
      </c>
      <c r="CN96" s="1">
        <v>2249088.1946646902</v>
      </c>
      <c r="CO96" s="1">
        <v>4915233.7842677804</v>
      </c>
      <c r="CP96" s="1">
        <v>364532.07678856398</v>
      </c>
      <c r="CQ96" s="1">
        <v>2153273.88407961</v>
      </c>
      <c r="CR96" s="1">
        <v>1406661.8887797301</v>
      </c>
      <c r="CS96" s="1">
        <v>1895097.8803241099</v>
      </c>
      <c r="CT96" s="20">
        <v>955247.26209218497</v>
      </c>
      <c r="CU96" s="20">
        <v>940532.96875740297</v>
      </c>
      <c r="CV96" s="20">
        <v>3458996.7458375599</v>
      </c>
      <c r="CW96" s="20">
        <v>3537163.23951717</v>
      </c>
      <c r="CX96" s="20">
        <v>3589729.5052612</v>
      </c>
      <c r="CY96" s="20">
        <v>1701341.74300056</v>
      </c>
      <c r="CZ96" s="20">
        <v>434470.84651390603</v>
      </c>
      <c r="DA96" s="20">
        <v>1547822.1754385701</v>
      </c>
      <c r="DB96" s="20">
        <v>1427775.0027163499</v>
      </c>
      <c r="DC96" s="22">
        <v>1103667.3117199601</v>
      </c>
      <c r="DD96" s="22">
        <v>3158915.38534451</v>
      </c>
      <c r="DE96" s="22">
        <v>1571224.9281914199</v>
      </c>
      <c r="DF96" s="22">
        <v>1272637.0842448</v>
      </c>
      <c r="DG96" s="22">
        <v>1673557.4942771101</v>
      </c>
      <c r="DH96" s="22">
        <v>2055185.13900181</v>
      </c>
      <c r="DI96" s="22">
        <v>4155193.9584802901</v>
      </c>
      <c r="DJ96" s="22">
        <v>368901.59602685599</v>
      </c>
      <c r="DK96" s="22">
        <v>1899561.88672727</v>
      </c>
      <c r="DL96" s="22">
        <v>1780586.0518062401</v>
      </c>
      <c r="DM96" s="6">
        <v>-3.8020777113533598E-2</v>
      </c>
      <c r="DN96" s="6">
        <v>-1.0267043310066799</v>
      </c>
      <c r="DO96" s="5">
        <v>0.91749815409387103</v>
      </c>
      <c r="DP96" s="5">
        <v>0.96395113642534602</v>
      </c>
      <c r="DQ96" s="24">
        <v>1954786.6099038799</v>
      </c>
      <c r="DR96" s="26">
        <v>1903943.0835820299</v>
      </c>
      <c r="DS96" t="s">
        <v>1443</v>
      </c>
      <c r="DT96" t="s">
        <v>1442</v>
      </c>
      <c r="DU96" t="s">
        <v>289</v>
      </c>
      <c r="DV96" t="s">
        <v>289</v>
      </c>
      <c r="DW96" t="s">
        <v>2553</v>
      </c>
      <c r="DX96" t="s">
        <v>2554</v>
      </c>
      <c r="DY96" t="s">
        <v>2555</v>
      </c>
      <c r="DZ96" t="s">
        <v>2556</v>
      </c>
      <c r="EA96" t="s">
        <v>2557</v>
      </c>
      <c r="EB96" t="str">
        <f>"CFHR1"</f>
        <v>CFHR1</v>
      </c>
      <c r="EC96" t="s">
        <v>2558</v>
      </c>
      <c r="ED96" t="s">
        <v>1506</v>
      </c>
      <c r="EE96">
        <v>9606</v>
      </c>
      <c r="EF96" s="15" t="str">
        <f>HYPERLINK("http://www.uniprot.org/uniprot/Q03591", "Q03591")</f>
        <v>Q03591</v>
      </c>
      <c r="EG96" t="s">
        <v>2559</v>
      </c>
      <c r="EH96" t="s">
        <v>1508</v>
      </c>
      <c r="EI96" t="s">
        <v>1509</v>
      </c>
      <c r="EJ96" t="s">
        <v>1510</v>
      </c>
      <c r="EK96" t="s">
        <v>1508</v>
      </c>
      <c r="EL96" t="s">
        <v>2560</v>
      </c>
      <c r="EM96" t="s">
        <v>1544</v>
      </c>
      <c r="EN96" t="s">
        <v>1508</v>
      </c>
      <c r="EO96" t="s">
        <v>1508</v>
      </c>
      <c r="EP96" t="s">
        <v>1617</v>
      </c>
      <c r="EQ96" t="s">
        <v>1514</v>
      </c>
      <c r="ER96" t="s">
        <v>2561</v>
      </c>
      <c r="ES96" t="s">
        <v>2562</v>
      </c>
      <c r="ET96" t="s">
        <v>2413</v>
      </c>
      <c r="EU96" t="s">
        <v>1508</v>
      </c>
      <c r="EV96" t="s">
        <v>1756</v>
      </c>
      <c r="EW96" t="s">
        <v>98</v>
      </c>
    </row>
    <row r="97" spans="1:153">
      <c r="A97">
        <v>216</v>
      </c>
      <c r="B97">
        <v>1</v>
      </c>
      <c r="C97" t="s">
        <v>292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>
        <v>30.8</v>
      </c>
      <c r="J97">
        <v>676</v>
      </c>
      <c r="K97">
        <v>75122</v>
      </c>
      <c r="L97" t="s">
        <v>293</v>
      </c>
      <c r="M97">
        <v>83</v>
      </c>
      <c r="N97">
        <v>83</v>
      </c>
      <c r="O97">
        <v>1</v>
      </c>
      <c r="P97">
        <v>43</v>
      </c>
      <c r="Q97">
        <v>40</v>
      </c>
      <c r="R97">
        <v>43</v>
      </c>
      <c r="S97">
        <v>40</v>
      </c>
      <c r="T97">
        <v>43</v>
      </c>
      <c r="U97">
        <v>40</v>
      </c>
      <c r="V97">
        <v>43</v>
      </c>
      <c r="W97" s="1">
        <v>4297138.8289999999</v>
      </c>
      <c r="X97" s="1">
        <v>3161082.855</v>
      </c>
      <c r="Y97" s="1">
        <v>388136.47720000002</v>
      </c>
      <c r="Z97" s="1">
        <v>3187468.301</v>
      </c>
      <c r="AA97" s="1">
        <v>1588224.64</v>
      </c>
      <c r="AB97" s="1">
        <v>2738560.1979999999</v>
      </c>
      <c r="AC97" s="1">
        <v>3775645.8190000001</v>
      </c>
      <c r="AD97" s="1">
        <v>3741860.3259999999</v>
      </c>
      <c r="AE97" s="1">
        <v>2684528.5890000002</v>
      </c>
      <c r="AF97" s="1">
        <v>3638782.0529999998</v>
      </c>
      <c r="AG97" s="1">
        <v>3201476.8459999999</v>
      </c>
      <c r="AH97">
        <v>40</v>
      </c>
      <c r="AI97" s="1">
        <v>2179820.3339999998</v>
      </c>
      <c r="AJ97" s="1">
        <v>2003262.787</v>
      </c>
      <c r="AK97" s="1">
        <v>2757867.517</v>
      </c>
      <c r="AL97" s="1">
        <v>1893279.236</v>
      </c>
      <c r="AM97" s="1">
        <v>1442069.0009999999</v>
      </c>
      <c r="AN97" s="1">
        <v>2136070.6030000001</v>
      </c>
      <c r="AO97" s="1">
        <v>1657570.7409999999</v>
      </c>
      <c r="AP97" s="1">
        <v>2208213.2390000001</v>
      </c>
      <c r="AQ97" s="1">
        <v>832690.26729999995</v>
      </c>
      <c r="AR97" s="1">
        <v>2373400.89</v>
      </c>
      <c r="AS97" s="1">
        <v>1948424.4620000001</v>
      </c>
      <c r="AT97" s="1">
        <v>2447071.54593181</v>
      </c>
      <c r="AU97" s="1">
        <v>2945718.6302908999</v>
      </c>
      <c r="AV97" s="1">
        <v>1948424.46157272</v>
      </c>
      <c r="AW97" s="1">
        <v>2147564.2702097502</v>
      </c>
      <c r="AX97" s="1">
        <v>2795423.2774510202</v>
      </c>
      <c r="AY97" s="1">
        <v>275769.51452877501</v>
      </c>
      <c r="AZ97" s="1">
        <v>2331985.0543141998</v>
      </c>
      <c r="BA97" s="1">
        <v>2809175.3228444899</v>
      </c>
      <c r="BB97" s="1">
        <v>1978202.92555592</v>
      </c>
      <c r="BC97" s="1">
        <v>2220764.3676794101</v>
      </c>
      <c r="BD97" s="1">
        <v>2584269.0625381302</v>
      </c>
      <c r="BE97" s="1">
        <v>1679727.1709477</v>
      </c>
      <c r="BF97" s="1">
        <v>2471012.6441279901</v>
      </c>
      <c r="BG97" s="1">
        <v>2274637.3182064798</v>
      </c>
      <c r="BH97" s="1">
        <v>2274637.3182064798</v>
      </c>
      <c r="BI97" s="1">
        <v>4437191.1246000798</v>
      </c>
      <c r="BJ97" s="1">
        <v>3781465.3896753602</v>
      </c>
      <c r="BK97" s="1">
        <v>4915852.54384543</v>
      </c>
      <c r="BL97" s="1">
        <v>2984710.5968326698</v>
      </c>
      <c r="BM97" s="1">
        <v>2273295.4104457102</v>
      </c>
      <c r="BN97" s="1">
        <v>3653347.5601029601</v>
      </c>
      <c r="BO97" s="1">
        <v>2705222.0038495702</v>
      </c>
      <c r="BP97" s="1">
        <v>3754615.5373420101</v>
      </c>
      <c r="BQ97" s="1">
        <v>2449681.9287517299</v>
      </c>
      <c r="BR97" s="1">
        <v>2500557.2621792802</v>
      </c>
      <c r="BS97" s="1">
        <v>3288296.6747550098</v>
      </c>
      <c r="BT97" s="1">
        <v>3288296.6747550098</v>
      </c>
      <c r="BU97" s="1">
        <v>2734900.7897421098</v>
      </c>
      <c r="BV97" s="7">
        <v>1.20234587195577</v>
      </c>
      <c r="BW97" s="7">
        <v>0.83170743404588598</v>
      </c>
      <c r="BX97" s="1">
        <v>2582115.0350464</v>
      </c>
      <c r="BY97" s="1">
        <v>3361065.63801231</v>
      </c>
      <c r="BZ97" s="1">
        <v>331570.33740492101</v>
      </c>
      <c r="CA97" s="1">
        <v>2803852.6035172399</v>
      </c>
      <c r="CB97" s="1">
        <v>3377600.3530220999</v>
      </c>
      <c r="CC97" s="1">
        <v>2378484.1214330001</v>
      </c>
      <c r="CD97" s="1">
        <v>2670126.8700658102</v>
      </c>
      <c r="CE97" s="1">
        <v>3107185.23936573</v>
      </c>
      <c r="CF97" s="1">
        <v>2019613.0300009199</v>
      </c>
      <c r="CG97" s="1">
        <v>2971011.8522178102</v>
      </c>
      <c r="CH97" s="1">
        <v>2734900.7897421098</v>
      </c>
      <c r="CI97" s="1">
        <v>3690444.8446123102</v>
      </c>
      <c r="CJ97" s="1">
        <v>3145072.8761802199</v>
      </c>
      <c r="CK97" s="1">
        <v>4088551.1053896202</v>
      </c>
      <c r="CL97" s="1">
        <v>2482405.9918612698</v>
      </c>
      <c r="CM97" s="1">
        <v>1890716.69265009</v>
      </c>
      <c r="CN97" s="1">
        <v>3038516.3248910299</v>
      </c>
      <c r="CO97" s="1">
        <v>2249953.2513461998</v>
      </c>
      <c r="CP97" s="1">
        <v>3122741.6543915402</v>
      </c>
      <c r="CQ97" s="1">
        <v>2037418.67119068</v>
      </c>
      <c r="CR97" s="1">
        <v>2079732.0642119399</v>
      </c>
      <c r="CS97" s="1">
        <v>2734900.7897421098</v>
      </c>
      <c r="CT97" s="20">
        <v>3005965.9169891998</v>
      </c>
      <c r="CU97" s="20">
        <v>3218060.1801728201</v>
      </c>
      <c r="CV97" s="20">
        <v>2466186.76876349</v>
      </c>
      <c r="CW97" s="20">
        <v>3267570.6954062302</v>
      </c>
      <c r="CX97" s="20">
        <v>3758736.4517916599</v>
      </c>
      <c r="CY97" s="20">
        <v>3119171.0354005699</v>
      </c>
      <c r="CZ97" s="20">
        <v>4228279.8559448803</v>
      </c>
      <c r="DA97" s="20">
        <v>2502790.5311548999</v>
      </c>
      <c r="DB97" s="20">
        <v>2220673.9005306601</v>
      </c>
      <c r="DC97" s="22">
        <v>2404133.5293320501</v>
      </c>
      <c r="DD97" s="22">
        <v>2636560.49068713</v>
      </c>
      <c r="DE97" s="22">
        <v>2884383.2413468701</v>
      </c>
      <c r="DF97" s="22">
        <v>2209670.23500469</v>
      </c>
      <c r="DG97" s="22">
        <v>2871203.9419809501</v>
      </c>
      <c r="DH97" s="22">
        <v>2776553.45412608</v>
      </c>
      <c r="DI97" s="22">
        <v>1902044.2500171999</v>
      </c>
      <c r="DJ97" s="22">
        <v>3160172.8726681001</v>
      </c>
      <c r="DK97" s="22">
        <v>1797357.4489130101</v>
      </c>
      <c r="DL97" s="22">
        <v>2632574.2771366499</v>
      </c>
      <c r="DM97" s="6">
        <v>-0.288744514006812</v>
      </c>
      <c r="DN97" s="6">
        <v>-1.22157670160039</v>
      </c>
      <c r="DO97" s="5">
        <v>5.2391977114149897E-2</v>
      </c>
      <c r="DP97" s="5">
        <v>0.30970953559883602</v>
      </c>
      <c r="DQ97" s="24">
        <v>3087492.8151282701</v>
      </c>
      <c r="DR97" s="26">
        <v>2527465.3741212701</v>
      </c>
      <c r="DS97" t="s">
        <v>1443</v>
      </c>
      <c r="DT97" t="s">
        <v>1442</v>
      </c>
      <c r="DU97" t="s">
        <v>292</v>
      </c>
      <c r="DV97" t="s">
        <v>292</v>
      </c>
      <c r="DW97" t="s">
        <v>2563</v>
      </c>
      <c r="DX97" t="s">
        <v>1508</v>
      </c>
      <c r="DY97" t="s">
        <v>2564</v>
      </c>
      <c r="DZ97" t="s">
        <v>2565</v>
      </c>
      <c r="EA97" t="s">
        <v>2566</v>
      </c>
      <c r="EB97" t="str">
        <f>"PROS1"</f>
        <v>PROS1</v>
      </c>
      <c r="EC97" t="s">
        <v>2567</v>
      </c>
      <c r="ED97" t="s">
        <v>1506</v>
      </c>
      <c r="EE97">
        <v>9606</v>
      </c>
      <c r="EF97" s="15" t="str">
        <f>HYPERLINK("http://www.uniprot.org/uniprot/P07225", "P07225")</f>
        <v>P07225</v>
      </c>
      <c r="EG97" t="s">
        <v>2568</v>
      </c>
      <c r="EH97" t="s">
        <v>2336</v>
      </c>
      <c r="EI97" t="s">
        <v>1509</v>
      </c>
      <c r="EJ97" t="s">
        <v>1510</v>
      </c>
      <c r="EK97" t="s">
        <v>1508</v>
      </c>
      <c r="EL97" t="s">
        <v>1654</v>
      </c>
      <c r="EM97" t="s">
        <v>2137</v>
      </c>
      <c r="EN97" t="s">
        <v>2019</v>
      </c>
      <c r="EO97" t="s">
        <v>1508</v>
      </c>
      <c r="EP97" t="s">
        <v>2488</v>
      </c>
      <c r="EQ97" t="s">
        <v>1514</v>
      </c>
      <c r="ER97" t="s">
        <v>2569</v>
      </c>
      <c r="ES97" t="s">
        <v>2570</v>
      </c>
      <c r="ET97" t="s">
        <v>2571</v>
      </c>
      <c r="EU97" t="s">
        <v>1508</v>
      </c>
      <c r="EV97" t="s">
        <v>2572</v>
      </c>
      <c r="EW97" t="s">
        <v>98</v>
      </c>
    </row>
    <row r="98" spans="1:153">
      <c r="A98">
        <v>620</v>
      </c>
      <c r="B98">
        <v>1</v>
      </c>
      <c r="C98" t="s">
        <v>294</v>
      </c>
      <c r="D98" t="s">
        <v>98</v>
      </c>
      <c r="E98" t="s">
        <v>98</v>
      </c>
      <c r="F98" t="s">
        <v>98</v>
      </c>
      <c r="G98" t="s">
        <v>98</v>
      </c>
      <c r="H98" t="s">
        <v>98</v>
      </c>
      <c r="I98">
        <v>8.8000000000000007</v>
      </c>
      <c r="J98">
        <v>5405</v>
      </c>
      <c r="K98">
        <v>572012</v>
      </c>
      <c r="L98" t="s">
        <v>295</v>
      </c>
      <c r="M98">
        <v>97</v>
      </c>
      <c r="N98">
        <v>97</v>
      </c>
      <c r="O98">
        <v>1</v>
      </c>
      <c r="P98">
        <v>53</v>
      </c>
      <c r="Q98">
        <v>44</v>
      </c>
      <c r="R98">
        <v>53</v>
      </c>
      <c r="S98">
        <v>44</v>
      </c>
      <c r="T98">
        <v>53</v>
      </c>
      <c r="U98">
        <v>44</v>
      </c>
      <c r="V98">
        <v>53</v>
      </c>
      <c r="W98" s="1">
        <v>4542197.6619999995</v>
      </c>
      <c r="X98" s="1">
        <v>5584348.3190000001</v>
      </c>
      <c r="Y98" s="1">
        <v>406016.55800000002</v>
      </c>
      <c r="Z98" s="1">
        <v>3631532.4679999999</v>
      </c>
      <c r="AA98" s="1">
        <v>1810315.4950000001</v>
      </c>
      <c r="AB98" s="1">
        <v>3571269.676</v>
      </c>
      <c r="AC98" s="1">
        <v>5473585.716</v>
      </c>
      <c r="AD98" s="1">
        <v>3791791.4369999999</v>
      </c>
      <c r="AE98" s="1">
        <v>5228875.3830000004</v>
      </c>
      <c r="AF98" s="1">
        <v>4397147.6169999996</v>
      </c>
      <c r="AG98" s="1">
        <v>4225673.7529999996</v>
      </c>
      <c r="AH98">
        <v>44</v>
      </c>
      <c r="AI98" s="1">
        <v>894437.05220000003</v>
      </c>
      <c r="AJ98" s="1">
        <v>925251.90579999995</v>
      </c>
      <c r="AK98" s="1">
        <v>1299346.7290000001</v>
      </c>
      <c r="AL98" s="1">
        <v>881154.12190000003</v>
      </c>
      <c r="AM98" s="1">
        <v>631056.55720000004</v>
      </c>
      <c r="AN98" s="1">
        <v>774210.12780000002</v>
      </c>
      <c r="AO98" s="1">
        <v>1284078.548</v>
      </c>
      <c r="AP98" s="1">
        <v>557573.28269999998</v>
      </c>
      <c r="AQ98" s="1">
        <v>1043500.28</v>
      </c>
      <c r="AR98" s="1">
        <v>1419970.324</v>
      </c>
      <c r="AS98" s="1">
        <v>971057.89289999998</v>
      </c>
      <c r="AT98" s="1">
        <v>2424745.0411590901</v>
      </c>
      <c r="AU98" s="1">
        <v>3878432.1894545401</v>
      </c>
      <c r="AV98" s="1">
        <v>971057.89286363602</v>
      </c>
      <c r="AW98" s="1">
        <v>2270036.3649669401</v>
      </c>
      <c r="AX98" s="1">
        <v>4938376.4983050702</v>
      </c>
      <c r="AY98" s="1">
        <v>288473.24502461002</v>
      </c>
      <c r="AZ98" s="1">
        <v>2656867.0304818102</v>
      </c>
      <c r="BA98" s="1">
        <v>3201998.9408532302</v>
      </c>
      <c r="BB98" s="1">
        <v>2579711.8230856401</v>
      </c>
      <c r="BC98" s="1">
        <v>3219460.9092733301</v>
      </c>
      <c r="BD98" s="1">
        <v>2618753.3602332799</v>
      </c>
      <c r="BE98" s="1">
        <v>3271741.67200671</v>
      </c>
      <c r="BF98" s="1">
        <v>2986001.1403393298</v>
      </c>
      <c r="BG98" s="1">
        <v>3002325.38778118</v>
      </c>
      <c r="BH98" s="1">
        <v>3002325.38778118</v>
      </c>
      <c r="BI98" s="1">
        <v>1820695.0763930699</v>
      </c>
      <c r="BJ98" s="1">
        <v>1746554.71125359</v>
      </c>
      <c r="BK98" s="1">
        <v>2316063.7281228299</v>
      </c>
      <c r="BL98" s="1">
        <v>1389118.9398105801</v>
      </c>
      <c r="BM98" s="1">
        <v>994805.36244772503</v>
      </c>
      <c r="BN98" s="1">
        <v>1324141.0079951</v>
      </c>
      <c r="BO98" s="1">
        <v>2095667.7484697499</v>
      </c>
      <c r="BP98" s="1">
        <v>948039.470762457</v>
      </c>
      <c r="BQ98" s="1">
        <v>3069861.4826518898</v>
      </c>
      <c r="BR98" s="1">
        <v>1496046.08337248</v>
      </c>
      <c r="BS98" s="1">
        <v>1638824.8569513599</v>
      </c>
      <c r="BT98" s="1">
        <v>1638824.8569513599</v>
      </c>
      <c r="BU98" s="1">
        <v>2218171.6511920202</v>
      </c>
      <c r="BV98" s="7">
        <v>0.73881787104738805</v>
      </c>
      <c r="BW98" s="7">
        <v>1.3535135507514799</v>
      </c>
      <c r="BX98" s="1">
        <v>1677143.4343650199</v>
      </c>
      <c r="BY98" s="1">
        <v>3648560.81090821</v>
      </c>
      <c r="BZ98" s="1">
        <v>213129.18874321401</v>
      </c>
      <c r="CA98" s="1">
        <v>1962940.84311657</v>
      </c>
      <c r="CB98" s="1">
        <v>2365694.0405771802</v>
      </c>
      <c r="CC98" s="1">
        <v>1905937.19704791</v>
      </c>
      <c r="CD98" s="1">
        <v>2378595.2549096099</v>
      </c>
      <c r="CE98" s="1">
        <v>1934781.7824057401</v>
      </c>
      <c r="CF98" s="1">
        <v>2417221.2167290198</v>
      </c>
      <c r="CG98" s="1">
        <v>2206111.00545057</v>
      </c>
      <c r="CH98" s="1">
        <v>2218171.6511920202</v>
      </c>
      <c r="CI98" s="1">
        <v>2464335.4576845202</v>
      </c>
      <c r="CJ98" s="1">
        <v>2363985.4688105802</v>
      </c>
      <c r="CK98" s="1">
        <v>3134823.6404182501</v>
      </c>
      <c r="CL98" s="1">
        <v>1880191.3086391599</v>
      </c>
      <c r="CM98" s="1">
        <v>1346482.53843323</v>
      </c>
      <c r="CN98" s="1">
        <v>1792242.7974270899</v>
      </c>
      <c r="CO98" s="1">
        <v>2836514.6954266601</v>
      </c>
      <c r="CP98" s="1">
        <v>1283184.27032424</v>
      </c>
      <c r="CQ98" s="1">
        <v>4155099.1156993601</v>
      </c>
      <c r="CR98" s="1">
        <v>2024918.6463933301</v>
      </c>
      <c r="CS98" s="1">
        <v>2218171.6511920202</v>
      </c>
      <c r="CT98" s="20">
        <v>1952444.38500118</v>
      </c>
      <c r="CU98" s="20">
        <v>3493323.1079254998</v>
      </c>
      <c r="CV98" s="20">
        <v>1726545.37156727</v>
      </c>
      <c r="CW98" s="20">
        <v>2288628.5271644602</v>
      </c>
      <c r="CX98" s="20">
        <v>2509937.9354671198</v>
      </c>
      <c r="CY98" s="20">
        <v>2344516.4206742798</v>
      </c>
      <c r="CZ98" s="20">
        <v>3241958.1678329399</v>
      </c>
      <c r="DA98" s="20">
        <v>1895630.6983828901</v>
      </c>
      <c r="DB98" s="20">
        <v>1581463.0728350601</v>
      </c>
      <c r="DC98" s="22">
        <v>1926490.69166935</v>
      </c>
      <c r="DD98" s="22">
        <v>2348693.7428842098</v>
      </c>
      <c r="DE98" s="22">
        <v>1796047.45740023</v>
      </c>
      <c r="DF98" s="22">
        <v>2644695.6395530398</v>
      </c>
      <c r="DG98" s="22">
        <v>2131999.1068258099</v>
      </c>
      <c r="DH98" s="22">
        <v>1637726.24457012</v>
      </c>
      <c r="DI98" s="22">
        <v>2397906.0290685999</v>
      </c>
      <c r="DJ98" s="22">
        <v>1298565.3539447901</v>
      </c>
      <c r="DK98" s="22">
        <v>3665519.7344439998</v>
      </c>
      <c r="DL98" s="22">
        <v>2563190.1500780201</v>
      </c>
      <c r="DM98" s="6">
        <v>-6.0560728688996E-2</v>
      </c>
      <c r="DN98" s="6">
        <v>-1.0428709785658801</v>
      </c>
      <c r="DO98" s="5">
        <v>0.75035325923766805</v>
      </c>
      <c r="DP98" s="5">
        <v>0.88265736036269804</v>
      </c>
      <c r="DQ98" s="24">
        <v>2337160.8540945202</v>
      </c>
      <c r="DR98" s="26">
        <v>2241083.4150438202</v>
      </c>
      <c r="DS98" t="s">
        <v>1443</v>
      </c>
      <c r="DT98" t="s">
        <v>1442</v>
      </c>
      <c r="DU98" t="s">
        <v>294</v>
      </c>
      <c r="DV98" t="s">
        <v>294</v>
      </c>
      <c r="DW98" t="s">
        <v>2573</v>
      </c>
      <c r="DX98" t="s">
        <v>2574</v>
      </c>
      <c r="DY98" t="s">
        <v>2575</v>
      </c>
      <c r="DZ98" t="s">
        <v>2576</v>
      </c>
      <c r="EA98" t="s">
        <v>2577</v>
      </c>
      <c r="EB98" t="str">
        <f>"FCGBP"</f>
        <v>FCGBP</v>
      </c>
      <c r="EC98" t="s">
        <v>1508</v>
      </c>
      <c r="ED98" t="s">
        <v>1506</v>
      </c>
      <c r="EE98">
        <v>9606</v>
      </c>
      <c r="EF98" s="15" t="str">
        <f>HYPERLINK("http://www.uniprot.org/uniprot/Q9Y6R7", "Q9Y6R7")</f>
        <v>Q9Y6R7</v>
      </c>
      <c r="EG98" t="s">
        <v>2578</v>
      </c>
      <c r="EH98" t="s">
        <v>1508</v>
      </c>
      <c r="EI98" t="s">
        <v>1509</v>
      </c>
      <c r="EJ98" t="s">
        <v>1510</v>
      </c>
      <c r="EK98" t="s">
        <v>1508</v>
      </c>
      <c r="EL98" t="s">
        <v>1508</v>
      </c>
      <c r="EM98" t="s">
        <v>1559</v>
      </c>
      <c r="EN98" t="s">
        <v>1508</v>
      </c>
      <c r="EO98" t="s">
        <v>1508</v>
      </c>
      <c r="EP98" t="s">
        <v>1617</v>
      </c>
      <c r="EQ98" t="s">
        <v>1508</v>
      </c>
      <c r="ER98" t="s">
        <v>1508</v>
      </c>
      <c r="ES98" t="s">
        <v>2579</v>
      </c>
      <c r="ET98" t="s">
        <v>1508</v>
      </c>
      <c r="EU98" t="s">
        <v>1508</v>
      </c>
      <c r="EV98" t="s">
        <v>1508</v>
      </c>
      <c r="EW98" t="s">
        <v>98</v>
      </c>
    </row>
    <row r="99" spans="1:153">
      <c r="A99">
        <v>599</v>
      </c>
      <c r="B99">
        <v>1</v>
      </c>
      <c r="C99" t="s">
        <v>296</v>
      </c>
      <c r="D99" t="s">
        <v>98</v>
      </c>
      <c r="E99" t="s">
        <v>98</v>
      </c>
      <c r="F99" t="s">
        <v>210</v>
      </c>
      <c r="G99" t="s">
        <v>98</v>
      </c>
      <c r="H99" t="s">
        <v>98</v>
      </c>
      <c r="I99">
        <v>21.8</v>
      </c>
      <c r="J99">
        <v>487</v>
      </c>
      <c r="K99">
        <v>53498</v>
      </c>
      <c r="L99" t="s">
        <v>297</v>
      </c>
      <c r="M99">
        <v>58</v>
      </c>
      <c r="N99">
        <v>56</v>
      </c>
      <c r="O99">
        <v>0.96599999999999997</v>
      </c>
      <c r="P99">
        <v>29</v>
      </c>
      <c r="Q99">
        <v>29</v>
      </c>
      <c r="R99">
        <v>28</v>
      </c>
      <c r="S99">
        <v>28</v>
      </c>
      <c r="T99">
        <v>28.225999999999999</v>
      </c>
      <c r="U99">
        <v>28.25</v>
      </c>
      <c r="V99">
        <v>28</v>
      </c>
      <c r="W99" s="1">
        <v>4144711.1409999998</v>
      </c>
      <c r="X99" s="1">
        <v>2670869.4360000002</v>
      </c>
      <c r="Y99" s="1">
        <v>665793.80599999998</v>
      </c>
      <c r="Z99" s="1">
        <v>3729641.7820000001</v>
      </c>
      <c r="AA99" s="1">
        <v>1349873.7250000001</v>
      </c>
      <c r="AB99" s="1">
        <v>4324755.1689999998</v>
      </c>
      <c r="AC99" s="1">
        <v>5035447.602</v>
      </c>
      <c r="AD99" s="1">
        <v>4552157.4469999997</v>
      </c>
      <c r="AE99" s="1">
        <v>3931619.5269999998</v>
      </c>
      <c r="AF99" s="1">
        <v>4328916.97</v>
      </c>
      <c r="AG99" s="1">
        <v>3785332.5329999998</v>
      </c>
      <c r="AH99">
        <v>28</v>
      </c>
      <c r="AI99" s="1">
        <v>778704.9327</v>
      </c>
      <c r="AJ99" s="1">
        <v>1379663.111</v>
      </c>
      <c r="AK99" s="1">
        <v>1189194.206</v>
      </c>
      <c r="AL99" s="1">
        <v>1351728.1610000001</v>
      </c>
      <c r="AM99" s="1">
        <v>1396877.0789999999</v>
      </c>
      <c r="AN99" s="1">
        <v>1666288.186</v>
      </c>
      <c r="AO99" s="1">
        <v>1230033.98</v>
      </c>
      <c r="AP99" s="1">
        <v>1354918.98</v>
      </c>
      <c r="AQ99" s="1">
        <v>720519.53090000001</v>
      </c>
      <c r="AR99" s="1">
        <v>1791013.32</v>
      </c>
      <c r="AS99" s="1">
        <v>1285894.149</v>
      </c>
      <c r="AT99" s="1">
        <v>2393816.1260727202</v>
      </c>
      <c r="AU99" s="1">
        <v>3501738.10345454</v>
      </c>
      <c r="AV99" s="1">
        <v>1285894.1486909001</v>
      </c>
      <c r="AW99" s="1">
        <v>2071386.08058964</v>
      </c>
      <c r="AX99" s="1">
        <v>2361915.5001322702</v>
      </c>
      <c r="AY99" s="1">
        <v>473044.00756509398</v>
      </c>
      <c r="AZ99" s="1">
        <v>2728644.8278846098</v>
      </c>
      <c r="BA99" s="1">
        <v>2387591.69309083</v>
      </c>
      <c r="BB99" s="1">
        <v>3123993.1603025901</v>
      </c>
      <c r="BC99" s="1">
        <v>2961756.2520205001</v>
      </c>
      <c r="BD99" s="1">
        <v>3143890.6407979699</v>
      </c>
      <c r="BE99" s="1">
        <v>2460040.1621315898</v>
      </c>
      <c r="BF99" s="1">
        <v>2939667.28769348</v>
      </c>
      <c r="BG99" s="1">
        <v>2689464.5988587202</v>
      </c>
      <c r="BH99" s="1">
        <v>2689464.5988587202</v>
      </c>
      <c r="BI99" s="1">
        <v>1585113.4894765799</v>
      </c>
      <c r="BJ99" s="1">
        <v>2604325.47218196</v>
      </c>
      <c r="BK99" s="1">
        <v>2119718.7053606198</v>
      </c>
      <c r="BL99" s="1">
        <v>2130967.9467555499</v>
      </c>
      <c r="BM99" s="1">
        <v>2202054.3056160701</v>
      </c>
      <c r="BN99" s="1">
        <v>2849872.9724578699</v>
      </c>
      <c r="BO99" s="1">
        <v>2007464.84350417</v>
      </c>
      <c r="BP99" s="1">
        <v>2303762.9538220498</v>
      </c>
      <c r="BQ99" s="1">
        <v>2119688.1283139801</v>
      </c>
      <c r="BR99" s="1">
        <v>1886967.92979875</v>
      </c>
      <c r="BS99" s="1">
        <v>2170164.4260323499</v>
      </c>
      <c r="BT99" s="1">
        <v>2170164.4260323499</v>
      </c>
      <c r="BU99" s="1">
        <v>2415901.5703286701</v>
      </c>
      <c r="BV99" s="7">
        <v>0.89828346182874796</v>
      </c>
      <c r="BW99" s="7">
        <v>1.11323434360482</v>
      </c>
      <c r="BX99" s="1">
        <v>1860691.85925594</v>
      </c>
      <c r="BY99" s="1">
        <v>2121669.6320058</v>
      </c>
      <c r="BZ99" s="1">
        <v>424927.60871291702</v>
      </c>
      <c r="CA99" s="1">
        <v>2451096.5220932998</v>
      </c>
      <c r="CB99" s="1">
        <v>2144734.1315031899</v>
      </c>
      <c r="CC99" s="1">
        <v>2806231.3907659398</v>
      </c>
      <c r="CD99" s="1">
        <v>2660496.6591579099</v>
      </c>
      <c r="CE99" s="1">
        <v>2824104.9684270099</v>
      </c>
      <c r="CF99" s="1">
        <v>2209813.39307732</v>
      </c>
      <c r="CG99" s="1">
        <v>2640654.5078140302</v>
      </c>
      <c r="CH99" s="1">
        <v>2415901.5703286701</v>
      </c>
      <c r="CI99" s="1">
        <v>1764602.7749966199</v>
      </c>
      <c r="CJ99" s="1">
        <v>2899224.5575578199</v>
      </c>
      <c r="CK99" s="1">
        <v>2359743.6615889999</v>
      </c>
      <c r="CL99" s="1">
        <v>2372266.7034493499</v>
      </c>
      <c r="CM99" s="1">
        <v>2451402.47949469</v>
      </c>
      <c r="CN99" s="1">
        <v>3172576.4678512798</v>
      </c>
      <c r="CO99" s="1">
        <v>2234778.8073681402</v>
      </c>
      <c r="CP99" s="1">
        <v>2564628.03971921</v>
      </c>
      <c r="CQ99" s="1">
        <v>2359709.6221705601</v>
      </c>
      <c r="CR99" s="1">
        <v>2100637.5047328798</v>
      </c>
      <c r="CS99" s="1">
        <v>2415901.5703286701</v>
      </c>
      <c r="CT99" s="20">
        <v>2166122.0491836499</v>
      </c>
      <c r="CU99" s="20">
        <v>2031397.56659961</v>
      </c>
      <c r="CV99" s="20">
        <v>2155912.8337081</v>
      </c>
      <c r="CW99" s="20">
        <v>2074866.6701396201</v>
      </c>
      <c r="CX99" s="20">
        <v>1797256.71364404</v>
      </c>
      <c r="CY99" s="20">
        <v>2875347.4469690402</v>
      </c>
      <c r="CZ99" s="20">
        <v>2440389.3536606701</v>
      </c>
      <c r="DA99" s="20">
        <v>2391746.8223299799</v>
      </c>
      <c r="DB99" s="20">
        <v>2879207.4069435801</v>
      </c>
      <c r="DC99" s="22">
        <v>2836493.5955678402</v>
      </c>
      <c r="DD99" s="22">
        <v>2627051.3419341701</v>
      </c>
      <c r="DE99" s="22">
        <v>2621601.3578894599</v>
      </c>
      <c r="DF99" s="22">
        <v>2417769.5464736898</v>
      </c>
      <c r="DG99" s="22">
        <v>2551944.5930805299</v>
      </c>
      <c r="DH99" s="22">
        <v>2899055.72602362</v>
      </c>
      <c r="DI99" s="22">
        <v>1889216.2217466501</v>
      </c>
      <c r="DJ99" s="22">
        <v>2595369.3441809202</v>
      </c>
      <c r="DK99" s="22">
        <v>2081674.0941131001</v>
      </c>
      <c r="DL99" s="22">
        <v>2659036.8806203902</v>
      </c>
      <c r="DM99" s="6">
        <v>0.1227973485882</v>
      </c>
      <c r="DN99" s="6">
        <v>1.0888440628464999</v>
      </c>
      <c r="DO99" s="5">
        <v>0.337130576732594</v>
      </c>
      <c r="DP99" s="5">
        <v>0.70095640939829595</v>
      </c>
      <c r="DQ99" s="24">
        <v>2312471.8736864799</v>
      </c>
      <c r="DR99" s="26">
        <v>2517921.2701630401</v>
      </c>
      <c r="DS99" t="s">
        <v>1441</v>
      </c>
      <c r="DT99" t="s">
        <v>1442</v>
      </c>
      <c r="DU99" t="s">
        <v>296</v>
      </c>
      <c r="DV99" t="s">
        <v>296</v>
      </c>
      <c r="DW99" t="s">
        <v>2580</v>
      </c>
      <c r="DX99" t="s">
        <v>2581</v>
      </c>
      <c r="DY99" t="s">
        <v>2582</v>
      </c>
      <c r="DZ99" t="s">
        <v>2583</v>
      </c>
      <c r="EA99" t="s">
        <v>2584</v>
      </c>
      <c r="EB99" t="str">
        <f>"C1RL"</f>
        <v>C1RL</v>
      </c>
      <c r="EC99" t="s">
        <v>2585</v>
      </c>
      <c r="ED99" t="s">
        <v>1506</v>
      </c>
      <c r="EE99">
        <v>9606</v>
      </c>
      <c r="EF99" s="15" t="str">
        <f>HYPERLINK("http://www.uniprot.org/uniprot/Q9NZP8", "Q9NZP8")</f>
        <v>Q9NZP8</v>
      </c>
      <c r="EG99" t="s">
        <v>2586</v>
      </c>
      <c r="EH99" t="s">
        <v>2005</v>
      </c>
      <c r="EI99" t="s">
        <v>1509</v>
      </c>
      <c r="EJ99" t="s">
        <v>1510</v>
      </c>
      <c r="EK99" t="s">
        <v>1508</v>
      </c>
      <c r="EL99" t="s">
        <v>1508</v>
      </c>
      <c r="EM99" t="s">
        <v>1528</v>
      </c>
      <c r="EN99" t="s">
        <v>1508</v>
      </c>
      <c r="EO99" t="s">
        <v>1545</v>
      </c>
      <c r="EP99" t="s">
        <v>1617</v>
      </c>
      <c r="EQ99" t="s">
        <v>1508</v>
      </c>
      <c r="ER99" t="s">
        <v>2587</v>
      </c>
      <c r="ES99" t="s">
        <v>2102</v>
      </c>
      <c r="ET99" t="s">
        <v>1926</v>
      </c>
      <c r="EU99" t="s">
        <v>1508</v>
      </c>
      <c r="EV99" t="s">
        <v>1508</v>
      </c>
      <c r="EW99" t="s">
        <v>98</v>
      </c>
    </row>
    <row r="100" spans="1:153">
      <c r="A100">
        <v>101</v>
      </c>
      <c r="B100">
        <v>1</v>
      </c>
      <c r="C100" t="s">
        <v>298</v>
      </c>
      <c r="D100" t="s">
        <v>98</v>
      </c>
      <c r="E100" t="s">
        <v>98</v>
      </c>
      <c r="F100" t="s">
        <v>98</v>
      </c>
      <c r="G100" t="s">
        <v>98</v>
      </c>
      <c r="H100" t="s">
        <v>98</v>
      </c>
      <c r="I100">
        <v>24.3</v>
      </c>
      <c r="J100">
        <v>461</v>
      </c>
      <c r="K100">
        <v>51778</v>
      </c>
      <c r="L100" t="s">
        <v>299</v>
      </c>
      <c r="M100">
        <v>51</v>
      </c>
      <c r="N100">
        <v>51</v>
      </c>
      <c r="O100">
        <v>1</v>
      </c>
      <c r="P100">
        <v>28</v>
      </c>
      <c r="Q100">
        <v>23</v>
      </c>
      <c r="R100">
        <v>28</v>
      </c>
      <c r="S100">
        <v>23</v>
      </c>
      <c r="T100">
        <v>28</v>
      </c>
      <c r="U100">
        <v>23</v>
      </c>
      <c r="V100">
        <v>28</v>
      </c>
      <c r="W100" s="1">
        <v>5919574.818</v>
      </c>
      <c r="X100" s="1">
        <v>5557268.6279999996</v>
      </c>
      <c r="Y100" s="1">
        <v>604837.85939999996</v>
      </c>
      <c r="Z100" s="1">
        <v>4610626.585</v>
      </c>
      <c r="AA100" s="1">
        <v>1994735.2760000001</v>
      </c>
      <c r="AB100" s="1">
        <v>3476303.8840000001</v>
      </c>
      <c r="AC100" s="1">
        <v>5487909.1749999998</v>
      </c>
      <c r="AD100" s="1">
        <v>5077902.2220000001</v>
      </c>
      <c r="AE100" s="1">
        <v>4388278.1969999997</v>
      </c>
      <c r="AF100" s="1">
        <v>3576308.44</v>
      </c>
      <c r="AG100" s="1">
        <v>4454323.0250000004</v>
      </c>
      <c r="AH100">
        <v>23</v>
      </c>
      <c r="AI100" s="1">
        <v>457269.53379999998</v>
      </c>
      <c r="AJ100" s="1">
        <v>599762.12190000003</v>
      </c>
      <c r="AK100" s="1">
        <v>496964.3787</v>
      </c>
      <c r="AL100" s="1">
        <v>527859.40780000004</v>
      </c>
      <c r="AM100" s="1">
        <v>390852.7537</v>
      </c>
      <c r="AN100" s="1">
        <v>456927.10369999998</v>
      </c>
      <c r="AO100" s="1">
        <v>700728.14740000002</v>
      </c>
      <c r="AP100" s="1">
        <v>465500.47889999999</v>
      </c>
      <c r="AQ100" s="1">
        <v>240904.3119</v>
      </c>
      <c r="AR100" s="1">
        <v>512595.37160000001</v>
      </c>
      <c r="AS100" s="1">
        <v>484936.36090000003</v>
      </c>
      <c r="AT100" s="1">
        <v>2294653.0945318099</v>
      </c>
      <c r="AU100" s="1">
        <v>4104369.8281272701</v>
      </c>
      <c r="AV100" s="1">
        <v>484936.36093636299</v>
      </c>
      <c r="AW100" s="1">
        <v>2958402.7605011198</v>
      </c>
      <c r="AX100" s="1">
        <v>4914429.2618548004</v>
      </c>
      <c r="AY100" s="1">
        <v>429735.035621027</v>
      </c>
      <c r="AZ100" s="1">
        <v>3373182.4984331802</v>
      </c>
      <c r="BA100" s="1">
        <v>3528191.7757846899</v>
      </c>
      <c r="BB100" s="1">
        <v>2511113.1456859899</v>
      </c>
      <c r="BC100" s="1">
        <v>3227885.7003935799</v>
      </c>
      <c r="BD100" s="1">
        <v>3506989.6980725098</v>
      </c>
      <c r="BE100" s="1">
        <v>2745774.4914253498</v>
      </c>
      <c r="BF100" s="1">
        <v>2428588.2599799801</v>
      </c>
      <c r="BG100" s="1">
        <v>3164779.8398637502</v>
      </c>
      <c r="BH100" s="1">
        <v>3164779.8398637502</v>
      </c>
      <c r="BI100" s="1">
        <v>930807.13363387506</v>
      </c>
      <c r="BJ100" s="1">
        <v>1132142.88246203</v>
      </c>
      <c r="BK100" s="1">
        <v>885830.66089064698</v>
      </c>
      <c r="BL100" s="1">
        <v>832158.05579060398</v>
      </c>
      <c r="BM100" s="1">
        <v>616145.11547653703</v>
      </c>
      <c r="BN100" s="1">
        <v>781487.98878784396</v>
      </c>
      <c r="BO100" s="1">
        <v>1143616.47209072</v>
      </c>
      <c r="BP100" s="1">
        <v>791488.47577309899</v>
      </c>
      <c r="BQ100" s="1">
        <v>708713.62689674401</v>
      </c>
      <c r="BR100" s="1">
        <v>540057.97520951799</v>
      </c>
      <c r="BS100" s="1">
        <v>818412.33987508202</v>
      </c>
      <c r="BT100" s="1">
        <v>818412.33987508202</v>
      </c>
      <c r="BU100" s="1">
        <v>1609377.1695697601</v>
      </c>
      <c r="BV100" s="7">
        <v>0.50852737030802297</v>
      </c>
      <c r="BW100" s="7">
        <v>1.9664624922632601</v>
      </c>
      <c r="BX100" s="1">
        <v>1504428.77610963</v>
      </c>
      <c r="BY100" s="1">
        <v>2499121.7890958199</v>
      </c>
      <c r="BZ100" s="1">
        <v>218532.02759358499</v>
      </c>
      <c r="CA100" s="1">
        <v>1715355.6254972699</v>
      </c>
      <c r="CB100" s="1">
        <v>1794182.08568218</v>
      </c>
      <c r="CC100" s="1">
        <v>1276969.7645216</v>
      </c>
      <c r="CD100" s="1">
        <v>1641468.22687602</v>
      </c>
      <c r="CE100" s="1">
        <v>1783400.2488581401</v>
      </c>
      <c r="CF100" s="1">
        <v>1396301.4815833799</v>
      </c>
      <c r="CG100" s="1">
        <v>1235003.6014085601</v>
      </c>
      <c r="CH100" s="1">
        <v>1609377.1695697601</v>
      </c>
      <c r="CI100" s="1">
        <v>1830397.31582209</v>
      </c>
      <c r="CJ100" s="1">
        <v>2226316.5142444</v>
      </c>
      <c r="CK100" s="1">
        <v>1741952.76913823</v>
      </c>
      <c r="CL100" s="1">
        <v>1636407.6043469401</v>
      </c>
      <c r="CM100" s="1">
        <v>1211626.2593758199</v>
      </c>
      <c r="CN100" s="1">
        <v>1536766.81810555</v>
      </c>
      <c r="CO100" s="1">
        <v>2248878.8979008398</v>
      </c>
      <c r="CP100" s="1">
        <v>1556432.4006664201</v>
      </c>
      <c r="CQ100" s="1">
        <v>1393658.7650482999</v>
      </c>
      <c r="CR100" s="1">
        <v>1062003.75189716</v>
      </c>
      <c r="CS100" s="1">
        <v>1609377.1695697601</v>
      </c>
      <c r="CT100" s="20">
        <v>1751378.8363972199</v>
      </c>
      <c r="CU100" s="20">
        <v>2392790.01990799</v>
      </c>
      <c r="CV100" s="20">
        <v>1508776.65324442</v>
      </c>
      <c r="CW100" s="20">
        <v>1735734.30620718</v>
      </c>
      <c r="CX100" s="20">
        <v>1864268.78111624</v>
      </c>
      <c r="CY100" s="20">
        <v>2207981.2647454701</v>
      </c>
      <c r="CZ100" s="20">
        <v>1801485.0772062701</v>
      </c>
      <c r="DA100" s="20">
        <v>1649845.138425</v>
      </c>
      <c r="DB100" s="20">
        <v>1423072.43695099</v>
      </c>
      <c r="DC100" s="22">
        <v>1290740.5179480501</v>
      </c>
      <c r="DD100" s="22">
        <v>1620833.1979344899</v>
      </c>
      <c r="DE100" s="22">
        <v>1655520.7990979999</v>
      </c>
      <c r="DF100" s="22">
        <v>1527701.4839552401</v>
      </c>
      <c r="DG100" s="22">
        <v>1193514.9993016501</v>
      </c>
      <c r="DH100" s="22">
        <v>1404275.8901913499</v>
      </c>
      <c r="DI100" s="22">
        <v>1901136.0232387099</v>
      </c>
      <c r="DJ100" s="22">
        <v>1575088.81460323</v>
      </c>
      <c r="DK100" s="22">
        <v>1229449.30171794</v>
      </c>
      <c r="DL100" s="22">
        <v>1344309.59044067</v>
      </c>
      <c r="DM100" s="6">
        <v>-0.30001075971667102</v>
      </c>
      <c r="DN100" s="6">
        <v>-1.23115363866962</v>
      </c>
      <c r="DO100" s="5">
        <v>2.3760004874169301E-2</v>
      </c>
      <c r="DP100" s="5">
        <v>0.185984126365423</v>
      </c>
      <c r="DQ100" s="24">
        <v>1815036.9460223101</v>
      </c>
      <c r="DR100" s="26">
        <v>1474257.06184293</v>
      </c>
      <c r="DS100" t="s">
        <v>1443</v>
      </c>
      <c r="DT100" t="s">
        <v>1442</v>
      </c>
      <c r="DU100" t="s">
        <v>298</v>
      </c>
      <c r="DV100" t="s">
        <v>298</v>
      </c>
      <c r="DW100" t="s">
        <v>2588</v>
      </c>
      <c r="DX100" t="s">
        <v>2589</v>
      </c>
      <c r="DY100" t="s">
        <v>2590</v>
      </c>
      <c r="DZ100" t="s">
        <v>2591</v>
      </c>
      <c r="EA100" t="s">
        <v>2592</v>
      </c>
      <c r="EB100" t="str">
        <f>"F9"</f>
        <v>F9</v>
      </c>
      <c r="EC100" t="s">
        <v>1508</v>
      </c>
      <c r="ED100" t="s">
        <v>1506</v>
      </c>
      <c r="EE100">
        <v>9606</v>
      </c>
      <c r="EF100" s="15" t="str">
        <f>HYPERLINK("http://www.uniprot.org/uniprot/P00740", "P00740")</f>
        <v>P00740</v>
      </c>
      <c r="EG100" t="s">
        <v>2593</v>
      </c>
      <c r="EH100" t="s">
        <v>1653</v>
      </c>
      <c r="EI100" t="s">
        <v>1509</v>
      </c>
      <c r="EJ100" t="s">
        <v>1542</v>
      </c>
      <c r="EK100" t="s">
        <v>1508</v>
      </c>
      <c r="EL100" t="s">
        <v>2594</v>
      </c>
      <c r="EM100" t="s">
        <v>2137</v>
      </c>
      <c r="EN100" t="s">
        <v>2595</v>
      </c>
      <c r="EO100" t="s">
        <v>1545</v>
      </c>
      <c r="EP100" t="s">
        <v>2596</v>
      </c>
      <c r="EQ100" t="s">
        <v>2021</v>
      </c>
      <c r="ER100" t="s">
        <v>2597</v>
      </c>
      <c r="ES100" t="s">
        <v>2598</v>
      </c>
      <c r="ET100" t="s">
        <v>2599</v>
      </c>
      <c r="EU100" t="s">
        <v>1508</v>
      </c>
      <c r="EV100" t="s">
        <v>2600</v>
      </c>
      <c r="EW100" t="s">
        <v>98</v>
      </c>
    </row>
    <row r="101" spans="1:153">
      <c r="A101">
        <v>449</v>
      </c>
      <c r="B101">
        <v>1</v>
      </c>
      <c r="C101" t="s">
        <v>300</v>
      </c>
      <c r="D101" t="s">
        <v>98</v>
      </c>
      <c r="E101" t="s">
        <v>98</v>
      </c>
      <c r="F101" t="s">
        <v>98</v>
      </c>
      <c r="G101" t="s">
        <v>98</v>
      </c>
      <c r="H101" t="s">
        <v>98</v>
      </c>
      <c r="I101">
        <v>53.6</v>
      </c>
      <c r="J101">
        <v>110</v>
      </c>
      <c r="K101">
        <v>11284</v>
      </c>
      <c r="L101" t="s">
        <v>301</v>
      </c>
      <c r="M101">
        <v>49</v>
      </c>
      <c r="N101">
        <v>49</v>
      </c>
      <c r="O101">
        <v>1</v>
      </c>
      <c r="P101">
        <v>23</v>
      </c>
      <c r="Q101">
        <v>26</v>
      </c>
      <c r="R101">
        <v>23</v>
      </c>
      <c r="S101">
        <v>26</v>
      </c>
      <c r="T101">
        <v>23</v>
      </c>
      <c r="U101">
        <v>26</v>
      </c>
      <c r="V101">
        <v>23</v>
      </c>
      <c r="W101" s="1">
        <v>1295927.622</v>
      </c>
      <c r="X101" s="1">
        <v>1214249.1459999999</v>
      </c>
      <c r="Y101" s="1">
        <v>278268.79109999997</v>
      </c>
      <c r="Z101" s="1">
        <v>3256137.6039999998</v>
      </c>
      <c r="AA101" s="1">
        <v>1815292.949</v>
      </c>
      <c r="AB101" s="1">
        <v>1260200.659</v>
      </c>
      <c r="AC101" s="1">
        <v>1501948.233</v>
      </c>
      <c r="AD101" s="1">
        <v>3646750.233</v>
      </c>
      <c r="AE101" s="1">
        <v>897565.04740000004</v>
      </c>
      <c r="AF101" s="1">
        <v>1075625.8430000001</v>
      </c>
      <c r="AG101" s="1">
        <v>1773744.148</v>
      </c>
      <c r="AH101">
        <v>26</v>
      </c>
      <c r="AI101" s="1">
        <v>1713165.709</v>
      </c>
      <c r="AJ101" s="1">
        <v>1812828.3570000001</v>
      </c>
      <c r="AK101" s="1">
        <v>2635424.0750000002</v>
      </c>
      <c r="AL101" s="1">
        <v>4532407.699</v>
      </c>
      <c r="AM101" s="1">
        <v>2886813.2960000001</v>
      </c>
      <c r="AN101" s="1">
        <v>2044017.223</v>
      </c>
      <c r="AO101" s="1">
        <v>5472458.0959999999</v>
      </c>
      <c r="AP101" s="1">
        <v>2706592.0669999998</v>
      </c>
      <c r="AQ101" s="1">
        <v>2767316.5109999999</v>
      </c>
      <c r="AR101" s="1">
        <v>2253560.4580000001</v>
      </c>
      <c r="AS101" s="1">
        <v>2882458.3489999999</v>
      </c>
      <c r="AT101" s="1">
        <v>2260125.0961590898</v>
      </c>
      <c r="AU101" s="1">
        <v>1637791.8432272701</v>
      </c>
      <c r="AV101" s="1">
        <v>2882458.3490908998</v>
      </c>
      <c r="AW101" s="1">
        <v>647660.68040504702</v>
      </c>
      <c r="AX101" s="1">
        <v>1073790.36964642</v>
      </c>
      <c r="AY101" s="1">
        <v>197708.93471219501</v>
      </c>
      <c r="AZ101" s="1">
        <v>2382224.2326100101</v>
      </c>
      <c r="BA101" s="1">
        <v>3210802.8219889598</v>
      </c>
      <c r="BB101" s="1">
        <v>910307.77130330098</v>
      </c>
      <c r="BC101" s="1">
        <v>883417.90460336895</v>
      </c>
      <c r="BD101" s="1">
        <v>2518582.46564215</v>
      </c>
      <c r="BE101" s="1">
        <v>561612.34564179298</v>
      </c>
      <c r="BF101" s="1">
        <v>730432.606210239</v>
      </c>
      <c r="BG101" s="1">
        <v>1260238.5792769699</v>
      </c>
      <c r="BH101" s="1">
        <v>1260238.5792769699</v>
      </c>
      <c r="BI101" s="1">
        <v>3487279.9195312001</v>
      </c>
      <c r="BJ101" s="1">
        <v>3421991.2304583401</v>
      </c>
      <c r="BK101" s="1">
        <v>4697599.16433297</v>
      </c>
      <c r="BL101" s="1">
        <v>7145235.1196499905</v>
      </c>
      <c r="BM101" s="1">
        <v>4550808.1874443302</v>
      </c>
      <c r="BN101" s="1">
        <v>3495907.5434902501</v>
      </c>
      <c r="BO101" s="1">
        <v>8931271.3420078102</v>
      </c>
      <c r="BP101" s="1">
        <v>4602006.9296418298</v>
      </c>
      <c r="BQ101" s="1">
        <v>8141136.6438977104</v>
      </c>
      <c r="BR101" s="1">
        <v>2374296.3073600102</v>
      </c>
      <c r="BS101" s="1">
        <v>4864637.2435743501</v>
      </c>
      <c r="BT101" s="1">
        <v>4864637.2435743501</v>
      </c>
      <c r="BU101" s="1">
        <v>2476005.55906888</v>
      </c>
      <c r="BV101" s="7">
        <v>1.96471176155345</v>
      </c>
      <c r="BW101" s="7">
        <v>0.50898051285106705</v>
      </c>
      <c r="BX101" s="1">
        <v>1272466.5562875001</v>
      </c>
      <c r="BY101" s="1">
        <v>2109688.56868716</v>
      </c>
      <c r="BZ101" s="1">
        <v>388441.06939325301</v>
      </c>
      <c r="CA101" s="1">
        <v>4680383.9684665399</v>
      </c>
      <c r="CB101" s="1">
        <v>6308302.0683907298</v>
      </c>
      <c r="CC101" s="1">
        <v>1788492.3849130999</v>
      </c>
      <c r="CD101" s="1">
        <v>1735661.5475411401</v>
      </c>
      <c r="CE101" s="1">
        <v>4948288.5926894201</v>
      </c>
      <c r="CF101" s="1">
        <v>1103406.3809160499</v>
      </c>
      <c r="CG101" s="1">
        <v>1435089.53244339</v>
      </c>
      <c r="CH101" s="1">
        <v>2476005.55906888</v>
      </c>
      <c r="CI101" s="1">
        <v>1774957.5218982201</v>
      </c>
      <c r="CJ101" s="1">
        <v>1741726.8514505399</v>
      </c>
      <c r="CK101" s="1">
        <v>2390986.4318309398</v>
      </c>
      <c r="CL101" s="1">
        <v>3636785.4356409102</v>
      </c>
      <c r="CM101" s="1">
        <v>2316272.6851322502</v>
      </c>
      <c r="CN101" s="1">
        <v>1779348.81436558</v>
      </c>
      <c r="CO101" s="1">
        <v>4545843.06806718</v>
      </c>
      <c r="CP101" s="1">
        <v>2342331.8471932602</v>
      </c>
      <c r="CQ101" s="1">
        <v>4143679.9042016701</v>
      </c>
      <c r="CR101" s="1">
        <v>1208470.55218049</v>
      </c>
      <c r="CS101" s="1">
        <v>2476005.55906888</v>
      </c>
      <c r="CT101" s="20">
        <v>1481340.31473935</v>
      </c>
      <c r="CU101" s="20">
        <v>2019926.26941761</v>
      </c>
      <c r="CV101" s="20">
        <v>4116728.8898444199</v>
      </c>
      <c r="CW101" s="20">
        <v>6102801.0486796498</v>
      </c>
      <c r="CX101" s="20">
        <v>1807803.07492754</v>
      </c>
      <c r="CY101" s="20">
        <v>1727382.5315050201</v>
      </c>
      <c r="CZ101" s="20">
        <v>2472699.8648057398</v>
      </c>
      <c r="DA101" s="20">
        <v>3666649.2838020902</v>
      </c>
      <c r="DB101" s="20">
        <v>2720495.5234068902</v>
      </c>
      <c r="DC101" s="22">
        <v>1807779.36282126</v>
      </c>
      <c r="DD101" s="22">
        <v>1713842.40679885</v>
      </c>
      <c r="DE101" s="22">
        <v>4593469.5200260198</v>
      </c>
      <c r="DF101" s="22">
        <v>1207243.2692827999</v>
      </c>
      <c r="DG101" s="22">
        <v>1386879.2612090199</v>
      </c>
      <c r="DH101" s="22">
        <v>1625943.90431622</v>
      </c>
      <c r="DI101" s="22">
        <v>3842921.9202329498</v>
      </c>
      <c r="DJ101" s="22">
        <v>2370408.56449875</v>
      </c>
      <c r="DK101" s="22">
        <v>3655446.0048093898</v>
      </c>
      <c r="DL101" s="22">
        <v>1529710.7474048601</v>
      </c>
      <c r="DM101" s="6">
        <v>-0.28999372402169998</v>
      </c>
      <c r="DN101" s="6">
        <v>-1.22263501378657</v>
      </c>
      <c r="DO101" s="5">
        <v>0.330139796188196</v>
      </c>
      <c r="DP101" s="5">
        <v>0.69136899022371201</v>
      </c>
      <c r="DQ101" s="24">
        <v>2901758.5334586999</v>
      </c>
      <c r="DR101" s="26">
        <v>2373364.4961400102</v>
      </c>
      <c r="DS101" t="s">
        <v>1443</v>
      </c>
      <c r="DT101" t="s">
        <v>1442</v>
      </c>
      <c r="DU101" t="s">
        <v>300</v>
      </c>
      <c r="DV101" t="s">
        <v>300</v>
      </c>
      <c r="DW101" t="s">
        <v>2601</v>
      </c>
      <c r="DX101" t="s">
        <v>2602</v>
      </c>
      <c r="DY101" t="s">
        <v>2603</v>
      </c>
      <c r="DZ101" t="s">
        <v>2604</v>
      </c>
      <c r="EA101" t="s">
        <v>2605</v>
      </c>
      <c r="EB101" t="str">
        <f>"DCD"</f>
        <v>DCD</v>
      </c>
      <c r="EC101" t="s">
        <v>2606</v>
      </c>
      <c r="ED101" t="s">
        <v>1506</v>
      </c>
      <c r="EE101">
        <v>9606</v>
      </c>
      <c r="EF101" s="15" t="str">
        <f>HYPERLINK("http://www.uniprot.org/uniprot/P81605", "P81605")</f>
        <v>P81605</v>
      </c>
      <c r="EG101" t="s">
        <v>2607</v>
      </c>
      <c r="EH101" t="s">
        <v>1508</v>
      </c>
      <c r="EI101" t="s">
        <v>1509</v>
      </c>
      <c r="EJ101" t="s">
        <v>2410</v>
      </c>
      <c r="EK101" t="s">
        <v>1508</v>
      </c>
      <c r="EL101" t="s">
        <v>1508</v>
      </c>
      <c r="EM101" t="s">
        <v>1528</v>
      </c>
      <c r="EN101" t="s">
        <v>2608</v>
      </c>
      <c r="EO101" t="s">
        <v>2609</v>
      </c>
      <c r="EP101" t="s">
        <v>2610</v>
      </c>
      <c r="EQ101" t="s">
        <v>1514</v>
      </c>
      <c r="ER101" t="s">
        <v>2611</v>
      </c>
      <c r="ES101" t="s">
        <v>2090</v>
      </c>
      <c r="ET101" t="s">
        <v>2612</v>
      </c>
      <c r="EU101" t="s">
        <v>1508</v>
      </c>
      <c r="EV101" t="s">
        <v>2213</v>
      </c>
      <c r="EW101" t="s">
        <v>98</v>
      </c>
    </row>
    <row r="102" spans="1:153">
      <c r="A102">
        <v>334</v>
      </c>
      <c r="B102">
        <v>1</v>
      </c>
      <c r="C102" t="s">
        <v>302</v>
      </c>
      <c r="D102" t="s">
        <v>98</v>
      </c>
      <c r="E102" t="s">
        <v>98</v>
      </c>
      <c r="F102" t="s">
        <v>98</v>
      </c>
      <c r="G102" t="s">
        <v>98</v>
      </c>
      <c r="H102" t="s">
        <v>98</v>
      </c>
      <c r="I102">
        <v>26.2</v>
      </c>
      <c r="J102">
        <v>400</v>
      </c>
      <c r="K102">
        <v>44743</v>
      </c>
      <c r="L102" t="s">
        <v>303</v>
      </c>
      <c r="M102">
        <v>34</v>
      </c>
      <c r="N102">
        <v>34</v>
      </c>
      <c r="O102">
        <v>1</v>
      </c>
      <c r="P102">
        <v>21</v>
      </c>
      <c r="Q102">
        <v>13</v>
      </c>
      <c r="R102">
        <v>21</v>
      </c>
      <c r="S102">
        <v>13</v>
      </c>
      <c r="T102">
        <v>21</v>
      </c>
      <c r="U102">
        <v>13</v>
      </c>
      <c r="V102">
        <v>21</v>
      </c>
      <c r="W102" s="1">
        <v>3472474.9730000002</v>
      </c>
      <c r="X102" s="1">
        <v>6274926.9519999996</v>
      </c>
      <c r="Y102" s="1">
        <v>34608.409059999998</v>
      </c>
      <c r="Z102" s="1">
        <v>3757190.2059999998</v>
      </c>
      <c r="AA102" s="1">
        <v>1697579.8859999999</v>
      </c>
      <c r="AB102" s="1">
        <v>2110788.4389999998</v>
      </c>
      <c r="AC102" s="1">
        <v>4418094.1979999999</v>
      </c>
      <c r="AD102" s="1">
        <v>2611401.3110000002</v>
      </c>
      <c r="AE102" s="1">
        <v>3799475.0219999999</v>
      </c>
      <c r="AF102" s="1">
        <v>5857366.6260000002</v>
      </c>
      <c r="AG102" s="1">
        <v>3777699.7349999999</v>
      </c>
      <c r="AH102">
        <v>13</v>
      </c>
      <c r="AI102" s="1">
        <v>231092.7311</v>
      </c>
      <c r="AJ102" s="1">
        <v>125708.1477</v>
      </c>
      <c r="AK102" s="1">
        <v>256312.91759999999</v>
      </c>
      <c r="AL102" s="1">
        <v>99664.848819999999</v>
      </c>
      <c r="AM102" s="1">
        <v>152659.37100000001</v>
      </c>
      <c r="AN102" s="1">
        <v>108837.9924</v>
      </c>
      <c r="AO102" s="1">
        <v>421294.03869999998</v>
      </c>
      <c r="AP102" s="1">
        <v>272551.59580000001</v>
      </c>
      <c r="AQ102" s="1">
        <v>159030.4474</v>
      </c>
      <c r="AR102" s="1">
        <v>312172.97320000001</v>
      </c>
      <c r="AS102" s="1">
        <v>213932.50640000001</v>
      </c>
      <c r="AT102" s="1">
        <v>1825675.6057809</v>
      </c>
      <c r="AU102" s="1">
        <v>3437418.70518727</v>
      </c>
      <c r="AV102" s="1">
        <v>213932.50637454499</v>
      </c>
      <c r="AW102" s="1">
        <v>1735425.2394372299</v>
      </c>
      <c r="AX102" s="1">
        <v>5549072.1599341296</v>
      </c>
      <c r="AY102" s="1">
        <v>24589.1451221979</v>
      </c>
      <c r="AZ102" s="1">
        <v>2748799.5422131401</v>
      </c>
      <c r="BA102" s="1">
        <v>3002597.6201378899</v>
      </c>
      <c r="BB102" s="1">
        <v>1524731.0861776499</v>
      </c>
      <c r="BC102" s="1">
        <v>2598640.50769682</v>
      </c>
      <c r="BD102" s="1">
        <v>1803531.6740705101</v>
      </c>
      <c r="BE102" s="1">
        <v>2377356.47738729</v>
      </c>
      <c r="BF102" s="1">
        <v>3977602.0611639898</v>
      </c>
      <c r="BG102" s="1">
        <v>2684041.52444391</v>
      </c>
      <c r="BH102" s="1">
        <v>2684041.52444391</v>
      </c>
      <c r="BI102" s="1">
        <v>470406.94106880098</v>
      </c>
      <c r="BJ102" s="1">
        <v>237293.385976399</v>
      </c>
      <c r="BK102" s="1">
        <v>456873.47207128501</v>
      </c>
      <c r="BL102" s="1">
        <v>157119.311693956</v>
      </c>
      <c r="BM102" s="1">
        <v>240654.120721807</v>
      </c>
      <c r="BN102" s="1">
        <v>186146.94356197899</v>
      </c>
      <c r="BO102" s="1">
        <v>687568.78689492599</v>
      </c>
      <c r="BP102" s="1">
        <v>463418.31406710402</v>
      </c>
      <c r="BQ102" s="1">
        <v>467849.845753906</v>
      </c>
      <c r="BR102" s="1">
        <v>328897.82694543398</v>
      </c>
      <c r="BS102" s="1">
        <v>361047.38117228798</v>
      </c>
      <c r="BT102" s="1">
        <v>361047.38117228798</v>
      </c>
      <c r="BU102" s="1">
        <v>984411.58229581697</v>
      </c>
      <c r="BV102" s="7">
        <v>0.36676466192145302</v>
      </c>
      <c r="BW102" s="7">
        <v>2.72654403169888</v>
      </c>
      <c r="BX102" s="1">
        <v>636492.65123215597</v>
      </c>
      <c r="BY102" s="1">
        <v>2035203.5747159901</v>
      </c>
      <c r="BZ102" s="1">
        <v>9018.4294976805104</v>
      </c>
      <c r="CA102" s="1">
        <v>1008162.53478965</v>
      </c>
      <c r="CB102" s="1">
        <v>1101246.70103603</v>
      </c>
      <c r="CC102" s="1">
        <v>559217.48134307796</v>
      </c>
      <c r="CD102" s="1">
        <v>953089.50726082001</v>
      </c>
      <c r="CE102" s="1">
        <v>661471.68470510596</v>
      </c>
      <c r="CF102" s="1">
        <v>871930.34469573002</v>
      </c>
      <c r="CG102" s="1">
        <v>1458843.8752208799</v>
      </c>
      <c r="CH102" s="1">
        <v>984411.58229581697</v>
      </c>
      <c r="CI102" s="1">
        <v>1282585.23764087</v>
      </c>
      <c r="CJ102" s="1">
        <v>646990.86529557104</v>
      </c>
      <c r="CK102" s="1">
        <v>1245685.6385175099</v>
      </c>
      <c r="CL102" s="1">
        <v>428392.721563795</v>
      </c>
      <c r="CM102" s="1">
        <v>656154.05655778595</v>
      </c>
      <c r="CN102" s="1">
        <v>507537.83798790397</v>
      </c>
      <c r="CO102" s="1">
        <v>1874686.5722908</v>
      </c>
      <c r="CP102" s="1">
        <v>1263530.4383996199</v>
      </c>
      <c r="CQ102" s="1">
        <v>1275613.2046715501</v>
      </c>
      <c r="CR102" s="1">
        <v>896754.40709680598</v>
      </c>
      <c r="CS102" s="1">
        <v>984411.58229581697</v>
      </c>
      <c r="CT102" s="20">
        <v>740972.10621895001</v>
      </c>
      <c r="CU102" s="20">
        <v>1948610.43719817</v>
      </c>
      <c r="CV102" s="20">
        <v>886750.288136538</v>
      </c>
      <c r="CW102" s="20">
        <v>1065372.1792450901</v>
      </c>
      <c r="CX102" s="20">
        <v>1306319.45151237</v>
      </c>
      <c r="CY102" s="20">
        <v>641662.45001282904</v>
      </c>
      <c r="CZ102" s="20">
        <v>1288257.7119410799</v>
      </c>
      <c r="DA102" s="20">
        <v>431910.51369548298</v>
      </c>
      <c r="DB102" s="20">
        <v>770662.35982867901</v>
      </c>
      <c r="DC102" s="22">
        <v>565248.04389928398</v>
      </c>
      <c r="DD102" s="22">
        <v>941108.14250201103</v>
      </c>
      <c r="DE102" s="22">
        <v>614040.58496955002</v>
      </c>
      <c r="DF102" s="22">
        <v>953984.00636712695</v>
      </c>
      <c r="DG102" s="22">
        <v>1409835.6026894499</v>
      </c>
      <c r="DH102" s="22">
        <v>463780.933352575</v>
      </c>
      <c r="DI102" s="22">
        <v>1584804.84573478</v>
      </c>
      <c r="DJ102" s="22">
        <v>1278675.93837152</v>
      </c>
      <c r="DK102" s="22">
        <v>1125312.59665365</v>
      </c>
      <c r="DL102" s="22">
        <v>1135133.04221067</v>
      </c>
      <c r="DM102" s="6">
        <v>-2.5103389236416098E-3</v>
      </c>
      <c r="DN102" s="6">
        <v>-1.00174148952477</v>
      </c>
      <c r="DO102" s="5">
        <v>0.98988004572583499</v>
      </c>
      <c r="DP102" s="5">
        <v>0.997782564277226</v>
      </c>
      <c r="DQ102" s="24">
        <v>1008946.38864324</v>
      </c>
      <c r="DR102" s="26">
        <v>1007192.37367506</v>
      </c>
      <c r="DS102" t="s">
        <v>1443</v>
      </c>
      <c r="DT102" t="s">
        <v>1442</v>
      </c>
      <c r="DU102" t="s">
        <v>302</v>
      </c>
      <c r="DV102" t="s">
        <v>302</v>
      </c>
      <c r="DW102" t="s">
        <v>2613</v>
      </c>
      <c r="DX102" t="s">
        <v>1508</v>
      </c>
      <c r="DY102" t="s">
        <v>2614</v>
      </c>
      <c r="DZ102" t="s">
        <v>2615</v>
      </c>
      <c r="EA102" t="s">
        <v>2616</v>
      </c>
      <c r="EB102" t="str">
        <f>"PROZ"</f>
        <v>PROZ</v>
      </c>
      <c r="EC102" t="s">
        <v>1508</v>
      </c>
      <c r="ED102" t="s">
        <v>1506</v>
      </c>
      <c r="EE102">
        <v>9606</v>
      </c>
      <c r="EF102" s="15" t="str">
        <f>HYPERLINK("http://www.uniprot.org/uniprot/P22891", "P22891")</f>
        <v>P22891</v>
      </c>
      <c r="EG102" t="s">
        <v>2617</v>
      </c>
      <c r="EH102" t="s">
        <v>1653</v>
      </c>
      <c r="EI102" t="s">
        <v>1509</v>
      </c>
      <c r="EJ102" t="s">
        <v>1542</v>
      </c>
      <c r="EK102" t="s">
        <v>1508</v>
      </c>
      <c r="EL102" t="s">
        <v>1508</v>
      </c>
      <c r="EM102" t="s">
        <v>2137</v>
      </c>
      <c r="EN102" t="s">
        <v>2019</v>
      </c>
      <c r="EO102" t="s">
        <v>2618</v>
      </c>
      <c r="EP102" t="s">
        <v>2619</v>
      </c>
      <c r="EQ102" t="s">
        <v>1514</v>
      </c>
      <c r="ER102" t="s">
        <v>2620</v>
      </c>
      <c r="ES102" t="s">
        <v>2621</v>
      </c>
      <c r="ET102" t="s">
        <v>2622</v>
      </c>
      <c r="EU102" t="s">
        <v>1508</v>
      </c>
      <c r="EV102" t="s">
        <v>2623</v>
      </c>
      <c r="EW102" t="s">
        <v>98</v>
      </c>
    </row>
    <row r="103" spans="1:153">
      <c r="A103">
        <v>150</v>
      </c>
      <c r="B103">
        <v>1</v>
      </c>
      <c r="C103" t="s">
        <v>304</v>
      </c>
      <c r="D103" t="s">
        <v>98</v>
      </c>
      <c r="E103" t="s">
        <v>98</v>
      </c>
      <c r="F103" t="s">
        <v>98</v>
      </c>
      <c r="G103" t="s">
        <v>98</v>
      </c>
      <c r="H103" t="s">
        <v>98</v>
      </c>
      <c r="I103">
        <v>25.3</v>
      </c>
      <c r="J103">
        <v>245</v>
      </c>
      <c r="K103">
        <v>25773</v>
      </c>
      <c r="L103" t="s">
        <v>305</v>
      </c>
      <c r="M103">
        <v>56</v>
      </c>
      <c r="N103">
        <v>56</v>
      </c>
      <c r="O103">
        <v>1</v>
      </c>
      <c r="P103">
        <v>32</v>
      </c>
      <c r="Q103">
        <v>24</v>
      </c>
      <c r="R103">
        <v>32</v>
      </c>
      <c r="S103">
        <v>24</v>
      </c>
      <c r="T103">
        <v>32</v>
      </c>
      <c r="U103">
        <v>24</v>
      </c>
      <c r="V103">
        <v>32</v>
      </c>
      <c r="W103" s="1">
        <v>3440137.7</v>
      </c>
      <c r="X103" s="1">
        <v>2010078.46</v>
      </c>
      <c r="Y103" s="1">
        <v>353491.16979999997</v>
      </c>
      <c r="Z103" s="1">
        <v>3027167.051</v>
      </c>
      <c r="AA103" s="1">
        <v>1459267.1669999999</v>
      </c>
      <c r="AB103" s="1">
        <v>2450016.915</v>
      </c>
      <c r="AC103" s="1">
        <v>5184810.5080000004</v>
      </c>
      <c r="AD103" s="1">
        <v>3426401.1940000001</v>
      </c>
      <c r="AE103" s="1">
        <v>3179059.6710000001</v>
      </c>
      <c r="AF103" s="1">
        <v>3880880.6030000001</v>
      </c>
      <c r="AG103" s="1">
        <v>3117535.4739999999</v>
      </c>
      <c r="AH103">
        <v>24</v>
      </c>
      <c r="AI103" s="1">
        <v>704572.66260000004</v>
      </c>
      <c r="AJ103" s="1">
        <v>721109.95589999994</v>
      </c>
      <c r="AK103" s="1">
        <v>678586.03509999998</v>
      </c>
      <c r="AL103" s="1">
        <v>730075.49329999997</v>
      </c>
      <c r="AM103" s="1">
        <v>620968.5209</v>
      </c>
      <c r="AN103" s="1">
        <v>860237.97829999996</v>
      </c>
      <c r="AO103" s="1">
        <v>870147.30209999997</v>
      </c>
      <c r="AP103" s="1">
        <v>495932.61700000003</v>
      </c>
      <c r="AQ103" s="1">
        <v>259723.52549999999</v>
      </c>
      <c r="AR103" s="1">
        <v>702184.27139999997</v>
      </c>
      <c r="AS103" s="1">
        <v>664353.83620000002</v>
      </c>
      <c r="AT103" s="1">
        <v>1765306.2777772699</v>
      </c>
      <c r="AU103" s="1">
        <v>2866258.7193454499</v>
      </c>
      <c r="AV103" s="1">
        <v>664353.83620908996</v>
      </c>
      <c r="AW103" s="1">
        <v>1719264.1669528701</v>
      </c>
      <c r="AX103" s="1">
        <v>1777561.7958571</v>
      </c>
      <c r="AY103" s="1">
        <v>251154.15327409201</v>
      </c>
      <c r="AZ103" s="1">
        <v>2214706.9878717498</v>
      </c>
      <c r="BA103" s="1">
        <v>2581081.5496311602</v>
      </c>
      <c r="BB103" s="1">
        <v>1769773.26715478</v>
      </c>
      <c r="BC103" s="1">
        <v>3049608.7242594599</v>
      </c>
      <c r="BD103" s="1">
        <v>2366401.1561231902</v>
      </c>
      <c r="BE103" s="1">
        <v>1989158.5171875299</v>
      </c>
      <c r="BF103" s="1">
        <v>2635416.1641689502</v>
      </c>
      <c r="BG103" s="1">
        <v>2214997.2875340101</v>
      </c>
      <c r="BH103" s="1">
        <v>2214997.2875340101</v>
      </c>
      <c r="BI103" s="1">
        <v>1434211.5799001299</v>
      </c>
      <c r="BJ103" s="1">
        <v>1361205.5083745599</v>
      </c>
      <c r="BK103" s="1">
        <v>1209568.21395576</v>
      </c>
      <c r="BL103" s="1">
        <v>1150947.00237886</v>
      </c>
      <c r="BM103" s="1">
        <v>978902.45724326104</v>
      </c>
      <c r="BN103" s="1">
        <v>1471275.48813994</v>
      </c>
      <c r="BO103" s="1">
        <v>1420115.3350541999</v>
      </c>
      <c r="BP103" s="1">
        <v>843232.11018611502</v>
      </c>
      <c r="BQ103" s="1">
        <v>764077.65513106203</v>
      </c>
      <c r="BR103" s="1">
        <v>739804.21370674495</v>
      </c>
      <c r="BS103" s="1">
        <v>1121209.7533382301</v>
      </c>
      <c r="BT103" s="1">
        <v>1121209.7533382301</v>
      </c>
      <c r="BU103" s="1">
        <v>1575904.9978982999</v>
      </c>
      <c r="BV103" s="7">
        <v>0.71147039626977804</v>
      </c>
      <c r="BW103" s="7">
        <v>1.40553985835949</v>
      </c>
      <c r="BX103" s="1">
        <v>1223205.55815439</v>
      </c>
      <c r="BY103" s="1">
        <v>1264682.59529247</v>
      </c>
      <c r="BZ103" s="1">
        <v>178688.744954719</v>
      </c>
      <c r="CA103" s="1">
        <v>1575698.4582825601</v>
      </c>
      <c r="CB103" s="1">
        <v>1836363.1129206901</v>
      </c>
      <c r="CC103" s="1">
        <v>1259141.28769027</v>
      </c>
      <c r="CD103" s="1">
        <v>2169706.3275166498</v>
      </c>
      <c r="CE103" s="1">
        <v>1683624.3682802301</v>
      </c>
      <c r="CF103" s="1">
        <v>1415227.3984668099</v>
      </c>
      <c r="CG103" s="1">
        <v>1875020.5826570599</v>
      </c>
      <c r="CH103" s="1">
        <v>1575904.9978982999</v>
      </c>
      <c r="CI103" s="1">
        <v>2015841.5408703799</v>
      </c>
      <c r="CJ103" s="1">
        <v>1913228.5974389401</v>
      </c>
      <c r="CK103" s="1">
        <v>1700096.33611954</v>
      </c>
      <c r="CL103" s="1">
        <v>1617701.88670288</v>
      </c>
      <c r="CM103" s="1">
        <v>1375886.42110145</v>
      </c>
      <c r="CN103" s="1">
        <v>2067936.34120801</v>
      </c>
      <c r="CO103" s="1">
        <v>1996028.70688624</v>
      </c>
      <c r="CP103" s="1">
        <v>1185196.3407151699</v>
      </c>
      <c r="CQ103" s="1">
        <v>1073941.59916857</v>
      </c>
      <c r="CR103" s="1">
        <v>1039824.30974713</v>
      </c>
      <c r="CS103" s="1">
        <v>1575904.9978982999</v>
      </c>
      <c r="CT103" s="20">
        <v>1423993.18673956</v>
      </c>
      <c r="CU103" s="20">
        <v>1210873.3178073701</v>
      </c>
      <c r="CV103" s="20">
        <v>1385938.2923705799</v>
      </c>
      <c r="CW103" s="20">
        <v>1776541.2324568599</v>
      </c>
      <c r="CX103" s="20">
        <v>2053144.64779688</v>
      </c>
      <c r="CY103" s="20">
        <v>1897471.84252199</v>
      </c>
      <c r="CZ103" s="20">
        <v>1758198.17482627</v>
      </c>
      <c r="DA103" s="20">
        <v>1630985.8168025501</v>
      </c>
      <c r="DB103" s="20">
        <v>1615998.3551803301</v>
      </c>
      <c r="DC103" s="22">
        <v>1272719.78005836</v>
      </c>
      <c r="DD103" s="22">
        <v>2142430.7749778498</v>
      </c>
      <c r="DE103" s="22">
        <v>1562899.38915325</v>
      </c>
      <c r="DF103" s="22">
        <v>1548408.43849864</v>
      </c>
      <c r="DG103" s="22">
        <v>1812031.3065064501</v>
      </c>
      <c r="DH103" s="22">
        <v>1889651.1248133201</v>
      </c>
      <c r="DI103" s="22">
        <v>1687383.9145460799</v>
      </c>
      <c r="DJ103" s="22">
        <v>1199402.87709883</v>
      </c>
      <c r="DK103" s="22">
        <v>947403.18239801202</v>
      </c>
      <c r="DL103" s="22">
        <v>1316234.3254148799</v>
      </c>
      <c r="DM103" s="6">
        <v>-9.2104616834722097E-2</v>
      </c>
      <c r="DN103" s="6">
        <v>-1.0659241004643101</v>
      </c>
      <c r="DO103" s="5">
        <v>0.55289502330093399</v>
      </c>
      <c r="DP103" s="5">
        <v>0.79938692223385899</v>
      </c>
      <c r="DQ103" s="24">
        <v>1639238.3185002699</v>
      </c>
      <c r="DR103" s="26">
        <v>1537856.51134657</v>
      </c>
      <c r="DS103" t="s">
        <v>1443</v>
      </c>
      <c r="DT103" t="s">
        <v>1442</v>
      </c>
      <c r="DU103" t="s">
        <v>304</v>
      </c>
      <c r="DV103" t="s">
        <v>304</v>
      </c>
      <c r="DW103" t="s">
        <v>2624</v>
      </c>
      <c r="DX103" t="s">
        <v>1508</v>
      </c>
      <c r="DY103" t="s">
        <v>2625</v>
      </c>
      <c r="DZ103" t="s">
        <v>2626</v>
      </c>
      <c r="EA103" t="s">
        <v>2627</v>
      </c>
      <c r="EB103" t="str">
        <f>"C1QC"</f>
        <v>C1QC</v>
      </c>
      <c r="EC103" t="s">
        <v>2628</v>
      </c>
      <c r="ED103" t="s">
        <v>1506</v>
      </c>
      <c r="EE103">
        <v>9606</v>
      </c>
      <c r="EF103" s="15" t="str">
        <f>HYPERLINK("http://www.uniprot.org/uniprot/P02747", "P02747")</f>
        <v>P02747</v>
      </c>
      <c r="EG103" t="s">
        <v>2629</v>
      </c>
      <c r="EH103" t="s">
        <v>2005</v>
      </c>
      <c r="EI103" t="s">
        <v>1509</v>
      </c>
      <c r="EJ103" t="s">
        <v>1508</v>
      </c>
      <c r="EK103" t="s">
        <v>1508</v>
      </c>
      <c r="EL103" t="s">
        <v>1603</v>
      </c>
      <c r="EM103" t="s">
        <v>2317</v>
      </c>
      <c r="EN103" t="s">
        <v>1508</v>
      </c>
      <c r="EO103" t="s">
        <v>1508</v>
      </c>
      <c r="EP103" t="s">
        <v>2007</v>
      </c>
      <c r="EQ103" t="s">
        <v>1514</v>
      </c>
      <c r="ER103" t="s">
        <v>2630</v>
      </c>
      <c r="ES103" t="s">
        <v>2631</v>
      </c>
      <c r="ET103" t="s">
        <v>1926</v>
      </c>
      <c r="EU103" t="s">
        <v>1508</v>
      </c>
      <c r="EV103" t="s">
        <v>2011</v>
      </c>
      <c r="EW103" t="s">
        <v>98</v>
      </c>
    </row>
    <row r="104" spans="1:153">
      <c r="A104">
        <v>526</v>
      </c>
      <c r="B104">
        <v>1</v>
      </c>
      <c r="C104" t="s">
        <v>306</v>
      </c>
      <c r="D104" t="s">
        <v>98</v>
      </c>
      <c r="E104" t="s">
        <v>98</v>
      </c>
      <c r="F104" t="s">
        <v>98</v>
      </c>
      <c r="G104" t="s">
        <v>98</v>
      </c>
      <c r="H104" t="s">
        <v>98</v>
      </c>
      <c r="I104">
        <v>20.7</v>
      </c>
      <c r="J104">
        <v>463</v>
      </c>
      <c r="K104">
        <v>49471</v>
      </c>
      <c r="L104" t="s">
        <v>307</v>
      </c>
      <c r="M104">
        <v>22</v>
      </c>
      <c r="N104">
        <v>22</v>
      </c>
      <c r="O104">
        <v>1</v>
      </c>
      <c r="P104">
        <v>12</v>
      </c>
      <c r="Q104">
        <v>10</v>
      </c>
      <c r="R104">
        <v>12</v>
      </c>
      <c r="S104">
        <v>10</v>
      </c>
      <c r="T104">
        <v>12</v>
      </c>
      <c r="U104">
        <v>10</v>
      </c>
      <c r="V104">
        <v>12</v>
      </c>
      <c r="W104" s="1">
        <v>2619201.5720000002</v>
      </c>
      <c r="X104" s="1">
        <v>1843640.62</v>
      </c>
      <c r="Y104" s="1">
        <v>354103.11219999997</v>
      </c>
      <c r="Z104" s="1">
        <v>4670486.6380000003</v>
      </c>
      <c r="AA104" s="1">
        <v>873690.50899999996</v>
      </c>
      <c r="AB104" s="1">
        <v>2707829.3059999999</v>
      </c>
      <c r="AC104" s="1">
        <v>4097484.9330000002</v>
      </c>
      <c r="AD104" s="1">
        <v>5724525.4670000002</v>
      </c>
      <c r="AE104" s="1">
        <v>4543226.7750000004</v>
      </c>
      <c r="AF104" s="1">
        <v>3449229.7179999999</v>
      </c>
      <c r="AG104" s="1">
        <v>3392146.1710000001</v>
      </c>
      <c r="AH104">
        <v>10</v>
      </c>
      <c r="AI104" s="1">
        <v>192494.215</v>
      </c>
      <c r="AJ104" s="1">
        <v>290318.6298</v>
      </c>
      <c r="AK104" s="1">
        <v>194032.14920000001</v>
      </c>
      <c r="AL104" s="1">
        <v>626645.54989999998</v>
      </c>
      <c r="AM104" s="1">
        <v>225040.27280000001</v>
      </c>
      <c r="AN104" s="1">
        <v>333989.77220000001</v>
      </c>
      <c r="AO104" s="1">
        <v>290171.66960000002</v>
      </c>
      <c r="AP104" s="1">
        <v>377322.61080000002</v>
      </c>
      <c r="AQ104" s="1">
        <v>196889.87959999999</v>
      </c>
      <c r="AR104" s="1">
        <v>540163.93680000002</v>
      </c>
      <c r="AS104" s="1">
        <v>326706.86859999999</v>
      </c>
      <c r="AT104" s="1">
        <v>1721333.65343181</v>
      </c>
      <c r="AU104" s="1">
        <v>3115960.4382909001</v>
      </c>
      <c r="AV104" s="1">
        <v>326706.86857272702</v>
      </c>
      <c r="AW104" s="1">
        <v>1308988.1282270299</v>
      </c>
      <c r="AX104" s="1">
        <v>1630376.72241028</v>
      </c>
      <c r="AY104" s="1">
        <v>251588.936059222</v>
      </c>
      <c r="AZ104" s="1">
        <v>3416976.7375484901</v>
      </c>
      <c r="BA104" s="1">
        <v>1545341.7330726199</v>
      </c>
      <c r="BB104" s="1">
        <v>1956004.4212090999</v>
      </c>
      <c r="BC104" s="1">
        <v>2410064.1247964599</v>
      </c>
      <c r="BD104" s="1">
        <v>3953571.9597246498</v>
      </c>
      <c r="BE104" s="1">
        <v>2842726.8344299202</v>
      </c>
      <c r="BF104" s="1">
        <v>2342292.0421004998</v>
      </c>
      <c r="BG104" s="1">
        <v>2410107.16007778</v>
      </c>
      <c r="BH104" s="1">
        <v>2410107.16007778</v>
      </c>
      <c r="BI104" s="1">
        <v>391836.707370975</v>
      </c>
      <c r="BJ104" s="1">
        <v>548020.88756949105</v>
      </c>
      <c r="BK104" s="1">
        <v>345859.048106195</v>
      </c>
      <c r="BL104" s="1">
        <v>987892.10681681405</v>
      </c>
      <c r="BM104" s="1">
        <v>354756.26961465401</v>
      </c>
      <c r="BN104" s="1">
        <v>571226.77389620605</v>
      </c>
      <c r="BO104" s="1">
        <v>473571.81571757002</v>
      </c>
      <c r="BP104" s="1">
        <v>641560.02331626904</v>
      </c>
      <c r="BQ104" s="1">
        <v>579228.07429242705</v>
      </c>
      <c r="BR104" s="1">
        <v>569103.54277847696</v>
      </c>
      <c r="BS104" s="1">
        <v>551373.24057934305</v>
      </c>
      <c r="BT104" s="1">
        <v>551373.24057934305</v>
      </c>
      <c r="BU104" s="1">
        <v>1152765.6288229399</v>
      </c>
      <c r="BV104" s="7">
        <v>0.47830471935768298</v>
      </c>
      <c r="BW104" s="7">
        <v>2.0907174015403802</v>
      </c>
      <c r="BX104" s="1">
        <v>626095.19931417005</v>
      </c>
      <c r="BY104" s="1">
        <v>779816.88065974996</v>
      </c>
      <c r="BZ104" s="1">
        <v>120336.17545530399</v>
      </c>
      <c r="CA104" s="1">
        <v>1634356.0995048599</v>
      </c>
      <c r="CB104" s="1">
        <v>739144.24394901702</v>
      </c>
      <c r="CC104" s="1">
        <v>935566.14574880805</v>
      </c>
      <c r="CD104" s="1">
        <v>1152745.0448447899</v>
      </c>
      <c r="CE104" s="1">
        <v>1891012.1266564999</v>
      </c>
      <c r="CF104" s="1">
        <v>1359689.66075256</v>
      </c>
      <c r="CG104" s="1">
        <v>1120329.33785061</v>
      </c>
      <c r="CH104" s="1">
        <v>1152765.6288229399</v>
      </c>
      <c r="CI104" s="1">
        <v>819219.82266278705</v>
      </c>
      <c r="CJ104" s="1">
        <v>1145756.8060491399</v>
      </c>
      <c r="CK104" s="1">
        <v>723093.53035581601</v>
      </c>
      <c r="CL104" s="1">
        <v>2065403.2185663001</v>
      </c>
      <c r="CM104" s="1">
        <v>741695.10618891194</v>
      </c>
      <c r="CN104" s="1">
        <v>1194273.7564105699</v>
      </c>
      <c r="CO104" s="1">
        <v>990104.83599980199</v>
      </c>
      <c r="CP104" s="1">
        <v>1341320.7048799801</v>
      </c>
      <c r="CQ104" s="1">
        <v>1211002.2143838999</v>
      </c>
      <c r="CR104" s="1">
        <v>1189834.6801652401</v>
      </c>
      <c r="CS104" s="1">
        <v>1152765.6288229399</v>
      </c>
      <c r="CT104" s="20">
        <v>728867.92586106795</v>
      </c>
      <c r="CU104" s="20">
        <v>746637.50183760305</v>
      </c>
      <c r="CV104" s="20">
        <v>1437531.8385105701</v>
      </c>
      <c r="CW104" s="20">
        <v>715065.67348768795</v>
      </c>
      <c r="CX104" s="20">
        <v>834379.46890556801</v>
      </c>
      <c r="CY104" s="20">
        <v>1136320.7098024499</v>
      </c>
      <c r="CZ104" s="20">
        <v>747805.69682427798</v>
      </c>
      <c r="DA104" s="20">
        <v>2082363.49549284</v>
      </c>
      <c r="DB104" s="20">
        <v>871131.55073299399</v>
      </c>
      <c r="DC104" s="22">
        <v>945655.22621506301</v>
      </c>
      <c r="DD104" s="22">
        <v>1138253.7942844001</v>
      </c>
      <c r="DE104" s="22">
        <v>1755416.3228533899</v>
      </c>
      <c r="DF104" s="22">
        <v>1487644.28015558</v>
      </c>
      <c r="DG104" s="22">
        <v>1082693.09284391</v>
      </c>
      <c r="DH104" s="22">
        <v>1091310.5506032901</v>
      </c>
      <c r="DI104" s="22">
        <v>837005.48404766503</v>
      </c>
      <c r="DJ104" s="22">
        <v>1357398.6497245701</v>
      </c>
      <c r="DK104" s="22">
        <v>1068314.4713703101</v>
      </c>
      <c r="DL104" s="22">
        <v>1506121.0176778501</v>
      </c>
      <c r="DM104" s="6">
        <v>0.24779108403590799</v>
      </c>
      <c r="DN104" s="6">
        <v>1.18738798676929</v>
      </c>
      <c r="DO104" s="5">
        <v>0.242956791824681</v>
      </c>
      <c r="DP104" s="5">
        <v>0.59213871036655796</v>
      </c>
      <c r="DQ104" s="24">
        <v>1033344.87349501</v>
      </c>
      <c r="DR104" s="26">
        <v>1226981.2889775999</v>
      </c>
      <c r="DS104" t="s">
        <v>1441</v>
      </c>
      <c r="DT104" t="s">
        <v>1442</v>
      </c>
      <c r="DU104" t="s">
        <v>306</v>
      </c>
      <c r="DV104" t="s">
        <v>306</v>
      </c>
      <c r="DW104" t="s">
        <v>2632</v>
      </c>
      <c r="DX104" t="s">
        <v>2633</v>
      </c>
      <c r="DY104" t="s">
        <v>2634</v>
      </c>
      <c r="DZ104" t="s">
        <v>2635</v>
      </c>
      <c r="EA104" t="s">
        <v>2636</v>
      </c>
      <c r="EB104" t="str">
        <f>"PI16"</f>
        <v>PI16</v>
      </c>
      <c r="EC104" t="s">
        <v>2637</v>
      </c>
      <c r="ED104" t="s">
        <v>1506</v>
      </c>
      <c r="EE104">
        <v>9606</v>
      </c>
      <c r="EF104" s="15" t="str">
        <f>HYPERLINK("http://www.uniprot.org/uniprot/Q6UXB8", "Q6UXB8")</f>
        <v>Q6UXB8</v>
      </c>
      <c r="EG104" t="s">
        <v>2638</v>
      </c>
      <c r="EH104" t="s">
        <v>1508</v>
      </c>
      <c r="EI104" t="s">
        <v>1509</v>
      </c>
      <c r="EJ104" t="s">
        <v>1542</v>
      </c>
      <c r="EK104" t="s">
        <v>1508</v>
      </c>
      <c r="EL104" t="s">
        <v>1508</v>
      </c>
      <c r="EM104" t="s">
        <v>1528</v>
      </c>
      <c r="EN104" t="s">
        <v>1508</v>
      </c>
      <c r="EO104" t="s">
        <v>2639</v>
      </c>
      <c r="EP104" t="s">
        <v>1604</v>
      </c>
      <c r="EQ104" t="s">
        <v>1508</v>
      </c>
      <c r="ER104" t="s">
        <v>1508</v>
      </c>
      <c r="ES104" t="s">
        <v>2510</v>
      </c>
      <c r="ET104" t="s">
        <v>2640</v>
      </c>
      <c r="EU104" t="s">
        <v>1508</v>
      </c>
      <c r="EV104" t="s">
        <v>1508</v>
      </c>
      <c r="EW104" t="s">
        <v>98</v>
      </c>
    </row>
    <row r="105" spans="1:153">
      <c r="A105">
        <v>330</v>
      </c>
      <c r="B105">
        <v>1</v>
      </c>
      <c r="C105" t="s">
        <v>308</v>
      </c>
      <c r="D105" t="s">
        <v>98</v>
      </c>
      <c r="E105" t="s">
        <v>98</v>
      </c>
      <c r="F105" t="s">
        <v>98</v>
      </c>
      <c r="G105" t="s">
        <v>98</v>
      </c>
      <c r="H105" t="s">
        <v>98</v>
      </c>
      <c r="I105">
        <v>22.1</v>
      </c>
      <c r="J105">
        <v>226</v>
      </c>
      <c r="K105">
        <v>25552</v>
      </c>
      <c r="L105" t="s">
        <v>309</v>
      </c>
      <c r="M105">
        <v>34</v>
      </c>
      <c r="N105">
        <v>34</v>
      </c>
      <c r="O105">
        <v>1</v>
      </c>
      <c r="P105">
        <v>17</v>
      </c>
      <c r="Q105">
        <v>17</v>
      </c>
      <c r="R105">
        <v>17</v>
      </c>
      <c r="S105">
        <v>17</v>
      </c>
      <c r="T105">
        <v>17</v>
      </c>
      <c r="U105">
        <v>17</v>
      </c>
      <c r="V105">
        <v>17</v>
      </c>
      <c r="W105" s="1">
        <v>3703620.7050000001</v>
      </c>
      <c r="X105" s="1">
        <v>2259988.5380000002</v>
      </c>
      <c r="Y105" s="1">
        <v>301059.3775</v>
      </c>
      <c r="Z105" s="1">
        <v>2741977.213</v>
      </c>
      <c r="AA105" s="1">
        <v>840197.30119999999</v>
      </c>
      <c r="AB105" s="1">
        <v>3186345.639</v>
      </c>
      <c r="AC105" s="1">
        <v>2209714.3130000001</v>
      </c>
      <c r="AD105" s="1">
        <v>2485541.8429999999</v>
      </c>
      <c r="AE105" s="1">
        <v>2478675.2059999998</v>
      </c>
      <c r="AF105" s="1">
        <v>4204046.8909999998</v>
      </c>
      <c r="AG105" s="1">
        <v>2678900.85</v>
      </c>
      <c r="AH105">
        <v>17</v>
      </c>
      <c r="AI105" s="1">
        <v>523238.62219999998</v>
      </c>
      <c r="AJ105" s="1">
        <v>905078.54370000004</v>
      </c>
      <c r="AK105" s="1">
        <v>435780.59289999999</v>
      </c>
      <c r="AL105" s="1">
        <v>755638.11670000001</v>
      </c>
      <c r="AM105" s="1">
        <v>1388375.591</v>
      </c>
      <c r="AN105" s="1">
        <v>1014109.233</v>
      </c>
      <c r="AO105" s="1">
        <v>1640284.9080000001</v>
      </c>
      <c r="AP105" s="1">
        <v>874889.78319999995</v>
      </c>
      <c r="AQ105" s="1">
        <v>674318.18900000001</v>
      </c>
      <c r="AR105" s="1">
        <v>1392386.912</v>
      </c>
      <c r="AS105" s="1">
        <v>960410.04920000001</v>
      </c>
      <c r="AT105" s="1">
        <v>1711571.74625454</v>
      </c>
      <c r="AU105" s="1">
        <v>2462733.4433363602</v>
      </c>
      <c r="AV105" s="1">
        <v>960410.04917272704</v>
      </c>
      <c r="AW105" s="1">
        <v>1850944.0381096499</v>
      </c>
      <c r="AX105" s="1">
        <v>1998563.4213620401</v>
      </c>
      <c r="AY105" s="1">
        <v>213901.56106026101</v>
      </c>
      <c r="AZ105" s="1">
        <v>2006059.1278602099</v>
      </c>
      <c r="BA105" s="1">
        <v>1486100.55870407</v>
      </c>
      <c r="BB105" s="1">
        <v>2301661.3874347098</v>
      </c>
      <c r="BC105" s="1">
        <v>1299712.69666424</v>
      </c>
      <c r="BD105" s="1">
        <v>1716608.40568449</v>
      </c>
      <c r="BE105" s="1">
        <v>1550923.3570961901</v>
      </c>
      <c r="BF105" s="1">
        <v>2854870.9081389899</v>
      </c>
      <c r="BG105" s="1">
        <v>1903349.02868295</v>
      </c>
      <c r="BH105" s="1">
        <v>1903349.02868295</v>
      </c>
      <c r="BI105" s="1">
        <v>1065092.2620826401</v>
      </c>
      <c r="BJ105" s="1">
        <v>1708474.39993868</v>
      </c>
      <c r="BK105" s="1">
        <v>776771.58999147604</v>
      </c>
      <c r="BL105" s="1">
        <v>1191245.8824880701</v>
      </c>
      <c r="BM105" s="1">
        <v>2188652.4547760901</v>
      </c>
      <c r="BN105" s="1">
        <v>1734443.3685174501</v>
      </c>
      <c r="BO105" s="1">
        <v>2677010.83033534</v>
      </c>
      <c r="BP105" s="1">
        <v>1487571.3610665901</v>
      </c>
      <c r="BQ105" s="1">
        <v>1983768.9314876599</v>
      </c>
      <c r="BR105" s="1">
        <v>1466984.87357733</v>
      </c>
      <c r="BS105" s="1">
        <v>1620854.8151484099</v>
      </c>
      <c r="BT105" s="1">
        <v>1620854.8151484099</v>
      </c>
      <c r="BU105" s="1">
        <v>1756431.7345256601</v>
      </c>
      <c r="BV105" s="7">
        <v>0.92281116498167703</v>
      </c>
      <c r="BW105" s="7">
        <v>1.08364531980912</v>
      </c>
      <c r="BX105" s="1">
        <v>1708071.8241238501</v>
      </c>
      <c r="BY105" s="1">
        <v>1844296.6391568801</v>
      </c>
      <c r="BZ105" s="1">
        <v>197390.748753419</v>
      </c>
      <c r="CA105" s="1">
        <v>1851213.7608028001</v>
      </c>
      <c r="CB105" s="1">
        <v>1371390.18785763</v>
      </c>
      <c r="CC105" s="1">
        <v>2123998.8263319698</v>
      </c>
      <c r="CD105" s="1">
        <v>1199389.38775021</v>
      </c>
      <c r="CE105" s="1">
        <v>1584105.40266704</v>
      </c>
      <c r="CF105" s="1">
        <v>1431209.3899592301</v>
      </c>
      <c r="CG105" s="1">
        <v>2634506.7486120402</v>
      </c>
      <c r="CH105" s="1">
        <v>1756431.7345256601</v>
      </c>
      <c r="CI105" s="1">
        <v>1154182.2449707701</v>
      </c>
      <c r="CJ105" s="1">
        <v>1851380.28750726</v>
      </c>
      <c r="CK105" s="1">
        <v>841744.89805495495</v>
      </c>
      <c r="CL105" s="1">
        <v>1290888.02530009</v>
      </c>
      <c r="CM105" s="1">
        <v>2371722.9893068601</v>
      </c>
      <c r="CN105" s="1">
        <v>1879521.43876791</v>
      </c>
      <c r="CO105" s="1">
        <v>2900930.2573712301</v>
      </c>
      <c r="CP105" s="1">
        <v>1611999.7433019001</v>
      </c>
      <c r="CQ105" s="1">
        <v>2149701.91818935</v>
      </c>
      <c r="CR105" s="1">
        <v>1589691.2924828599</v>
      </c>
      <c r="CS105" s="1">
        <v>1756431.7345256601</v>
      </c>
      <c r="CT105" s="20">
        <v>1988449.63039906</v>
      </c>
      <c r="CU105" s="20">
        <v>1765826.14387954</v>
      </c>
      <c r="CV105" s="20">
        <v>1628273.4967300899</v>
      </c>
      <c r="CW105" s="20">
        <v>1326715.3959768401</v>
      </c>
      <c r="CX105" s="20">
        <v>1175540.36406094</v>
      </c>
      <c r="CY105" s="20">
        <v>1836132.8960102899</v>
      </c>
      <c r="CZ105" s="20">
        <v>870512.04804518796</v>
      </c>
      <c r="DA105" s="20">
        <v>1301488.28881931</v>
      </c>
      <c r="DB105" s="20">
        <v>2785622.7017597998</v>
      </c>
      <c r="DC105" s="22">
        <v>2146903.8824485</v>
      </c>
      <c r="DD105" s="22">
        <v>1184311.76740815</v>
      </c>
      <c r="DE105" s="22">
        <v>1470516.4719798199</v>
      </c>
      <c r="DF105" s="22">
        <v>1565894.42733527</v>
      </c>
      <c r="DG105" s="22">
        <v>2546003.3611591901</v>
      </c>
      <c r="DH105" s="22">
        <v>1717480.2386826801</v>
      </c>
      <c r="DI105" s="22">
        <v>2452361.04902734</v>
      </c>
      <c r="DJ105" s="22">
        <v>1631322.22365132</v>
      </c>
      <c r="DK105" s="22">
        <v>1896410.7918684201</v>
      </c>
      <c r="DL105" s="22">
        <v>2012269.02118484</v>
      </c>
      <c r="DM105" s="6">
        <v>0.19140869654030099</v>
      </c>
      <c r="DN105" s="6">
        <v>1.1418780049665</v>
      </c>
      <c r="DO105" s="5">
        <v>0.32858335623267299</v>
      </c>
      <c r="DP105" s="5">
        <v>0.69120913225521696</v>
      </c>
      <c r="DQ105" s="24">
        <v>1630951.21840901</v>
      </c>
      <c r="DR105" s="26">
        <v>1862347.3234745499</v>
      </c>
      <c r="DS105" t="s">
        <v>1441</v>
      </c>
      <c r="DT105" t="s">
        <v>1442</v>
      </c>
      <c r="DU105" t="s">
        <v>308</v>
      </c>
      <c r="DV105" t="s">
        <v>308</v>
      </c>
      <c r="DW105" t="s">
        <v>2641</v>
      </c>
      <c r="DX105" t="s">
        <v>2642</v>
      </c>
      <c r="DY105" t="s">
        <v>2643</v>
      </c>
      <c r="DZ105" t="s">
        <v>2644</v>
      </c>
      <c r="EA105" t="s">
        <v>2645</v>
      </c>
      <c r="EB105" t="str">
        <f>"GPX3"</f>
        <v>GPX3</v>
      </c>
      <c r="EC105" t="s">
        <v>2646</v>
      </c>
      <c r="ED105" t="s">
        <v>1506</v>
      </c>
      <c r="EE105">
        <v>9606</v>
      </c>
      <c r="EF105" s="15" t="str">
        <f>HYPERLINK("http://www.uniprot.org/uniprot/P22352", "P22352")</f>
        <v>P22352</v>
      </c>
      <c r="EG105" t="s">
        <v>2647</v>
      </c>
      <c r="EH105" t="s">
        <v>1508</v>
      </c>
      <c r="EI105" t="s">
        <v>1509</v>
      </c>
      <c r="EJ105" t="s">
        <v>2549</v>
      </c>
      <c r="EK105" t="s">
        <v>1508</v>
      </c>
      <c r="EL105" t="s">
        <v>1508</v>
      </c>
      <c r="EM105" t="s">
        <v>1528</v>
      </c>
      <c r="EN105" t="s">
        <v>1508</v>
      </c>
      <c r="EO105" t="s">
        <v>2648</v>
      </c>
      <c r="EP105" t="s">
        <v>1508</v>
      </c>
      <c r="EQ105" t="s">
        <v>1514</v>
      </c>
      <c r="ER105" t="s">
        <v>2649</v>
      </c>
      <c r="ES105" t="s">
        <v>2090</v>
      </c>
      <c r="ET105" t="s">
        <v>2650</v>
      </c>
      <c r="EU105" t="s">
        <v>1508</v>
      </c>
      <c r="EV105" t="s">
        <v>2651</v>
      </c>
      <c r="EW105" t="s">
        <v>98</v>
      </c>
    </row>
    <row r="106" spans="1:153">
      <c r="A106">
        <v>308</v>
      </c>
      <c r="B106">
        <v>1</v>
      </c>
      <c r="C106" t="s">
        <v>310</v>
      </c>
      <c r="D106" t="s">
        <v>98</v>
      </c>
      <c r="E106" t="s">
        <v>98</v>
      </c>
      <c r="F106" t="s">
        <v>98</v>
      </c>
      <c r="G106" t="s">
        <v>98</v>
      </c>
      <c r="H106" t="s">
        <v>98</v>
      </c>
      <c r="I106">
        <v>39.9</v>
      </c>
      <c r="J106">
        <v>291</v>
      </c>
      <c r="K106">
        <v>31674</v>
      </c>
      <c r="L106" t="s">
        <v>311</v>
      </c>
      <c r="M106">
        <v>76</v>
      </c>
      <c r="N106">
        <v>76</v>
      </c>
      <c r="O106">
        <v>1</v>
      </c>
      <c r="P106">
        <v>35</v>
      </c>
      <c r="Q106">
        <v>41</v>
      </c>
      <c r="R106">
        <v>35</v>
      </c>
      <c r="S106">
        <v>41</v>
      </c>
      <c r="T106">
        <v>35</v>
      </c>
      <c r="U106">
        <v>41</v>
      </c>
      <c r="V106">
        <v>35</v>
      </c>
      <c r="W106" s="1">
        <v>2177713.051</v>
      </c>
      <c r="X106" s="1">
        <v>2240095.102</v>
      </c>
      <c r="Y106" s="1">
        <v>219954.51610000001</v>
      </c>
      <c r="Z106" s="1">
        <v>2906497.8659999999</v>
      </c>
      <c r="AA106" s="1">
        <v>772827.90249999997</v>
      </c>
      <c r="AB106" s="1">
        <v>2478242.8760000002</v>
      </c>
      <c r="AC106" s="1">
        <v>3293997.926</v>
      </c>
      <c r="AD106" s="1">
        <v>1791676.625</v>
      </c>
      <c r="AE106" s="1">
        <v>2288747.4219999998</v>
      </c>
      <c r="AF106" s="1">
        <v>3291200.0520000001</v>
      </c>
      <c r="AG106" s="1">
        <v>2360110.98</v>
      </c>
      <c r="AH106">
        <v>41</v>
      </c>
      <c r="AI106" s="1">
        <v>1662712.13</v>
      </c>
      <c r="AJ106" s="1">
        <v>1199545.2690000001</v>
      </c>
      <c r="AK106" s="1">
        <v>1155086.706</v>
      </c>
      <c r="AL106" s="1">
        <v>1175772.78</v>
      </c>
      <c r="AM106" s="1">
        <v>1085619.838</v>
      </c>
      <c r="AN106" s="1">
        <v>1472855.0789999999</v>
      </c>
      <c r="AO106" s="1">
        <v>1214199.612</v>
      </c>
      <c r="AP106" s="1">
        <v>1032648.252</v>
      </c>
      <c r="AQ106" s="1">
        <v>680480.46660000004</v>
      </c>
      <c r="AR106" s="1">
        <v>1364539.1470000001</v>
      </c>
      <c r="AS106" s="1">
        <v>1204345.9280000001</v>
      </c>
      <c r="AT106" s="1">
        <v>1684948.6148272699</v>
      </c>
      <c r="AU106" s="1">
        <v>2165551.3016909002</v>
      </c>
      <c r="AV106" s="1">
        <v>1204345.9279636301</v>
      </c>
      <c r="AW106" s="1">
        <v>1088347.1363631501</v>
      </c>
      <c r="AX106" s="1">
        <v>1980971.1668676999</v>
      </c>
      <c r="AY106" s="1">
        <v>156276.86055400901</v>
      </c>
      <c r="AZ106" s="1">
        <v>2126424.1535458402</v>
      </c>
      <c r="BA106" s="1">
        <v>1366940.8078876401</v>
      </c>
      <c r="BB106" s="1">
        <v>1790162.33096561</v>
      </c>
      <c r="BC106" s="1">
        <v>1937468.07088175</v>
      </c>
      <c r="BD106" s="1">
        <v>1237399.06588384</v>
      </c>
      <c r="BE106" s="1">
        <v>1432084.2951432201</v>
      </c>
      <c r="BF106" s="1">
        <v>2234977.7547522401</v>
      </c>
      <c r="BG106" s="1">
        <v>1676850.0190542601</v>
      </c>
      <c r="BH106" s="1">
        <v>1676850.0190542601</v>
      </c>
      <c r="BI106" s="1">
        <v>3384577.7979612602</v>
      </c>
      <c r="BJ106" s="1">
        <v>2264325.4532098998</v>
      </c>
      <c r="BK106" s="1">
        <v>2058922.6592830999</v>
      </c>
      <c r="BL106" s="1">
        <v>1853578.3888634001</v>
      </c>
      <c r="BM106" s="1">
        <v>1711384.5408942499</v>
      </c>
      <c r="BN106" s="1">
        <v>2519041.9744051402</v>
      </c>
      <c r="BO106" s="1">
        <v>1981622.51914895</v>
      </c>
      <c r="BP106" s="1">
        <v>1755807.4116628701</v>
      </c>
      <c r="BQ106" s="1">
        <v>2001897.6651470801</v>
      </c>
      <c r="BR106" s="1">
        <v>1437645.1479121</v>
      </c>
      <c r="BS106" s="1">
        <v>2032537.97492978</v>
      </c>
      <c r="BT106" s="1">
        <v>2032537.97492978</v>
      </c>
      <c r="BU106" s="1">
        <v>1846147.7031888601</v>
      </c>
      <c r="BV106" s="7">
        <v>1.10096173313704</v>
      </c>
      <c r="BW106" s="7">
        <v>0.90829678262352698</v>
      </c>
      <c r="BX106" s="1">
        <v>1198228.5495051099</v>
      </c>
      <c r="BY106" s="1">
        <v>2180973.4491691701</v>
      </c>
      <c r="BZ106" s="1">
        <v>172054.843244758</v>
      </c>
      <c r="CA106" s="1">
        <v>2341111.6214723</v>
      </c>
      <c r="CB106" s="1">
        <v>1504949.5209477299</v>
      </c>
      <c r="CC106" s="1">
        <v>1970900.2224965501</v>
      </c>
      <c r="CD106" s="1">
        <v>2133078.2052156501</v>
      </c>
      <c r="CE106" s="1">
        <v>1362329.0201576401</v>
      </c>
      <c r="CF106" s="1">
        <v>1576670.00757923</v>
      </c>
      <c r="CG106" s="1">
        <v>2460624.9823947698</v>
      </c>
      <c r="CH106" s="1">
        <v>1846147.7031888601</v>
      </c>
      <c r="CI106" s="1">
        <v>3074201.1244272301</v>
      </c>
      <c r="CJ106" s="1">
        <v>2056679.5239631201</v>
      </c>
      <c r="CK106" s="1">
        <v>1870112.82709752</v>
      </c>
      <c r="CL106" s="1">
        <v>1683599.28694513</v>
      </c>
      <c r="CM106" s="1">
        <v>1554445.07232589</v>
      </c>
      <c r="CN106" s="1">
        <v>2288037.7206458002</v>
      </c>
      <c r="CO106" s="1">
        <v>1799901.3585173199</v>
      </c>
      <c r="CP106" s="1">
        <v>1594794.22291992</v>
      </c>
      <c r="CQ106" s="1">
        <v>1818317.2083946399</v>
      </c>
      <c r="CR106" s="1">
        <v>1305808.46240289</v>
      </c>
      <c r="CS106" s="1">
        <v>1846147.7031888601</v>
      </c>
      <c r="CT106" s="20">
        <v>1394916.23405192</v>
      </c>
      <c r="CU106" s="20">
        <v>2088178.1454694101</v>
      </c>
      <c r="CV106" s="20">
        <v>2059173.33094857</v>
      </c>
      <c r="CW106" s="20">
        <v>1455923.8627253601</v>
      </c>
      <c r="CX106" s="20">
        <v>3131089.1540332502</v>
      </c>
      <c r="CY106" s="20">
        <v>2039741.35188834</v>
      </c>
      <c r="CZ106" s="20">
        <v>1934025.08402962</v>
      </c>
      <c r="DA106" s="20">
        <v>1697424.34051493</v>
      </c>
      <c r="DB106" s="20">
        <v>1825718.05460938</v>
      </c>
      <c r="DC106" s="22">
        <v>1992154.2738814701</v>
      </c>
      <c r="DD106" s="22">
        <v>2106263.10774469</v>
      </c>
      <c r="DE106" s="22">
        <v>1264642.65636938</v>
      </c>
      <c r="DF106" s="22">
        <v>1725043.7259116201</v>
      </c>
      <c r="DG106" s="22">
        <v>2377962.9636666798</v>
      </c>
      <c r="DH106" s="22">
        <v>2090776.6676743799</v>
      </c>
      <c r="DI106" s="22">
        <v>1521583.62735655</v>
      </c>
      <c r="DJ106" s="22">
        <v>1613910.46667975</v>
      </c>
      <c r="DK106" s="22">
        <v>1604071.8705522099</v>
      </c>
      <c r="DL106" s="22">
        <v>1652923.3876537001</v>
      </c>
      <c r="DM106" s="6">
        <v>-0.12579357564086799</v>
      </c>
      <c r="DN106" s="6">
        <v>-1.0911076940998601</v>
      </c>
      <c r="DO106" s="5">
        <v>0.428374247174723</v>
      </c>
      <c r="DP106" s="5">
        <v>0.76855620857981899</v>
      </c>
      <c r="DQ106" s="24">
        <v>1958465.5064745301</v>
      </c>
      <c r="DR106" s="26">
        <v>1794933.2747490399</v>
      </c>
      <c r="DS106" t="s">
        <v>1443</v>
      </c>
      <c r="DT106" t="s">
        <v>1442</v>
      </c>
      <c r="DU106" t="s">
        <v>310</v>
      </c>
      <c r="DV106" t="s">
        <v>310</v>
      </c>
      <c r="DW106" t="s">
        <v>2652</v>
      </c>
      <c r="DX106" t="s">
        <v>1508</v>
      </c>
      <c r="DY106" t="s">
        <v>2653</v>
      </c>
      <c r="DZ106" t="s">
        <v>2654</v>
      </c>
      <c r="EA106" t="s">
        <v>2655</v>
      </c>
      <c r="EB106" t="str">
        <f>"IGFBP3"</f>
        <v>IGFBP3</v>
      </c>
      <c r="EC106" t="s">
        <v>2656</v>
      </c>
      <c r="ED106" t="s">
        <v>1506</v>
      </c>
      <c r="EE106">
        <v>9606</v>
      </c>
      <c r="EF106" s="15" t="str">
        <f>HYPERLINK("http://www.uniprot.org/uniprot/P17936", "P17936")</f>
        <v>P17936</v>
      </c>
      <c r="EG106" t="s">
        <v>2657</v>
      </c>
      <c r="EH106" t="s">
        <v>2658</v>
      </c>
      <c r="EI106" t="s">
        <v>1509</v>
      </c>
      <c r="EJ106" t="s">
        <v>1542</v>
      </c>
      <c r="EK106" t="s">
        <v>1508</v>
      </c>
      <c r="EL106" t="s">
        <v>1508</v>
      </c>
      <c r="EM106" t="s">
        <v>1528</v>
      </c>
      <c r="EN106" t="s">
        <v>1508</v>
      </c>
      <c r="EO106" t="s">
        <v>2659</v>
      </c>
      <c r="EP106" t="s">
        <v>1575</v>
      </c>
      <c r="EQ106" t="s">
        <v>1508</v>
      </c>
      <c r="ER106" t="s">
        <v>2660</v>
      </c>
      <c r="ES106" t="s">
        <v>2661</v>
      </c>
      <c r="ET106" t="s">
        <v>2662</v>
      </c>
      <c r="EU106" t="s">
        <v>1508</v>
      </c>
      <c r="EV106" t="s">
        <v>2663</v>
      </c>
      <c r="EW106" t="s">
        <v>98</v>
      </c>
    </row>
    <row r="107" spans="1:153">
      <c r="A107">
        <v>632</v>
      </c>
      <c r="B107">
        <v>1</v>
      </c>
      <c r="C107" t="s">
        <v>312</v>
      </c>
      <c r="D107" t="s">
        <v>98</v>
      </c>
      <c r="E107" t="s">
        <v>313</v>
      </c>
      <c r="F107" t="s">
        <v>98</v>
      </c>
      <c r="G107" t="s">
        <v>98</v>
      </c>
      <c r="H107" t="s">
        <v>98</v>
      </c>
      <c r="I107" t="s">
        <v>314</v>
      </c>
      <c r="J107" t="s">
        <v>315</v>
      </c>
      <c r="K107" t="s">
        <v>316</v>
      </c>
      <c r="L107" t="s">
        <v>317</v>
      </c>
      <c r="M107">
        <v>74</v>
      </c>
      <c r="N107">
        <v>74</v>
      </c>
      <c r="O107">
        <v>1</v>
      </c>
      <c r="P107">
        <v>37</v>
      </c>
      <c r="Q107">
        <v>37</v>
      </c>
      <c r="R107">
        <v>37</v>
      </c>
      <c r="S107">
        <v>37</v>
      </c>
      <c r="T107">
        <v>37</v>
      </c>
      <c r="U107">
        <v>37</v>
      </c>
      <c r="V107">
        <v>37</v>
      </c>
      <c r="W107" s="1">
        <v>2292568.4160000002</v>
      </c>
      <c r="X107" s="1">
        <v>1341367.5049999999</v>
      </c>
      <c r="Y107" s="1">
        <v>243424.05319999999</v>
      </c>
      <c r="Z107" s="1">
        <v>2330463.5619999999</v>
      </c>
      <c r="AA107" s="1">
        <v>853495.15850000002</v>
      </c>
      <c r="AB107" s="1">
        <v>4773576.9989999998</v>
      </c>
      <c r="AC107" s="1">
        <v>5154365.2</v>
      </c>
      <c r="AD107" s="1">
        <v>2152412.2340000002</v>
      </c>
      <c r="AE107" s="1">
        <v>2159894.912</v>
      </c>
      <c r="AF107" s="1">
        <v>2101794.219</v>
      </c>
      <c r="AG107" s="1">
        <v>2573326.4670000002</v>
      </c>
      <c r="AH107">
        <v>37</v>
      </c>
      <c r="AI107" s="1">
        <v>245842.55869999999</v>
      </c>
      <c r="AJ107" s="1">
        <v>426659.4069</v>
      </c>
      <c r="AK107" s="1">
        <v>441462.70250000001</v>
      </c>
      <c r="AL107" s="1">
        <v>614726.22309999994</v>
      </c>
      <c r="AM107" s="1">
        <v>502440.58020000003</v>
      </c>
      <c r="AN107" s="1">
        <v>861735.50069999998</v>
      </c>
      <c r="AO107" s="1">
        <v>798043.66</v>
      </c>
      <c r="AP107" s="1">
        <v>711782.86419999995</v>
      </c>
      <c r="AQ107" s="1">
        <v>354293.94339999999</v>
      </c>
      <c r="AR107" s="1">
        <v>4477141.8219999997</v>
      </c>
      <c r="AS107" s="1">
        <v>943412.92619999999</v>
      </c>
      <c r="AT107" s="1">
        <v>1652465.0415272701</v>
      </c>
      <c r="AU107" s="1">
        <v>2361517.1568818102</v>
      </c>
      <c r="AV107" s="1">
        <v>943412.92617272702</v>
      </c>
      <c r="AW107" s="1">
        <v>1145747.9530301101</v>
      </c>
      <c r="AX107" s="1">
        <v>1186204.2594556999</v>
      </c>
      <c r="AY107" s="1">
        <v>172951.87883358999</v>
      </c>
      <c r="AZ107" s="1">
        <v>1704991.44870016</v>
      </c>
      <c r="BA107" s="1">
        <v>1509621.1688451299</v>
      </c>
      <c r="BB107" s="1">
        <v>3448200.2592766401</v>
      </c>
      <c r="BC107" s="1">
        <v>3031701.3626024998</v>
      </c>
      <c r="BD107" s="1">
        <v>1486536.60520272</v>
      </c>
      <c r="BE107" s="1">
        <v>1351460.4332932599</v>
      </c>
      <c r="BF107" s="1">
        <v>1427279.7916605801</v>
      </c>
      <c r="BG107" s="1">
        <v>1828338.82465213</v>
      </c>
      <c r="BH107" s="1">
        <v>1828338.82465213</v>
      </c>
      <c r="BI107" s="1">
        <v>500431.344041501</v>
      </c>
      <c r="BJ107" s="1">
        <v>805384.99034763197</v>
      </c>
      <c r="BK107" s="1">
        <v>786899.85494959599</v>
      </c>
      <c r="BL107" s="1">
        <v>969101.56587039097</v>
      </c>
      <c r="BM107" s="1">
        <v>792053.545425558</v>
      </c>
      <c r="BN107" s="1">
        <v>1473836.71893379</v>
      </c>
      <c r="BO107" s="1">
        <v>1302439.2960521299</v>
      </c>
      <c r="BP107" s="1">
        <v>1210241.3634424901</v>
      </c>
      <c r="BQ107" s="1">
        <v>1042293.2808226</v>
      </c>
      <c r="BR107" s="1">
        <v>4717007.3728288999</v>
      </c>
      <c r="BS107" s="1">
        <v>1592169.28787684</v>
      </c>
      <c r="BT107" s="1">
        <v>1592169.28787684</v>
      </c>
      <c r="BU107" s="1">
        <v>1706172.5951509001</v>
      </c>
      <c r="BV107" s="7">
        <v>0.93318184362000101</v>
      </c>
      <c r="BW107" s="7">
        <v>1.0716025036672301</v>
      </c>
      <c r="BX107" s="1">
        <v>1069191.1871324801</v>
      </c>
      <c r="BY107" s="1">
        <v>1106944.2777487701</v>
      </c>
      <c r="BZ107" s="1">
        <v>161395.553147472</v>
      </c>
      <c r="CA107" s="1">
        <v>1591067.06345436</v>
      </c>
      <c r="CB107" s="1">
        <v>1408751.06551068</v>
      </c>
      <c r="CC107" s="1">
        <v>3217797.8751227399</v>
      </c>
      <c r="CD107" s="1">
        <v>2829128.6668586698</v>
      </c>
      <c r="CE107" s="1">
        <v>1387208.9698516901</v>
      </c>
      <c r="CF107" s="1">
        <v>1261158.33872009</v>
      </c>
      <c r="CG107" s="1">
        <v>1331911.5873433901</v>
      </c>
      <c r="CH107" s="1">
        <v>1706172.5951509001</v>
      </c>
      <c r="CI107" s="1">
        <v>536263.48118843196</v>
      </c>
      <c r="CJ107" s="1">
        <v>863052.57207253401</v>
      </c>
      <c r="CK107" s="1">
        <v>843243.85469937103</v>
      </c>
      <c r="CL107" s="1">
        <v>1038491.66429454</v>
      </c>
      <c r="CM107" s="1">
        <v>848766.56231653795</v>
      </c>
      <c r="CN107" s="1">
        <v>1579367.11800615</v>
      </c>
      <c r="CO107" s="1">
        <v>1395697.2105240501</v>
      </c>
      <c r="CP107" s="1">
        <v>1296897.67510662</v>
      </c>
      <c r="CQ107" s="1">
        <v>1116924.08928504</v>
      </c>
      <c r="CR107" s="1">
        <v>5054756.9105402604</v>
      </c>
      <c r="CS107" s="1">
        <v>1706172.5951509001</v>
      </c>
      <c r="CT107" s="20">
        <v>1244697.5536114001</v>
      </c>
      <c r="CU107" s="20">
        <v>1059846.39562116</v>
      </c>
      <c r="CV107" s="20">
        <v>1399456.0681200901</v>
      </c>
      <c r="CW107" s="20">
        <v>1362859.1951875901</v>
      </c>
      <c r="CX107" s="20">
        <v>546187.02605739702</v>
      </c>
      <c r="CY107" s="20">
        <v>855944.73985802499</v>
      </c>
      <c r="CZ107" s="20">
        <v>872062.23245554499</v>
      </c>
      <c r="DA107" s="20">
        <v>1047019.3484067901</v>
      </c>
      <c r="DB107" s="20">
        <v>996888.51317942201</v>
      </c>
      <c r="DC107" s="22">
        <v>3252498.3843638902</v>
      </c>
      <c r="DD107" s="22">
        <v>2793563.4631196801</v>
      </c>
      <c r="DE107" s="22">
        <v>1287738.57901792</v>
      </c>
      <c r="DF107" s="22">
        <v>1379840.5938668801</v>
      </c>
      <c r="DG107" s="22">
        <v>1287167.46690047</v>
      </c>
      <c r="DH107" s="22">
        <v>1443203.44469118</v>
      </c>
      <c r="DI107" s="22">
        <v>1179881.33862513</v>
      </c>
      <c r="DJ107" s="22">
        <v>1312443.1365414499</v>
      </c>
      <c r="DK107" s="22">
        <v>985321.21067372395</v>
      </c>
      <c r="DL107" s="22">
        <v>6398431.4368444299</v>
      </c>
      <c r="DM107" s="6">
        <v>1.03178737669786</v>
      </c>
      <c r="DN107" s="6">
        <v>2.0445561788648101</v>
      </c>
      <c r="DO107" s="5">
        <v>1.2323934036464099E-3</v>
      </c>
      <c r="DP107" s="5">
        <v>3.0999902947971999E-2</v>
      </c>
      <c r="DQ107" s="24">
        <v>1042773.45249971</v>
      </c>
      <c r="DR107" s="26">
        <v>2132008.9054644802</v>
      </c>
      <c r="DS107" t="s">
        <v>1441</v>
      </c>
      <c r="DT107" t="s">
        <v>1445</v>
      </c>
      <c r="DU107" t="s">
        <v>312</v>
      </c>
      <c r="DV107" t="s">
        <v>2664</v>
      </c>
      <c r="DW107" t="s">
        <v>2665</v>
      </c>
      <c r="DX107" t="s">
        <v>2666</v>
      </c>
      <c r="DY107" t="s">
        <v>2667</v>
      </c>
      <c r="DZ107" t="s">
        <v>2668</v>
      </c>
      <c r="EA107" t="s">
        <v>2669</v>
      </c>
      <c r="EB107" t="str">
        <f>"ACTB"</f>
        <v>ACTB</v>
      </c>
      <c r="EC107" t="s">
        <v>1508</v>
      </c>
      <c r="ED107" t="s">
        <v>1506</v>
      </c>
      <c r="EE107">
        <v>9606</v>
      </c>
      <c r="EF107" s="15" t="str">
        <f>HYPERLINK("http://www.uniprot.org/uniprot/P60709", "P60709")</f>
        <v>P60709</v>
      </c>
      <c r="EG107" t="s">
        <v>2670</v>
      </c>
      <c r="EH107" t="s">
        <v>1508</v>
      </c>
      <c r="EI107" t="s">
        <v>2671</v>
      </c>
      <c r="EJ107" t="s">
        <v>1510</v>
      </c>
      <c r="EK107" t="s">
        <v>1508</v>
      </c>
      <c r="EL107" t="s">
        <v>2672</v>
      </c>
      <c r="EM107" t="s">
        <v>1508</v>
      </c>
      <c r="EN107" t="s">
        <v>2673</v>
      </c>
      <c r="EO107" t="s">
        <v>1508</v>
      </c>
      <c r="EP107" t="s">
        <v>2674</v>
      </c>
      <c r="EQ107" t="s">
        <v>1514</v>
      </c>
      <c r="ER107" t="s">
        <v>2675</v>
      </c>
      <c r="ES107" t="s">
        <v>2676</v>
      </c>
      <c r="ET107" t="s">
        <v>2677</v>
      </c>
      <c r="EU107" t="s">
        <v>1508</v>
      </c>
      <c r="EV107" t="s">
        <v>2678</v>
      </c>
      <c r="EW107" t="s">
        <v>98</v>
      </c>
    </row>
    <row r="108" spans="1:153">
      <c r="A108">
        <v>144</v>
      </c>
      <c r="B108">
        <v>1</v>
      </c>
      <c r="C108" t="s">
        <v>318</v>
      </c>
      <c r="D108" t="s">
        <v>98</v>
      </c>
      <c r="E108" t="s">
        <v>98</v>
      </c>
      <c r="F108" t="s">
        <v>98</v>
      </c>
      <c r="G108" t="s">
        <v>98</v>
      </c>
      <c r="H108" t="s">
        <v>98</v>
      </c>
      <c r="I108">
        <v>23.8</v>
      </c>
      <c r="J108">
        <v>491</v>
      </c>
      <c r="K108">
        <v>55928</v>
      </c>
      <c r="L108" t="s">
        <v>319</v>
      </c>
      <c r="M108">
        <v>57</v>
      </c>
      <c r="N108">
        <v>57</v>
      </c>
      <c r="O108">
        <v>1</v>
      </c>
      <c r="P108">
        <v>32</v>
      </c>
      <c r="Q108">
        <v>25</v>
      </c>
      <c r="R108">
        <v>32</v>
      </c>
      <c r="S108">
        <v>25</v>
      </c>
      <c r="T108">
        <v>32</v>
      </c>
      <c r="U108">
        <v>25</v>
      </c>
      <c r="V108">
        <v>32</v>
      </c>
      <c r="W108" s="1">
        <v>1978184.243</v>
      </c>
      <c r="X108" s="1">
        <v>5430509.3360000001</v>
      </c>
      <c r="Y108" s="1">
        <v>265600.99410000001</v>
      </c>
      <c r="Z108" s="1">
        <v>8329535.6969999997</v>
      </c>
      <c r="AA108" s="1">
        <v>443298.7401</v>
      </c>
      <c r="AB108" s="1">
        <v>1742569.4110000001</v>
      </c>
      <c r="AC108" s="1">
        <v>1287089.105</v>
      </c>
      <c r="AD108" s="1">
        <v>1198564.263</v>
      </c>
      <c r="AE108" s="1">
        <v>1197396.8060000001</v>
      </c>
      <c r="AF108" s="1">
        <v>1290673.4879999999</v>
      </c>
      <c r="AG108" s="1">
        <v>2544202.3429999999</v>
      </c>
      <c r="AH108">
        <v>25</v>
      </c>
      <c r="AI108" s="1">
        <v>311049.17430000001</v>
      </c>
      <c r="AJ108" s="1">
        <v>503981.57669999998</v>
      </c>
      <c r="AK108" s="1">
        <v>1037867.517</v>
      </c>
      <c r="AL108" s="1">
        <v>3035827.6639999999</v>
      </c>
      <c r="AM108" s="1">
        <v>388149.54690000002</v>
      </c>
      <c r="AN108" s="1">
        <v>599078.5392</v>
      </c>
      <c r="AO108" s="1">
        <v>412516.56959999999</v>
      </c>
      <c r="AP108" s="1">
        <v>427324.15960000001</v>
      </c>
      <c r="AQ108" s="1">
        <v>192943.89610000001</v>
      </c>
      <c r="AR108" s="1">
        <v>1186480.4169999999</v>
      </c>
      <c r="AS108" s="1">
        <v>809521.90599999996</v>
      </c>
      <c r="AT108" s="1">
        <v>1573289.33602727</v>
      </c>
      <c r="AU108" s="1">
        <v>2337056.7660181802</v>
      </c>
      <c r="AV108" s="1">
        <v>809521.90603636298</v>
      </c>
      <c r="AW108" s="1">
        <v>988629.40417202003</v>
      </c>
      <c r="AX108" s="1">
        <v>4802332.9038205501</v>
      </c>
      <c r="AY108" s="1">
        <v>188708.51235034899</v>
      </c>
      <c r="AZ108" s="1">
        <v>6093975.1930040196</v>
      </c>
      <c r="BA108" s="1">
        <v>784085.48134410905</v>
      </c>
      <c r="BB108" s="1">
        <v>1258747.5379734</v>
      </c>
      <c r="BC108" s="1">
        <v>757041.77760228096</v>
      </c>
      <c r="BD108" s="1">
        <v>827773.42671307304</v>
      </c>
      <c r="BE108" s="1">
        <v>749219.04638512898</v>
      </c>
      <c r="BF108" s="1">
        <v>876466.48297041701</v>
      </c>
      <c r="BG108" s="1">
        <v>1807646.24354124</v>
      </c>
      <c r="BH108" s="1">
        <v>1807646.24354124</v>
      </c>
      <c r="BI108" s="1">
        <v>633164.40074925194</v>
      </c>
      <c r="BJ108" s="1">
        <v>951342.43080464494</v>
      </c>
      <c r="BK108" s="1">
        <v>1849981.4230267699</v>
      </c>
      <c r="BL108" s="1">
        <v>4785911.5689887498</v>
      </c>
      <c r="BM108" s="1">
        <v>611883.74684045603</v>
      </c>
      <c r="BN108" s="1">
        <v>1024611.31969258</v>
      </c>
      <c r="BO108" s="1">
        <v>673243.60489207297</v>
      </c>
      <c r="BP108" s="1">
        <v>726577.44314691098</v>
      </c>
      <c r="BQ108" s="1">
        <v>567619.43077789899</v>
      </c>
      <c r="BR108" s="1">
        <v>1250046.81495794</v>
      </c>
      <c r="BS108" s="1">
        <v>1366205.48733448</v>
      </c>
      <c r="BT108" s="1">
        <v>1366205.48733448</v>
      </c>
      <c r="BU108" s="1">
        <v>1571501.26219663</v>
      </c>
      <c r="BV108" s="7">
        <v>0.86936327714100003</v>
      </c>
      <c r="BW108" s="7">
        <v>1.15026712801651</v>
      </c>
      <c r="BX108" s="1">
        <v>859478.09868894098</v>
      </c>
      <c r="BY108" s="1">
        <v>4174971.8711874899</v>
      </c>
      <c r="BZ108" s="1">
        <v>164056.250721302</v>
      </c>
      <c r="CA108" s="1">
        <v>5297878.2446059296</v>
      </c>
      <c r="CB108" s="1">
        <v>681655.12361999298</v>
      </c>
      <c r="CC108" s="1">
        <v>1094308.88470572</v>
      </c>
      <c r="CD108" s="1">
        <v>658144.32070896705</v>
      </c>
      <c r="CE108" s="1">
        <v>719635.818977513</v>
      </c>
      <c r="CF108" s="1">
        <v>651343.52546183101</v>
      </c>
      <c r="CG108" s="1">
        <v>761967.77393940801</v>
      </c>
      <c r="CH108" s="1">
        <v>1571501.26219663</v>
      </c>
      <c r="CI108" s="1">
        <v>728308.19681213703</v>
      </c>
      <c r="CJ108" s="1">
        <v>1094297.9256418999</v>
      </c>
      <c r="CK108" s="1">
        <v>2127972.8183489102</v>
      </c>
      <c r="CL108" s="1">
        <v>5505076.7554016802</v>
      </c>
      <c r="CM108" s="1">
        <v>703829.76015815302</v>
      </c>
      <c r="CN108" s="1">
        <v>1178576.72003599</v>
      </c>
      <c r="CO108" s="1">
        <v>774409.98785468703</v>
      </c>
      <c r="CP108" s="1">
        <v>835758.14881017699</v>
      </c>
      <c r="CQ108" s="1">
        <v>652913.97244726098</v>
      </c>
      <c r="CR108" s="1">
        <v>1437887.7597278601</v>
      </c>
      <c r="CS108" s="1">
        <v>1571501.26219663</v>
      </c>
      <c r="CT108" s="20">
        <v>1000560.3298039</v>
      </c>
      <c r="CU108" s="20">
        <v>3997336.6125499201</v>
      </c>
      <c r="CV108" s="20">
        <v>4659858.80034394</v>
      </c>
      <c r="CW108" s="20">
        <v>659449.33488690504</v>
      </c>
      <c r="CX108" s="20">
        <v>741785.52525800304</v>
      </c>
      <c r="CY108" s="20">
        <v>1085285.6287090899</v>
      </c>
      <c r="CZ108" s="20">
        <v>2200697.5991964499</v>
      </c>
      <c r="DA108" s="20">
        <v>5550282.2752895895</v>
      </c>
      <c r="DB108" s="20">
        <v>826658.15818722395</v>
      </c>
      <c r="DC108" s="22">
        <v>1106109.8358655199</v>
      </c>
      <c r="DD108" s="22">
        <v>649870.73558366799</v>
      </c>
      <c r="DE108" s="22">
        <v>668034.03602528002</v>
      </c>
      <c r="DF108" s="22">
        <v>712638.69840222294</v>
      </c>
      <c r="DG108" s="22">
        <v>736370.29571731598</v>
      </c>
      <c r="DH108" s="22">
        <v>1076966.8196816</v>
      </c>
      <c r="DI108" s="22">
        <v>654663.40852797194</v>
      </c>
      <c r="DJ108" s="22">
        <v>845776.09110474004</v>
      </c>
      <c r="DK108" s="22">
        <v>575983.62500116602</v>
      </c>
      <c r="DL108" s="22">
        <v>1820112.5014166599</v>
      </c>
      <c r="DM108" s="6">
        <v>-1.3799775546020401</v>
      </c>
      <c r="DN108" s="6">
        <v>-2.6026430102956999</v>
      </c>
      <c r="DO108" s="5">
        <v>4.0090621092935702E-4</v>
      </c>
      <c r="DP108" s="5">
        <v>1.1701450031500599E-2</v>
      </c>
      <c r="DQ108" s="24">
        <v>2302434.9182472201</v>
      </c>
      <c r="DR108" s="26">
        <v>884652.60473261401</v>
      </c>
      <c r="DS108" t="s">
        <v>1443</v>
      </c>
      <c r="DT108" t="s">
        <v>1445</v>
      </c>
      <c r="DU108" t="s">
        <v>318</v>
      </c>
      <c r="DV108" t="s">
        <v>318</v>
      </c>
      <c r="DW108" t="s">
        <v>2679</v>
      </c>
      <c r="DX108" t="s">
        <v>1508</v>
      </c>
      <c r="DY108" t="s">
        <v>2680</v>
      </c>
      <c r="DZ108" t="s">
        <v>2681</v>
      </c>
      <c r="EA108" t="s">
        <v>2682</v>
      </c>
      <c r="EB108" t="str">
        <f>"FGB"</f>
        <v>FGB</v>
      </c>
      <c r="EC108" t="s">
        <v>1508</v>
      </c>
      <c r="ED108" t="s">
        <v>1506</v>
      </c>
      <c r="EE108">
        <v>9606</v>
      </c>
      <c r="EF108" s="15" t="str">
        <f>HYPERLINK("http://www.uniprot.org/uniprot/P02675", "P02675")</f>
        <v>P02675</v>
      </c>
      <c r="EG108" t="s">
        <v>2683</v>
      </c>
      <c r="EH108" t="s">
        <v>2074</v>
      </c>
      <c r="EI108" t="s">
        <v>1509</v>
      </c>
      <c r="EJ108" t="s">
        <v>1510</v>
      </c>
      <c r="EK108" t="s">
        <v>1508</v>
      </c>
      <c r="EL108" t="s">
        <v>1603</v>
      </c>
      <c r="EM108" t="s">
        <v>2076</v>
      </c>
      <c r="EN108" t="s">
        <v>1508</v>
      </c>
      <c r="EO108" t="s">
        <v>1508</v>
      </c>
      <c r="EP108" t="s">
        <v>1777</v>
      </c>
      <c r="EQ108" t="s">
        <v>1514</v>
      </c>
      <c r="ER108" t="s">
        <v>2684</v>
      </c>
      <c r="ES108" t="s">
        <v>2685</v>
      </c>
      <c r="ET108" t="s">
        <v>2686</v>
      </c>
      <c r="EU108" t="s">
        <v>1508</v>
      </c>
      <c r="EV108" t="s">
        <v>2687</v>
      </c>
      <c r="EW108" t="s">
        <v>98</v>
      </c>
    </row>
    <row r="109" spans="1:153">
      <c r="A109">
        <v>567</v>
      </c>
      <c r="B109">
        <v>1</v>
      </c>
      <c r="C109" t="s">
        <v>320</v>
      </c>
      <c r="D109" t="s">
        <v>98</v>
      </c>
      <c r="E109" t="s">
        <v>98</v>
      </c>
      <c r="F109" t="s">
        <v>98</v>
      </c>
      <c r="G109" t="s">
        <v>98</v>
      </c>
      <c r="H109" t="s">
        <v>98</v>
      </c>
      <c r="I109">
        <v>36.9</v>
      </c>
      <c r="J109">
        <v>507</v>
      </c>
      <c r="K109">
        <v>56705</v>
      </c>
      <c r="L109" t="s">
        <v>321</v>
      </c>
      <c r="M109">
        <v>90</v>
      </c>
      <c r="N109">
        <v>90</v>
      </c>
      <c r="O109">
        <v>1</v>
      </c>
      <c r="P109">
        <v>47</v>
      </c>
      <c r="Q109">
        <v>43</v>
      </c>
      <c r="R109">
        <v>47</v>
      </c>
      <c r="S109">
        <v>43</v>
      </c>
      <c r="T109">
        <v>47</v>
      </c>
      <c r="U109">
        <v>43</v>
      </c>
      <c r="V109">
        <v>47</v>
      </c>
      <c r="W109" s="1">
        <v>3728943.2549999999</v>
      </c>
      <c r="X109" s="1">
        <v>1674704.3019999999</v>
      </c>
      <c r="Y109" s="1">
        <v>324197.26500000001</v>
      </c>
      <c r="Z109" s="1">
        <v>2724348.165</v>
      </c>
      <c r="AA109" s="1">
        <v>762067.06649999996</v>
      </c>
      <c r="AB109" s="1">
        <v>3208539.1710000001</v>
      </c>
      <c r="AC109" s="1">
        <v>4157731.7769999998</v>
      </c>
      <c r="AD109" s="1">
        <v>1722935.952</v>
      </c>
      <c r="AE109" s="1">
        <v>2677252.2859999998</v>
      </c>
      <c r="AF109" s="1">
        <v>4284803.2</v>
      </c>
      <c r="AG109" s="1">
        <v>2771258.3530000001</v>
      </c>
      <c r="AH109">
        <v>43</v>
      </c>
      <c r="AI109" s="1">
        <v>277103.3701</v>
      </c>
      <c r="AJ109" s="1">
        <v>512262.66239999997</v>
      </c>
      <c r="AK109" s="1">
        <v>515870.53810000001</v>
      </c>
      <c r="AL109" s="1">
        <v>445686.04249999998</v>
      </c>
      <c r="AM109" s="1">
        <v>478430.0097</v>
      </c>
      <c r="AN109" s="1">
        <v>702655.64870000002</v>
      </c>
      <c r="AO109" s="1">
        <v>512590.45360000001</v>
      </c>
      <c r="AP109" s="1">
        <v>750379.27579999994</v>
      </c>
      <c r="AQ109" s="1">
        <v>254009.5681</v>
      </c>
      <c r="AR109" s="1">
        <v>702765.63329999999</v>
      </c>
      <c r="AS109" s="1">
        <v>515175.32020000002</v>
      </c>
      <c r="AT109" s="1">
        <v>1531986.7870454499</v>
      </c>
      <c r="AU109" s="1">
        <v>2548798.2538636299</v>
      </c>
      <c r="AV109" s="1">
        <v>515175.32022727199</v>
      </c>
      <c r="AW109" s="1">
        <v>1863599.3899087601</v>
      </c>
      <c r="AX109" s="1">
        <v>1480982.18344807</v>
      </c>
      <c r="AY109" s="1">
        <v>230340.943540173</v>
      </c>
      <c r="AZ109" s="1">
        <v>1993161.53247239</v>
      </c>
      <c r="BA109" s="1">
        <v>1347907.5589485201</v>
      </c>
      <c r="BB109" s="1">
        <v>2317692.9174200199</v>
      </c>
      <c r="BC109" s="1">
        <v>2445500.1934412098</v>
      </c>
      <c r="BD109" s="1">
        <v>1189924.1793046701</v>
      </c>
      <c r="BE109" s="1">
        <v>1675174.3403676001</v>
      </c>
      <c r="BF109" s="1">
        <v>2909710.6478446401</v>
      </c>
      <c r="BG109" s="1">
        <v>1968968.6889352601</v>
      </c>
      <c r="BH109" s="1">
        <v>1968968.6889352601</v>
      </c>
      <c r="BI109" s="1">
        <v>564065.11822386296</v>
      </c>
      <c r="BJ109" s="1">
        <v>966974.24864037696</v>
      </c>
      <c r="BK109" s="1">
        <v>919530.57258253905</v>
      </c>
      <c r="BL109" s="1">
        <v>702613.66026525595</v>
      </c>
      <c r="BM109" s="1">
        <v>754202.985097319</v>
      </c>
      <c r="BN109" s="1">
        <v>1201760.5111766499</v>
      </c>
      <c r="BO109" s="1">
        <v>836568.20173200394</v>
      </c>
      <c r="BP109" s="1">
        <v>1275866.6772118399</v>
      </c>
      <c r="BQ109" s="1">
        <v>747267.82951628196</v>
      </c>
      <c r="BR109" s="1">
        <v>740416.72241824202</v>
      </c>
      <c r="BS109" s="1">
        <v>869445.71132648306</v>
      </c>
      <c r="BT109" s="1">
        <v>869445.71132648306</v>
      </c>
      <c r="BU109" s="1">
        <v>1308400.31425053</v>
      </c>
      <c r="BV109" s="7">
        <v>0.664510472717603</v>
      </c>
      <c r="BW109" s="7">
        <v>1.50486717825584</v>
      </c>
      <c r="BX109" s="1">
        <v>1238381.3115445001</v>
      </c>
      <c r="BY109" s="1">
        <v>984128.17080942797</v>
      </c>
      <c r="BZ109" s="1">
        <v>153063.96927809899</v>
      </c>
      <c r="CA109" s="1">
        <v>1324476.71214577</v>
      </c>
      <c r="CB109" s="1">
        <v>895698.68917651195</v>
      </c>
      <c r="CC109" s="1">
        <v>1540131.2161690199</v>
      </c>
      <c r="CD109" s="1">
        <v>1625060.4895746</v>
      </c>
      <c r="CE109" s="1">
        <v>790717.07888785703</v>
      </c>
      <c r="CF109" s="1">
        <v>1113170.8928020699</v>
      </c>
      <c r="CG109" s="1">
        <v>1933533.19807068</v>
      </c>
      <c r="CH109" s="1">
        <v>1308400.31425053</v>
      </c>
      <c r="CI109" s="1">
        <v>848843.08281409799</v>
      </c>
      <c r="CJ109" s="1">
        <v>1455167.80899751</v>
      </c>
      <c r="CK109" s="1">
        <v>1383771.37808227</v>
      </c>
      <c r="CL109" s="1">
        <v>1057340.23632739</v>
      </c>
      <c r="CM109" s="1">
        <v>1134975.31801554</v>
      </c>
      <c r="CN109" s="1">
        <v>1808489.9493937199</v>
      </c>
      <c r="CO109" s="1">
        <v>1258924.0291590099</v>
      </c>
      <c r="CP109" s="1">
        <v>1920009.88636645</v>
      </c>
      <c r="CQ109" s="1">
        <v>1124538.83000554</v>
      </c>
      <c r="CR109" s="1">
        <v>1114228.8237989801</v>
      </c>
      <c r="CS109" s="1">
        <v>1308400.31425053</v>
      </c>
      <c r="CT109" s="20">
        <v>1441660.0206474799</v>
      </c>
      <c r="CU109" s="20">
        <v>942255.82590557297</v>
      </c>
      <c r="CV109" s="20">
        <v>1164970.9898914699</v>
      </c>
      <c r="CW109" s="20">
        <v>866520.15714299399</v>
      </c>
      <c r="CX109" s="20">
        <v>864550.90688659996</v>
      </c>
      <c r="CY109" s="20">
        <v>1443183.5000863301</v>
      </c>
      <c r="CZ109" s="20">
        <v>1431062.6166481001</v>
      </c>
      <c r="DA109" s="20">
        <v>1066022.69748194</v>
      </c>
      <c r="DB109" s="20">
        <v>1333044.8058460299</v>
      </c>
      <c r="DC109" s="22">
        <v>1556739.88444879</v>
      </c>
      <c r="DD109" s="22">
        <v>1604631.72361675</v>
      </c>
      <c r="DE109" s="22">
        <v>734018.38490210101</v>
      </c>
      <c r="DF109" s="22">
        <v>1217926.6779127601</v>
      </c>
      <c r="DG109" s="22">
        <v>1868578.2542763799</v>
      </c>
      <c r="DH109" s="22">
        <v>1652572.66337758</v>
      </c>
      <c r="DI109" s="22">
        <v>1064257.31709656</v>
      </c>
      <c r="DJ109" s="22">
        <v>1943024.3771901301</v>
      </c>
      <c r="DK109" s="22">
        <v>992038.73572100897</v>
      </c>
      <c r="DL109" s="22">
        <v>1410417.32771905</v>
      </c>
      <c r="DM109" s="6">
        <v>0.260281617102467</v>
      </c>
      <c r="DN109" s="6">
        <v>1.1977124616796</v>
      </c>
      <c r="DO109" s="5">
        <v>0.15515923503380699</v>
      </c>
      <c r="DP109" s="5">
        <v>0.496297005210876</v>
      </c>
      <c r="DQ109" s="24">
        <v>1172585.7245040601</v>
      </c>
      <c r="DR109" s="26">
        <v>1404420.53462611</v>
      </c>
      <c r="DS109" t="s">
        <v>1441</v>
      </c>
      <c r="DT109" t="s">
        <v>1442</v>
      </c>
      <c r="DU109" t="s">
        <v>320</v>
      </c>
      <c r="DV109" t="s">
        <v>320</v>
      </c>
      <c r="DW109" t="s">
        <v>2688</v>
      </c>
      <c r="DX109" t="s">
        <v>2689</v>
      </c>
      <c r="DY109" t="s">
        <v>2690</v>
      </c>
      <c r="DZ109" t="s">
        <v>2691</v>
      </c>
      <c r="EA109" t="s">
        <v>2692</v>
      </c>
      <c r="EB109" t="str">
        <f>"CNDP1"</f>
        <v>CNDP1</v>
      </c>
      <c r="EC109" t="s">
        <v>2693</v>
      </c>
      <c r="ED109" t="s">
        <v>1506</v>
      </c>
      <c r="EE109">
        <v>9606</v>
      </c>
      <c r="EF109" s="15" t="str">
        <f>HYPERLINK("http://www.uniprot.org/uniprot/Q96KN2", "Q96KN2")</f>
        <v>Q96KN2</v>
      </c>
      <c r="EG109" t="s">
        <v>2694</v>
      </c>
      <c r="EH109" t="s">
        <v>1508</v>
      </c>
      <c r="EI109" t="s">
        <v>1509</v>
      </c>
      <c r="EJ109" t="s">
        <v>1510</v>
      </c>
      <c r="EK109" t="s">
        <v>1508</v>
      </c>
      <c r="EL109" t="s">
        <v>1508</v>
      </c>
      <c r="EM109" t="s">
        <v>1528</v>
      </c>
      <c r="EN109" t="s">
        <v>2208</v>
      </c>
      <c r="EO109" t="s">
        <v>2337</v>
      </c>
      <c r="EP109" t="s">
        <v>2385</v>
      </c>
      <c r="EQ109" t="s">
        <v>1514</v>
      </c>
      <c r="ER109" t="s">
        <v>2695</v>
      </c>
      <c r="ES109" t="s">
        <v>2696</v>
      </c>
      <c r="ET109" t="s">
        <v>2697</v>
      </c>
      <c r="EU109" t="s">
        <v>1508</v>
      </c>
      <c r="EV109" t="s">
        <v>1508</v>
      </c>
      <c r="EW109" t="s">
        <v>98</v>
      </c>
    </row>
    <row r="110" spans="1:153">
      <c r="A110">
        <v>508</v>
      </c>
      <c r="B110">
        <v>1</v>
      </c>
      <c r="C110" t="s">
        <v>322</v>
      </c>
      <c r="D110" t="s">
        <v>98</v>
      </c>
      <c r="E110" t="s">
        <v>98</v>
      </c>
      <c r="F110" t="s">
        <v>98</v>
      </c>
      <c r="G110" t="s">
        <v>98</v>
      </c>
      <c r="H110" t="s">
        <v>98</v>
      </c>
      <c r="I110">
        <v>18.2</v>
      </c>
      <c r="J110">
        <v>313</v>
      </c>
      <c r="K110">
        <v>34001</v>
      </c>
      <c r="L110" t="s">
        <v>323</v>
      </c>
      <c r="M110">
        <v>23</v>
      </c>
      <c r="N110">
        <v>23</v>
      </c>
      <c r="O110">
        <v>1</v>
      </c>
      <c r="P110">
        <v>17</v>
      </c>
      <c r="Q110">
        <v>6</v>
      </c>
      <c r="R110">
        <v>17</v>
      </c>
      <c r="S110">
        <v>6</v>
      </c>
      <c r="T110">
        <v>17</v>
      </c>
      <c r="U110">
        <v>6</v>
      </c>
      <c r="V110">
        <v>17</v>
      </c>
      <c r="W110" s="1">
        <v>599698.68440000003</v>
      </c>
      <c r="X110" s="1">
        <v>450586.5577</v>
      </c>
      <c r="Y110" s="1">
        <v>65784.253129999997</v>
      </c>
      <c r="Z110" s="1">
        <v>1061054.7069999999</v>
      </c>
      <c r="AA110" s="1">
        <v>301280.32280000002</v>
      </c>
      <c r="AB110" s="1">
        <v>2602031.4810000001</v>
      </c>
      <c r="AC110" s="1">
        <v>6211645.6670000004</v>
      </c>
      <c r="AD110" s="1">
        <v>5580458.3499999996</v>
      </c>
      <c r="AE110" s="1">
        <v>3876850.3330000001</v>
      </c>
      <c r="AF110" s="1">
        <v>4521361.8569999998</v>
      </c>
      <c r="AG110" s="1">
        <v>2800551.9959999998</v>
      </c>
      <c r="AH110">
        <v>6</v>
      </c>
      <c r="AI110" s="1">
        <v>85233.582550000006</v>
      </c>
      <c r="AJ110" s="1">
        <v>81598.807430000001</v>
      </c>
      <c r="AK110" s="1">
        <v>143113.75700000001</v>
      </c>
      <c r="AL110" s="1">
        <v>111465.08839999999</v>
      </c>
      <c r="AM110" s="1">
        <v>110713.56819999999</v>
      </c>
      <c r="AN110" s="1">
        <v>582021.25809999998</v>
      </c>
      <c r="AO110" s="1">
        <v>383647.44290000002</v>
      </c>
      <c r="AP110" s="1">
        <v>723743.2561</v>
      </c>
      <c r="AQ110" s="1">
        <v>341518.95559999999</v>
      </c>
      <c r="AR110" s="1">
        <v>718239.24269999994</v>
      </c>
      <c r="AS110" s="1">
        <v>328129.49589999998</v>
      </c>
      <c r="AT110" s="1">
        <v>1440033.12108681</v>
      </c>
      <c r="AU110" s="1">
        <v>2551936.7462754501</v>
      </c>
      <c r="AV110" s="1">
        <v>328129.49589818099</v>
      </c>
      <c r="AW110" s="1">
        <v>299709.066604427</v>
      </c>
      <c r="AX110" s="1">
        <v>398464.769725597</v>
      </c>
      <c r="AY110" s="1">
        <v>46739.4656646773</v>
      </c>
      <c r="AZ110" s="1">
        <v>776278.69044453301</v>
      </c>
      <c r="BA110" s="1">
        <v>532890.13830460596</v>
      </c>
      <c r="BB110" s="1">
        <v>1879581.2090827799</v>
      </c>
      <c r="BC110" s="1">
        <v>3653573.9905755701</v>
      </c>
      <c r="BD110" s="1">
        <v>3854073.8061444098</v>
      </c>
      <c r="BE110" s="1">
        <v>2425770.71770486</v>
      </c>
      <c r="BF110" s="1">
        <v>3070352.1548134401</v>
      </c>
      <c r="BG110" s="1">
        <v>1989781.71266126</v>
      </c>
      <c r="BH110" s="1">
        <v>1989781.71266126</v>
      </c>
      <c r="BI110" s="1">
        <v>173499.48071854599</v>
      </c>
      <c r="BJ110" s="1">
        <v>154030.24912044601</v>
      </c>
      <c r="BK110" s="1">
        <v>255097.86894078899</v>
      </c>
      <c r="BL110" s="1">
        <v>175722.114413117</v>
      </c>
      <c r="BM110" s="1">
        <v>174530.23835100699</v>
      </c>
      <c r="BN110" s="1">
        <v>995438.04414581403</v>
      </c>
      <c r="BO110" s="1">
        <v>626128.03096872696</v>
      </c>
      <c r="BP110" s="1">
        <v>1230577.5666982799</v>
      </c>
      <c r="BQ110" s="1">
        <v>1004710.69101384</v>
      </c>
      <c r="BR110" s="1">
        <v>756719.33969639405</v>
      </c>
      <c r="BS110" s="1">
        <v>553774.16538358398</v>
      </c>
      <c r="BT110" s="1">
        <v>553774.16538358398</v>
      </c>
      <c r="BU110" s="1">
        <v>1049709.34416366</v>
      </c>
      <c r="BV110" s="7">
        <v>0.52755000082884196</v>
      </c>
      <c r="BW110" s="7">
        <v>1.89555492072577</v>
      </c>
      <c r="BX110" s="1">
        <v>158111.51833557701</v>
      </c>
      <c r="BY110" s="1">
        <v>210210.089599003</v>
      </c>
      <c r="BZ110" s="1">
        <v>24657.405150140101</v>
      </c>
      <c r="CA110" s="1">
        <v>409525.823787425</v>
      </c>
      <c r="CB110" s="1">
        <v>281126.19290427602</v>
      </c>
      <c r="CC110" s="1">
        <v>991573.06840949797</v>
      </c>
      <c r="CD110" s="1">
        <v>1927442.96175637</v>
      </c>
      <c r="CE110" s="1">
        <v>2033216.6396259</v>
      </c>
      <c r="CF110" s="1">
        <v>1279715.3441357799</v>
      </c>
      <c r="CG110" s="1">
        <v>1619764.28181666</v>
      </c>
      <c r="CH110" s="1">
        <v>1049709.34416366</v>
      </c>
      <c r="CI110" s="1">
        <v>328877.79441940802</v>
      </c>
      <c r="CJ110" s="1">
        <v>291972.79666087899</v>
      </c>
      <c r="CK110" s="1">
        <v>483552.02073737298</v>
      </c>
      <c r="CL110" s="1">
        <v>333090.918656122</v>
      </c>
      <c r="CM110" s="1">
        <v>330831.652121694</v>
      </c>
      <c r="CN110" s="1">
        <v>1886907.4828582399</v>
      </c>
      <c r="CO110" s="1">
        <v>1186860.0701071101</v>
      </c>
      <c r="CP110" s="1">
        <v>2332627.3618896902</v>
      </c>
      <c r="CQ110" s="1">
        <v>1904484.29425709</v>
      </c>
      <c r="CR110" s="1">
        <v>1434403.06796986</v>
      </c>
      <c r="CS110" s="1">
        <v>1049709.34416366</v>
      </c>
      <c r="CT110" s="20">
        <v>184065.321935441</v>
      </c>
      <c r="CU110" s="20">
        <v>201266.14343930699</v>
      </c>
      <c r="CV110" s="20">
        <v>360206.94055906503</v>
      </c>
      <c r="CW110" s="20">
        <v>271968.14709686302</v>
      </c>
      <c r="CX110" s="20">
        <v>334963.67135082697</v>
      </c>
      <c r="CY110" s="20">
        <v>289568.19963281701</v>
      </c>
      <c r="CZ110" s="20">
        <v>500077.70867534098</v>
      </c>
      <c r="DA110" s="20">
        <v>335826.12995594903</v>
      </c>
      <c r="DB110" s="20">
        <v>388566.525165834</v>
      </c>
      <c r="DC110" s="22">
        <v>1002266.12364756</v>
      </c>
      <c r="DD110" s="22">
        <v>1903212.9214499099</v>
      </c>
      <c r="DE110" s="22">
        <v>1887424.0026197101</v>
      </c>
      <c r="DF110" s="22">
        <v>1400143.92025106</v>
      </c>
      <c r="DG110" s="22">
        <v>1565350.06333291</v>
      </c>
      <c r="DH110" s="22">
        <v>1724229.5018225</v>
      </c>
      <c r="DI110" s="22">
        <v>1003336.56735825</v>
      </c>
      <c r="DJ110" s="22">
        <v>2360587.7549045798</v>
      </c>
      <c r="DK110" s="22">
        <v>1680086.2194025</v>
      </c>
      <c r="DL110" s="22">
        <v>1815701.4957665899</v>
      </c>
      <c r="DM110" s="6">
        <v>2.3592442070624</v>
      </c>
      <c r="DN110" s="6">
        <v>5.1310167881011601</v>
      </c>
      <c r="DO110" s="5">
        <v>6.4587428154146804E-30</v>
      </c>
      <c r="DP110" s="5">
        <v>3.0162328947986599E-27</v>
      </c>
      <c r="DQ110" s="24">
        <v>318500.97642349399</v>
      </c>
      <c r="DR110" s="26">
        <v>1634233.85705556</v>
      </c>
      <c r="DS110" t="s">
        <v>1441</v>
      </c>
      <c r="DT110" t="s">
        <v>1446</v>
      </c>
      <c r="DU110" t="s">
        <v>322</v>
      </c>
      <c r="DV110" t="s">
        <v>322</v>
      </c>
      <c r="DW110" t="s">
        <v>2698</v>
      </c>
      <c r="DX110" t="s">
        <v>2699</v>
      </c>
      <c r="DY110" t="s">
        <v>2700</v>
      </c>
      <c r="DZ110" t="s">
        <v>2701</v>
      </c>
      <c r="EA110" t="s">
        <v>2702</v>
      </c>
      <c r="EB110" t="str">
        <f>"FCN2"</f>
        <v>FCN2</v>
      </c>
      <c r="EC110" t="s">
        <v>2703</v>
      </c>
      <c r="ED110" t="s">
        <v>1506</v>
      </c>
      <c r="EE110">
        <v>9606</v>
      </c>
      <c r="EF110" s="15" t="str">
        <f>HYPERLINK("http://www.uniprot.org/uniprot/Q15485", "Q15485")</f>
        <v>Q15485</v>
      </c>
      <c r="EG110" t="s">
        <v>2704</v>
      </c>
      <c r="EH110" t="s">
        <v>2705</v>
      </c>
      <c r="EI110" t="s">
        <v>1509</v>
      </c>
      <c r="EJ110" t="s">
        <v>1542</v>
      </c>
      <c r="EK110" t="s">
        <v>1508</v>
      </c>
      <c r="EL110" t="s">
        <v>1508</v>
      </c>
      <c r="EM110" t="s">
        <v>2317</v>
      </c>
      <c r="EN110" t="s">
        <v>1841</v>
      </c>
      <c r="EO110" t="s">
        <v>1508</v>
      </c>
      <c r="EP110" t="s">
        <v>2007</v>
      </c>
      <c r="EQ110" t="s">
        <v>1514</v>
      </c>
      <c r="ER110" t="s">
        <v>2706</v>
      </c>
      <c r="ES110" t="s">
        <v>2707</v>
      </c>
      <c r="ET110" t="s">
        <v>2708</v>
      </c>
      <c r="EU110" t="s">
        <v>1508</v>
      </c>
      <c r="EV110" t="s">
        <v>2709</v>
      </c>
      <c r="EW110" t="s">
        <v>98</v>
      </c>
    </row>
    <row r="111" spans="1:153">
      <c r="A111">
        <v>83</v>
      </c>
      <c r="B111">
        <v>1</v>
      </c>
      <c r="C111" t="s">
        <v>324</v>
      </c>
      <c r="D111" t="s">
        <v>98</v>
      </c>
      <c r="E111" t="s">
        <v>98</v>
      </c>
      <c r="F111" t="s">
        <v>98</v>
      </c>
      <c r="G111" t="s">
        <v>98</v>
      </c>
      <c r="H111" t="s">
        <v>98</v>
      </c>
      <c r="I111">
        <v>52.1</v>
      </c>
      <c r="J111">
        <v>188</v>
      </c>
      <c r="K111">
        <v>21253</v>
      </c>
      <c r="L111" t="s">
        <v>325</v>
      </c>
      <c r="M111">
        <v>57</v>
      </c>
      <c r="N111">
        <v>57</v>
      </c>
      <c r="O111">
        <v>1</v>
      </c>
      <c r="P111">
        <v>24</v>
      </c>
      <c r="Q111">
        <v>33</v>
      </c>
      <c r="R111">
        <v>24</v>
      </c>
      <c r="S111">
        <v>33</v>
      </c>
      <c r="T111">
        <v>24</v>
      </c>
      <c r="U111">
        <v>33</v>
      </c>
      <c r="V111">
        <v>24</v>
      </c>
      <c r="W111" s="1">
        <v>2850454.8229999999</v>
      </c>
      <c r="X111" s="1">
        <v>1875971.4939999999</v>
      </c>
      <c r="Y111" s="1">
        <v>183759.75589999999</v>
      </c>
      <c r="Z111" s="1">
        <v>3373018.0150000001</v>
      </c>
      <c r="AA111" s="1">
        <v>591549.33440000005</v>
      </c>
      <c r="AB111" s="1">
        <v>2540434.8870000001</v>
      </c>
      <c r="AC111" s="1">
        <v>3095652.3369999998</v>
      </c>
      <c r="AD111" s="1">
        <v>1945783.406</v>
      </c>
      <c r="AE111" s="1">
        <v>2000744.9410000001</v>
      </c>
      <c r="AF111" s="1">
        <v>3012163.4649999999</v>
      </c>
      <c r="AG111" s="1">
        <v>2365085.8560000001</v>
      </c>
      <c r="AH111">
        <v>33</v>
      </c>
      <c r="AI111" s="1">
        <v>619237.01459999999</v>
      </c>
      <c r="AJ111" s="1">
        <v>708009.7746</v>
      </c>
      <c r="AK111" s="1">
        <v>312779.8872</v>
      </c>
      <c r="AL111" s="1">
        <v>522473.15259999997</v>
      </c>
      <c r="AM111" s="1">
        <v>666596.84580000001</v>
      </c>
      <c r="AN111" s="1">
        <v>562640.65359999996</v>
      </c>
      <c r="AO111" s="1">
        <v>1038667.363</v>
      </c>
      <c r="AP111" s="1">
        <v>383402.04849999998</v>
      </c>
      <c r="AQ111" s="1">
        <v>156889.59969999999</v>
      </c>
      <c r="AR111" s="1">
        <v>1028237.267</v>
      </c>
      <c r="AS111" s="1">
        <v>599893.36069999996</v>
      </c>
      <c r="AT111" s="1">
        <v>1383338.4218909</v>
      </c>
      <c r="AU111" s="1">
        <v>2166783.4831181802</v>
      </c>
      <c r="AV111" s="1">
        <v>599893.36066363601</v>
      </c>
      <c r="AW111" s="1">
        <v>1424560.66124966</v>
      </c>
      <c r="AX111" s="1">
        <v>1658967.70907707</v>
      </c>
      <c r="AY111" s="1">
        <v>130560.618883437</v>
      </c>
      <c r="AZ111" s="1">
        <v>2467735.1603605999</v>
      </c>
      <c r="BA111" s="1">
        <v>1046303.9991884</v>
      </c>
      <c r="BB111" s="1">
        <v>1835086.8201903701</v>
      </c>
      <c r="BC111" s="1">
        <v>1820804.8991612999</v>
      </c>
      <c r="BD111" s="1">
        <v>1343830.98791429</v>
      </c>
      <c r="BE111" s="1">
        <v>1251879.2510925501</v>
      </c>
      <c r="BF111" s="1">
        <v>2045490.4690042899</v>
      </c>
      <c r="BG111" s="1">
        <v>1680384.64983479</v>
      </c>
      <c r="BH111" s="1">
        <v>1680384.64983479</v>
      </c>
      <c r="BI111" s="1">
        <v>1260504.33714642</v>
      </c>
      <c r="BJ111" s="1">
        <v>1336476.90935804</v>
      </c>
      <c r="BK111" s="1">
        <v>557524.89729034598</v>
      </c>
      <c r="BL111" s="1">
        <v>823666.749982671</v>
      </c>
      <c r="BM111" s="1">
        <v>1050831.5130024201</v>
      </c>
      <c r="BN111" s="1">
        <v>962291.16030032898</v>
      </c>
      <c r="BO111" s="1">
        <v>1695146.8408357999</v>
      </c>
      <c r="BP111" s="1">
        <v>651896.865267755</v>
      </c>
      <c r="BQ111" s="1">
        <v>461551.71050620498</v>
      </c>
      <c r="BR111" s="1">
        <v>1083325.6935537001</v>
      </c>
      <c r="BS111" s="1">
        <v>1012421.77034288</v>
      </c>
      <c r="BT111" s="1">
        <v>1012421.77034288</v>
      </c>
      <c r="BU111" s="1">
        <v>1304322.81358671</v>
      </c>
      <c r="BV111" s="7">
        <v>0.77620490862906899</v>
      </c>
      <c r="BW111" s="7">
        <v>1.2883196033457101</v>
      </c>
      <c r="BX111" s="1">
        <v>1105750.9779018599</v>
      </c>
      <c r="BY111" s="1">
        <v>1287698.87904274</v>
      </c>
      <c r="BZ111" s="1">
        <v>101341.793250973</v>
      </c>
      <c r="CA111" s="1">
        <v>1915468.1446684401</v>
      </c>
      <c r="CB111" s="1">
        <v>812146.30008826603</v>
      </c>
      <c r="CC111" s="1">
        <v>1424403.39759227</v>
      </c>
      <c r="CD111" s="1">
        <v>1413317.7003848599</v>
      </c>
      <c r="CE111" s="1">
        <v>1043088.20918692</v>
      </c>
      <c r="CF111" s="1">
        <v>971714.81970892102</v>
      </c>
      <c r="CG111" s="1">
        <v>1587719.7425951101</v>
      </c>
      <c r="CH111" s="1">
        <v>1304322.81358671</v>
      </c>
      <c r="CI111" s="1">
        <v>1623932.44764803</v>
      </c>
      <c r="CJ111" s="1">
        <v>1721809.40174487</v>
      </c>
      <c r="CK111" s="1">
        <v>718270.25453245896</v>
      </c>
      <c r="CL111" s="1">
        <v>1061146.0206267301</v>
      </c>
      <c r="CM111" s="1">
        <v>1353806.8380144599</v>
      </c>
      <c r="CN111" s="1">
        <v>1239738.5659411999</v>
      </c>
      <c r="CO111" s="1">
        <v>2183890.9055983201</v>
      </c>
      <c r="CP111" s="1">
        <v>839851.51088406995</v>
      </c>
      <c r="CQ111" s="1">
        <v>594626.11660288996</v>
      </c>
      <c r="CR111" s="1">
        <v>1395669.72781333</v>
      </c>
      <c r="CS111" s="1">
        <v>1304322.81358671</v>
      </c>
      <c r="CT111" s="20">
        <v>1287258.5872963399</v>
      </c>
      <c r="CU111" s="20">
        <v>1232910.31268026</v>
      </c>
      <c r="CV111" s="20">
        <v>1684789.7740571101</v>
      </c>
      <c r="CW111" s="20">
        <v>785689.59414531605</v>
      </c>
      <c r="CX111" s="20">
        <v>1653983.2847341101</v>
      </c>
      <c r="CY111" s="20">
        <v>1707629.1157124899</v>
      </c>
      <c r="CZ111" s="20">
        <v>742817.58258090203</v>
      </c>
      <c r="DA111" s="20">
        <v>1069859.73338148</v>
      </c>
      <c r="DB111" s="20">
        <v>1590065.5678481599</v>
      </c>
      <c r="DC111" s="22">
        <v>1439764.0650982801</v>
      </c>
      <c r="DD111" s="22">
        <v>1395550.77003951</v>
      </c>
      <c r="DE111" s="22">
        <v>968293.13930425304</v>
      </c>
      <c r="DF111" s="22">
        <v>1063158.77454146</v>
      </c>
      <c r="DG111" s="22">
        <v>1534382.0255368899</v>
      </c>
      <c r="DH111" s="22">
        <v>1132855.6536884201</v>
      </c>
      <c r="DI111" s="22">
        <v>1846197.0875051699</v>
      </c>
      <c r="DJ111" s="22">
        <v>849918.51888634497</v>
      </c>
      <c r="DK111" s="22">
        <v>524563.60349826096</v>
      </c>
      <c r="DL111" s="22">
        <v>1766671.91319759</v>
      </c>
      <c r="DM111" s="6">
        <v>-6.0887410369841501E-2</v>
      </c>
      <c r="DN111" s="6">
        <v>-1.0431071144617701</v>
      </c>
      <c r="DO111" s="5">
        <v>0.78229087030248501</v>
      </c>
      <c r="DP111" s="5">
        <v>0.90428177334470405</v>
      </c>
      <c r="DQ111" s="24">
        <v>1306111.5058262399</v>
      </c>
      <c r="DR111" s="26">
        <v>1252135.55512962</v>
      </c>
      <c r="DS111" t="s">
        <v>1443</v>
      </c>
      <c r="DT111" t="s">
        <v>1442</v>
      </c>
      <c r="DU111" t="s">
        <v>324</v>
      </c>
      <c r="DV111" t="s">
        <v>324</v>
      </c>
      <c r="DW111" t="s">
        <v>2710</v>
      </c>
      <c r="DX111" t="s">
        <v>2711</v>
      </c>
      <c r="DY111" t="s">
        <v>2712</v>
      </c>
      <c r="DZ111" t="s">
        <v>2713</v>
      </c>
      <c r="EA111" t="s">
        <v>2714</v>
      </c>
      <c r="EB111" t="str">
        <f>"APOM"</f>
        <v>APOM</v>
      </c>
      <c r="EC111" t="s">
        <v>2715</v>
      </c>
      <c r="ED111" t="s">
        <v>1506</v>
      </c>
      <c r="EE111">
        <v>9606</v>
      </c>
      <c r="EF111" s="15" t="str">
        <f>HYPERLINK("http://www.uniprot.org/uniprot/O95445", "O95445")</f>
        <v>O95445</v>
      </c>
      <c r="EG111" t="s">
        <v>2716</v>
      </c>
      <c r="EH111" t="s">
        <v>2220</v>
      </c>
      <c r="EI111" t="s">
        <v>1985</v>
      </c>
      <c r="EJ111" t="s">
        <v>2410</v>
      </c>
      <c r="EK111" t="s">
        <v>1508</v>
      </c>
      <c r="EL111" t="s">
        <v>1508</v>
      </c>
      <c r="EM111" t="s">
        <v>1528</v>
      </c>
      <c r="EN111" t="s">
        <v>1508</v>
      </c>
      <c r="EO111" t="s">
        <v>1508</v>
      </c>
      <c r="EP111" t="s">
        <v>1617</v>
      </c>
      <c r="EQ111" t="s">
        <v>1514</v>
      </c>
      <c r="ER111" t="s">
        <v>2717</v>
      </c>
      <c r="ES111" t="s">
        <v>2718</v>
      </c>
      <c r="ET111" t="s">
        <v>2719</v>
      </c>
      <c r="EU111" t="s">
        <v>1508</v>
      </c>
      <c r="EV111" t="s">
        <v>2720</v>
      </c>
      <c r="EW111" t="s">
        <v>98</v>
      </c>
    </row>
    <row r="112" spans="1:153">
      <c r="A112">
        <v>295</v>
      </c>
      <c r="B112">
        <v>1</v>
      </c>
      <c r="C112" t="s">
        <v>326</v>
      </c>
      <c r="D112" t="s">
        <v>98</v>
      </c>
      <c r="E112" t="s">
        <v>98</v>
      </c>
      <c r="F112" t="s">
        <v>98</v>
      </c>
      <c r="G112" t="s">
        <v>98</v>
      </c>
      <c r="H112" t="s">
        <v>98</v>
      </c>
      <c r="I112">
        <v>22.6</v>
      </c>
      <c r="J112">
        <v>745</v>
      </c>
      <c r="K112">
        <v>81744</v>
      </c>
      <c r="L112" t="s">
        <v>327</v>
      </c>
      <c r="M112">
        <v>66</v>
      </c>
      <c r="N112">
        <v>66</v>
      </c>
      <c r="O112">
        <v>1</v>
      </c>
      <c r="P112">
        <v>36</v>
      </c>
      <c r="Q112">
        <v>30</v>
      </c>
      <c r="R112">
        <v>36</v>
      </c>
      <c r="S112">
        <v>30</v>
      </c>
      <c r="T112">
        <v>36</v>
      </c>
      <c r="U112">
        <v>30</v>
      </c>
      <c r="V112">
        <v>36</v>
      </c>
      <c r="W112" s="1">
        <v>1432437.9450000001</v>
      </c>
      <c r="X112" s="1">
        <v>1276828.3570000001</v>
      </c>
      <c r="Y112" s="1">
        <v>277613.10550000001</v>
      </c>
      <c r="Z112" s="1">
        <v>9708066.5930000003</v>
      </c>
      <c r="AA112" s="1">
        <v>439408.63459999999</v>
      </c>
      <c r="AB112" s="1">
        <v>1734222.879</v>
      </c>
      <c r="AC112" s="1">
        <v>1271798.6399999999</v>
      </c>
      <c r="AD112" s="1">
        <v>5402287.6900000004</v>
      </c>
      <c r="AE112" s="1">
        <v>1105304.2779999999</v>
      </c>
      <c r="AF112" s="1">
        <v>1306383.612</v>
      </c>
      <c r="AG112" s="1">
        <v>2630748.7370000002</v>
      </c>
      <c r="AH112">
        <v>30</v>
      </c>
      <c r="AI112" s="1">
        <v>217717.0655</v>
      </c>
      <c r="AJ112" s="1">
        <v>191507.9749</v>
      </c>
      <c r="AK112" s="1">
        <v>255459.74859999999</v>
      </c>
      <c r="AL112" s="1">
        <v>682455.36510000005</v>
      </c>
      <c r="AM112" s="1">
        <v>227784.4393</v>
      </c>
      <c r="AN112" s="1">
        <v>271340.7512</v>
      </c>
      <c r="AO112" s="1">
        <v>691532.69700000004</v>
      </c>
      <c r="AP112" s="1">
        <v>282747.42070000002</v>
      </c>
      <c r="AQ112" s="1">
        <v>246692.48970000001</v>
      </c>
      <c r="AR112" s="1">
        <v>253692.15150000001</v>
      </c>
      <c r="AS112" s="1">
        <v>332093.01040000003</v>
      </c>
      <c r="AT112" s="1">
        <v>1374460.16295454</v>
      </c>
      <c r="AU112" s="1">
        <v>2416827.3155545401</v>
      </c>
      <c r="AV112" s="1">
        <v>332093.01035454503</v>
      </c>
      <c r="AW112" s="1">
        <v>715883.91075802501</v>
      </c>
      <c r="AX112" s="1">
        <v>1129130.70431599</v>
      </c>
      <c r="AY112" s="1">
        <v>197243.07254716501</v>
      </c>
      <c r="AZ112" s="1">
        <v>7102522.7745984197</v>
      </c>
      <c r="BA112" s="1">
        <v>777204.84991538303</v>
      </c>
      <c r="BB112" s="1">
        <v>1252718.40849409</v>
      </c>
      <c r="BC112" s="1">
        <v>748048.21160984295</v>
      </c>
      <c r="BD112" s="1">
        <v>3731022.4668705598</v>
      </c>
      <c r="BE112" s="1">
        <v>691596.14672344795</v>
      </c>
      <c r="BF112" s="1">
        <v>887134.86444515001</v>
      </c>
      <c r="BG112" s="1">
        <v>1869137.13259595</v>
      </c>
      <c r="BH112" s="1">
        <v>1869137.13259595</v>
      </c>
      <c r="BI112" s="1">
        <v>443179.75001997303</v>
      </c>
      <c r="BJ112" s="1">
        <v>361500.63967177703</v>
      </c>
      <c r="BK112" s="1">
        <v>455352.712653681</v>
      </c>
      <c r="BL112" s="1">
        <v>1075874.9799542399</v>
      </c>
      <c r="BM112" s="1">
        <v>359082.20762845501</v>
      </c>
      <c r="BN112" s="1">
        <v>464077.390494861</v>
      </c>
      <c r="BO112" s="1">
        <v>1128609.12782354</v>
      </c>
      <c r="BP112" s="1">
        <v>480754.23159058398</v>
      </c>
      <c r="BQ112" s="1">
        <v>725741.80065340095</v>
      </c>
      <c r="BR112" s="1">
        <v>267283.86024630303</v>
      </c>
      <c r="BS112" s="1">
        <v>560463.26819710305</v>
      </c>
      <c r="BT112" s="1">
        <v>560463.26819710305</v>
      </c>
      <c r="BU112" s="1">
        <v>1023514.87827158</v>
      </c>
      <c r="BV112" s="7">
        <v>0.54758683053397506</v>
      </c>
      <c r="BW112" s="7">
        <v>1.82619439372721</v>
      </c>
      <c r="BX112" s="1">
        <v>392008.60172225401</v>
      </c>
      <c r="BY112" s="1">
        <v>618297.10363498796</v>
      </c>
      <c r="BZ112" s="1">
        <v>108007.708940885</v>
      </c>
      <c r="CA112" s="1">
        <v>3889247.93493773</v>
      </c>
      <c r="CB112" s="1">
        <v>425587.14044079802</v>
      </c>
      <c r="CC112" s="1">
        <v>685972.10285884596</v>
      </c>
      <c r="CD112" s="1">
        <v>409621.349282043</v>
      </c>
      <c r="CE112" s="1">
        <v>2043058.7672846999</v>
      </c>
      <c r="CF112" s="1">
        <v>378708.94199380302</v>
      </c>
      <c r="CG112" s="1">
        <v>485783.36867770797</v>
      </c>
      <c r="CH112" s="1">
        <v>1023514.87827158</v>
      </c>
      <c r="CI112" s="1">
        <v>809332.37489990296</v>
      </c>
      <c r="CJ112" s="1">
        <v>660170.44149740099</v>
      </c>
      <c r="CK112" s="1">
        <v>831562.57101663202</v>
      </c>
      <c r="CL112" s="1">
        <v>1964756.85674381</v>
      </c>
      <c r="CM112" s="1">
        <v>655753.91445827601</v>
      </c>
      <c r="CN112" s="1">
        <v>847495.52877727</v>
      </c>
      <c r="CO112" s="1">
        <v>2061059.6619407199</v>
      </c>
      <c r="CP112" s="1">
        <v>877950.68249135802</v>
      </c>
      <c r="CQ112" s="1">
        <v>1325345.60764673</v>
      </c>
      <c r="CR112" s="1">
        <v>488112.28711556701</v>
      </c>
      <c r="CS112" s="1">
        <v>1023514.87827158</v>
      </c>
      <c r="CT112" s="20">
        <v>456356.31253838103</v>
      </c>
      <c r="CU112" s="20">
        <v>591990.01239994599</v>
      </c>
      <c r="CV112" s="20">
        <v>3420868.76662208</v>
      </c>
      <c r="CW112" s="20">
        <v>411723.09423813899</v>
      </c>
      <c r="CX112" s="20">
        <v>824309.05412188906</v>
      </c>
      <c r="CY112" s="20">
        <v>654733.48332940205</v>
      </c>
      <c r="CZ112" s="20">
        <v>859981.73371304595</v>
      </c>
      <c r="DA112" s="20">
        <v>1980890.6654278201</v>
      </c>
      <c r="DB112" s="20">
        <v>770192.38718796405</v>
      </c>
      <c r="DC112" s="22">
        <v>693369.578467382</v>
      </c>
      <c r="DD112" s="22">
        <v>404471.96639475401</v>
      </c>
      <c r="DE112" s="22">
        <v>1896560.3964589201</v>
      </c>
      <c r="DF112" s="22">
        <v>414347.63215676101</v>
      </c>
      <c r="DG112" s="22">
        <v>469464.00501736102</v>
      </c>
      <c r="DH112" s="22">
        <v>774429.48668946896</v>
      </c>
      <c r="DI112" s="22">
        <v>1742359.16972549</v>
      </c>
      <c r="DJ112" s="22">
        <v>888474.37201468798</v>
      </c>
      <c r="DK112" s="22">
        <v>1169185.2214625401</v>
      </c>
      <c r="DL112" s="22">
        <v>617864.13429255702</v>
      </c>
      <c r="DM112" s="6">
        <v>-0.28856162184309397</v>
      </c>
      <c r="DN112" s="6">
        <v>-1.22142194407149</v>
      </c>
      <c r="DO112" s="5">
        <v>0.46005633013000402</v>
      </c>
      <c r="DP112" s="5">
        <v>0.78042555514468004</v>
      </c>
      <c r="DQ112" s="24">
        <v>1107893.9455087399</v>
      </c>
      <c r="DR112" s="26">
        <v>907052.59626799298</v>
      </c>
      <c r="DS112" t="s">
        <v>1443</v>
      </c>
      <c r="DT112" t="s">
        <v>1442</v>
      </c>
      <c r="DU112" t="s">
        <v>326</v>
      </c>
      <c r="DV112" t="s">
        <v>326</v>
      </c>
      <c r="DW112" t="s">
        <v>2721</v>
      </c>
      <c r="DX112" t="s">
        <v>2722</v>
      </c>
      <c r="DY112" t="s">
        <v>2723</v>
      </c>
      <c r="DZ112" t="s">
        <v>2724</v>
      </c>
      <c r="EA112" t="s">
        <v>2725</v>
      </c>
      <c r="EB112" t="str">
        <f>"JUP"</f>
        <v>JUP</v>
      </c>
      <c r="EC112" t="s">
        <v>2726</v>
      </c>
      <c r="ED112" t="s">
        <v>1506</v>
      </c>
      <c r="EE112">
        <v>9606</v>
      </c>
      <c r="EF112" s="15" t="str">
        <f>HYPERLINK("http://www.uniprot.org/uniprot/P14923", "P14923")</f>
        <v>P14923</v>
      </c>
      <c r="EG112" t="s">
        <v>2727</v>
      </c>
      <c r="EH112" t="s">
        <v>1763</v>
      </c>
      <c r="EI112" t="s">
        <v>2728</v>
      </c>
      <c r="EJ112" t="s">
        <v>1510</v>
      </c>
      <c r="EK112" t="s">
        <v>1508</v>
      </c>
      <c r="EL112" t="s">
        <v>2729</v>
      </c>
      <c r="EM112" t="s">
        <v>2730</v>
      </c>
      <c r="EN112" t="s">
        <v>1508</v>
      </c>
      <c r="EO112" t="s">
        <v>1508</v>
      </c>
      <c r="EP112" t="s">
        <v>2731</v>
      </c>
      <c r="EQ112" t="s">
        <v>1514</v>
      </c>
      <c r="ER112" t="s">
        <v>2732</v>
      </c>
      <c r="ES112" t="s">
        <v>2733</v>
      </c>
      <c r="ET112" t="s">
        <v>2734</v>
      </c>
      <c r="EU112" t="s">
        <v>1508</v>
      </c>
      <c r="EV112" t="s">
        <v>2735</v>
      </c>
      <c r="EW112" t="s">
        <v>98</v>
      </c>
    </row>
    <row r="113" spans="1:153">
      <c r="A113">
        <v>232</v>
      </c>
      <c r="B113">
        <v>1</v>
      </c>
      <c r="C113" t="s">
        <v>328</v>
      </c>
      <c r="D113" t="s">
        <v>98</v>
      </c>
      <c r="E113" t="s">
        <v>98</v>
      </c>
      <c r="F113" t="s">
        <v>329</v>
      </c>
      <c r="G113" t="s">
        <v>98</v>
      </c>
      <c r="H113" t="s">
        <v>98</v>
      </c>
      <c r="I113">
        <v>33.5</v>
      </c>
      <c r="J113">
        <v>1170</v>
      </c>
      <c r="K113">
        <v>129381</v>
      </c>
      <c r="L113" t="s">
        <v>330</v>
      </c>
      <c r="M113">
        <v>147</v>
      </c>
      <c r="N113">
        <v>143</v>
      </c>
      <c r="O113">
        <v>0.97299999999999998</v>
      </c>
      <c r="P113">
        <v>87</v>
      </c>
      <c r="Q113">
        <v>60</v>
      </c>
      <c r="R113">
        <v>84</v>
      </c>
      <c r="S113">
        <v>59</v>
      </c>
      <c r="T113">
        <v>86.965000000000003</v>
      </c>
      <c r="U113">
        <v>59.982999999999997</v>
      </c>
      <c r="V113">
        <v>84</v>
      </c>
      <c r="W113" s="1">
        <v>1911283.683</v>
      </c>
      <c r="X113" s="1">
        <v>733759.44590000005</v>
      </c>
      <c r="Y113" s="1">
        <v>168239.7164</v>
      </c>
      <c r="Z113" s="1">
        <v>970478.02430000005</v>
      </c>
      <c r="AA113" s="1">
        <v>366606.92820000002</v>
      </c>
      <c r="AB113" s="1">
        <v>2650854.7009999999</v>
      </c>
      <c r="AC113" s="1">
        <v>2292077.6159999999</v>
      </c>
      <c r="AD113" s="1">
        <v>2954161.9419999998</v>
      </c>
      <c r="AE113" s="1">
        <v>2151578.3679999998</v>
      </c>
      <c r="AF113" s="1">
        <v>6759062.3109999998</v>
      </c>
      <c r="AG113" s="1">
        <v>2309984.7799999998</v>
      </c>
      <c r="AH113">
        <v>59</v>
      </c>
      <c r="AI113" s="1">
        <v>212457.31299999999</v>
      </c>
      <c r="AJ113" s="1">
        <v>166207.49559999999</v>
      </c>
      <c r="AK113" s="1">
        <v>244257.4952</v>
      </c>
      <c r="AL113" s="1">
        <v>176225.67920000001</v>
      </c>
      <c r="AM113" s="1">
        <v>229209.73569999999</v>
      </c>
      <c r="AN113" s="1">
        <v>343466.2488</v>
      </c>
      <c r="AO113" s="1">
        <v>1815756.628</v>
      </c>
      <c r="AP113" s="1">
        <v>354357.74530000001</v>
      </c>
      <c r="AQ113" s="1">
        <v>752246.22840000002</v>
      </c>
      <c r="AR113" s="1">
        <v>1155444.8729999999</v>
      </c>
      <c r="AS113" s="1">
        <v>544962.94420000003</v>
      </c>
      <c r="AT113" s="1">
        <v>1330121.8137363601</v>
      </c>
      <c r="AU113" s="1">
        <v>2115280.68325454</v>
      </c>
      <c r="AV113" s="1">
        <v>544962.94421818096</v>
      </c>
      <c r="AW113" s="1">
        <v>955194.77289052203</v>
      </c>
      <c r="AX113" s="1">
        <v>648881.51598874398</v>
      </c>
      <c r="AY113" s="1">
        <v>119533.688899279</v>
      </c>
      <c r="AZ113" s="1">
        <v>710011.84466617799</v>
      </c>
      <c r="BA113" s="1">
        <v>648436.6946248</v>
      </c>
      <c r="BB113" s="1">
        <v>1914848.73276533</v>
      </c>
      <c r="BC113" s="1">
        <v>1348157.25350968</v>
      </c>
      <c r="BD113" s="1">
        <v>2040255.0195130301</v>
      </c>
      <c r="BE113" s="1">
        <v>1346256.71708684</v>
      </c>
      <c r="BF113" s="1">
        <v>4589922.7240499901</v>
      </c>
      <c r="BG113" s="1">
        <v>1641235.5415413701</v>
      </c>
      <c r="BH113" s="1">
        <v>1641235.5415413701</v>
      </c>
      <c r="BI113" s="1">
        <v>432473.121245772</v>
      </c>
      <c r="BJ113" s="1">
        <v>313742.10922035098</v>
      </c>
      <c r="BK113" s="1">
        <v>435384.88405649998</v>
      </c>
      <c r="BL113" s="1">
        <v>277815.676705744</v>
      </c>
      <c r="BM113" s="1">
        <v>361329.06250321999</v>
      </c>
      <c r="BN113" s="1">
        <v>587434.50720631296</v>
      </c>
      <c r="BO113" s="1">
        <v>2963387.7228901298</v>
      </c>
      <c r="BP113" s="1">
        <v>602512.96060672903</v>
      </c>
      <c r="BQ113" s="1">
        <v>2213024.5351111102</v>
      </c>
      <c r="BR113" s="1">
        <v>1217348.5231262201</v>
      </c>
      <c r="BS113" s="1">
        <v>919717.37792602298</v>
      </c>
      <c r="BT113" s="1">
        <v>919717.37792602298</v>
      </c>
      <c r="BU113" s="1">
        <v>1228606.05924984</v>
      </c>
      <c r="BV113" s="7">
        <v>0.74858606711379705</v>
      </c>
      <c r="BW113" s="7">
        <v>1.3358517396076199</v>
      </c>
      <c r="BX113" s="1">
        <v>715045.498365773</v>
      </c>
      <c r="BY113" s="1">
        <v>485743.66207685199</v>
      </c>
      <c r="BZ113" s="1">
        <v>89481.254060715597</v>
      </c>
      <c r="CA113" s="1">
        <v>531504.97440286702</v>
      </c>
      <c r="CB113" s="1">
        <v>485410.67500144901</v>
      </c>
      <c r="CC113" s="1">
        <v>1433429.0819786401</v>
      </c>
      <c r="CD113" s="1">
        <v>1009211.7362557499</v>
      </c>
      <c r="CE113" s="1">
        <v>1527306.4809664399</v>
      </c>
      <c r="CF113" s="1">
        <v>1007789.02116957</v>
      </c>
      <c r="CG113" s="1">
        <v>3435952.2003528299</v>
      </c>
      <c r="CH113" s="1">
        <v>1228606.05924984</v>
      </c>
      <c r="CI113" s="1">
        <v>577719.97134970501</v>
      </c>
      <c r="CJ113" s="1">
        <v>419112.94239017298</v>
      </c>
      <c r="CK113" s="1">
        <v>581609.65476574097</v>
      </c>
      <c r="CL113" s="1">
        <v>371120.55501763901</v>
      </c>
      <c r="CM113" s="1">
        <v>482682.05671571998</v>
      </c>
      <c r="CN113" s="1">
        <v>784725.40835710301</v>
      </c>
      <c r="CO113" s="1">
        <v>3958646.6447546799</v>
      </c>
      <c r="CP113" s="1">
        <v>804867.98656264099</v>
      </c>
      <c r="CQ113" s="1">
        <v>2956272.6750225401</v>
      </c>
      <c r="CR113" s="1">
        <v>1626197.1423269401</v>
      </c>
      <c r="CS113" s="1">
        <v>1228606.05924984</v>
      </c>
      <c r="CT113" s="20">
        <v>832419.30278502905</v>
      </c>
      <c r="CU113" s="20">
        <v>465076.40880981699</v>
      </c>
      <c r="CV113" s="20">
        <v>467496.23491621099</v>
      </c>
      <c r="CW113" s="20">
        <v>469597.80053697602</v>
      </c>
      <c r="CX113" s="20">
        <v>588410.66773029906</v>
      </c>
      <c r="CY113" s="20">
        <v>415661.25871546299</v>
      </c>
      <c r="CZ113" s="20">
        <v>601486.52270171</v>
      </c>
      <c r="DA113" s="20">
        <v>374168.05069773202</v>
      </c>
      <c r="DB113" s="20">
        <v>566917.00547725998</v>
      </c>
      <c r="DC113" s="22">
        <v>1448887.0818394399</v>
      </c>
      <c r="DD113" s="22">
        <v>996524.85444787296</v>
      </c>
      <c r="DE113" s="22">
        <v>1417790.3403658499</v>
      </c>
      <c r="DF113" s="22">
        <v>1102627.7658952801</v>
      </c>
      <c r="DG113" s="22">
        <v>3320525.1250502001</v>
      </c>
      <c r="DH113" s="22">
        <v>717071.03406546602</v>
      </c>
      <c r="DI113" s="22">
        <v>3346523.34842976</v>
      </c>
      <c r="DJ113" s="22">
        <v>814515.65922440996</v>
      </c>
      <c r="DK113" s="22">
        <v>2607946.4120963099</v>
      </c>
      <c r="DL113" s="22">
        <v>2058478.99357423</v>
      </c>
      <c r="DM113" s="6">
        <v>1.7469210432856399</v>
      </c>
      <c r="DN113" s="6">
        <v>3.3564146960480499</v>
      </c>
      <c r="DO113" s="5">
        <v>1.2355848279182699E-9</v>
      </c>
      <c r="DP113" s="5">
        <v>1.4425452865945901E-7</v>
      </c>
      <c r="DQ113" s="24">
        <v>531248.13915227703</v>
      </c>
      <c r="DR113" s="26">
        <v>1783089.0614988799</v>
      </c>
      <c r="DS113" t="s">
        <v>1441</v>
      </c>
      <c r="DT113" t="s">
        <v>1446</v>
      </c>
      <c r="DU113" t="s">
        <v>328</v>
      </c>
      <c r="DV113" t="s">
        <v>328</v>
      </c>
      <c r="DW113" t="s">
        <v>2736</v>
      </c>
      <c r="DX113" t="s">
        <v>2737</v>
      </c>
      <c r="DY113" t="s">
        <v>2738</v>
      </c>
      <c r="DZ113" t="s">
        <v>2739</v>
      </c>
      <c r="EA113" t="s">
        <v>2740</v>
      </c>
      <c r="EB113" t="str">
        <f>"THBS1"</f>
        <v>THBS1</v>
      </c>
      <c r="EC113" t="s">
        <v>2741</v>
      </c>
      <c r="ED113" t="s">
        <v>1506</v>
      </c>
      <c r="EE113">
        <v>9606</v>
      </c>
      <c r="EF113" s="15" t="str">
        <f>HYPERLINK("http://www.uniprot.org/uniprot/P07996", "P07996")</f>
        <v>P07996</v>
      </c>
      <c r="EG113" t="s">
        <v>2742</v>
      </c>
      <c r="EH113" t="s">
        <v>2743</v>
      </c>
      <c r="EI113" t="s">
        <v>2744</v>
      </c>
      <c r="EJ113" t="s">
        <v>1542</v>
      </c>
      <c r="EK113" t="s">
        <v>1508</v>
      </c>
      <c r="EL113" t="s">
        <v>1508</v>
      </c>
      <c r="EM113" t="s">
        <v>2137</v>
      </c>
      <c r="EN113" t="s">
        <v>2019</v>
      </c>
      <c r="EO113" t="s">
        <v>1589</v>
      </c>
      <c r="EP113" t="s">
        <v>1617</v>
      </c>
      <c r="EQ113" t="s">
        <v>1514</v>
      </c>
      <c r="ER113" t="s">
        <v>2745</v>
      </c>
      <c r="ES113" t="s">
        <v>2746</v>
      </c>
      <c r="ET113" t="s">
        <v>2747</v>
      </c>
      <c r="EU113" t="s">
        <v>1508</v>
      </c>
      <c r="EV113" t="s">
        <v>2748</v>
      </c>
      <c r="EW113" t="s">
        <v>98</v>
      </c>
    </row>
    <row r="114" spans="1:153">
      <c r="A114">
        <v>315</v>
      </c>
      <c r="B114">
        <v>1</v>
      </c>
      <c r="C114" t="s">
        <v>331</v>
      </c>
      <c r="D114" t="s">
        <v>98</v>
      </c>
      <c r="E114" t="s">
        <v>98</v>
      </c>
      <c r="F114" t="s">
        <v>98</v>
      </c>
      <c r="G114" t="s">
        <v>98</v>
      </c>
      <c r="H114" t="s">
        <v>98</v>
      </c>
      <c r="I114">
        <v>21.9</v>
      </c>
      <c r="J114">
        <v>739</v>
      </c>
      <c r="K114">
        <v>81275</v>
      </c>
      <c r="L114" t="s">
        <v>332</v>
      </c>
      <c r="M114">
        <v>55</v>
      </c>
      <c r="N114">
        <v>55</v>
      </c>
      <c r="O114">
        <v>1</v>
      </c>
      <c r="P114">
        <v>31</v>
      </c>
      <c r="Q114">
        <v>24</v>
      </c>
      <c r="R114">
        <v>31</v>
      </c>
      <c r="S114">
        <v>24</v>
      </c>
      <c r="T114">
        <v>31</v>
      </c>
      <c r="U114">
        <v>24</v>
      </c>
      <c r="V114">
        <v>31</v>
      </c>
      <c r="W114" s="1">
        <v>2955284.8020000001</v>
      </c>
      <c r="X114" s="1">
        <v>1866844.365</v>
      </c>
      <c r="Y114" s="1">
        <v>302138.42830000003</v>
      </c>
      <c r="Z114" s="1">
        <v>2170398.6239999998</v>
      </c>
      <c r="AA114" s="1">
        <v>1117464.3</v>
      </c>
      <c r="AB114" s="1">
        <v>2000874.78</v>
      </c>
      <c r="AC114" s="1">
        <v>3234487.4350000001</v>
      </c>
      <c r="AD114" s="1">
        <v>3055831.6329999999</v>
      </c>
      <c r="AE114" s="1">
        <v>2775151.534</v>
      </c>
      <c r="AF114" s="1">
        <v>2513665.8080000002</v>
      </c>
      <c r="AG114" s="1">
        <v>2410000.3650000002</v>
      </c>
      <c r="AH114">
        <v>24</v>
      </c>
      <c r="AI114" s="1">
        <v>235706.25630000001</v>
      </c>
      <c r="AJ114" s="1">
        <v>313338.47850000003</v>
      </c>
      <c r="AK114" s="1">
        <v>307672.54960000003</v>
      </c>
      <c r="AL114" s="1">
        <v>451653.32059999998</v>
      </c>
      <c r="AM114" s="1">
        <v>331555.71370000002</v>
      </c>
      <c r="AN114" s="1">
        <v>459451.68079999997</v>
      </c>
      <c r="AO114" s="1">
        <v>677793.2733</v>
      </c>
      <c r="AP114" s="1">
        <v>418848.34269999998</v>
      </c>
      <c r="AQ114" s="1">
        <v>325445.70659999998</v>
      </c>
      <c r="AR114" s="1">
        <v>680713.6949</v>
      </c>
      <c r="AS114" s="1">
        <v>420217.90169999999</v>
      </c>
      <c r="AT114" s="1">
        <v>1319297.22695454</v>
      </c>
      <c r="AU114" s="1">
        <v>2218376.55220909</v>
      </c>
      <c r="AV114" s="1">
        <v>420217.90169999999</v>
      </c>
      <c r="AW114" s="1">
        <v>1476951.1299559399</v>
      </c>
      <c r="AX114" s="1">
        <v>1650896.36453052</v>
      </c>
      <c r="AY114" s="1">
        <v>214668.22261553301</v>
      </c>
      <c r="AZ114" s="1">
        <v>1587886.2705816501</v>
      </c>
      <c r="BA114" s="1">
        <v>1976517.0849633</v>
      </c>
      <c r="BB114" s="1">
        <v>1445334.79540005</v>
      </c>
      <c r="BC114" s="1">
        <v>1902465.1113215999</v>
      </c>
      <c r="BD114" s="1">
        <v>2110471.92077561</v>
      </c>
      <c r="BE114" s="1">
        <v>1736430.54287361</v>
      </c>
      <c r="BF114" s="1">
        <v>1706972.2517619</v>
      </c>
      <c r="BG114" s="1">
        <v>1712296.2403958701</v>
      </c>
      <c r="BH114" s="1">
        <v>1712296.2403958701</v>
      </c>
      <c r="BI114" s="1">
        <v>479798.12471419602</v>
      </c>
      <c r="BJ114" s="1">
        <v>591474.37839431397</v>
      </c>
      <c r="BK114" s="1">
        <v>548421.15377167601</v>
      </c>
      <c r="BL114" s="1">
        <v>712020.93513557396</v>
      </c>
      <c r="BM114" s="1">
        <v>522668.52816237998</v>
      </c>
      <c r="BN114" s="1">
        <v>785805.803740039</v>
      </c>
      <c r="BO114" s="1">
        <v>1106185.83668182</v>
      </c>
      <c r="BP114" s="1">
        <v>712166.04787839204</v>
      </c>
      <c r="BQ114" s="1">
        <v>957424.98448181397</v>
      </c>
      <c r="BR114" s="1">
        <v>717183.33822950895</v>
      </c>
      <c r="BS114" s="1">
        <v>709188.96563958202</v>
      </c>
      <c r="BT114" s="1">
        <v>709188.96563958202</v>
      </c>
      <c r="BU114" s="1">
        <v>1101971.68729278</v>
      </c>
      <c r="BV114" s="7">
        <v>0.64356369026308702</v>
      </c>
      <c r="BW114" s="7">
        <v>1.5538477622800599</v>
      </c>
      <c r="BX114" s="1">
        <v>950512.11953268095</v>
      </c>
      <c r="BY114" s="1">
        <v>1062456.9565991799</v>
      </c>
      <c r="BZ114" s="1">
        <v>138152.67352867001</v>
      </c>
      <c r="CA114" s="1">
        <v>1021905.94801361</v>
      </c>
      <c r="CB114" s="1">
        <v>1272014.62906702</v>
      </c>
      <c r="CC114" s="1">
        <v>930164.99459330505</v>
      </c>
      <c r="CD114" s="1">
        <v>1224357.4676389</v>
      </c>
      <c r="CE114" s="1">
        <v>1358223.0975309699</v>
      </c>
      <c r="CF114" s="1">
        <v>1117503.6480572701</v>
      </c>
      <c r="CG114" s="1">
        <v>1098545.36152058</v>
      </c>
      <c r="CH114" s="1">
        <v>1101971.68729278</v>
      </c>
      <c r="CI114" s="1">
        <v>745533.24243332597</v>
      </c>
      <c r="CJ114" s="1">
        <v>919061.13931399898</v>
      </c>
      <c r="CK114" s="1">
        <v>852162.98257517198</v>
      </c>
      <c r="CL114" s="1">
        <v>1106372.1367569701</v>
      </c>
      <c r="CM114" s="1">
        <v>812147.32289933099</v>
      </c>
      <c r="CN114" s="1">
        <v>1221022.58972814</v>
      </c>
      <c r="CO114" s="1">
        <v>1718844.38699395</v>
      </c>
      <c r="CP114" s="1">
        <v>1106597.6198676699</v>
      </c>
      <c r="CQ114" s="1">
        <v>1487692.66968809</v>
      </c>
      <c r="CR114" s="1">
        <v>1114393.72525247</v>
      </c>
      <c r="CS114" s="1">
        <v>1101971.68729278</v>
      </c>
      <c r="CT114" s="20">
        <v>1106537.4687882799</v>
      </c>
      <c r="CU114" s="20">
        <v>1017251.90561926</v>
      </c>
      <c r="CV114" s="20">
        <v>898838.59256740496</v>
      </c>
      <c r="CW114" s="20">
        <v>1230577.12329657</v>
      </c>
      <c r="CX114" s="20">
        <v>759329.31999989098</v>
      </c>
      <c r="CY114" s="20">
        <v>911492.03798169806</v>
      </c>
      <c r="CZ114" s="20">
        <v>881286.17701628001</v>
      </c>
      <c r="DA114" s="20">
        <v>1115457.2285465701</v>
      </c>
      <c r="DB114" s="20">
        <v>953878.69074161595</v>
      </c>
      <c r="DC114" s="22">
        <v>940195.82941988495</v>
      </c>
      <c r="DD114" s="22">
        <v>1208965.97155884</v>
      </c>
      <c r="DE114" s="22">
        <v>1260831.15061666</v>
      </c>
      <c r="DF114" s="22">
        <v>1222667.17036392</v>
      </c>
      <c r="DG114" s="22">
        <v>1061640.9254942101</v>
      </c>
      <c r="DH114" s="22">
        <v>1115753.2580303799</v>
      </c>
      <c r="DI114" s="22">
        <v>1453060.4495893701</v>
      </c>
      <c r="DJ114" s="22">
        <v>1119862.02071728</v>
      </c>
      <c r="DK114" s="22">
        <v>1312403.55228242</v>
      </c>
      <c r="DL114" s="22">
        <v>1410626.0638981899</v>
      </c>
      <c r="DM114" s="6">
        <v>0.295958012891122</v>
      </c>
      <c r="DN114" s="6">
        <v>1.22769997009692</v>
      </c>
      <c r="DO114" s="5">
        <v>1.8634743560286601E-2</v>
      </c>
      <c r="DP114" s="5">
        <v>0.165683562153774</v>
      </c>
      <c r="DQ114" s="24">
        <v>986072.060506396</v>
      </c>
      <c r="DR114" s="26">
        <v>1210600.63919711</v>
      </c>
      <c r="DS114" t="s">
        <v>1441</v>
      </c>
      <c r="DT114" t="s">
        <v>1442</v>
      </c>
      <c r="DU114" t="s">
        <v>331</v>
      </c>
      <c r="DV114" t="s">
        <v>331</v>
      </c>
      <c r="DW114" t="s">
        <v>2749</v>
      </c>
      <c r="DX114" t="s">
        <v>2750</v>
      </c>
      <c r="DY114" t="s">
        <v>2751</v>
      </c>
      <c r="DZ114" t="s">
        <v>2752</v>
      </c>
      <c r="EA114" t="s">
        <v>2753</v>
      </c>
      <c r="EB114" t="str">
        <f>"VCAM1"</f>
        <v>VCAM1</v>
      </c>
      <c r="EC114" t="s">
        <v>1508</v>
      </c>
      <c r="ED114" t="s">
        <v>1506</v>
      </c>
      <c r="EE114">
        <v>9606</v>
      </c>
      <c r="EF114" s="15" t="str">
        <f>HYPERLINK("http://www.uniprot.org/uniprot/P19320", "P19320")</f>
        <v>P19320</v>
      </c>
      <c r="EG114" t="s">
        <v>2754</v>
      </c>
      <c r="EH114" t="s">
        <v>1763</v>
      </c>
      <c r="EI114" t="s">
        <v>2755</v>
      </c>
      <c r="EJ114" t="s">
        <v>1542</v>
      </c>
      <c r="EK114" t="s">
        <v>1508</v>
      </c>
      <c r="EL114" t="s">
        <v>1508</v>
      </c>
      <c r="EM114" t="s">
        <v>2756</v>
      </c>
      <c r="EN114" t="s">
        <v>1508</v>
      </c>
      <c r="EO114" t="s">
        <v>1508</v>
      </c>
      <c r="EP114" t="s">
        <v>1617</v>
      </c>
      <c r="EQ114" t="s">
        <v>1514</v>
      </c>
      <c r="ER114" t="s">
        <v>2757</v>
      </c>
      <c r="ES114" t="s">
        <v>2758</v>
      </c>
      <c r="ET114" t="s">
        <v>2759</v>
      </c>
      <c r="EU114" t="s">
        <v>1508</v>
      </c>
      <c r="EV114" t="s">
        <v>2760</v>
      </c>
      <c r="EW114" t="s">
        <v>98</v>
      </c>
    </row>
    <row r="115" spans="1:153">
      <c r="A115">
        <v>406</v>
      </c>
      <c r="B115">
        <v>1</v>
      </c>
      <c r="C115" t="s">
        <v>333</v>
      </c>
      <c r="D115" t="s">
        <v>98</v>
      </c>
      <c r="E115" t="s">
        <v>98</v>
      </c>
      <c r="F115" t="s">
        <v>182</v>
      </c>
      <c r="G115" t="s">
        <v>98</v>
      </c>
      <c r="H115" t="s">
        <v>98</v>
      </c>
      <c r="I115">
        <v>33.200000000000003</v>
      </c>
      <c r="J115">
        <v>699</v>
      </c>
      <c r="K115">
        <v>79246</v>
      </c>
      <c r="L115" t="s">
        <v>334</v>
      </c>
      <c r="M115">
        <v>100</v>
      </c>
      <c r="N115">
        <v>86</v>
      </c>
      <c r="O115">
        <v>0.86</v>
      </c>
      <c r="P115">
        <v>52</v>
      </c>
      <c r="Q115">
        <v>48</v>
      </c>
      <c r="R115">
        <v>47</v>
      </c>
      <c r="S115">
        <v>39</v>
      </c>
      <c r="T115">
        <v>48.058999999999997</v>
      </c>
      <c r="U115">
        <v>40.738</v>
      </c>
      <c r="V115">
        <v>47</v>
      </c>
      <c r="W115" s="1">
        <v>2025004.9739999999</v>
      </c>
      <c r="X115" s="1">
        <v>1844965.791</v>
      </c>
      <c r="Y115" s="1">
        <v>218722.79130000001</v>
      </c>
      <c r="Z115" s="1">
        <v>2189532.2689999999</v>
      </c>
      <c r="AA115" s="1">
        <v>821129.63769999996</v>
      </c>
      <c r="AB115" s="1">
        <v>1310732.683</v>
      </c>
      <c r="AC115" s="1">
        <v>3084950.4569999999</v>
      </c>
      <c r="AD115" s="1">
        <v>1581244.041</v>
      </c>
      <c r="AE115" s="1">
        <v>3128398.5019999999</v>
      </c>
      <c r="AF115" s="1">
        <v>2684955.6549999998</v>
      </c>
      <c r="AG115" s="1">
        <v>2074546.0009999999</v>
      </c>
      <c r="AH115">
        <v>39</v>
      </c>
      <c r="AI115" s="1">
        <v>632461.40079999994</v>
      </c>
      <c r="AJ115" s="1">
        <v>526044.69839999999</v>
      </c>
      <c r="AK115" s="1">
        <v>608781.01610000001</v>
      </c>
      <c r="AL115" s="1">
        <v>570693.6642</v>
      </c>
      <c r="AM115" s="1">
        <v>502024.49979999999</v>
      </c>
      <c r="AN115" s="1">
        <v>429140.5209</v>
      </c>
      <c r="AO115" s="1">
        <v>802339.42940000002</v>
      </c>
      <c r="AP115" s="1">
        <v>545582.83270000003</v>
      </c>
      <c r="AQ115" s="1">
        <v>460485.23940000002</v>
      </c>
      <c r="AR115" s="1">
        <v>1050974.442</v>
      </c>
      <c r="AS115" s="1">
        <v>612852.77439999999</v>
      </c>
      <c r="AT115" s="1">
        <v>1259343.7872772701</v>
      </c>
      <c r="AU115" s="1">
        <v>1905834.80018181</v>
      </c>
      <c r="AV115" s="1">
        <v>612852.77437272703</v>
      </c>
      <c r="AW115" s="1">
        <v>1012028.81782887</v>
      </c>
      <c r="AX115" s="1">
        <v>1631548.6037022099</v>
      </c>
      <c r="AY115" s="1">
        <v>155401.72469308801</v>
      </c>
      <c r="AZ115" s="1">
        <v>1601884.6448276101</v>
      </c>
      <c r="BA115" s="1">
        <v>1452374.59298143</v>
      </c>
      <c r="BB115" s="1">
        <v>946809.65203028603</v>
      </c>
      <c r="BC115" s="1">
        <v>1814510.2531826999</v>
      </c>
      <c r="BD115" s="1">
        <v>1092066.4320592999</v>
      </c>
      <c r="BE115" s="1">
        <v>1957459.4909860699</v>
      </c>
      <c r="BF115" s="1">
        <v>1823291.2210166799</v>
      </c>
      <c r="BG115" s="1">
        <v>1473957.1701436599</v>
      </c>
      <c r="BH115" s="1">
        <v>1473957.1701436599</v>
      </c>
      <c r="BI115" s="1">
        <v>1287423.5873982301</v>
      </c>
      <c r="BJ115" s="1">
        <v>992989.95285625104</v>
      </c>
      <c r="BK115" s="1">
        <v>1085141.9396300099</v>
      </c>
      <c r="BL115" s="1">
        <v>899685.26284677896</v>
      </c>
      <c r="BM115" s="1">
        <v>791397.63113640796</v>
      </c>
      <c r="BN115" s="1">
        <v>733964.25790862704</v>
      </c>
      <c r="BO115" s="1">
        <v>1309450.16419603</v>
      </c>
      <c r="BP115" s="1">
        <v>927652.15984763403</v>
      </c>
      <c r="BQ115" s="1">
        <v>1354696.2342586</v>
      </c>
      <c r="BR115" s="1">
        <v>1107281.0263031099</v>
      </c>
      <c r="BS115" s="1">
        <v>1034292.97849469</v>
      </c>
      <c r="BT115" s="1">
        <v>1034292.97849469</v>
      </c>
      <c r="BU115" s="1">
        <v>1234707.8811125699</v>
      </c>
      <c r="BV115" s="7">
        <v>0.83768233305736295</v>
      </c>
      <c r="BW115" s="7">
        <v>1.1937699537606401</v>
      </c>
      <c r="BX115" s="1">
        <v>847758.661240177</v>
      </c>
      <c r="BY115" s="1">
        <v>1366719.44084575</v>
      </c>
      <c r="BZ115" s="1">
        <v>130177.279302044</v>
      </c>
      <c r="CA115" s="1">
        <v>1341870.4665679601</v>
      </c>
      <c r="CB115" s="1">
        <v>1216628.5375219199</v>
      </c>
      <c r="CC115" s="1">
        <v>793125.71827396005</v>
      </c>
      <c r="CD115" s="1">
        <v>1519983.18224259</v>
      </c>
      <c r="CE115" s="1">
        <v>914804.75666106795</v>
      </c>
      <c r="CF115" s="1">
        <v>1639729.2332744901</v>
      </c>
      <c r="CG115" s="1">
        <v>1527338.84386426</v>
      </c>
      <c r="CH115" s="1">
        <v>1234707.8811125699</v>
      </c>
      <c r="CI115" s="1">
        <v>1536887.5963987501</v>
      </c>
      <c r="CJ115" s="1">
        <v>1185401.5701059899</v>
      </c>
      <c r="CK115" s="1">
        <v>1295409.84309586</v>
      </c>
      <c r="CL115" s="1">
        <v>1074017.23462773</v>
      </c>
      <c r="CM115" s="1">
        <v>944746.71352799505</v>
      </c>
      <c r="CN115" s="1">
        <v>876184.47822554898</v>
      </c>
      <c r="CO115" s="1">
        <v>1563182.26196417</v>
      </c>
      <c r="CP115" s="1">
        <v>1107403.2759672699</v>
      </c>
      <c r="CQ115" s="1">
        <v>1617195.66093061</v>
      </c>
      <c r="CR115" s="1">
        <v>1321838.8195698999</v>
      </c>
      <c r="CS115" s="1">
        <v>1234707.8811125699</v>
      </c>
      <c r="CT115" s="20">
        <v>986917.16168043006</v>
      </c>
      <c r="CU115" s="20">
        <v>1308568.73496074</v>
      </c>
      <c r="CV115" s="20">
        <v>1180270.0277086999</v>
      </c>
      <c r="CW115" s="20">
        <v>1176995.3046234699</v>
      </c>
      <c r="CX115" s="20">
        <v>1565327.67027367</v>
      </c>
      <c r="CY115" s="20">
        <v>1175638.97192858</v>
      </c>
      <c r="CZ115" s="20">
        <v>1339681.2718164499</v>
      </c>
      <c r="DA115" s="20">
        <v>1082836.6407172601</v>
      </c>
      <c r="DB115" s="20">
        <v>1109618.57876398</v>
      </c>
      <c r="DC115" s="22">
        <v>801678.73104369699</v>
      </c>
      <c r="DD115" s="22">
        <v>1500875.3515562201</v>
      </c>
      <c r="DE115" s="22">
        <v>849208.30460568401</v>
      </c>
      <c r="DF115" s="22">
        <v>1794037.18752599</v>
      </c>
      <c r="DG115" s="22">
        <v>1476029.55739478</v>
      </c>
      <c r="DH115" s="22">
        <v>800645.04493193701</v>
      </c>
      <c r="DI115" s="22">
        <v>1321468.2710935699</v>
      </c>
      <c r="DJ115" s="22">
        <v>1120677.33393637</v>
      </c>
      <c r="DK115" s="22">
        <v>1426647.70310795</v>
      </c>
      <c r="DL115" s="22">
        <v>1673214.9947589601</v>
      </c>
      <c r="DM115" s="6">
        <v>7.2385525331554804E-2</v>
      </c>
      <c r="DN115" s="6">
        <v>1.0514540877844101</v>
      </c>
      <c r="DO115" s="5">
        <v>0.67158557887329795</v>
      </c>
      <c r="DP115" s="5">
        <v>0.84597861722134504</v>
      </c>
      <c r="DQ115" s="24">
        <v>1213983.8180525899</v>
      </c>
      <c r="DR115" s="26">
        <v>1276448.24799552</v>
      </c>
      <c r="DS115" t="s">
        <v>1441</v>
      </c>
      <c r="DT115" t="s">
        <v>1442</v>
      </c>
      <c r="DU115" t="s">
        <v>333</v>
      </c>
      <c r="DV115" t="s">
        <v>333</v>
      </c>
      <c r="DW115" t="s">
        <v>2761</v>
      </c>
      <c r="DX115" t="s">
        <v>2762</v>
      </c>
      <c r="DY115" t="s">
        <v>2763</v>
      </c>
      <c r="DZ115" t="s">
        <v>2764</v>
      </c>
      <c r="EA115" t="s">
        <v>2765</v>
      </c>
      <c r="EB115" t="str">
        <f>"MASP1"</f>
        <v>MASP1</v>
      </c>
      <c r="EC115" t="s">
        <v>2766</v>
      </c>
      <c r="ED115" t="s">
        <v>1506</v>
      </c>
      <c r="EE115">
        <v>9606</v>
      </c>
      <c r="EF115" s="15" t="str">
        <f>HYPERLINK("http://www.uniprot.org/uniprot/P48740", "P48740")</f>
        <v>P48740</v>
      </c>
      <c r="EG115" t="s">
        <v>2767</v>
      </c>
      <c r="EH115" t="s">
        <v>2705</v>
      </c>
      <c r="EI115" t="s">
        <v>1509</v>
      </c>
      <c r="EJ115" t="s">
        <v>1542</v>
      </c>
      <c r="EK115" t="s">
        <v>1508</v>
      </c>
      <c r="EL115" t="s">
        <v>1603</v>
      </c>
      <c r="EM115" t="s">
        <v>1830</v>
      </c>
      <c r="EN115" t="s">
        <v>1805</v>
      </c>
      <c r="EO115" t="s">
        <v>1545</v>
      </c>
      <c r="EP115" t="s">
        <v>2768</v>
      </c>
      <c r="EQ115" t="s">
        <v>1514</v>
      </c>
      <c r="ER115" t="s">
        <v>2769</v>
      </c>
      <c r="ES115" t="s">
        <v>2770</v>
      </c>
      <c r="ET115" t="s">
        <v>2771</v>
      </c>
      <c r="EU115" t="s">
        <v>1508</v>
      </c>
      <c r="EV115" t="s">
        <v>2772</v>
      </c>
      <c r="EW115" t="s">
        <v>98</v>
      </c>
    </row>
    <row r="116" spans="1:153">
      <c r="A116">
        <v>375</v>
      </c>
      <c r="B116">
        <v>1</v>
      </c>
      <c r="C116" t="s">
        <v>335</v>
      </c>
      <c r="D116" t="s">
        <v>98</v>
      </c>
      <c r="E116" t="s">
        <v>98</v>
      </c>
      <c r="F116" t="s">
        <v>98</v>
      </c>
      <c r="G116" t="s">
        <v>98</v>
      </c>
      <c r="H116" t="s">
        <v>98</v>
      </c>
      <c r="I116">
        <v>15.2</v>
      </c>
      <c r="J116">
        <v>784</v>
      </c>
      <c r="K116">
        <v>87527</v>
      </c>
      <c r="L116" t="s">
        <v>336</v>
      </c>
      <c r="M116">
        <v>59</v>
      </c>
      <c r="N116">
        <v>59</v>
      </c>
      <c r="O116">
        <v>1</v>
      </c>
      <c r="P116">
        <v>29</v>
      </c>
      <c r="Q116">
        <v>30</v>
      </c>
      <c r="R116">
        <v>29</v>
      </c>
      <c r="S116">
        <v>30</v>
      </c>
      <c r="T116">
        <v>29</v>
      </c>
      <c r="U116">
        <v>30</v>
      </c>
      <c r="V116">
        <v>29</v>
      </c>
      <c r="W116" s="1">
        <v>2058759.281</v>
      </c>
      <c r="X116" s="1">
        <v>1944822.28</v>
      </c>
      <c r="Y116" s="1">
        <v>178836.86739999999</v>
      </c>
      <c r="Z116" s="1">
        <v>2052008.524</v>
      </c>
      <c r="AA116" s="1">
        <v>895507.09310000006</v>
      </c>
      <c r="AB116" s="1">
        <v>2097600.7749999999</v>
      </c>
      <c r="AC116" s="1">
        <v>2539661.9929999998</v>
      </c>
      <c r="AD116" s="1">
        <v>2517932.1710000001</v>
      </c>
      <c r="AE116" s="1">
        <v>2582702.8160000001</v>
      </c>
      <c r="AF116" s="1">
        <v>2210983.4550000001</v>
      </c>
      <c r="AG116" s="1">
        <v>2099997.5989999999</v>
      </c>
      <c r="AH116">
        <v>30</v>
      </c>
      <c r="AI116" s="1">
        <v>497615.86070000002</v>
      </c>
      <c r="AJ116" s="1">
        <v>479460.48379999999</v>
      </c>
      <c r="AK116" s="1">
        <v>542074.78220000002</v>
      </c>
      <c r="AL116" s="1">
        <v>572641.02009999997</v>
      </c>
      <c r="AM116" s="1">
        <v>481982.91509999998</v>
      </c>
      <c r="AN116" s="1">
        <v>671694.81680000003</v>
      </c>
      <c r="AO116" s="1">
        <v>849234.4902</v>
      </c>
      <c r="AP116" s="1">
        <v>544153.47730000003</v>
      </c>
      <c r="AQ116" s="1">
        <v>425146.63179999997</v>
      </c>
      <c r="AR116" s="1">
        <v>755073.50100000005</v>
      </c>
      <c r="AS116" s="1">
        <v>581907.79790000001</v>
      </c>
      <c r="AT116" s="1">
        <v>1253627.2105181799</v>
      </c>
      <c r="AU116" s="1">
        <v>1925346.62313636</v>
      </c>
      <c r="AV116" s="1">
        <v>581907.79789999896</v>
      </c>
      <c r="AW116" s="1">
        <v>1028898.07585462</v>
      </c>
      <c r="AX116" s="1">
        <v>1719854.15169302</v>
      </c>
      <c r="AY116" s="1">
        <v>127062.925027096</v>
      </c>
      <c r="AZ116" s="1">
        <v>1501270.8386126</v>
      </c>
      <c r="BA116" s="1">
        <v>1583929.85728311</v>
      </c>
      <c r="BB116" s="1">
        <v>1515204.95798624</v>
      </c>
      <c r="BC116" s="1">
        <v>1493781.76089034</v>
      </c>
      <c r="BD116" s="1">
        <v>1738978.3808527901</v>
      </c>
      <c r="BE116" s="1">
        <v>1616014.11595857</v>
      </c>
      <c r="BF116" s="1">
        <v>1501427.6737895</v>
      </c>
      <c r="BG116" s="1">
        <v>1492040.4352752301</v>
      </c>
      <c r="BH116" s="1">
        <v>1492040.4352752301</v>
      </c>
      <c r="BI116" s="1">
        <v>1012935.16998556</v>
      </c>
      <c r="BJ116" s="1">
        <v>905055.11157718301</v>
      </c>
      <c r="BK116" s="1">
        <v>966239.19771572098</v>
      </c>
      <c r="BL116" s="1">
        <v>902755.22404426895</v>
      </c>
      <c r="BM116" s="1">
        <v>759803.82911654899</v>
      </c>
      <c r="BN116" s="1">
        <v>1148807.8234135399</v>
      </c>
      <c r="BO116" s="1">
        <v>1385984.78634524</v>
      </c>
      <c r="BP116" s="1">
        <v>925221.83296685899</v>
      </c>
      <c r="BQ116" s="1">
        <v>1250733.9906434901</v>
      </c>
      <c r="BR116" s="1">
        <v>795527.01541486604</v>
      </c>
      <c r="BS116" s="1">
        <v>982068.08329867001</v>
      </c>
      <c r="BT116" s="1">
        <v>982068.08329867001</v>
      </c>
      <c r="BU116" s="1">
        <v>1210489.69036289</v>
      </c>
      <c r="BV116" s="7">
        <v>0.81129818049441804</v>
      </c>
      <c r="BW116" s="7">
        <v>1.23259243523827</v>
      </c>
      <c r="BX116" s="1">
        <v>834743.13685506897</v>
      </c>
      <c r="BY116" s="1">
        <v>1395314.54398432</v>
      </c>
      <c r="BZ116" s="1">
        <v>103085.91988278199</v>
      </c>
      <c r="CA116" s="1">
        <v>1217978.29979573</v>
      </c>
      <c r="CB116" s="1">
        <v>1285039.41124457</v>
      </c>
      <c r="CC116" s="1">
        <v>1229283.0254903501</v>
      </c>
      <c r="CD116" s="1">
        <v>1211902.4246660799</v>
      </c>
      <c r="CE116" s="1">
        <v>1410829.996305</v>
      </c>
      <c r="CF116" s="1">
        <v>1311069.3119304799</v>
      </c>
      <c r="CG116" s="1">
        <v>1218105.5398893901</v>
      </c>
      <c r="CH116" s="1">
        <v>1210489.69036289</v>
      </c>
      <c r="CI116" s="1">
        <v>1248536.2279109999</v>
      </c>
      <c r="CJ116" s="1">
        <v>1115564.08400377</v>
      </c>
      <c r="CK116" s="1">
        <v>1190979.1257350999</v>
      </c>
      <c r="CL116" s="1">
        <v>1112729.2600288</v>
      </c>
      <c r="CM116" s="1">
        <v>936528.45203413605</v>
      </c>
      <c r="CN116" s="1">
        <v>1416011.8326820801</v>
      </c>
      <c r="CO116" s="1">
        <v>1708354.36300449</v>
      </c>
      <c r="CP116" s="1">
        <v>1140421.43223224</v>
      </c>
      <c r="CQ116" s="1">
        <v>1541645.25536255</v>
      </c>
      <c r="CR116" s="1">
        <v>980560.58122804901</v>
      </c>
      <c r="CS116" s="1">
        <v>1210489.69036289</v>
      </c>
      <c r="CT116" s="20">
        <v>971765.15560697799</v>
      </c>
      <c r="CU116" s="20">
        <v>1335947.18354485</v>
      </c>
      <c r="CV116" s="20">
        <v>1071298.10027434</v>
      </c>
      <c r="CW116" s="20">
        <v>1243177.6065122201</v>
      </c>
      <c r="CX116" s="20">
        <v>1271640.3655463799</v>
      </c>
      <c r="CY116" s="20">
        <v>1106376.6456133199</v>
      </c>
      <c r="CZ116" s="20">
        <v>1231681.5704121401</v>
      </c>
      <c r="DA116" s="20">
        <v>1121866.55400835</v>
      </c>
      <c r="DB116" s="20">
        <v>1099966.1126498899</v>
      </c>
      <c r="DC116" s="22">
        <v>1242539.5284285301</v>
      </c>
      <c r="DD116" s="22">
        <v>1196667.50193176</v>
      </c>
      <c r="DE116" s="22">
        <v>1309665.85003548</v>
      </c>
      <c r="DF116" s="22">
        <v>1434448.47679535</v>
      </c>
      <c r="DG116" s="22">
        <v>1177184.60977141</v>
      </c>
      <c r="DH116" s="22">
        <v>1293931.6839964101</v>
      </c>
      <c r="DI116" s="22">
        <v>1444192.4920885901</v>
      </c>
      <c r="DJ116" s="22">
        <v>1154091.2673584099</v>
      </c>
      <c r="DK116" s="22">
        <v>1359999.1118604799</v>
      </c>
      <c r="DL116" s="22">
        <v>1241216.88929832</v>
      </c>
      <c r="DM116" s="6">
        <v>0.146190856908476</v>
      </c>
      <c r="DN116" s="6">
        <v>1.10664380254229</v>
      </c>
      <c r="DO116" s="5">
        <v>0.176967453094826</v>
      </c>
      <c r="DP116" s="5">
        <v>0.51661774291482698</v>
      </c>
      <c r="DQ116" s="24">
        <v>1161524.36601872</v>
      </c>
      <c r="DR116" s="26">
        <v>1285393.74115648</v>
      </c>
      <c r="DS116" t="s">
        <v>1441</v>
      </c>
      <c r="DT116" t="s">
        <v>1442</v>
      </c>
      <c r="DU116" t="s">
        <v>335</v>
      </c>
      <c r="DV116" t="s">
        <v>335</v>
      </c>
      <c r="DW116" t="s">
        <v>2773</v>
      </c>
      <c r="DX116" t="s">
        <v>2774</v>
      </c>
      <c r="DY116" t="s">
        <v>2775</v>
      </c>
      <c r="DZ116" t="s">
        <v>2776</v>
      </c>
      <c r="EA116" t="s">
        <v>2777</v>
      </c>
      <c r="EB116" t="str">
        <f>"CDH5"</f>
        <v>CDH5</v>
      </c>
      <c r="EC116" t="s">
        <v>1508</v>
      </c>
      <c r="ED116" t="s">
        <v>1506</v>
      </c>
      <c r="EE116">
        <v>9606</v>
      </c>
      <c r="EF116" s="15" t="str">
        <f>HYPERLINK("http://www.uniprot.org/uniprot/P33151", "P33151")</f>
        <v>P33151</v>
      </c>
      <c r="EG116" t="s">
        <v>2778</v>
      </c>
      <c r="EH116" t="s">
        <v>1763</v>
      </c>
      <c r="EI116" t="s">
        <v>2779</v>
      </c>
      <c r="EJ116" t="s">
        <v>1542</v>
      </c>
      <c r="EK116" t="s">
        <v>1508</v>
      </c>
      <c r="EL116" t="s">
        <v>1508</v>
      </c>
      <c r="EM116" t="s">
        <v>2780</v>
      </c>
      <c r="EN116" t="s">
        <v>1805</v>
      </c>
      <c r="EO116" t="s">
        <v>1508</v>
      </c>
      <c r="EP116" t="s">
        <v>2781</v>
      </c>
      <c r="EQ116" t="s">
        <v>1508</v>
      </c>
      <c r="ER116" t="s">
        <v>2782</v>
      </c>
      <c r="ES116" t="s">
        <v>2783</v>
      </c>
      <c r="ET116" t="s">
        <v>2784</v>
      </c>
      <c r="EU116" t="s">
        <v>1508</v>
      </c>
      <c r="EV116" t="s">
        <v>2785</v>
      </c>
      <c r="EW116" t="s">
        <v>98</v>
      </c>
    </row>
    <row r="117" spans="1:153">
      <c r="A117">
        <v>74</v>
      </c>
      <c r="B117">
        <v>1</v>
      </c>
      <c r="C117" t="s">
        <v>337</v>
      </c>
      <c r="D117" t="s">
        <v>98</v>
      </c>
      <c r="E117" t="s">
        <v>98</v>
      </c>
      <c r="F117" t="s">
        <v>98</v>
      </c>
      <c r="G117" t="s">
        <v>98</v>
      </c>
      <c r="H117" t="s">
        <v>98</v>
      </c>
      <c r="I117">
        <v>36.1</v>
      </c>
      <c r="J117">
        <v>299</v>
      </c>
      <c r="K117">
        <v>32903</v>
      </c>
      <c r="L117" t="s">
        <v>338</v>
      </c>
      <c r="M117">
        <v>61</v>
      </c>
      <c r="N117">
        <v>61</v>
      </c>
      <c r="O117">
        <v>1</v>
      </c>
      <c r="P117">
        <v>23</v>
      </c>
      <c r="Q117">
        <v>38</v>
      </c>
      <c r="R117">
        <v>23</v>
      </c>
      <c r="S117">
        <v>38</v>
      </c>
      <c r="T117">
        <v>23</v>
      </c>
      <c r="U117">
        <v>38</v>
      </c>
      <c r="V117">
        <v>23</v>
      </c>
      <c r="W117" s="1">
        <v>1759666.145</v>
      </c>
      <c r="X117" s="1">
        <v>1349493.9369999999</v>
      </c>
      <c r="Y117" s="1">
        <v>99186.251489999995</v>
      </c>
      <c r="Z117" s="1">
        <v>1382005.9879999999</v>
      </c>
      <c r="AA117" s="1">
        <v>680323.18240000005</v>
      </c>
      <c r="AB117" s="1">
        <v>996114.91799999995</v>
      </c>
      <c r="AC117" s="1">
        <v>1871761.797</v>
      </c>
      <c r="AD117" s="1">
        <v>1116729.504</v>
      </c>
      <c r="AE117" s="1">
        <v>1817219.3970000001</v>
      </c>
      <c r="AF117" s="1">
        <v>1313656.091</v>
      </c>
      <c r="AG117" s="1">
        <v>1365218.9950000001</v>
      </c>
      <c r="AH117">
        <v>38</v>
      </c>
      <c r="AI117" s="1">
        <v>950137.13859999995</v>
      </c>
      <c r="AJ117" s="1">
        <v>1145512.672</v>
      </c>
      <c r="AK117" s="1">
        <v>1288513.8060000001</v>
      </c>
      <c r="AL117" s="1">
        <v>1514683.669</v>
      </c>
      <c r="AM117" s="1">
        <v>598356.50780000002</v>
      </c>
      <c r="AN117" s="1">
        <v>1906153.8910000001</v>
      </c>
      <c r="AO117" s="1">
        <v>780963.9094</v>
      </c>
      <c r="AP117" s="1">
        <v>756718.83290000004</v>
      </c>
      <c r="AQ117" s="1">
        <v>470221.9094</v>
      </c>
      <c r="AR117" s="1">
        <v>1981879.1359999999</v>
      </c>
      <c r="AS117" s="1">
        <v>1139314.1470000001</v>
      </c>
      <c r="AT117" s="1">
        <v>1194719.6284086299</v>
      </c>
      <c r="AU117" s="1">
        <v>1250125.10962636</v>
      </c>
      <c r="AV117" s="1">
        <v>1139314.1471909001</v>
      </c>
      <c r="AW117" s="1">
        <v>879421.46876812703</v>
      </c>
      <c r="AX117" s="1">
        <v>1193390.6630450599</v>
      </c>
      <c r="AY117" s="1">
        <v>70471.460499271896</v>
      </c>
      <c r="AZ117" s="1">
        <v>1011089.99514682</v>
      </c>
      <c r="BA117" s="1">
        <v>1203322.9100117099</v>
      </c>
      <c r="BB117" s="1">
        <v>719545.05379015999</v>
      </c>
      <c r="BC117" s="1">
        <v>1100935.3373781501</v>
      </c>
      <c r="BD117" s="1">
        <v>771255.27330833697</v>
      </c>
      <c r="BE117" s="1">
        <v>1137046.11275946</v>
      </c>
      <c r="BF117" s="1">
        <v>892073.43655565602</v>
      </c>
      <c r="BG117" s="1">
        <v>969982.98689284106</v>
      </c>
      <c r="BH117" s="1">
        <v>969982.98689284106</v>
      </c>
      <c r="BI117" s="1">
        <v>1934076.8653224399</v>
      </c>
      <c r="BJ117" s="1">
        <v>2162330.6491354201</v>
      </c>
      <c r="BK117" s="1">
        <v>2296754.22476251</v>
      </c>
      <c r="BL117" s="1">
        <v>2387863.5077967402</v>
      </c>
      <c r="BM117" s="1">
        <v>943256.60009944695</v>
      </c>
      <c r="BN117" s="1">
        <v>3260118.20821149</v>
      </c>
      <c r="BO117" s="1">
        <v>1274564.4572892799</v>
      </c>
      <c r="BP117" s="1">
        <v>1286645.7990679799</v>
      </c>
      <c r="BQ117" s="1">
        <v>1383340.4318454801</v>
      </c>
      <c r="BR117" s="1">
        <v>2088059.4960451</v>
      </c>
      <c r="BS117" s="1">
        <v>1922785.8170266801</v>
      </c>
      <c r="BT117" s="1">
        <v>1922785.8170266801</v>
      </c>
      <c r="BU117" s="1">
        <v>1365675.48486261</v>
      </c>
      <c r="BV117" s="7">
        <v>1.4079375652116299</v>
      </c>
      <c r="BW117" s="7">
        <v>0.71025876765329798</v>
      </c>
      <c r="BX117" s="1">
        <v>1238170.5215322301</v>
      </c>
      <c r="BY117" s="1">
        <v>1680219.5444739601</v>
      </c>
      <c r="BZ117" s="1">
        <v>99219.416512252705</v>
      </c>
      <c r="CA117" s="1">
        <v>1423551.58597685</v>
      </c>
      <c r="CB117" s="1">
        <v>1694203.52808527</v>
      </c>
      <c r="CC117" s="1">
        <v>1013074.5110933901</v>
      </c>
      <c r="CD117" s="1">
        <v>1550048.2183636399</v>
      </c>
      <c r="CE117" s="1">
        <v>1085879.27165837</v>
      </c>
      <c r="CF117" s="1">
        <v>1600889.93553191</v>
      </c>
      <c r="CG117" s="1">
        <v>1255983.7022541401</v>
      </c>
      <c r="CH117" s="1">
        <v>1365675.48486261</v>
      </c>
      <c r="CI117" s="1">
        <v>1373695.0509106701</v>
      </c>
      <c r="CJ117" s="1">
        <v>1535814.3021138799</v>
      </c>
      <c r="CK117" s="1">
        <v>1631289.8252823299</v>
      </c>
      <c r="CL117" s="1">
        <v>1696000.9923719901</v>
      </c>
      <c r="CM117" s="1">
        <v>669956.27036747395</v>
      </c>
      <c r="CN117" s="1">
        <v>2315527.5409683799</v>
      </c>
      <c r="CO117" s="1">
        <v>905270.58072898397</v>
      </c>
      <c r="CP117" s="1">
        <v>913851.45965232002</v>
      </c>
      <c r="CQ117" s="1">
        <v>982529.67036755802</v>
      </c>
      <c r="CR117" s="1">
        <v>1483062.5644477601</v>
      </c>
      <c r="CS117" s="1">
        <v>1365675.48486261</v>
      </c>
      <c r="CT117" s="20">
        <v>1441414.6297241701</v>
      </c>
      <c r="CU117" s="20">
        <v>1608730.1446506199</v>
      </c>
      <c r="CV117" s="20">
        <v>1252114.35208271</v>
      </c>
      <c r="CW117" s="20">
        <v>1639012.6781790601</v>
      </c>
      <c r="CX117" s="20">
        <v>1399115.2500332701</v>
      </c>
      <c r="CY117" s="20">
        <v>1523165.81380006</v>
      </c>
      <c r="CZ117" s="20">
        <v>1687040.15913036</v>
      </c>
      <c r="DA117" s="20">
        <v>1709927.88385727</v>
      </c>
      <c r="DB117" s="20">
        <v>786873.25810649304</v>
      </c>
      <c r="DC117" s="22">
        <v>1023999.43639897</v>
      </c>
      <c r="DD117" s="22">
        <v>1530562.4376930201</v>
      </c>
      <c r="DE117" s="22">
        <v>1008015.85100755</v>
      </c>
      <c r="DF117" s="22">
        <v>1751542.8884224601</v>
      </c>
      <c r="DG117" s="22">
        <v>1213790.2964890499</v>
      </c>
      <c r="DH117" s="22">
        <v>2115896.4785981099</v>
      </c>
      <c r="DI117" s="22">
        <v>765289.10178691999</v>
      </c>
      <c r="DJ117" s="22">
        <v>924805.47930696898</v>
      </c>
      <c r="DK117" s="22">
        <v>866761.97032254504</v>
      </c>
      <c r="DL117" s="22">
        <v>1877295.84292817</v>
      </c>
      <c r="DM117" s="6">
        <v>-0.14862761327236501</v>
      </c>
      <c r="DN117" s="6">
        <v>-1.1085142387228399</v>
      </c>
      <c r="DO117" s="5">
        <v>0.462907663329928</v>
      </c>
      <c r="DP117" s="5">
        <v>0.78042555514468004</v>
      </c>
      <c r="DQ117" s="24">
        <v>1449710.4632848899</v>
      </c>
      <c r="DR117" s="26">
        <v>1307795.97829538</v>
      </c>
      <c r="DS117" t="s">
        <v>1443</v>
      </c>
      <c r="DT117" t="s">
        <v>1442</v>
      </c>
      <c r="DU117" t="s">
        <v>337</v>
      </c>
      <c r="DV117" t="s">
        <v>337</v>
      </c>
      <c r="DW117" t="s">
        <v>2786</v>
      </c>
      <c r="DX117" t="s">
        <v>2787</v>
      </c>
      <c r="DY117" t="s">
        <v>2788</v>
      </c>
      <c r="DZ117" t="s">
        <v>2789</v>
      </c>
      <c r="EA117" t="s">
        <v>2790</v>
      </c>
      <c r="EB117" t="str">
        <f>"FCN3"</f>
        <v>FCN3</v>
      </c>
      <c r="EC117" t="s">
        <v>2791</v>
      </c>
      <c r="ED117" t="s">
        <v>1506</v>
      </c>
      <c r="EE117">
        <v>9606</v>
      </c>
      <c r="EF117" s="15" t="str">
        <f>HYPERLINK("http://www.uniprot.org/uniprot/O75636", "O75636")</f>
        <v>O75636</v>
      </c>
      <c r="EG117" t="s">
        <v>2792</v>
      </c>
      <c r="EH117" t="s">
        <v>2705</v>
      </c>
      <c r="EI117" t="s">
        <v>1509</v>
      </c>
      <c r="EJ117" t="s">
        <v>2410</v>
      </c>
      <c r="EK117" t="s">
        <v>1508</v>
      </c>
      <c r="EL117" t="s">
        <v>1508</v>
      </c>
      <c r="EM117" t="s">
        <v>2317</v>
      </c>
      <c r="EN117" t="s">
        <v>1841</v>
      </c>
      <c r="EO117" t="s">
        <v>1508</v>
      </c>
      <c r="EP117" t="s">
        <v>2007</v>
      </c>
      <c r="EQ117" t="s">
        <v>1514</v>
      </c>
      <c r="ER117" t="s">
        <v>2793</v>
      </c>
      <c r="ES117" t="s">
        <v>2794</v>
      </c>
      <c r="ET117" t="s">
        <v>2795</v>
      </c>
      <c r="EU117" t="s">
        <v>1508</v>
      </c>
      <c r="EV117" t="s">
        <v>2709</v>
      </c>
      <c r="EW117" t="s">
        <v>98</v>
      </c>
    </row>
    <row r="118" spans="1:153">
      <c r="A118">
        <v>447</v>
      </c>
      <c r="B118">
        <v>1</v>
      </c>
      <c r="C118" t="s">
        <v>339</v>
      </c>
      <c r="D118" t="s">
        <v>98</v>
      </c>
      <c r="E118" t="s">
        <v>98</v>
      </c>
      <c r="F118" t="s">
        <v>98</v>
      </c>
      <c r="G118" t="s">
        <v>98</v>
      </c>
      <c r="H118" t="s">
        <v>98</v>
      </c>
      <c r="I118">
        <v>24</v>
      </c>
      <c r="J118">
        <v>840</v>
      </c>
      <c r="K118">
        <v>92335</v>
      </c>
      <c r="L118" t="s">
        <v>340</v>
      </c>
      <c r="M118">
        <v>81</v>
      </c>
      <c r="N118">
        <v>81</v>
      </c>
      <c r="O118">
        <v>1</v>
      </c>
      <c r="P118">
        <v>42</v>
      </c>
      <c r="Q118">
        <v>39</v>
      </c>
      <c r="R118">
        <v>42</v>
      </c>
      <c r="S118">
        <v>39</v>
      </c>
      <c r="T118">
        <v>42</v>
      </c>
      <c r="U118">
        <v>39</v>
      </c>
      <c r="V118">
        <v>42</v>
      </c>
      <c r="W118" s="1">
        <v>1980585.7009999999</v>
      </c>
      <c r="X118" s="1">
        <v>2110538.327</v>
      </c>
      <c r="Y118" s="1">
        <v>181808.022</v>
      </c>
      <c r="Z118" s="1">
        <v>1857048.068</v>
      </c>
      <c r="AA118" s="1">
        <v>606284.06909999996</v>
      </c>
      <c r="AB118" s="1">
        <v>2316209.486</v>
      </c>
      <c r="AC118" s="1">
        <v>2883417.9619999998</v>
      </c>
      <c r="AD118" s="1">
        <v>1423840.93</v>
      </c>
      <c r="AE118" s="1">
        <v>1450382.9569999999</v>
      </c>
      <c r="AF118" s="1">
        <v>2177552.4720000001</v>
      </c>
      <c r="AG118" s="1">
        <v>1867317.7749999999</v>
      </c>
      <c r="AH118">
        <v>39</v>
      </c>
      <c r="AI118" s="1">
        <v>450599.0834</v>
      </c>
      <c r="AJ118" s="1">
        <v>696295.65229999996</v>
      </c>
      <c r="AK118" s="1">
        <v>889282.28780000005</v>
      </c>
      <c r="AL118" s="1">
        <v>699153.9889</v>
      </c>
      <c r="AM118" s="1">
        <v>602240.39359999995</v>
      </c>
      <c r="AN118" s="1">
        <v>794189.27890000003</v>
      </c>
      <c r="AO118" s="1">
        <v>390164.86599999998</v>
      </c>
      <c r="AP118" s="1">
        <v>609715.57120000001</v>
      </c>
      <c r="AQ118" s="1">
        <v>411489.31140000001</v>
      </c>
      <c r="AR118" s="1">
        <v>1072885.524</v>
      </c>
      <c r="AS118" s="1">
        <v>661601.59580000001</v>
      </c>
      <c r="AT118" s="1">
        <v>1187845.6055636299</v>
      </c>
      <c r="AU118" s="1">
        <v>1714089.6153727199</v>
      </c>
      <c r="AV118" s="1">
        <v>661601.59575454495</v>
      </c>
      <c r="AW118" s="1">
        <v>989829.57144667394</v>
      </c>
      <c r="AX118" s="1">
        <v>1866400.9258461299</v>
      </c>
      <c r="AY118" s="1">
        <v>129173.91925145499</v>
      </c>
      <c r="AZ118" s="1">
        <v>1358635.7355649399</v>
      </c>
      <c r="BA118" s="1">
        <v>1072366.0889365501</v>
      </c>
      <c r="BB118" s="1">
        <v>1673117.27700995</v>
      </c>
      <c r="BC118" s="1">
        <v>1695972.6028625099</v>
      </c>
      <c r="BD118" s="1">
        <v>983357.94091703999</v>
      </c>
      <c r="BE118" s="1">
        <v>907514.14275677002</v>
      </c>
      <c r="BF118" s="1">
        <v>1478725.4672557199</v>
      </c>
      <c r="BG118" s="1">
        <v>1326722.2910801801</v>
      </c>
      <c r="BH118" s="1">
        <v>1326722.2910801801</v>
      </c>
      <c r="BI118" s="1">
        <v>917228.92131504102</v>
      </c>
      <c r="BJ118" s="1">
        <v>1314364.70903399</v>
      </c>
      <c r="BK118" s="1">
        <v>1585130.7467567199</v>
      </c>
      <c r="BL118" s="1">
        <v>1102199.9712501201</v>
      </c>
      <c r="BM118" s="1">
        <v>949379.20571520599</v>
      </c>
      <c r="BN118" s="1">
        <v>1358311.59337819</v>
      </c>
      <c r="BO118" s="1">
        <v>636764.72715454397</v>
      </c>
      <c r="BP118" s="1">
        <v>1036696.7811603</v>
      </c>
      <c r="BQ118" s="1">
        <v>1210555.67669786</v>
      </c>
      <c r="BR118" s="1">
        <v>1130366.0076259701</v>
      </c>
      <c r="BS118" s="1">
        <v>1116564.8809646999</v>
      </c>
      <c r="BT118" s="1">
        <v>1116564.8809646999</v>
      </c>
      <c r="BU118" s="1">
        <v>1217116.06554723</v>
      </c>
      <c r="BV118" s="7">
        <v>0.91738570590856705</v>
      </c>
      <c r="BW118" s="7">
        <v>1.0900540454896299</v>
      </c>
      <c r="BX118" s="1">
        <v>908055.50013078202</v>
      </c>
      <c r="BY118" s="1">
        <v>1712209.5308657601</v>
      </c>
      <c r="BZ118" s="1">
        <v>118502.307097472</v>
      </c>
      <c r="CA118" s="1">
        <v>1246393.0033438499</v>
      </c>
      <c r="CB118" s="1">
        <v>983773.32149146998</v>
      </c>
      <c r="CC118" s="1">
        <v>1534893.87423759</v>
      </c>
      <c r="CD118" s="1">
        <v>1555861.02347861</v>
      </c>
      <c r="CE118" s="1">
        <v>902118.51878897403</v>
      </c>
      <c r="CF118" s="1">
        <v>832540.50247492804</v>
      </c>
      <c r="CG118" s="1">
        <v>1356561.60662337</v>
      </c>
      <c r="CH118" s="1">
        <v>1217116.06554723</v>
      </c>
      <c r="CI118" s="1">
        <v>999829.09631955496</v>
      </c>
      <c r="CJ118" s="1">
        <v>1432728.5683313101</v>
      </c>
      <c r="CK118" s="1">
        <v>1727878.18313217</v>
      </c>
      <c r="CL118" s="1">
        <v>1201457.5375997601</v>
      </c>
      <c r="CM118" s="1">
        <v>1034874.64389359</v>
      </c>
      <c r="CN118" s="1">
        <v>1480633.04739737</v>
      </c>
      <c r="CO118" s="1">
        <v>694107.96685991599</v>
      </c>
      <c r="CP118" s="1">
        <v>1130055.5202498799</v>
      </c>
      <c r="CQ118" s="1">
        <v>1319571.1126749499</v>
      </c>
      <c r="CR118" s="1">
        <v>1232160.03949665</v>
      </c>
      <c r="CS118" s="1">
        <v>1217116.06554723</v>
      </c>
      <c r="CT118" s="20">
        <v>1057111.6495894799</v>
      </c>
      <c r="CU118" s="20">
        <v>1639359.03216994</v>
      </c>
      <c r="CV118" s="20">
        <v>1096290.8427033799</v>
      </c>
      <c r="CW118" s="20">
        <v>951725.64550206903</v>
      </c>
      <c r="CX118" s="20">
        <v>1018330.9135170199</v>
      </c>
      <c r="CY118" s="20">
        <v>1420929.0620182999</v>
      </c>
      <c r="CZ118" s="20">
        <v>1786929.4835604499</v>
      </c>
      <c r="DA118" s="20">
        <v>1211323.4332127799</v>
      </c>
      <c r="DB118" s="20">
        <v>1215475.1269447701</v>
      </c>
      <c r="DC118" s="22">
        <v>1551446.063385</v>
      </c>
      <c r="DD118" s="22">
        <v>1536302.1695679401</v>
      </c>
      <c r="DE118" s="22">
        <v>837431.73864804104</v>
      </c>
      <c r="DF118" s="22">
        <v>910887.35338266997</v>
      </c>
      <c r="DG118" s="22">
        <v>1310989.3956059101</v>
      </c>
      <c r="DH118" s="22">
        <v>1352981.6405353099</v>
      </c>
      <c r="DI118" s="22">
        <v>586778.44371526805</v>
      </c>
      <c r="DJ118" s="22">
        <v>1143601.10279386</v>
      </c>
      <c r="DK118" s="22">
        <v>1164091.11307039</v>
      </c>
      <c r="DL118" s="22">
        <v>1559697.4634921199</v>
      </c>
      <c r="DM118" s="6">
        <v>-8.3199234948015996E-2</v>
      </c>
      <c r="DN118" s="6">
        <v>-1.0593644453184901</v>
      </c>
      <c r="DO118" s="5">
        <v>0.65120165958226695</v>
      </c>
      <c r="DP118" s="5">
        <v>0.84356538592532804</v>
      </c>
      <c r="DQ118" s="24">
        <v>1266386.13213535</v>
      </c>
      <c r="DR118" s="26">
        <v>1195420.64841965</v>
      </c>
      <c r="DS118" t="s">
        <v>1443</v>
      </c>
      <c r="DT118" t="s">
        <v>1442</v>
      </c>
      <c r="DU118" t="s">
        <v>339</v>
      </c>
      <c r="DV118" t="s">
        <v>339</v>
      </c>
      <c r="DW118" t="s">
        <v>2796</v>
      </c>
      <c r="DX118" t="s">
        <v>2797</v>
      </c>
      <c r="DY118" t="s">
        <v>2798</v>
      </c>
      <c r="DZ118" t="s">
        <v>2799</v>
      </c>
      <c r="EA118" t="s">
        <v>2800</v>
      </c>
      <c r="EB118" t="str">
        <f>"GPLD1"</f>
        <v>GPLD1</v>
      </c>
      <c r="EC118" t="s">
        <v>2801</v>
      </c>
      <c r="ED118" t="s">
        <v>1506</v>
      </c>
      <c r="EE118">
        <v>9606</v>
      </c>
      <c r="EF118" s="15" t="str">
        <f>HYPERLINK("http://www.uniprot.org/uniprot/P80108", "P80108")</f>
        <v>P80108</v>
      </c>
      <c r="EG118" t="s">
        <v>2802</v>
      </c>
      <c r="EH118" t="s">
        <v>1508</v>
      </c>
      <c r="EI118" t="s">
        <v>1509</v>
      </c>
      <c r="EJ118" t="s">
        <v>1542</v>
      </c>
      <c r="EK118" t="s">
        <v>1508</v>
      </c>
      <c r="EL118" t="s">
        <v>1508</v>
      </c>
      <c r="EM118" t="s">
        <v>1559</v>
      </c>
      <c r="EN118" t="s">
        <v>1508</v>
      </c>
      <c r="EO118" t="s">
        <v>2209</v>
      </c>
      <c r="EP118" t="s">
        <v>1604</v>
      </c>
      <c r="EQ118" t="s">
        <v>1508</v>
      </c>
      <c r="ER118" t="s">
        <v>2803</v>
      </c>
      <c r="ES118" t="s">
        <v>2804</v>
      </c>
      <c r="ET118" t="s">
        <v>2805</v>
      </c>
      <c r="EU118" t="s">
        <v>1508</v>
      </c>
      <c r="EV118" t="s">
        <v>2806</v>
      </c>
      <c r="EW118" t="s">
        <v>98</v>
      </c>
    </row>
    <row r="119" spans="1:153">
      <c r="A119">
        <v>514</v>
      </c>
      <c r="B119">
        <v>1</v>
      </c>
      <c r="C119" t="s">
        <v>341</v>
      </c>
      <c r="D119" t="s">
        <v>98</v>
      </c>
      <c r="E119" t="s">
        <v>98</v>
      </c>
      <c r="F119" t="s">
        <v>98</v>
      </c>
      <c r="G119" t="s">
        <v>98</v>
      </c>
      <c r="H119" t="s">
        <v>98</v>
      </c>
      <c r="I119">
        <v>5.4</v>
      </c>
      <c r="J119">
        <v>1144</v>
      </c>
      <c r="K119">
        <v>131139</v>
      </c>
      <c r="L119" t="s">
        <v>342</v>
      </c>
      <c r="M119">
        <v>13</v>
      </c>
      <c r="N119">
        <v>13</v>
      </c>
      <c r="O119">
        <v>1</v>
      </c>
      <c r="P119">
        <v>5</v>
      </c>
      <c r="Q119">
        <v>8</v>
      </c>
      <c r="R119">
        <v>5</v>
      </c>
      <c r="S119">
        <v>8</v>
      </c>
      <c r="T119">
        <v>5</v>
      </c>
      <c r="U119">
        <v>8</v>
      </c>
      <c r="V119">
        <v>5</v>
      </c>
      <c r="W119" s="1">
        <v>173647.93770000001</v>
      </c>
      <c r="X119" s="1">
        <v>119200.51360000001</v>
      </c>
      <c r="Y119" s="1">
        <v>19685.3331</v>
      </c>
      <c r="Z119" s="1">
        <v>123270.6347</v>
      </c>
      <c r="AA119" s="1">
        <v>50551.892879999999</v>
      </c>
      <c r="AB119" s="1">
        <v>126451.5352</v>
      </c>
      <c r="AC119" s="1">
        <v>158313.6624</v>
      </c>
      <c r="AD119" s="1">
        <v>145427.92379999999</v>
      </c>
      <c r="AE119" s="1">
        <v>150059.3083</v>
      </c>
      <c r="AF119" s="1">
        <v>148239.3352</v>
      </c>
      <c r="AG119" s="1">
        <v>132795.86040000001</v>
      </c>
      <c r="AH119">
        <v>8</v>
      </c>
      <c r="AI119" s="1">
        <v>1684689.2860000001</v>
      </c>
      <c r="AJ119" s="1">
        <v>2159490.2510000002</v>
      </c>
      <c r="AK119" s="1">
        <v>1654801.4709999999</v>
      </c>
      <c r="AL119" s="1">
        <v>2254266.2239999999</v>
      </c>
      <c r="AM119" s="1">
        <v>2165482.5410000002</v>
      </c>
      <c r="AN119" s="1">
        <v>1449955.348</v>
      </c>
      <c r="AO119" s="1">
        <v>2160030.9810000001</v>
      </c>
      <c r="AP119" s="1">
        <v>1722900.152</v>
      </c>
      <c r="AQ119" s="1">
        <v>866147.79390000005</v>
      </c>
      <c r="AR119" s="1">
        <v>6285354.7750000004</v>
      </c>
      <c r="AS119" s="1">
        <v>2240311.8820000002</v>
      </c>
      <c r="AT119" s="1">
        <v>1181412.4837354501</v>
      </c>
      <c r="AU119" s="1">
        <v>122513.085207272</v>
      </c>
      <c r="AV119" s="1">
        <v>2240311.8822636302</v>
      </c>
      <c r="AW119" s="1">
        <v>86783.350838797996</v>
      </c>
      <c r="AX119" s="1">
        <v>105411.944477981</v>
      </c>
      <c r="AY119" s="1">
        <v>13986.3554991946</v>
      </c>
      <c r="AZ119" s="1">
        <v>90186.082059558103</v>
      </c>
      <c r="BA119" s="1">
        <v>89413.755727637006</v>
      </c>
      <c r="BB119" s="1">
        <v>91342.449604125301</v>
      </c>
      <c r="BC119" s="1">
        <v>93117.140014966993</v>
      </c>
      <c r="BD119" s="1">
        <v>100437.977787173</v>
      </c>
      <c r="BE119" s="1">
        <v>93893.094839053796</v>
      </c>
      <c r="BF119" s="1">
        <v>100665.900375739</v>
      </c>
      <c r="BG119" s="1">
        <v>94350.9618526782</v>
      </c>
      <c r="BH119" s="1">
        <v>94350.9618526782</v>
      </c>
      <c r="BI119" s="1">
        <v>3429313.98104301</v>
      </c>
      <c r="BJ119" s="1">
        <v>4076368.6604127199</v>
      </c>
      <c r="BK119" s="1">
        <v>2949655.8375738999</v>
      </c>
      <c r="BL119" s="1">
        <v>3553798.1714044302</v>
      </c>
      <c r="BM119" s="1">
        <v>3413693.46296323</v>
      </c>
      <c r="BN119" s="1">
        <v>2479876.2856594701</v>
      </c>
      <c r="BO119" s="1">
        <v>3525257.2902395199</v>
      </c>
      <c r="BP119" s="1">
        <v>2929439.7686509402</v>
      </c>
      <c r="BQ119" s="1">
        <v>2548110.2417888301</v>
      </c>
      <c r="BR119" s="1">
        <v>6622096.4162524901</v>
      </c>
      <c r="BS119" s="1">
        <v>3780906.19147377</v>
      </c>
      <c r="BT119" s="1">
        <v>3780906.19147377</v>
      </c>
      <c r="BU119" s="1">
        <v>597270.57171795797</v>
      </c>
      <c r="BV119" s="7">
        <v>6.3303071848970598</v>
      </c>
      <c r="BW119" s="7">
        <v>0.15797021705136399</v>
      </c>
      <c r="BX119" s="1">
        <v>549365.26934428595</v>
      </c>
      <c r="BY119" s="1">
        <v>667289.98950293299</v>
      </c>
      <c r="BZ119" s="1">
        <v>88537.9267070762</v>
      </c>
      <c r="CA119" s="1">
        <v>570905.60323933698</v>
      </c>
      <c r="CB119" s="1">
        <v>566016.54031129205</v>
      </c>
      <c r="CC119" s="1">
        <v>578225.76501509198</v>
      </c>
      <c r="CD119" s="1">
        <v>589460.10047381104</v>
      </c>
      <c r="CE119" s="1">
        <v>635803.25242267502</v>
      </c>
      <c r="CF119" s="1">
        <v>594372.13287188404</v>
      </c>
      <c r="CG119" s="1">
        <v>637246.072422678</v>
      </c>
      <c r="CH119" s="1">
        <v>597270.57171795797</v>
      </c>
      <c r="CI119" s="1">
        <v>541729.47392264195</v>
      </c>
      <c r="CJ119" s="1">
        <v>643944.84206677706</v>
      </c>
      <c r="CK119" s="1">
        <v>465957.772888373</v>
      </c>
      <c r="CL119" s="1">
        <v>561394.26849349902</v>
      </c>
      <c r="CM119" s="1">
        <v>539261.89729112503</v>
      </c>
      <c r="CN119" s="1">
        <v>391746.595106158</v>
      </c>
      <c r="CO119" s="1">
        <v>556885.65930104197</v>
      </c>
      <c r="CP119" s="1">
        <v>462764.23609268799</v>
      </c>
      <c r="CQ119" s="1">
        <v>402525.527966186</v>
      </c>
      <c r="CR119" s="1">
        <v>1046094.00821046</v>
      </c>
      <c r="CS119" s="1">
        <v>597270.57171795797</v>
      </c>
      <c r="CT119" s="20">
        <v>639542.87598067301</v>
      </c>
      <c r="CU119" s="20">
        <v>638898.36591149098</v>
      </c>
      <c r="CV119" s="20">
        <v>502151.87601359602</v>
      </c>
      <c r="CW119" s="20">
        <v>547577.82654231403</v>
      </c>
      <c r="CX119" s="20">
        <v>551754.16687655798</v>
      </c>
      <c r="CY119" s="20">
        <v>638641.51288276399</v>
      </c>
      <c r="CZ119" s="20">
        <v>481882.166576733</v>
      </c>
      <c r="DA119" s="20">
        <v>566004.21689148305</v>
      </c>
      <c r="DB119" s="20">
        <v>633370.840549652</v>
      </c>
      <c r="DC119" s="22">
        <v>584461.31158484402</v>
      </c>
      <c r="DD119" s="22">
        <v>582049.95019858901</v>
      </c>
      <c r="DE119" s="22">
        <v>590212.71820155403</v>
      </c>
      <c r="DF119" s="22">
        <v>650305.97001181694</v>
      </c>
      <c r="DG119" s="22">
        <v>615838.48404578399</v>
      </c>
      <c r="DH119" s="22">
        <v>357972.525233394</v>
      </c>
      <c r="DI119" s="22">
        <v>470774.74412271701</v>
      </c>
      <c r="DJ119" s="22">
        <v>468311.23006428703</v>
      </c>
      <c r="DK119" s="22">
        <v>355097.48992575001</v>
      </c>
      <c r="DL119" s="22">
        <v>1324170.6587455</v>
      </c>
      <c r="DM119" s="6">
        <v>5.4302033794736998E-2</v>
      </c>
      <c r="DN119" s="6">
        <v>1.03835740046533</v>
      </c>
      <c r="DO119" s="5">
        <v>0.78736176453273898</v>
      </c>
      <c r="DP119" s="5">
        <v>0.90789615811552804</v>
      </c>
      <c r="DQ119" s="24">
        <v>577758.20535836299</v>
      </c>
      <c r="DR119" s="26">
        <v>599919.50821342296</v>
      </c>
      <c r="DS119" t="s">
        <v>1441</v>
      </c>
      <c r="DT119" t="s">
        <v>1442</v>
      </c>
      <c r="DU119" t="s">
        <v>341</v>
      </c>
      <c r="DV119" t="s">
        <v>341</v>
      </c>
      <c r="DW119" t="s">
        <v>2807</v>
      </c>
      <c r="DX119" t="s">
        <v>2808</v>
      </c>
      <c r="DY119" t="s">
        <v>2809</v>
      </c>
      <c r="DZ119" t="s">
        <v>2810</v>
      </c>
      <c r="EA119" t="s">
        <v>2811</v>
      </c>
      <c r="EB119" t="str">
        <f>"MAN2A1"</f>
        <v>MAN2A1</v>
      </c>
      <c r="EC119" t="s">
        <v>2812</v>
      </c>
      <c r="ED119" t="s">
        <v>1506</v>
      </c>
      <c r="EE119">
        <v>9606</v>
      </c>
      <c r="EF119" s="15" t="str">
        <f>HYPERLINK("http://www.uniprot.org/uniprot/Q16706", "Q16706")</f>
        <v>Q16706</v>
      </c>
      <c r="EG119" t="s">
        <v>2813</v>
      </c>
      <c r="EH119" t="s">
        <v>1508</v>
      </c>
      <c r="EI119" t="s">
        <v>2814</v>
      </c>
      <c r="EJ119" t="s">
        <v>1510</v>
      </c>
      <c r="EK119" t="s">
        <v>1508</v>
      </c>
      <c r="EL119" t="s">
        <v>1508</v>
      </c>
      <c r="EM119" t="s">
        <v>2815</v>
      </c>
      <c r="EN119" t="s">
        <v>2208</v>
      </c>
      <c r="EO119" t="s">
        <v>2816</v>
      </c>
      <c r="EP119" t="s">
        <v>1575</v>
      </c>
      <c r="EQ119" t="s">
        <v>1508</v>
      </c>
      <c r="ER119" t="s">
        <v>2817</v>
      </c>
      <c r="ES119" t="s">
        <v>2818</v>
      </c>
      <c r="ET119" t="s">
        <v>2819</v>
      </c>
      <c r="EU119" t="s">
        <v>2820</v>
      </c>
      <c r="EV119" t="s">
        <v>2821</v>
      </c>
      <c r="EW119" t="s">
        <v>98</v>
      </c>
    </row>
    <row r="120" spans="1:153">
      <c r="A120">
        <v>270</v>
      </c>
      <c r="B120">
        <v>1</v>
      </c>
      <c r="C120" t="s">
        <v>343</v>
      </c>
      <c r="D120" t="s">
        <v>98</v>
      </c>
      <c r="E120" t="s">
        <v>98</v>
      </c>
      <c r="F120" t="s">
        <v>98</v>
      </c>
      <c r="G120" t="s">
        <v>98</v>
      </c>
      <c r="H120" t="s">
        <v>98</v>
      </c>
      <c r="I120">
        <v>46</v>
      </c>
      <c r="J120">
        <v>248</v>
      </c>
      <c r="K120">
        <v>26143</v>
      </c>
      <c r="L120" t="s">
        <v>344</v>
      </c>
      <c r="M120">
        <v>54</v>
      </c>
      <c r="N120">
        <v>54</v>
      </c>
      <c r="O120">
        <v>1</v>
      </c>
      <c r="P120">
        <v>29</v>
      </c>
      <c r="Q120">
        <v>25</v>
      </c>
      <c r="R120">
        <v>29</v>
      </c>
      <c r="S120">
        <v>25</v>
      </c>
      <c r="T120">
        <v>29</v>
      </c>
      <c r="U120">
        <v>25</v>
      </c>
      <c r="V120">
        <v>29</v>
      </c>
      <c r="W120" s="1">
        <v>1322810.547</v>
      </c>
      <c r="X120" s="1">
        <v>2713031.8330000001</v>
      </c>
      <c r="Y120" s="1">
        <v>105631.0968</v>
      </c>
      <c r="Z120" s="1">
        <v>3558415.054</v>
      </c>
      <c r="AA120" s="1">
        <v>959451.84640000004</v>
      </c>
      <c r="AB120" s="1">
        <v>1145804.8959999999</v>
      </c>
      <c r="AC120" s="1">
        <v>2832423.622</v>
      </c>
      <c r="AD120" s="1">
        <v>2289654.6129999999</v>
      </c>
      <c r="AE120" s="1">
        <v>1478241.0830000001</v>
      </c>
      <c r="AF120" s="1">
        <v>2758300.6889999998</v>
      </c>
      <c r="AG120" s="1">
        <v>2117570.4649999999</v>
      </c>
      <c r="AH120">
        <v>25</v>
      </c>
      <c r="AI120" s="1">
        <v>468374.54379999998</v>
      </c>
      <c r="AJ120" s="1">
        <v>563145.14009999996</v>
      </c>
      <c r="AK120" s="1">
        <v>195394.67110000001</v>
      </c>
      <c r="AL120" s="1">
        <v>298963.90340000001</v>
      </c>
      <c r="AM120" s="1">
        <v>546417.24620000005</v>
      </c>
      <c r="AN120" s="1">
        <v>517901.27720000001</v>
      </c>
      <c r="AO120" s="1">
        <v>650271.61710000003</v>
      </c>
      <c r="AP120" s="1">
        <v>267897.36839999998</v>
      </c>
      <c r="AQ120" s="1">
        <v>176736.26019999999</v>
      </c>
      <c r="AR120" s="1">
        <v>514130.8554</v>
      </c>
      <c r="AS120" s="1">
        <v>419923.28830000001</v>
      </c>
      <c r="AT120" s="1">
        <v>1177295.0871090901</v>
      </c>
      <c r="AU120" s="1">
        <v>1934666.8859272699</v>
      </c>
      <c r="AV120" s="1">
        <v>419923.28829090903</v>
      </c>
      <c r="AW120" s="1">
        <v>661095.85471663997</v>
      </c>
      <c r="AX120" s="1">
        <v>2399200.7442759098</v>
      </c>
      <c r="AY120" s="1">
        <v>75050.498973504204</v>
      </c>
      <c r="AZ120" s="1">
        <v>2603373.5677846</v>
      </c>
      <c r="BA120" s="1">
        <v>1697032.2600992101</v>
      </c>
      <c r="BB120" s="1">
        <v>827673.82620942697</v>
      </c>
      <c r="BC120" s="1">
        <v>1665978.68429752</v>
      </c>
      <c r="BD120" s="1">
        <v>1581321.3387894901</v>
      </c>
      <c r="BE120" s="1">
        <v>924945.15517571999</v>
      </c>
      <c r="BF120" s="1">
        <v>1873098.13546174</v>
      </c>
      <c r="BG120" s="1">
        <v>1504525.8908053499</v>
      </c>
      <c r="BH120" s="1">
        <v>1504525.8908053499</v>
      </c>
      <c r="BI120" s="1">
        <v>953412.23142199195</v>
      </c>
      <c r="BJ120" s="1">
        <v>1063022.7199703001</v>
      </c>
      <c r="BK120" s="1">
        <v>348287.7205159</v>
      </c>
      <c r="BL120" s="1">
        <v>471309.62701185001</v>
      </c>
      <c r="BM120" s="1">
        <v>861378.90566503198</v>
      </c>
      <c r="BN120" s="1">
        <v>885772.86011778296</v>
      </c>
      <c r="BO120" s="1">
        <v>1061269.38871791</v>
      </c>
      <c r="BP120" s="1">
        <v>455504.75110056897</v>
      </c>
      <c r="BQ120" s="1">
        <v>519938.37296902499</v>
      </c>
      <c r="BR120" s="1">
        <v>541675.723472454</v>
      </c>
      <c r="BS120" s="1">
        <v>708691.75556936802</v>
      </c>
      <c r="BT120" s="1">
        <v>708691.75556936802</v>
      </c>
      <c r="BU120" s="1">
        <v>1032591.44624309</v>
      </c>
      <c r="BV120" s="7">
        <v>0.68632348074140803</v>
      </c>
      <c r="BW120" s="7">
        <v>1.4570388862693899</v>
      </c>
      <c r="BX120" s="1">
        <v>453725.60811284097</v>
      </c>
      <c r="BY120" s="1">
        <v>1646627.8058088201</v>
      </c>
      <c r="BZ120" s="1">
        <v>51508.919686874899</v>
      </c>
      <c r="CA120" s="1">
        <v>1786756.4087121</v>
      </c>
      <c r="CB120" s="1">
        <v>1164713.0876817501</v>
      </c>
      <c r="CC120" s="1">
        <v>568051.98132261296</v>
      </c>
      <c r="CD120" s="1">
        <v>1143400.2894480601</v>
      </c>
      <c r="CE120" s="1">
        <v>1085297.96540867</v>
      </c>
      <c r="CF120" s="1">
        <v>634811.57839510206</v>
      </c>
      <c r="CG120" s="1">
        <v>1285551.2321003401</v>
      </c>
      <c r="CH120" s="1">
        <v>1032591.44624309</v>
      </c>
      <c r="CI120" s="1">
        <v>1389158.69582672</v>
      </c>
      <c r="CJ120" s="1">
        <v>1548865.43998459</v>
      </c>
      <c r="CK120" s="1">
        <v>507468.75240179501</v>
      </c>
      <c r="CL120" s="1">
        <v>686716.45402939199</v>
      </c>
      <c r="CM120" s="1">
        <v>1255062.5613661299</v>
      </c>
      <c r="CN120" s="1">
        <v>1290605.5015936701</v>
      </c>
      <c r="CO120" s="1">
        <v>1546310.76816935</v>
      </c>
      <c r="CP120" s="1">
        <v>663688.13523399399</v>
      </c>
      <c r="CQ120" s="1">
        <v>757570.42787951196</v>
      </c>
      <c r="CR120" s="1">
        <v>789242.59284747601</v>
      </c>
      <c r="CS120" s="1">
        <v>1032591.44624309</v>
      </c>
      <c r="CT120" s="20">
        <v>528204.08662694797</v>
      </c>
      <c r="CU120" s="20">
        <v>1576567.65565948</v>
      </c>
      <c r="CV120" s="20">
        <v>1571578.6944868399</v>
      </c>
      <c r="CW120" s="20">
        <v>1126771.0670564601</v>
      </c>
      <c r="CX120" s="20">
        <v>1414865.04938561</v>
      </c>
      <c r="CY120" s="20">
        <v>1536109.4665636199</v>
      </c>
      <c r="CZ120" s="20">
        <v>524811.80936529103</v>
      </c>
      <c r="DA120" s="20">
        <v>692355.49880556494</v>
      </c>
      <c r="DB120" s="20">
        <v>1474088.9972534501</v>
      </c>
      <c r="DC120" s="22">
        <v>574177.81451422896</v>
      </c>
      <c r="DD120" s="22">
        <v>1129026.51255845</v>
      </c>
      <c r="DE120" s="22">
        <v>1007476.22756203</v>
      </c>
      <c r="DF120" s="22">
        <v>694551.00000783894</v>
      </c>
      <c r="DG120" s="22">
        <v>1242364.5373442899</v>
      </c>
      <c r="DH120" s="22">
        <v>1179337.1435950899</v>
      </c>
      <c r="DI120" s="22">
        <v>1307205.6068615799</v>
      </c>
      <c r="DJ120" s="22">
        <v>671643.53411323403</v>
      </c>
      <c r="DK120" s="22">
        <v>668308.81196829095</v>
      </c>
      <c r="DL120" s="22">
        <v>999042.03243517794</v>
      </c>
      <c r="DM120" s="6">
        <v>-0.29295066802015801</v>
      </c>
      <c r="DN120" s="6">
        <v>-1.22514344064373</v>
      </c>
      <c r="DO120" s="5">
        <v>0.22389709144422801</v>
      </c>
      <c r="DP120" s="5">
        <v>0.56826055274160103</v>
      </c>
      <c r="DQ120" s="24">
        <v>1160594.70280036</v>
      </c>
      <c r="DR120" s="26">
        <v>947313.32209602103</v>
      </c>
      <c r="DS120" t="s">
        <v>1443</v>
      </c>
      <c r="DT120" t="s">
        <v>1442</v>
      </c>
      <c r="DU120" t="s">
        <v>343</v>
      </c>
      <c r="DV120" t="s">
        <v>343</v>
      </c>
      <c r="DW120" t="s">
        <v>2822</v>
      </c>
      <c r="DX120" t="s">
        <v>2823</v>
      </c>
      <c r="DY120" t="s">
        <v>2824</v>
      </c>
      <c r="DZ120" t="s">
        <v>2825</v>
      </c>
      <c r="EA120" t="s">
        <v>2826</v>
      </c>
      <c r="EB120" t="str">
        <f>"MBL2"</f>
        <v>MBL2</v>
      </c>
      <c r="EC120" t="s">
        <v>2827</v>
      </c>
      <c r="ED120" t="s">
        <v>1506</v>
      </c>
      <c r="EE120">
        <v>9606</v>
      </c>
      <c r="EF120" s="15" t="str">
        <f>HYPERLINK("http://www.uniprot.org/uniprot/P11226", "P11226")</f>
        <v>P11226</v>
      </c>
      <c r="EG120" t="s">
        <v>2828</v>
      </c>
      <c r="EH120" t="s">
        <v>2829</v>
      </c>
      <c r="EI120" t="s">
        <v>1509</v>
      </c>
      <c r="EJ120" t="s">
        <v>1510</v>
      </c>
      <c r="EK120" t="s">
        <v>1508</v>
      </c>
      <c r="EL120" t="s">
        <v>1508</v>
      </c>
      <c r="EM120" t="s">
        <v>2830</v>
      </c>
      <c r="EN120" t="s">
        <v>2831</v>
      </c>
      <c r="EO120" t="s">
        <v>1508</v>
      </c>
      <c r="EP120" t="s">
        <v>2832</v>
      </c>
      <c r="EQ120" t="s">
        <v>1514</v>
      </c>
      <c r="ER120" t="s">
        <v>2833</v>
      </c>
      <c r="ES120" t="s">
        <v>2834</v>
      </c>
      <c r="ET120" t="s">
        <v>2835</v>
      </c>
      <c r="EU120" t="s">
        <v>1508</v>
      </c>
      <c r="EV120" t="s">
        <v>2836</v>
      </c>
      <c r="EW120" t="s">
        <v>98</v>
      </c>
    </row>
    <row r="121" spans="1:153">
      <c r="A121">
        <v>401</v>
      </c>
      <c r="B121">
        <v>1</v>
      </c>
      <c r="C121" t="s">
        <v>345</v>
      </c>
      <c r="D121" t="s">
        <v>98</v>
      </c>
      <c r="E121" t="s">
        <v>98</v>
      </c>
      <c r="F121" t="s">
        <v>98</v>
      </c>
      <c r="G121" t="s">
        <v>98</v>
      </c>
      <c r="H121" t="s">
        <v>98</v>
      </c>
      <c r="I121">
        <v>16.2</v>
      </c>
      <c r="J121">
        <v>543</v>
      </c>
      <c r="K121">
        <v>61132</v>
      </c>
      <c r="L121" t="s">
        <v>346</v>
      </c>
      <c r="M121">
        <v>37</v>
      </c>
      <c r="N121">
        <v>37</v>
      </c>
      <c r="O121">
        <v>1</v>
      </c>
      <c r="P121">
        <v>20</v>
      </c>
      <c r="Q121">
        <v>17</v>
      </c>
      <c r="R121">
        <v>20</v>
      </c>
      <c r="S121">
        <v>17</v>
      </c>
      <c r="T121">
        <v>20</v>
      </c>
      <c r="U121">
        <v>17</v>
      </c>
      <c r="V121">
        <v>20</v>
      </c>
      <c r="W121" s="1">
        <v>2668383.2080000001</v>
      </c>
      <c r="X121" s="1">
        <v>2043915.0009999999</v>
      </c>
      <c r="Y121" s="1">
        <v>223643.364</v>
      </c>
      <c r="Z121" s="1">
        <v>2172826.6949999998</v>
      </c>
      <c r="AA121" s="1">
        <v>829437.40379999997</v>
      </c>
      <c r="AB121" s="1">
        <v>1755507.7050000001</v>
      </c>
      <c r="AC121" s="1">
        <v>3147163.2059999998</v>
      </c>
      <c r="AD121" s="1">
        <v>1951568.2690000001</v>
      </c>
      <c r="AE121" s="1">
        <v>1867785.8589999999</v>
      </c>
      <c r="AF121" s="1">
        <v>2820538.341</v>
      </c>
      <c r="AG121" s="1">
        <v>2139680.6320000002</v>
      </c>
      <c r="AH121">
        <v>17</v>
      </c>
      <c r="AI121" s="1">
        <v>315734.4571</v>
      </c>
      <c r="AJ121" s="1">
        <v>258680.69570000001</v>
      </c>
      <c r="AK121" s="1">
        <v>330555.13040000002</v>
      </c>
      <c r="AL121" s="1">
        <v>289096.55739999999</v>
      </c>
      <c r="AM121" s="1">
        <v>266111.24530000001</v>
      </c>
      <c r="AN121" s="1">
        <v>267964.41190000001</v>
      </c>
      <c r="AO121" s="1">
        <v>377449.4192</v>
      </c>
      <c r="AP121" s="1">
        <v>261094.568</v>
      </c>
      <c r="AQ121" s="1">
        <v>225936.41800000001</v>
      </c>
      <c r="AR121" s="1">
        <v>303019.14419999998</v>
      </c>
      <c r="AS121" s="1">
        <v>289564.2047</v>
      </c>
      <c r="AT121" s="1">
        <v>1127529.8152590899</v>
      </c>
      <c r="AU121" s="1">
        <v>1965495.4257999901</v>
      </c>
      <c r="AV121" s="1">
        <v>289564.20471818099</v>
      </c>
      <c r="AW121" s="1">
        <v>1333567.4421442901</v>
      </c>
      <c r="AX121" s="1">
        <v>1807484.28086575</v>
      </c>
      <c r="AY121" s="1">
        <v>158897.77318219599</v>
      </c>
      <c r="AZ121" s="1">
        <v>1589662.6726500301</v>
      </c>
      <c r="BA121" s="1">
        <v>1467068.9699154601</v>
      </c>
      <c r="BB121" s="1">
        <v>1268093.5333841301</v>
      </c>
      <c r="BC121" s="1">
        <v>1851102.6304388801</v>
      </c>
      <c r="BD121" s="1">
        <v>1347826.2312369901</v>
      </c>
      <c r="BE121" s="1">
        <v>1168685.88016895</v>
      </c>
      <c r="BF121" s="1">
        <v>1915362.2839578099</v>
      </c>
      <c r="BG121" s="1">
        <v>1520235.0817160399</v>
      </c>
      <c r="BH121" s="1">
        <v>1520235.0817160399</v>
      </c>
      <c r="BI121" s="1">
        <v>642701.65248148597</v>
      </c>
      <c r="BJ121" s="1">
        <v>488299.440350305</v>
      </c>
      <c r="BK121" s="1">
        <v>589208.96984407096</v>
      </c>
      <c r="BL121" s="1">
        <v>455753.98597971298</v>
      </c>
      <c r="BM121" s="1">
        <v>419501.05867956602</v>
      </c>
      <c r="BN121" s="1">
        <v>458302.79628135002</v>
      </c>
      <c r="BO121" s="1">
        <v>616012.60742818704</v>
      </c>
      <c r="BP121" s="1">
        <v>443937.97864029597</v>
      </c>
      <c r="BQ121" s="1">
        <v>664679.75183153502</v>
      </c>
      <c r="BR121" s="1">
        <v>319253.57608198299</v>
      </c>
      <c r="BS121" s="1">
        <v>488688.69695143902</v>
      </c>
      <c r="BT121" s="1">
        <v>488688.69695143902</v>
      </c>
      <c r="BU121" s="1">
        <v>861929.05806898</v>
      </c>
      <c r="BV121" s="7">
        <v>0.56697090366841996</v>
      </c>
      <c r="BW121" s="7">
        <v>1.76375893988525</v>
      </c>
      <c r="BX121" s="1">
        <v>756093.93777533597</v>
      </c>
      <c r="BY121" s="1">
        <v>1024790.99608892</v>
      </c>
      <c r="BZ121" s="1">
        <v>90090.414052009495</v>
      </c>
      <c r="CA121" s="1">
        <v>901292.482040348</v>
      </c>
      <c r="CB121" s="1">
        <v>831785.41961687</v>
      </c>
      <c r="CC121" s="1">
        <v>718972.13655888196</v>
      </c>
      <c r="CD121" s="1">
        <v>1049521.33116292</v>
      </c>
      <c r="CE121" s="1">
        <v>764178.25631243701</v>
      </c>
      <c r="CF121" s="1">
        <v>662610.88958391699</v>
      </c>
      <c r="CG121" s="1">
        <v>1085954.6849879699</v>
      </c>
      <c r="CH121" s="1">
        <v>861929.05806898</v>
      </c>
      <c r="CI121" s="1">
        <v>1133570.78524325</v>
      </c>
      <c r="CJ121" s="1">
        <v>861242.50325882004</v>
      </c>
      <c r="CK121" s="1">
        <v>1039222.58802306</v>
      </c>
      <c r="CL121" s="1">
        <v>803840.16716006002</v>
      </c>
      <c r="CM121" s="1">
        <v>739898.742537415</v>
      </c>
      <c r="CN121" s="1">
        <v>808335.65411564405</v>
      </c>
      <c r="CO121" s="1">
        <v>1086497.7434334899</v>
      </c>
      <c r="CP121" s="1">
        <v>782999.57858141302</v>
      </c>
      <c r="CQ121" s="1">
        <v>1172334.85445358</v>
      </c>
      <c r="CR121" s="1">
        <v>563086.34890493599</v>
      </c>
      <c r="CS121" s="1">
        <v>861929.05806898</v>
      </c>
      <c r="CT121" s="20">
        <v>880205.79104600695</v>
      </c>
      <c r="CU121" s="20">
        <v>981188.54336438701</v>
      </c>
      <c r="CV121" s="20">
        <v>792750.51449053094</v>
      </c>
      <c r="CW121" s="20">
        <v>804688.94420099398</v>
      </c>
      <c r="CX121" s="20">
        <v>1154547.4896881999</v>
      </c>
      <c r="CY121" s="20">
        <v>854149.57820737397</v>
      </c>
      <c r="CZ121" s="20">
        <v>1074738.6596166999</v>
      </c>
      <c r="DA121" s="20">
        <v>810440.98569135403</v>
      </c>
      <c r="DB121" s="20">
        <v>869021.69583392399</v>
      </c>
      <c r="DC121" s="22">
        <v>726725.48224341602</v>
      </c>
      <c r="DD121" s="22">
        <v>1036327.71419934</v>
      </c>
      <c r="DE121" s="22">
        <v>709382.53953575098</v>
      </c>
      <c r="DF121" s="22">
        <v>724966.38630960498</v>
      </c>
      <c r="DG121" s="22">
        <v>1049473.2190390399</v>
      </c>
      <c r="DH121" s="22">
        <v>738645.744353057</v>
      </c>
      <c r="DI121" s="22">
        <v>918493.21061131405</v>
      </c>
      <c r="DJ121" s="22">
        <v>792385.12224145804</v>
      </c>
      <c r="DK121" s="22">
        <v>1034203.1380526701</v>
      </c>
      <c r="DL121" s="22">
        <v>712768.083659678</v>
      </c>
      <c r="DM121" s="6">
        <v>-0.11362598790141799</v>
      </c>
      <c r="DN121" s="6">
        <v>-1.08194444986626</v>
      </c>
      <c r="DO121" s="5">
        <v>0.38895384549255901</v>
      </c>
      <c r="DP121" s="5">
        <v>0.74404470291997404</v>
      </c>
      <c r="DQ121" s="24">
        <v>913525.80023771897</v>
      </c>
      <c r="DR121" s="26">
        <v>844337.06402453198</v>
      </c>
      <c r="DS121" t="s">
        <v>1443</v>
      </c>
      <c r="DT121" t="s">
        <v>1442</v>
      </c>
      <c r="DU121" t="s">
        <v>345</v>
      </c>
      <c r="DV121" t="s">
        <v>345</v>
      </c>
      <c r="DW121" t="s">
        <v>2837</v>
      </c>
      <c r="DX121" t="s">
        <v>1508</v>
      </c>
      <c r="DY121" t="s">
        <v>2838</v>
      </c>
      <c r="DZ121" t="s">
        <v>2839</v>
      </c>
      <c r="EA121" t="s">
        <v>2840</v>
      </c>
      <c r="EB121" t="str">
        <f>"BTD"</f>
        <v>BTD</v>
      </c>
      <c r="EC121" t="s">
        <v>1508</v>
      </c>
      <c r="ED121" t="s">
        <v>1506</v>
      </c>
      <c r="EE121">
        <v>9606</v>
      </c>
      <c r="EF121" s="15" t="str">
        <f>HYPERLINK("http://www.uniprot.org/uniprot/P43251", "P43251")</f>
        <v>P43251</v>
      </c>
      <c r="EG121" t="s">
        <v>2841</v>
      </c>
      <c r="EH121" t="s">
        <v>1508</v>
      </c>
      <c r="EI121" t="s">
        <v>1509</v>
      </c>
      <c r="EJ121" t="s">
        <v>1542</v>
      </c>
      <c r="EK121" t="s">
        <v>1508</v>
      </c>
      <c r="EL121" t="s">
        <v>1603</v>
      </c>
      <c r="EM121" t="s">
        <v>1528</v>
      </c>
      <c r="EN121" t="s">
        <v>1508</v>
      </c>
      <c r="EO121" t="s">
        <v>2209</v>
      </c>
      <c r="EP121" t="s">
        <v>1604</v>
      </c>
      <c r="EQ121" t="s">
        <v>1508</v>
      </c>
      <c r="ER121" t="s">
        <v>2842</v>
      </c>
      <c r="ES121" t="s">
        <v>2843</v>
      </c>
      <c r="ET121" t="s">
        <v>2844</v>
      </c>
      <c r="EU121" t="s">
        <v>1508</v>
      </c>
      <c r="EV121" t="s">
        <v>2845</v>
      </c>
      <c r="EW121" t="s">
        <v>98</v>
      </c>
    </row>
    <row r="122" spans="1:153">
      <c r="A122">
        <v>105</v>
      </c>
      <c r="B122">
        <v>1</v>
      </c>
      <c r="C122" t="s">
        <v>347</v>
      </c>
      <c r="D122" t="s">
        <v>98</v>
      </c>
      <c r="E122" t="s">
        <v>98</v>
      </c>
      <c r="F122" t="s">
        <v>98</v>
      </c>
      <c r="G122" t="s">
        <v>98</v>
      </c>
      <c r="H122" t="s">
        <v>98</v>
      </c>
      <c r="I122">
        <v>36.4</v>
      </c>
      <c r="J122">
        <v>615</v>
      </c>
      <c r="K122">
        <v>67791</v>
      </c>
      <c r="L122" t="s">
        <v>348</v>
      </c>
      <c r="M122">
        <v>58</v>
      </c>
      <c r="N122">
        <v>58</v>
      </c>
      <c r="O122">
        <v>1</v>
      </c>
      <c r="P122">
        <v>32</v>
      </c>
      <c r="Q122">
        <v>26</v>
      </c>
      <c r="R122">
        <v>32</v>
      </c>
      <c r="S122">
        <v>26</v>
      </c>
      <c r="T122">
        <v>32</v>
      </c>
      <c r="U122">
        <v>26</v>
      </c>
      <c r="V122">
        <v>32</v>
      </c>
      <c r="W122" s="1">
        <v>1819047.07</v>
      </c>
      <c r="X122" s="1">
        <v>1232777.3999999999</v>
      </c>
      <c r="Y122" s="1">
        <v>182645.9075</v>
      </c>
      <c r="Z122" s="1">
        <v>1265874.8370000001</v>
      </c>
      <c r="AA122" s="1">
        <v>611183.45299999998</v>
      </c>
      <c r="AB122" s="1">
        <v>1451503.04</v>
      </c>
      <c r="AC122" s="1">
        <v>2437484.5580000002</v>
      </c>
      <c r="AD122" s="1">
        <v>1583162.57</v>
      </c>
      <c r="AE122" s="1">
        <v>1544196.358</v>
      </c>
      <c r="AF122" s="1">
        <v>1899160.6470000001</v>
      </c>
      <c r="AG122" s="1">
        <v>1538265.548</v>
      </c>
      <c r="AH122">
        <v>26</v>
      </c>
      <c r="AI122" s="1">
        <v>678598.90390000003</v>
      </c>
      <c r="AJ122" s="1">
        <v>985928.60270000005</v>
      </c>
      <c r="AK122" s="1">
        <v>645747.51919999998</v>
      </c>
      <c r="AL122" s="1">
        <v>795684.4044</v>
      </c>
      <c r="AM122" s="1">
        <v>644307.21010000003</v>
      </c>
      <c r="AN122" s="1">
        <v>853718.29709999997</v>
      </c>
      <c r="AO122" s="1">
        <v>995145.01</v>
      </c>
      <c r="AP122" s="1">
        <v>1114274.8419999999</v>
      </c>
      <c r="AQ122" s="1">
        <v>569109.80310000002</v>
      </c>
      <c r="AR122" s="1">
        <v>1116755.1680000001</v>
      </c>
      <c r="AS122" s="1">
        <v>839926.97609999997</v>
      </c>
      <c r="AT122" s="1">
        <v>1127477.18750454</v>
      </c>
      <c r="AU122" s="1">
        <v>1415027.39895454</v>
      </c>
      <c r="AV122" s="1">
        <v>839926.97605454503</v>
      </c>
      <c r="AW122" s="1">
        <v>909098.04146840505</v>
      </c>
      <c r="AX122" s="1">
        <v>1090175.3601379599</v>
      </c>
      <c r="AY122" s="1">
        <v>129769.233763588</v>
      </c>
      <c r="AZ122" s="1">
        <v>926127.23382701795</v>
      </c>
      <c r="BA122" s="1">
        <v>1081031.8834358801</v>
      </c>
      <c r="BB122" s="1">
        <v>1048495.32330102</v>
      </c>
      <c r="BC122" s="1">
        <v>1433682.9015939999</v>
      </c>
      <c r="BD122" s="1">
        <v>1093391.44013238</v>
      </c>
      <c r="BE122" s="1">
        <v>966213.803957775</v>
      </c>
      <c r="BF122" s="1">
        <v>1289676.0244539101</v>
      </c>
      <c r="BG122" s="1">
        <v>1092931.91520778</v>
      </c>
      <c r="BH122" s="1">
        <v>1092931.91520778</v>
      </c>
      <c r="BI122" s="1">
        <v>1381340.0061385101</v>
      </c>
      <c r="BJ122" s="1">
        <v>1861091.2716969601</v>
      </c>
      <c r="BK122" s="1">
        <v>1151034.11072998</v>
      </c>
      <c r="BL122" s="1">
        <v>1254377.9218562001</v>
      </c>
      <c r="BM122" s="1">
        <v>1015693.85557953</v>
      </c>
      <c r="BN122" s="1">
        <v>1460124.798003</v>
      </c>
      <c r="BO122" s="1">
        <v>1624116.6132366599</v>
      </c>
      <c r="BP122" s="1">
        <v>1894596.7539516699</v>
      </c>
      <c r="BQ122" s="1">
        <v>1674257.58998003</v>
      </c>
      <c r="BR122" s="1">
        <v>1176585.9940410799</v>
      </c>
      <c r="BS122" s="1">
        <v>1417519.1989283599</v>
      </c>
      <c r="BT122" s="1">
        <v>1417519.1989283599</v>
      </c>
      <c r="BU122" s="1">
        <v>1244689.50864405</v>
      </c>
      <c r="BV122" s="7">
        <v>1.13885365714425</v>
      </c>
      <c r="BW122" s="7">
        <v>0.87807594393432697</v>
      </c>
      <c r="BX122" s="1">
        <v>1035329.62922896</v>
      </c>
      <c r="BY122" s="1">
        <v>1241550.1958216601</v>
      </c>
      <c r="BZ122" s="1">
        <v>147788.16645647</v>
      </c>
      <c r="CA122" s="1">
        <v>1054723.3872247799</v>
      </c>
      <c r="CB122" s="1">
        <v>1231137.1139405</v>
      </c>
      <c r="CC122" s="1">
        <v>1194082.7334400101</v>
      </c>
      <c r="CD122" s="1">
        <v>1632755.01566551</v>
      </c>
      <c r="CE122" s="1">
        <v>1245212.8402849799</v>
      </c>
      <c r="CF122" s="1">
        <v>1100376.1242205701</v>
      </c>
      <c r="CG122" s="1">
        <v>1468752.2569806001</v>
      </c>
      <c r="CH122" s="1">
        <v>1244689.50864405</v>
      </c>
      <c r="CI122" s="1">
        <v>1212921.4297843201</v>
      </c>
      <c r="CJ122" s="1">
        <v>1634179.4751432501</v>
      </c>
      <c r="CK122" s="1">
        <v>1010695.36327983</v>
      </c>
      <c r="CL122" s="1">
        <v>1101439.07778426</v>
      </c>
      <c r="CM122" s="1">
        <v>891856.34098629397</v>
      </c>
      <c r="CN122" s="1">
        <v>1282100.4602684099</v>
      </c>
      <c r="CO122" s="1">
        <v>1426097.7282272</v>
      </c>
      <c r="CP122" s="1">
        <v>1663599.83310103</v>
      </c>
      <c r="CQ122" s="1">
        <v>1470125.3137109301</v>
      </c>
      <c r="CR122" s="1">
        <v>1033131.85733753</v>
      </c>
      <c r="CS122" s="1">
        <v>1244689.50864405</v>
      </c>
      <c r="CT122" s="20">
        <v>1205277.66426774</v>
      </c>
      <c r="CU122" s="20">
        <v>1188725.1476654499</v>
      </c>
      <c r="CV122" s="20">
        <v>927703.85255495296</v>
      </c>
      <c r="CW122" s="20">
        <v>1191031.24558226</v>
      </c>
      <c r="CX122" s="20">
        <v>1235366.51630098</v>
      </c>
      <c r="CY122" s="20">
        <v>1620720.88189693</v>
      </c>
      <c r="CZ122" s="20">
        <v>1045236.49940919</v>
      </c>
      <c r="DA122" s="20">
        <v>1110483.6612384799</v>
      </c>
      <c r="DB122" s="20">
        <v>1047498.07686686</v>
      </c>
      <c r="DC122" s="22">
        <v>1206959.63886865</v>
      </c>
      <c r="DD122" s="22">
        <v>1612229.5212020599</v>
      </c>
      <c r="DE122" s="22">
        <v>1155924.3404365201</v>
      </c>
      <c r="DF122" s="22">
        <v>1203927.8479991299</v>
      </c>
      <c r="DG122" s="22">
        <v>1419411.1231458499</v>
      </c>
      <c r="DH122" s="22">
        <v>1171565.3565305599</v>
      </c>
      <c r="DI122" s="22">
        <v>1205581.04143461</v>
      </c>
      <c r="DJ122" s="22">
        <v>1683540.82578292</v>
      </c>
      <c r="DK122" s="22">
        <v>1296906.0904353601</v>
      </c>
      <c r="DL122" s="22">
        <v>1307762.8600912101</v>
      </c>
      <c r="DM122" s="6">
        <v>0.17523766719776801</v>
      </c>
      <c r="DN122" s="6">
        <v>1.12915045512615</v>
      </c>
      <c r="DO122" s="5">
        <v>0.17328071342842299</v>
      </c>
      <c r="DP122" s="5">
        <v>0.51661774291482698</v>
      </c>
      <c r="DQ122" s="24">
        <v>1174671.5050869801</v>
      </c>
      <c r="DR122" s="26">
        <v>1326380.86459269</v>
      </c>
      <c r="DS122" t="s">
        <v>1441</v>
      </c>
      <c r="DT122" t="s">
        <v>1442</v>
      </c>
      <c r="DU122" t="s">
        <v>347</v>
      </c>
      <c r="DV122" t="s">
        <v>347</v>
      </c>
      <c r="DW122" t="s">
        <v>2846</v>
      </c>
      <c r="DX122" t="s">
        <v>2847</v>
      </c>
      <c r="DY122" t="s">
        <v>2848</v>
      </c>
      <c r="DZ122" t="s">
        <v>2849</v>
      </c>
      <c r="EA122" t="s">
        <v>2850</v>
      </c>
      <c r="EB122" t="str">
        <f>"F12"</f>
        <v>F12</v>
      </c>
      <c r="EC122" t="s">
        <v>1508</v>
      </c>
      <c r="ED122" t="s">
        <v>1506</v>
      </c>
      <c r="EE122">
        <v>9606</v>
      </c>
      <c r="EF122" s="15" t="str">
        <f>HYPERLINK("http://www.uniprot.org/uniprot/P00748", "P00748")</f>
        <v>P00748</v>
      </c>
      <c r="EG122" t="s">
        <v>2851</v>
      </c>
      <c r="EH122" t="s">
        <v>2336</v>
      </c>
      <c r="EI122" t="s">
        <v>1509</v>
      </c>
      <c r="EJ122" t="s">
        <v>1510</v>
      </c>
      <c r="EK122" t="s">
        <v>1508</v>
      </c>
      <c r="EL122" t="s">
        <v>1603</v>
      </c>
      <c r="EM122" t="s">
        <v>2349</v>
      </c>
      <c r="EN122" t="s">
        <v>1508</v>
      </c>
      <c r="EO122" t="s">
        <v>1545</v>
      </c>
      <c r="EP122" t="s">
        <v>1923</v>
      </c>
      <c r="EQ122" t="s">
        <v>1514</v>
      </c>
      <c r="ER122" t="s">
        <v>2852</v>
      </c>
      <c r="ES122" t="s">
        <v>1925</v>
      </c>
      <c r="ET122" t="s">
        <v>2853</v>
      </c>
      <c r="EU122" t="s">
        <v>1508</v>
      </c>
      <c r="EV122" t="s">
        <v>2543</v>
      </c>
      <c r="EW122" t="s">
        <v>98</v>
      </c>
    </row>
    <row r="123" spans="1:153">
      <c r="A123">
        <v>578</v>
      </c>
      <c r="B123">
        <v>1</v>
      </c>
      <c r="C123" t="s">
        <v>349</v>
      </c>
      <c r="D123" t="s">
        <v>98</v>
      </c>
      <c r="E123" t="s">
        <v>98</v>
      </c>
      <c r="F123" t="s">
        <v>350</v>
      </c>
      <c r="G123" t="s">
        <v>98</v>
      </c>
      <c r="H123" t="s">
        <v>98</v>
      </c>
      <c r="I123">
        <v>23.6</v>
      </c>
      <c r="J123">
        <v>569</v>
      </c>
      <c r="K123">
        <v>64419</v>
      </c>
      <c r="L123" t="s">
        <v>351</v>
      </c>
      <c r="M123">
        <v>72</v>
      </c>
      <c r="N123">
        <v>57</v>
      </c>
      <c r="O123">
        <v>0.79200000000000004</v>
      </c>
      <c r="P123">
        <v>39</v>
      </c>
      <c r="Q123">
        <v>33</v>
      </c>
      <c r="R123">
        <v>31</v>
      </c>
      <c r="S123">
        <v>26</v>
      </c>
      <c r="T123">
        <v>36.767000000000003</v>
      </c>
      <c r="U123">
        <v>31.687999999999999</v>
      </c>
      <c r="V123">
        <v>31</v>
      </c>
      <c r="W123" s="1">
        <v>1791583.602</v>
      </c>
      <c r="X123" s="1">
        <v>1212618.0319999999</v>
      </c>
      <c r="Y123" s="1">
        <v>132475.1373</v>
      </c>
      <c r="Z123" s="1">
        <v>2022260.4269999999</v>
      </c>
      <c r="AA123" s="1">
        <v>1055604.182</v>
      </c>
      <c r="AB123" s="1">
        <v>1759457.8929999999</v>
      </c>
      <c r="AC123" s="1">
        <v>2558946.1919999998</v>
      </c>
      <c r="AD123" s="1">
        <v>1861965.7290000001</v>
      </c>
      <c r="AE123" s="1">
        <v>1589403.169</v>
      </c>
      <c r="AF123" s="1">
        <v>2383915.66</v>
      </c>
      <c r="AG123" s="1">
        <v>1803972.7649999999</v>
      </c>
      <c r="AH123">
        <v>26</v>
      </c>
      <c r="AI123" s="1">
        <v>795544.27480000001</v>
      </c>
      <c r="AJ123" s="1">
        <v>559972.23750000005</v>
      </c>
      <c r="AK123" s="1">
        <v>915098.20449999999</v>
      </c>
      <c r="AL123" s="1">
        <v>458177.7035</v>
      </c>
      <c r="AM123" s="1">
        <v>469218.6973</v>
      </c>
      <c r="AN123" s="1">
        <v>402713.75439999998</v>
      </c>
      <c r="AO123" s="1">
        <v>460983.24690000003</v>
      </c>
      <c r="AP123" s="1">
        <v>257923.85769999999</v>
      </c>
      <c r="AQ123" s="1">
        <v>256507.56450000001</v>
      </c>
      <c r="AR123" s="1">
        <v>473092.43089999998</v>
      </c>
      <c r="AS123" s="1">
        <v>504923.1972</v>
      </c>
      <c r="AT123" s="1">
        <v>1078470.8162499999</v>
      </c>
      <c r="AU123" s="1">
        <v>1652018.4353</v>
      </c>
      <c r="AV123" s="1">
        <v>504923.1972</v>
      </c>
      <c r="AW123" s="1">
        <v>895372.73145169904</v>
      </c>
      <c r="AX123" s="1">
        <v>1072347.9354386099</v>
      </c>
      <c r="AY123" s="1">
        <v>94123.089290392294</v>
      </c>
      <c r="AZ123" s="1">
        <v>1479506.8205746701</v>
      </c>
      <c r="BA123" s="1">
        <v>1867101.88475973</v>
      </c>
      <c r="BB123" s="1">
        <v>1270946.95740738</v>
      </c>
      <c r="BC123" s="1">
        <v>1505124.3666461301</v>
      </c>
      <c r="BD123" s="1">
        <v>1285943.35697846</v>
      </c>
      <c r="BE123" s="1">
        <v>994500.00253273</v>
      </c>
      <c r="BF123" s="1">
        <v>1618861.93033686</v>
      </c>
      <c r="BG123" s="1">
        <v>1281715.8985310099</v>
      </c>
      <c r="BH123" s="1">
        <v>1281715.8985310099</v>
      </c>
      <c r="BI123" s="1">
        <v>1619391.2591371201</v>
      </c>
      <c r="BJ123" s="1">
        <v>1057033.38025682</v>
      </c>
      <c r="BK123" s="1">
        <v>1631147.1848195</v>
      </c>
      <c r="BL123" s="1">
        <v>722306.47274098604</v>
      </c>
      <c r="BM123" s="1">
        <v>739682.15829320601</v>
      </c>
      <c r="BN123" s="1">
        <v>688766.23740378395</v>
      </c>
      <c r="BO123" s="1">
        <v>752343.16827260004</v>
      </c>
      <c r="BP123" s="1">
        <v>438546.83346167998</v>
      </c>
      <c r="BQ123" s="1">
        <v>754616.65642044297</v>
      </c>
      <c r="BR123" s="1">
        <v>498438.64083536499</v>
      </c>
      <c r="BS123" s="1">
        <v>852143.51530730794</v>
      </c>
      <c r="BT123" s="1">
        <v>852143.51530730794</v>
      </c>
      <c r="BU123" s="1">
        <v>1045086.5473249</v>
      </c>
      <c r="BV123" s="7">
        <v>0.81538080983678396</v>
      </c>
      <c r="BW123" s="7">
        <v>1.2264208182679299</v>
      </c>
      <c r="BX123" s="1">
        <v>730069.74287685996</v>
      </c>
      <c r="BY123" s="1">
        <v>874371.92802474205</v>
      </c>
      <c r="BZ123" s="1">
        <v>76746.160769940107</v>
      </c>
      <c r="CA123" s="1">
        <v>1206361.4695192201</v>
      </c>
      <c r="CB123" s="1">
        <v>1522399.04684317</v>
      </c>
      <c r="CC123" s="1">
        <v>1036305.7593904299</v>
      </c>
      <c r="CD123" s="1">
        <v>1227249.524981</v>
      </c>
      <c r="CE123" s="1">
        <v>1048533.53581733</v>
      </c>
      <c r="CF123" s="1">
        <v>810896.21744782105</v>
      </c>
      <c r="CG123" s="1">
        <v>1319988.95177201</v>
      </c>
      <c r="CH123" s="1">
        <v>1045086.5473249</v>
      </c>
      <c r="CI123" s="1">
        <v>1986055.1531268901</v>
      </c>
      <c r="CJ123" s="1">
        <v>1296367.7431510901</v>
      </c>
      <c r="CK123" s="1">
        <v>2000472.86512177</v>
      </c>
      <c r="CL123" s="1">
        <v>885851.69533922605</v>
      </c>
      <c r="CM123" s="1">
        <v>907161.59783214505</v>
      </c>
      <c r="CN123" s="1">
        <v>844717.25247207505</v>
      </c>
      <c r="CO123" s="1">
        <v>922689.32405117201</v>
      </c>
      <c r="CP123" s="1">
        <v>537842.96634288505</v>
      </c>
      <c r="CQ123" s="1">
        <v>925477.577245772</v>
      </c>
      <c r="CR123" s="1">
        <v>611295.52574966499</v>
      </c>
      <c r="CS123" s="1">
        <v>1045086.5473249</v>
      </c>
      <c r="CT123" s="20">
        <v>849909.75782512606</v>
      </c>
      <c r="CU123" s="20">
        <v>837169.45376329694</v>
      </c>
      <c r="CV123" s="20">
        <v>1061080.2760253199</v>
      </c>
      <c r="CW123" s="20">
        <v>1472804.94796496</v>
      </c>
      <c r="CX123" s="20">
        <v>2022807.0635508799</v>
      </c>
      <c r="CY123" s="20">
        <v>1285691.2621292099</v>
      </c>
      <c r="CZ123" s="20">
        <v>2068840.2565907701</v>
      </c>
      <c r="DA123" s="20">
        <v>893125.960206124</v>
      </c>
      <c r="DB123" s="20">
        <v>1065474.3207698299</v>
      </c>
      <c r="DC123" s="22">
        <v>1047481.20886735</v>
      </c>
      <c r="DD123" s="22">
        <v>1211821.67261577</v>
      </c>
      <c r="DE123" s="22">
        <v>973348.00654467801</v>
      </c>
      <c r="DF123" s="22">
        <v>887206.21661443799</v>
      </c>
      <c r="DG123" s="22">
        <v>1275645.3592973601</v>
      </c>
      <c r="DH123" s="22">
        <v>771890.73690276803</v>
      </c>
      <c r="DI123" s="22">
        <v>780014.39466074703</v>
      </c>
      <c r="DJ123" s="22">
        <v>544289.90294533502</v>
      </c>
      <c r="DK123" s="22">
        <v>816432.106363561</v>
      </c>
      <c r="DL123" s="22">
        <v>773792.40552657004</v>
      </c>
      <c r="DM123" s="6">
        <v>-0.49968835663387401</v>
      </c>
      <c r="DN123" s="6">
        <v>-1.41390816291352</v>
      </c>
      <c r="DO123" s="5">
        <v>1.38487459370335E-2</v>
      </c>
      <c r="DP123" s="5">
        <v>0.1452216960519</v>
      </c>
      <c r="DQ123" s="24">
        <v>1284100.36653617</v>
      </c>
      <c r="DR123" s="26">
        <v>908192.20103385905</v>
      </c>
      <c r="DS123" t="s">
        <v>1443</v>
      </c>
      <c r="DT123" t="s">
        <v>1442</v>
      </c>
      <c r="DU123" t="s">
        <v>349</v>
      </c>
      <c r="DV123" t="s">
        <v>349</v>
      </c>
      <c r="DW123" t="s">
        <v>2854</v>
      </c>
      <c r="DX123" t="s">
        <v>1508</v>
      </c>
      <c r="DY123" t="s">
        <v>2855</v>
      </c>
      <c r="DZ123" t="s">
        <v>2856</v>
      </c>
      <c r="EA123" t="s">
        <v>2857</v>
      </c>
      <c r="EB123" t="str">
        <f>"CFHR5"</f>
        <v>CFHR5</v>
      </c>
      <c r="EC123" t="s">
        <v>2858</v>
      </c>
      <c r="ED123" t="s">
        <v>1506</v>
      </c>
      <c r="EE123">
        <v>9606</v>
      </c>
      <c r="EF123" s="15" t="str">
        <f>HYPERLINK("http://www.uniprot.org/uniprot/Q9BXR6", "Q9BXR6")</f>
        <v>Q9BXR6</v>
      </c>
      <c r="EG123" t="s">
        <v>2859</v>
      </c>
      <c r="EH123" t="s">
        <v>1508</v>
      </c>
      <c r="EI123" t="s">
        <v>1509</v>
      </c>
      <c r="EJ123" t="s">
        <v>1510</v>
      </c>
      <c r="EK123" t="s">
        <v>1508</v>
      </c>
      <c r="EL123" t="s">
        <v>1543</v>
      </c>
      <c r="EM123" t="s">
        <v>1544</v>
      </c>
      <c r="EN123" t="s">
        <v>1508</v>
      </c>
      <c r="EO123" t="s">
        <v>1508</v>
      </c>
      <c r="EP123" t="s">
        <v>1617</v>
      </c>
      <c r="EQ123" t="s">
        <v>1508</v>
      </c>
      <c r="ER123" t="s">
        <v>2860</v>
      </c>
      <c r="ES123" t="s">
        <v>2412</v>
      </c>
      <c r="ET123" t="s">
        <v>2413</v>
      </c>
      <c r="EU123" t="s">
        <v>1508</v>
      </c>
      <c r="EV123" t="s">
        <v>1756</v>
      </c>
      <c r="EW123" t="s">
        <v>98</v>
      </c>
    </row>
    <row r="124" spans="1:153">
      <c r="A124">
        <v>468</v>
      </c>
      <c r="B124">
        <v>1</v>
      </c>
      <c r="C124" t="s">
        <v>352</v>
      </c>
      <c r="D124" t="s">
        <v>98</v>
      </c>
      <c r="E124" t="s">
        <v>98</v>
      </c>
      <c r="F124" t="s">
        <v>98</v>
      </c>
      <c r="G124" t="s">
        <v>98</v>
      </c>
      <c r="H124" t="s">
        <v>98</v>
      </c>
      <c r="I124">
        <v>26.3</v>
      </c>
      <c r="J124">
        <v>585</v>
      </c>
      <c r="K124">
        <v>65330</v>
      </c>
      <c r="L124" t="s">
        <v>353</v>
      </c>
      <c r="M124">
        <v>69</v>
      </c>
      <c r="N124">
        <v>69</v>
      </c>
      <c r="O124">
        <v>1</v>
      </c>
      <c r="P124">
        <v>30</v>
      </c>
      <c r="Q124">
        <v>39</v>
      </c>
      <c r="R124">
        <v>30</v>
      </c>
      <c r="S124">
        <v>39</v>
      </c>
      <c r="T124">
        <v>30</v>
      </c>
      <c r="U124">
        <v>39</v>
      </c>
      <c r="V124">
        <v>30</v>
      </c>
      <c r="W124" s="1">
        <v>1677978.8840000001</v>
      </c>
      <c r="X124" s="1">
        <v>1211019.655</v>
      </c>
      <c r="Y124" s="1">
        <v>114968.7856</v>
      </c>
      <c r="Z124" s="1">
        <v>1520179.3359999999</v>
      </c>
      <c r="AA124" s="1">
        <v>1820275.4010000001</v>
      </c>
      <c r="AB124" s="1">
        <v>1013793.295</v>
      </c>
      <c r="AC124" s="1">
        <v>1377671.34</v>
      </c>
      <c r="AD124" s="1">
        <v>1101486.584</v>
      </c>
      <c r="AE124" s="1">
        <v>3007170.36</v>
      </c>
      <c r="AF124" s="1">
        <v>1173104.9669999999</v>
      </c>
      <c r="AG124" s="1">
        <v>1544742.202</v>
      </c>
      <c r="AH124">
        <v>39</v>
      </c>
      <c r="AI124" s="1">
        <v>476794.34580000001</v>
      </c>
      <c r="AJ124" s="1">
        <v>531849.93209999998</v>
      </c>
      <c r="AK124" s="1">
        <v>1516246.54</v>
      </c>
      <c r="AL124" s="1">
        <v>507705.13520000002</v>
      </c>
      <c r="AM124" s="1">
        <v>540987.13069999998</v>
      </c>
      <c r="AN124" s="1">
        <v>383534.43239999999</v>
      </c>
      <c r="AO124" s="1">
        <v>1365869.9550000001</v>
      </c>
      <c r="AP124" s="1">
        <v>467797.98460000003</v>
      </c>
      <c r="AQ124" s="1">
        <v>680975.08</v>
      </c>
      <c r="AR124" s="1">
        <v>940101.83330000006</v>
      </c>
      <c r="AS124" s="1">
        <v>741186.23690000002</v>
      </c>
      <c r="AT124" s="1">
        <v>1077974.5188909001</v>
      </c>
      <c r="AU124" s="1">
        <v>1414762.8008727201</v>
      </c>
      <c r="AV124" s="1">
        <v>741186.23690909101</v>
      </c>
      <c r="AW124" s="1">
        <v>838596.94574574102</v>
      </c>
      <c r="AX124" s="1">
        <v>1070934.4513646699</v>
      </c>
      <c r="AY124" s="1">
        <v>81684.891921503004</v>
      </c>
      <c r="AZ124" s="1">
        <v>1112179.0576919899</v>
      </c>
      <c r="BA124" s="1">
        <v>3219615.5433466001</v>
      </c>
      <c r="BB124" s="1">
        <v>732315.05502147204</v>
      </c>
      <c r="BC124" s="1">
        <v>810320.55677708297</v>
      </c>
      <c r="BD124" s="1">
        <v>760727.94114015496</v>
      </c>
      <c r="BE124" s="1">
        <v>1881606.2462728999</v>
      </c>
      <c r="BF124" s="1">
        <v>796628.42240207002</v>
      </c>
      <c r="BG124" s="1">
        <v>1097533.5536372201</v>
      </c>
      <c r="BH124" s="1">
        <v>1097533.5536372201</v>
      </c>
      <c r="BI124" s="1">
        <v>970551.38281101198</v>
      </c>
      <c r="BJ124" s="1">
        <v>1003948.22076697</v>
      </c>
      <c r="BK124" s="1">
        <v>2702683.9994344199</v>
      </c>
      <c r="BL124" s="1">
        <v>800385.31468783598</v>
      </c>
      <c r="BM124" s="1">
        <v>852818.804424537</v>
      </c>
      <c r="BN124" s="1">
        <v>655963.60946877103</v>
      </c>
      <c r="BO124" s="1">
        <v>2229154.6087703402</v>
      </c>
      <c r="BP124" s="1">
        <v>795394.91490044503</v>
      </c>
      <c r="BQ124" s="1">
        <v>2003352.76262483</v>
      </c>
      <c r="BR124" s="1">
        <v>990468.35128066898</v>
      </c>
      <c r="BS124" s="1">
        <v>1250877.45802097</v>
      </c>
      <c r="BT124" s="1">
        <v>1250877.45802097</v>
      </c>
      <c r="BU124" s="1">
        <v>1171699.6123864001</v>
      </c>
      <c r="BV124" s="7">
        <v>1.06757520852405</v>
      </c>
      <c r="BW124" s="7">
        <v>0.936702156452768</v>
      </c>
      <c r="BX124" s="1">
        <v>895265.30922214896</v>
      </c>
      <c r="BY124" s="1">
        <v>1143303.07023124</v>
      </c>
      <c r="BZ124" s="1">
        <v>87204.765526363801</v>
      </c>
      <c r="CA124" s="1">
        <v>1187334.7894316199</v>
      </c>
      <c r="CB124" s="1">
        <v>3437181.73505555</v>
      </c>
      <c r="CC124" s="1">
        <v>781801.39756985602</v>
      </c>
      <c r="CD124" s="1">
        <v>865078.13737262599</v>
      </c>
      <c r="CE124" s="1">
        <v>812134.29039277998</v>
      </c>
      <c r="CF124" s="1">
        <v>2008756.1807249701</v>
      </c>
      <c r="CG124" s="1">
        <v>850460.75416208198</v>
      </c>
      <c r="CH124" s="1">
        <v>1171699.6123864001</v>
      </c>
      <c r="CI124" s="1">
        <v>909117.573227291</v>
      </c>
      <c r="CJ124" s="1">
        <v>940400.46335934405</v>
      </c>
      <c r="CK124" s="1">
        <v>2531609.9304806101</v>
      </c>
      <c r="CL124" s="1">
        <v>749722.65026122297</v>
      </c>
      <c r="CM124" s="1">
        <v>798837.21316793503</v>
      </c>
      <c r="CN124" s="1">
        <v>614442.52754393895</v>
      </c>
      <c r="CO124" s="1">
        <v>2088053.9291018101</v>
      </c>
      <c r="CP124" s="1">
        <v>745048.132018812</v>
      </c>
      <c r="CQ124" s="1">
        <v>1876544.8528862901</v>
      </c>
      <c r="CR124" s="1">
        <v>927773.84054282098</v>
      </c>
      <c r="CS124" s="1">
        <v>1171699.6123864001</v>
      </c>
      <c r="CT124" s="20">
        <v>1042221.96519459</v>
      </c>
      <c r="CU124" s="20">
        <v>1094658.2067812099</v>
      </c>
      <c r="CV124" s="20">
        <v>1044344.9645376001</v>
      </c>
      <c r="CW124" s="20">
        <v>3325211.1376065998</v>
      </c>
      <c r="CX124" s="20">
        <v>925940.77552533301</v>
      </c>
      <c r="CY124" s="20">
        <v>932655.617999629</v>
      </c>
      <c r="CZ124" s="20">
        <v>2618129.2580764</v>
      </c>
      <c r="DA124" s="20">
        <v>755879.07708007598</v>
      </c>
      <c r="DB124" s="20">
        <v>938245.77576889202</v>
      </c>
      <c r="DC124" s="22">
        <v>790232.28965007397</v>
      </c>
      <c r="DD124" s="22">
        <v>854203.17061476002</v>
      </c>
      <c r="DE124" s="22">
        <v>753899.86643031205</v>
      </c>
      <c r="DF124" s="22">
        <v>2197791.6937521598</v>
      </c>
      <c r="DG124" s="22">
        <v>821890.450563994</v>
      </c>
      <c r="DH124" s="22">
        <v>561468.93411055196</v>
      </c>
      <c r="DI124" s="22">
        <v>1765179.3285916599</v>
      </c>
      <c r="DJ124" s="22">
        <v>753978.76488654199</v>
      </c>
      <c r="DK124" s="22">
        <v>1655438.7751749901</v>
      </c>
      <c r="DL124" s="22">
        <v>1174398.17832438</v>
      </c>
      <c r="DM124" s="6">
        <v>-0.31429464642600702</v>
      </c>
      <c r="DN124" s="6">
        <v>-1.24340356277858</v>
      </c>
      <c r="DO124" s="5">
        <v>0.31342132954441099</v>
      </c>
      <c r="DP124" s="5">
        <v>0.67998799175938296</v>
      </c>
      <c r="DQ124" s="24">
        <v>1408587.4198411501</v>
      </c>
      <c r="DR124" s="26">
        <v>1132848.1452099399</v>
      </c>
      <c r="DS124" t="s">
        <v>1443</v>
      </c>
      <c r="DT124" t="s">
        <v>1442</v>
      </c>
      <c r="DU124" t="s">
        <v>352</v>
      </c>
      <c r="DV124" t="s">
        <v>352</v>
      </c>
      <c r="DW124" t="s">
        <v>2861</v>
      </c>
      <c r="DX124" t="s">
        <v>2862</v>
      </c>
      <c r="DY124" t="s">
        <v>2863</v>
      </c>
      <c r="DZ124" t="s">
        <v>2864</v>
      </c>
      <c r="EA124" t="s">
        <v>2865</v>
      </c>
      <c r="EB124" t="str">
        <f>"LGALS3BP"</f>
        <v>LGALS3BP</v>
      </c>
      <c r="EC124" t="s">
        <v>2866</v>
      </c>
      <c r="ED124" t="s">
        <v>1506</v>
      </c>
      <c r="EE124">
        <v>9606</v>
      </c>
      <c r="EF124" s="15" t="str">
        <f>HYPERLINK("http://www.uniprot.org/uniprot/Q08380", "Q08380")</f>
        <v>Q08380</v>
      </c>
      <c r="EG124" t="s">
        <v>2867</v>
      </c>
      <c r="EH124" t="s">
        <v>1763</v>
      </c>
      <c r="EI124" t="s">
        <v>1788</v>
      </c>
      <c r="EJ124" t="s">
        <v>1508</v>
      </c>
      <c r="EK124" t="s">
        <v>1508</v>
      </c>
      <c r="EL124" t="s">
        <v>1508</v>
      </c>
      <c r="EM124" t="s">
        <v>1528</v>
      </c>
      <c r="EN124" t="s">
        <v>1508</v>
      </c>
      <c r="EO124" t="s">
        <v>1508</v>
      </c>
      <c r="EP124" t="s">
        <v>1617</v>
      </c>
      <c r="EQ124" t="s">
        <v>1514</v>
      </c>
      <c r="ER124" t="s">
        <v>2868</v>
      </c>
      <c r="ES124" t="s">
        <v>2869</v>
      </c>
      <c r="ET124" t="s">
        <v>2870</v>
      </c>
      <c r="EU124" t="s">
        <v>1508</v>
      </c>
      <c r="EV124" t="s">
        <v>1645</v>
      </c>
      <c r="EW124" t="s">
        <v>98</v>
      </c>
    </row>
    <row r="125" spans="1:153">
      <c r="A125">
        <v>148</v>
      </c>
      <c r="B125">
        <v>1</v>
      </c>
      <c r="C125" t="s">
        <v>354</v>
      </c>
      <c r="D125" t="s">
        <v>98</v>
      </c>
      <c r="E125" t="s">
        <v>98</v>
      </c>
      <c r="F125" t="s">
        <v>98</v>
      </c>
      <c r="G125" t="s">
        <v>98</v>
      </c>
      <c r="H125" t="s">
        <v>98</v>
      </c>
      <c r="I125">
        <v>8.6</v>
      </c>
      <c r="J125">
        <v>245</v>
      </c>
      <c r="K125">
        <v>26016</v>
      </c>
      <c r="L125" t="s">
        <v>355</v>
      </c>
      <c r="M125">
        <v>17</v>
      </c>
      <c r="N125">
        <v>17</v>
      </c>
      <c r="O125">
        <v>1</v>
      </c>
      <c r="P125">
        <v>10</v>
      </c>
      <c r="Q125">
        <v>7</v>
      </c>
      <c r="R125">
        <v>10</v>
      </c>
      <c r="S125">
        <v>7</v>
      </c>
      <c r="T125">
        <v>10</v>
      </c>
      <c r="U125">
        <v>7</v>
      </c>
      <c r="V125">
        <v>10</v>
      </c>
      <c r="W125" s="1">
        <v>1262029.7509999999</v>
      </c>
      <c r="X125" s="1">
        <v>893255.0085</v>
      </c>
      <c r="Y125" s="1">
        <v>95286.665470000007</v>
      </c>
      <c r="Z125" s="1">
        <v>2238311.7209999999</v>
      </c>
      <c r="AA125" s="1">
        <v>1348200.405</v>
      </c>
      <c r="AB125" s="1">
        <v>937806.52690000006</v>
      </c>
      <c r="AC125" s="1">
        <v>3366280.6809999999</v>
      </c>
      <c r="AD125" s="1">
        <v>2309550.7740000002</v>
      </c>
      <c r="AE125" s="1">
        <v>2445270.034</v>
      </c>
      <c r="AF125" s="1">
        <v>3083639.2250000001</v>
      </c>
      <c r="AG125" s="1">
        <v>1987149.3470000001</v>
      </c>
      <c r="AH125">
        <v>7</v>
      </c>
      <c r="AI125" s="1">
        <v>552985.78810000001</v>
      </c>
      <c r="AJ125" s="1">
        <v>313850.95360000001</v>
      </c>
      <c r="AK125" s="1">
        <v>366303.22269999998</v>
      </c>
      <c r="AL125" s="1">
        <v>316717.2732</v>
      </c>
      <c r="AM125" s="1">
        <v>329678.87670000002</v>
      </c>
      <c r="AN125" s="1">
        <v>317278.40970000002</v>
      </c>
      <c r="AO125" s="1">
        <v>573951.7598</v>
      </c>
      <c r="AP125" s="1">
        <v>72100.874760000006</v>
      </c>
      <c r="AQ125" s="1">
        <v>106471.9077</v>
      </c>
      <c r="AR125" s="1">
        <v>307507.24609999999</v>
      </c>
      <c r="AS125" s="1">
        <v>325684.6312</v>
      </c>
      <c r="AT125" s="1">
        <v>1070423.23101954</v>
      </c>
      <c r="AU125" s="1">
        <v>1815161.8308063601</v>
      </c>
      <c r="AV125" s="1">
        <v>325684.63123272703</v>
      </c>
      <c r="AW125" s="1">
        <v>630719.67396036501</v>
      </c>
      <c r="AX125" s="1">
        <v>789927.36286901694</v>
      </c>
      <c r="AY125" s="1">
        <v>67700.819225469502</v>
      </c>
      <c r="AZ125" s="1">
        <v>1637572.20068062</v>
      </c>
      <c r="BA125" s="1">
        <v>2384632.0051897401</v>
      </c>
      <c r="BB125" s="1">
        <v>677425.90302520106</v>
      </c>
      <c r="BC125" s="1">
        <v>1979983.43762878</v>
      </c>
      <c r="BD125" s="1">
        <v>1595062.3736908501</v>
      </c>
      <c r="BE125" s="1">
        <v>1530021.52156034</v>
      </c>
      <c r="BF125" s="1">
        <v>2094028.0027549199</v>
      </c>
      <c r="BG125" s="1">
        <v>1411862.1745408799</v>
      </c>
      <c r="BH125" s="1">
        <v>1411862.1745408799</v>
      </c>
      <c r="BI125" s="1">
        <v>1125644.89500137</v>
      </c>
      <c r="BJ125" s="1">
        <v>592441.75365146797</v>
      </c>
      <c r="BK125" s="1">
        <v>652929.34415042598</v>
      </c>
      <c r="BL125" s="1">
        <v>499297.400798193</v>
      </c>
      <c r="BM125" s="1">
        <v>519709.85910056898</v>
      </c>
      <c r="BN125" s="1">
        <v>542645.12714275799</v>
      </c>
      <c r="BO125" s="1">
        <v>936712.317220581</v>
      </c>
      <c r="BP125" s="1">
        <v>122592.809357686</v>
      </c>
      <c r="BQ125" s="1">
        <v>313228.48177165497</v>
      </c>
      <c r="BR125" s="1">
        <v>323982.13072554598</v>
      </c>
      <c r="BS125" s="1">
        <v>549648.04162562999</v>
      </c>
      <c r="BT125" s="1">
        <v>549648.04162562999</v>
      </c>
      <c r="BU125" s="1">
        <v>880924.10529040499</v>
      </c>
      <c r="BV125" s="7">
        <v>0.62394483057588002</v>
      </c>
      <c r="BW125" s="7">
        <v>1.60270580185275</v>
      </c>
      <c r="BX125" s="1">
        <v>393534.28011007397</v>
      </c>
      <c r="BY125" s="1">
        <v>492871.09459256101</v>
      </c>
      <c r="BZ125" s="1">
        <v>42241.576181483797</v>
      </c>
      <c r="CA125" s="1">
        <v>1021754.70930944</v>
      </c>
      <c r="CB125" s="1">
        <v>1487878.8124639301</v>
      </c>
      <c r="CC125" s="1">
        <v>422676.39029077202</v>
      </c>
      <c r="CD125" s="1">
        <v>1235400.43053434</v>
      </c>
      <c r="CE125" s="1">
        <v>995230.92251050205</v>
      </c>
      <c r="CF125" s="1">
        <v>954649.01904741803</v>
      </c>
      <c r="CG125" s="1">
        <v>1306557.94740007</v>
      </c>
      <c r="CH125" s="1">
        <v>880924.10529040499</v>
      </c>
      <c r="CI125" s="1">
        <v>1804077.60404465</v>
      </c>
      <c r="CJ125" s="1">
        <v>949509.83583702997</v>
      </c>
      <c r="CK125" s="1">
        <v>1046453.6480698</v>
      </c>
      <c r="CL125" s="1">
        <v>800226.84110926697</v>
      </c>
      <c r="CM125" s="1">
        <v>832942.006460562</v>
      </c>
      <c r="CN125" s="1">
        <v>869700.49361882603</v>
      </c>
      <c r="CO125" s="1">
        <v>1501274.26547636</v>
      </c>
      <c r="CP125" s="1">
        <v>196480.206822993</v>
      </c>
      <c r="CQ125" s="1">
        <v>502013.10504096298</v>
      </c>
      <c r="CR125" s="1">
        <v>519248.04061045102</v>
      </c>
      <c r="CS125" s="1">
        <v>880924.10529040499</v>
      </c>
      <c r="CT125" s="20">
        <v>458132.42908308498</v>
      </c>
      <c r="CU125" s="20">
        <v>471900.585792934</v>
      </c>
      <c r="CV125" s="20">
        <v>898705.56742525299</v>
      </c>
      <c r="CW125" s="20">
        <v>1439409.25443501</v>
      </c>
      <c r="CX125" s="20">
        <v>1837462.0236048901</v>
      </c>
      <c r="CY125" s="20">
        <v>941689.96852240094</v>
      </c>
      <c r="CZ125" s="20">
        <v>1082216.8455912999</v>
      </c>
      <c r="DA125" s="20">
        <v>806797.98843161901</v>
      </c>
      <c r="DB125" s="20">
        <v>978302.34513348399</v>
      </c>
      <c r="DC125" s="22">
        <v>427234.50318552298</v>
      </c>
      <c r="DD125" s="22">
        <v>1219870.1124806299</v>
      </c>
      <c r="DE125" s="22">
        <v>923867.47909032099</v>
      </c>
      <c r="DF125" s="22">
        <v>1044486.98385776</v>
      </c>
      <c r="DG125" s="22">
        <v>1262665.5549021999</v>
      </c>
      <c r="DH125" s="22">
        <v>794720.07105280401</v>
      </c>
      <c r="DI125" s="22">
        <v>1269133.0731603501</v>
      </c>
      <c r="DJ125" s="22">
        <v>198835.346736112</v>
      </c>
      <c r="DK125" s="22">
        <v>442862.82763376099</v>
      </c>
      <c r="DL125" s="22">
        <v>657276.51108877698</v>
      </c>
      <c r="DM125" s="6">
        <v>-0.26536474410102501</v>
      </c>
      <c r="DN125" s="6">
        <v>-1.20193995210585</v>
      </c>
      <c r="DO125" s="5">
        <v>0.39099139714313702</v>
      </c>
      <c r="DP125" s="5">
        <v>0.74404470291997404</v>
      </c>
      <c r="DQ125" s="24">
        <v>990513.000891109</v>
      </c>
      <c r="DR125" s="26">
        <v>824095.24631882296</v>
      </c>
      <c r="DS125" t="s">
        <v>1443</v>
      </c>
      <c r="DT125" t="s">
        <v>1442</v>
      </c>
      <c r="DU125" t="s">
        <v>354</v>
      </c>
      <c r="DV125" t="s">
        <v>354</v>
      </c>
      <c r="DW125" t="s">
        <v>2871</v>
      </c>
      <c r="DX125" t="s">
        <v>1508</v>
      </c>
      <c r="DY125" t="s">
        <v>2872</v>
      </c>
      <c r="DZ125" t="s">
        <v>2873</v>
      </c>
      <c r="EA125" t="s">
        <v>2874</v>
      </c>
      <c r="EB125" t="str">
        <f>"C1QA"</f>
        <v>C1QA</v>
      </c>
      <c r="EC125" t="s">
        <v>1508</v>
      </c>
      <c r="ED125" t="s">
        <v>1506</v>
      </c>
      <c r="EE125">
        <v>9606</v>
      </c>
      <c r="EF125" s="15" t="str">
        <f>HYPERLINK("http://www.uniprot.org/uniprot/P02745", "P02745")</f>
        <v>P02745</v>
      </c>
      <c r="EG125" t="s">
        <v>2875</v>
      </c>
      <c r="EH125" t="s">
        <v>2005</v>
      </c>
      <c r="EI125" t="s">
        <v>1509</v>
      </c>
      <c r="EJ125" t="s">
        <v>1510</v>
      </c>
      <c r="EK125" t="s">
        <v>1508</v>
      </c>
      <c r="EL125" t="s">
        <v>1508</v>
      </c>
      <c r="EM125" t="s">
        <v>2317</v>
      </c>
      <c r="EN125" t="s">
        <v>1508</v>
      </c>
      <c r="EO125" t="s">
        <v>1508</v>
      </c>
      <c r="EP125" t="s">
        <v>2007</v>
      </c>
      <c r="EQ125" t="s">
        <v>1514</v>
      </c>
      <c r="ER125" t="s">
        <v>2876</v>
      </c>
      <c r="ES125" t="s">
        <v>2877</v>
      </c>
      <c r="ET125" t="s">
        <v>1926</v>
      </c>
      <c r="EU125" t="s">
        <v>1508</v>
      </c>
      <c r="EV125" t="s">
        <v>2011</v>
      </c>
      <c r="EW125" t="s">
        <v>98</v>
      </c>
    </row>
    <row r="126" spans="1:153">
      <c r="A126">
        <v>298</v>
      </c>
      <c r="B126">
        <v>1</v>
      </c>
      <c r="C126" t="s">
        <v>356</v>
      </c>
      <c r="D126" t="s">
        <v>98</v>
      </c>
      <c r="E126" t="s">
        <v>98</v>
      </c>
      <c r="F126" t="s">
        <v>98</v>
      </c>
      <c r="G126" t="s">
        <v>98</v>
      </c>
      <c r="H126" t="s">
        <v>98</v>
      </c>
      <c r="I126">
        <v>20.100000000000001</v>
      </c>
      <c r="J126">
        <v>458</v>
      </c>
      <c r="K126">
        <v>52286</v>
      </c>
      <c r="L126" t="s">
        <v>357</v>
      </c>
      <c r="M126">
        <v>51</v>
      </c>
      <c r="N126">
        <v>51</v>
      </c>
      <c r="O126">
        <v>1</v>
      </c>
      <c r="P126">
        <v>25</v>
      </c>
      <c r="Q126">
        <v>26</v>
      </c>
      <c r="R126">
        <v>25</v>
      </c>
      <c r="S126">
        <v>26</v>
      </c>
      <c r="T126">
        <v>25</v>
      </c>
      <c r="U126">
        <v>26</v>
      </c>
      <c r="V126">
        <v>25</v>
      </c>
      <c r="W126" s="1">
        <v>2038215.318</v>
      </c>
      <c r="X126" s="1">
        <v>1346480.9480000001</v>
      </c>
      <c r="Y126" s="1">
        <v>211205.38870000001</v>
      </c>
      <c r="Z126" s="1">
        <v>1538059.419</v>
      </c>
      <c r="AA126" s="1">
        <v>627632.07440000004</v>
      </c>
      <c r="AB126" s="1">
        <v>1604809.4410000001</v>
      </c>
      <c r="AC126" s="1">
        <v>2352090.5550000002</v>
      </c>
      <c r="AD126" s="1">
        <v>1289480.5959999999</v>
      </c>
      <c r="AE126" s="1">
        <v>1582226.4450000001</v>
      </c>
      <c r="AF126" s="1">
        <v>1841229.9140000001</v>
      </c>
      <c r="AG126" s="1">
        <v>1580024.9680000001</v>
      </c>
      <c r="AH126">
        <v>26</v>
      </c>
      <c r="AI126" s="1">
        <v>561887.3702</v>
      </c>
      <c r="AJ126" s="1">
        <v>689379.98179999995</v>
      </c>
      <c r="AK126" s="1">
        <v>539853.45680000004</v>
      </c>
      <c r="AL126" s="1">
        <v>647444.15659999999</v>
      </c>
      <c r="AM126" s="1">
        <v>625418.15370000002</v>
      </c>
      <c r="AN126" s="1">
        <v>604702.97510000004</v>
      </c>
      <c r="AO126" s="1">
        <v>896311.9497</v>
      </c>
      <c r="AP126" s="1">
        <v>583253.42429999996</v>
      </c>
      <c r="AQ126" s="1">
        <v>367530.1765</v>
      </c>
      <c r="AR126" s="1">
        <v>1029018.41</v>
      </c>
      <c r="AS126" s="1">
        <v>654480.00549999997</v>
      </c>
      <c r="AT126" s="1">
        <v>1055033.4148772701</v>
      </c>
      <c r="AU126" s="1">
        <v>1455586.8242818101</v>
      </c>
      <c r="AV126" s="1">
        <v>654480.005472727</v>
      </c>
      <c r="AW126" s="1">
        <v>1018630.89979562</v>
      </c>
      <c r="AX126" s="1">
        <v>1190726.2028041701</v>
      </c>
      <c r="AY126" s="1">
        <v>150060.638278139</v>
      </c>
      <c r="AZ126" s="1">
        <v>1125260.3129041099</v>
      </c>
      <c r="BA126" s="1">
        <v>1110125.41351214</v>
      </c>
      <c r="BB126" s="1">
        <v>1159236.42411236</v>
      </c>
      <c r="BC126" s="1">
        <v>1383455.7436011599</v>
      </c>
      <c r="BD126" s="1">
        <v>890563.65568521596</v>
      </c>
      <c r="BE126" s="1">
        <v>990009.47918699705</v>
      </c>
      <c r="BF126" s="1">
        <v>1250336.60493342</v>
      </c>
      <c r="BG126" s="1">
        <v>1122601.82684163</v>
      </c>
      <c r="BH126" s="1">
        <v>1122601.82684163</v>
      </c>
      <c r="BI126" s="1">
        <v>1143764.74665747</v>
      </c>
      <c r="BJ126" s="1">
        <v>1301310.32155579</v>
      </c>
      <c r="BK126" s="1">
        <v>962279.72248676699</v>
      </c>
      <c r="BL126" s="1">
        <v>1020680.62561343</v>
      </c>
      <c r="BM126" s="1">
        <v>985916.91342767002</v>
      </c>
      <c r="BN126" s="1">
        <v>1034230.86089284</v>
      </c>
      <c r="BO126" s="1">
        <v>1462817.0904965</v>
      </c>
      <c r="BP126" s="1">
        <v>991703.30582585302</v>
      </c>
      <c r="BQ126" s="1">
        <v>1081232.80287917</v>
      </c>
      <c r="BR126" s="1">
        <v>1084148.6867571201</v>
      </c>
      <c r="BS126" s="1">
        <v>1104545.9897224801</v>
      </c>
      <c r="BT126" s="1">
        <v>1104545.9897224801</v>
      </c>
      <c r="BU126" s="1">
        <v>1113537.3123039301</v>
      </c>
      <c r="BV126" s="7">
        <v>0.99192544113062098</v>
      </c>
      <c r="BW126" s="7">
        <v>1.00814028810489</v>
      </c>
      <c r="BX126" s="1">
        <v>1010405.90462906</v>
      </c>
      <c r="BY126" s="1">
        <v>1181111.6139823201</v>
      </c>
      <c r="BZ126" s="1">
        <v>148848.96482038501</v>
      </c>
      <c r="CA126" s="1">
        <v>1116174.3322641901</v>
      </c>
      <c r="CB126" s="1">
        <v>1101161.64050834</v>
      </c>
      <c r="CC126" s="1">
        <v>1149876.1013623399</v>
      </c>
      <c r="CD126" s="1">
        <v>1372284.9487562799</v>
      </c>
      <c r="CE126" s="1">
        <v>883372.74702045601</v>
      </c>
      <c r="CF126" s="1">
        <v>982015.58936605905</v>
      </c>
      <c r="CG126" s="1">
        <v>1240240.6884103499</v>
      </c>
      <c r="CH126" s="1">
        <v>1113537.3123039301</v>
      </c>
      <c r="CI126" s="1">
        <v>1153075.3212194799</v>
      </c>
      <c r="CJ126" s="1">
        <v>1311903.3624871301</v>
      </c>
      <c r="CK126" s="1">
        <v>970112.95666530705</v>
      </c>
      <c r="CL126" s="1">
        <v>1028989.25996901</v>
      </c>
      <c r="CM126" s="1">
        <v>993942.56115046004</v>
      </c>
      <c r="CN126" s="1">
        <v>1042649.79806748</v>
      </c>
      <c r="CO126" s="1">
        <v>1474724.84305791</v>
      </c>
      <c r="CP126" s="1">
        <v>999776.05644985195</v>
      </c>
      <c r="CQ126" s="1">
        <v>1090034.3494030701</v>
      </c>
      <c r="CR126" s="1">
        <v>1092973.96941586</v>
      </c>
      <c r="CS126" s="1">
        <v>1113537.3123039301</v>
      </c>
      <c r="CT126" s="20">
        <v>1176262.74213806</v>
      </c>
      <c r="CU126" s="20">
        <v>1130858.0856945</v>
      </c>
      <c r="CV126" s="20">
        <v>981754.30705961504</v>
      </c>
      <c r="CW126" s="20">
        <v>1065289.88967304</v>
      </c>
      <c r="CX126" s="20">
        <v>1174412.9567080301</v>
      </c>
      <c r="CY126" s="20">
        <v>1301098.9349424499</v>
      </c>
      <c r="CZ126" s="20">
        <v>1003267.16406989</v>
      </c>
      <c r="DA126" s="20">
        <v>1037438.91408335</v>
      </c>
      <c r="DB126" s="20">
        <v>1167399.80810118</v>
      </c>
      <c r="DC126" s="22">
        <v>1162276.2855348701</v>
      </c>
      <c r="DD126" s="22">
        <v>1355033.8444278699</v>
      </c>
      <c r="DE126" s="22">
        <v>820030.14016907103</v>
      </c>
      <c r="DF126" s="22">
        <v>1074428.9058838999</v>
      </c>
      <c r="DG126" s="22">
        <v>1198576.15206441</v>
      </c>
      <c r="DH126" s="22">
        <v>952758.71139904205</v>
      </c>
      <c r="DI126" s="22">
        <v>1246688.97294533</v>
      </c>
      <c r="DJ126" s="22">
        <v>1011760.024366</v>
      </c>
      <c r="DK126" s="22">
        <v>961599.78563743096</v>
      </c>
      <c r="DL126" s="22">
        <v>1383512.42786385</v>
      </c>
      <c r="DM126" s="6">
        <v>1.75448882653643E-3</v>
      </c>
      <c r="DN126" s="6">
        <v>1.0012169941343501</v>
      </c>
      <c r="DO126" s="5">
        <v>0.98994878173485101</v>
      </c>
      <c r="DP126" s="5">
        <v>0.997782564277226</v>
      </c>
      <c r="DQ126" s="24">
        <v>1115309.20027446</v>
      </c>
      <c r="DR126" s="26">
        <v>1116666.5250291801</v>
      </c>
      <c r="DS126" t="s">
        <v>1441</v>
      </c>
      <c r="DT126" t="s">
        <v>1442</v>
      </c>
      <c r="DU126" t="s">
        <v>356</v>
      </c>
      <c r="DV126" t="s">
        <v>356</v>
      </c>
      <c r="DW126" t="s">
        <v>2878</v>
      </c>
      <c r="DX126" t="s">
        <v>2879</v>
      </c>
      <c r="DY126" t="s">
        <v>2880</v>
      </c>
      <c r="DZ126" t="s">
        <v>2881</v>
      </c>
      <c r="EA126" t="s">
        <v>2882</v>
      </c>
      <c r="EB126" t="str">
        <f>"CPN1"</f>
        <v>CPN1</v>
      </c>
      <c r="EC126" t="s">
        <v>2164</v>
      </c>
      <c r="ED126" t="s">
        <v>1506</v>
      </c>
      <c r="EE126">
        <v>9606</v>
      </c>
      <c r="EF126" s="15" t="str">
        <f>HYPERLINK("http://www.uniprot.org/uniprot/P15169", "P15169")</f>
        <v>P15169</v>
      </c>
      <c r="EG126" t="s">
        <v>2883</v>
      </c>
      <c r="EH126" t="s">
        <v>1508</v>
      </c>
      <c r="EI126" t="s">
        <v>1509</v>
      </c>
      <c r="EJ126" t="s">
        <v>1508</v>
      </c>
      <c r="EK126" t="s">
        <v>1508</v>
      </c>
      <c r="EL126" t="s">
        <v>1603</v>
      </c>
      <c r="EM126" t="s">
        <v>1528</v>
      </c>
      <c r="EN126" t="s">
        <v>2208</v>
      </c>
      <c r="EO126" t="s">
        <v>2337</v>
      </c>
      <c r="EP126" t="s">
        <v>1617</v>
      </c>
      <c r="EQ126" t="s">
        <v>1514</v>
      </c>
      <c r="ER126" t="s">
        <v>2884</v>
      </c>
      <c r="ES126" t="s">
        <v>2885</v>
      </c>
      <c r="ET126" t="s">
        <v>2886</v>
      </c>
      <c r="EU126" t="s">
        <v>1508</v>
      </c>
      <c r="EV126" t="s">
        <v>1756</v>
      </c>
      <c r="EW126" t="s">
        <v>98</v>
      </c>
    </row>
    <row r="127" spans="1:153">
      <c r="A127">
        <v>542</v>
      </c>
      <c r="B127">
        <v>1</v>
      </c>
      <c r="C127" t="s">
        <v>358</v>
      </c>
      <c r="D127" t="s">
        <v>98</v>
      </c>
      <c r="E127" t="s">
        <v>98</v>
      </c>
      <c r="F127" t="s">
        <v>98</v>
      </c>
      <c r="G127" t="s">
        <v>98</v>
      </c>
      <c r="H127" t="s">
        <v>98</v>
      </c>
      <c r="I127">
        <v>11.4</v>
      </c>
      <c r="J127">
        <v>1156</v>
      </c>
      <c r="K127">
        <v>125449</v>
      </c>
      <c r="L127" t="s">
        <v>359</v>
      </c>
      <c r="M127">
        <v>28</v>
      </c>
      <c r="N127">
        <v>28</v>
      </c>
      <c r="O127">
        <v>1</v>
      </c>
      <c r="P127">
        <v>18</v>
      </c>
      <c r="Q127">
        <v>10</v>
      </c>
      <c r="R127">
        <v>18</v>
      </c>
      <c r="S127">
        <v>10</v>
      </c>
      <c r="T127">
        <v>18</v>
      </c>
      <c r="U127">
        <v>10</v>
      </c>
      <c r="V127">
        <v>18</v>
      </c>
      <c r="W127" s="1">
        <v>1730726.2760000001</v>
      </c>
      <c r="X127" s="1">
        <v>1222778.7279999999</v>
      </c>
      <c r="Y127" s="1">
        <v>204846.2346</v>
      </c>
      <c r="Z127" s="1">
        <v>2205439.503</v>
      </c>
      <c r="AA127" s="1">
        <v>988725.97919999994</v>
      </c>
      <c r="AB127" s="1">
        <v>1528267.34</v>
      </c>
      <c r="AC127" s="1">
        <v>2464513.0070000002</v>
      </c>
      <c r="AD127" s="1">
        <v>2446977.1970000002</v>
      </c>
      <c r="AE127" s="1">
        <v>2842628.0809999998</v>
      </c>
      <c r="AF127" s="1">
        <v>1939009.611</v>
      </c>
      <c r="AG127" s="1">
        <v>1929896.1910000001</v>
      </c>
      <c r="AH127">
        <v>10</v>
      </c>
      <c r="AI127" s="1">
        <v>149566.62289999999</v>
      </c>
      <c r="AJ127" s="1">
        <v>217417.5649</v>
      </c>
      <c r="AK127" s="1">
        <v>167398.80239999999</v>
      </c>
      <c r="AL127" s="1">
        <v>233331.79199999999</v>
      </c>
      <c r="AM127" s="1">
        <v>164798.90669999999</v>
      </c>
      <c r="AN127" s="1">
        <v>204230.4179</v>
      </c>
      <c r="AO127" s="1">
        <v>407498.25160000002</v>
      </c>
      <c r="AP127" s="1">
        <v>161389.30739999999</v>
      </c>
      <c r="AQ127" s="1">
        <v>130055.15700000001</v>
      </c>
      <c r="AR127" s="1">
        <v>297994.94189999998</v>
      </c>
      <c r="AS127" s="1">
        <v>213368.1765</v>
      </c>
      <c r="AT127" s="1">
        <v>993220.82222727197</v>
      </c>
      <c r="AU127" s="1">
        <v>1773073.46798181</v>
      </c>
      <c r="AV127" s="1">
        <v>213368.17647272701</v>
      </c>
      <c r="AW127" s="1">
        <v>864958.30359656701</v>
      </c>
      <c r="AX127" s="1">
        <v>1081333.2886914001</v>
      </c>
      <c r="AY127" s="1">
        <v>145542.48308793001</v>
      </c>
      <c r="AZ127" s="1">
        <v>1613522.5431345101</v>
      </c>
      <c r="BA127" s="1">
        <v>1748810.93761641</v>
      </c>
      <c r="BB127" s="1">
        <v>1103946.12659143</v>
      </c>
      <c r="BC127" s="1">
        <v>1449580.53059055</v>
      </c>
      <c r="BD127" s="1">
        <v>1689974.21496576</v>
      </c>
      <c r="BE127" s="1">
        <v>1778651.06153825</v>
      </c>
      <c r="BF127" s="1">
        <v>1316736.53329044</v>
      </c>
      <c r="BG127" s="1">
        <v>1371184.0214611799</v>
      </c>
      <c r="BH127" s="1">
        <v>1371184.0214611799</v>
      </c>
      <c r="BI127" s="1">
        <v>304454.30814496003</v>
      </c>
      <c r="BJ127" s="1">
        <v>410408.95987893402</v>
      </c>
      <c r="BK127" s="1">
        <v>298385.55461499299</v>
      </c>
      <c r="BL127" s="1">
        <v>367842.13280219899</v>
      </c>
      <c r="BM127" s="1">
        <v>259791.034955879</v>
      </c>
      <c r="BN127" s="1">
        <v>349297.77034798299</v>
      </c>
      <c r="BO127" s="1">
        <v>665053.50842130405</v>
      </c>
      <c r="BP127" s="1">
        <v>274409.54995782702</v>
      </c>
      <c r="BQ127" s="1">
        <v>382607.77188727201</v>
      </c>
      <c r="BR127" s="1">
        <v>313960.19913885603</v>
      </c>
      <c r="BS127" s="1">
        <v>360094.97877238702</v>
      </c>
      <c r="BT127" s="1">
        <v>360094.97877238702</v>
      </c>
      <c r="BU127" s="1">
        <v>702678.07785720902</v>
      </c>
      <c r="BV127" s="7">
        <v>0.51246081259640797</v>
      </c>
      <c r="BW127" s="7">
        <v>1.9513687201435901</v>
      </c>
      <c r="BX127" s="1">
        <v>443257.23512310698</v>
      </c>
      <c r="BY127" s="1">
        <v>554140.93581034197</v>
      </c>
      <c r="BZ127" s="1">
        <v>74584.819150539595</v>
      </c>
      <c r="CA127" s="1">
        <v>826867.07359733398</v>
      </c>
      <c r="CB127" s="1">
        <v>896197.07416839595</v>
      </c>
      <c r="CC127" s="1">
        <v>565729.12909570395</v>
      </c>
      <c r="CD127" s="1">
        <v>742853.21663036896</v>
      </c>
      <c r="CE127" s="1">
        <v>866045.55946833105</v>
      </c>
      <c r="CF127" s="1">
        <v>911488.96832135599</v>
      </c>
      <c r="CG127" s="1">
        <v>674775.87382539804</v>
      </c>
      <c r="CH127" s="1">
        <v>702678.07785720902</v>
      </c>
      <c r="CI127" s="1">
        <v>594102.61362703599</v>
      </c>
      <c r="CJ127" s="1">
        <v>800859.20677442104</v>
      </c>
      <c r="CK127" s="1">
        <v>582260.23781839502</v>
      </c>
      <c r="CL127" s="1">
        <v>717795.63190111704</v>
      </c>
      <c r="CM127" s="1">
        <v>506948.099386635</v>
      </c>
      <c r="CN127" s="1">
        <v>681608.74307295599</v>
      </c>
      <c r="CO127" s="1">
        <v>1297764.61355508</v>
      </c>
      <c r="CP127" s="1">
        <v>535474.21229638497</v>
      </c>
      <c r="CQ127" s="1">
        <v>746608.83814465895</v>
      </c>
      <c r="CR127" s="1">
        <v>612652.11196961801</v>
      </c>
      <c r="CS127" s="1">
        <v>702678.07785720902</v>
      </c>
      <c r="CT127" s="20">
        <v>516017.343594059</v>
      </c>
      <c r="CU127" s="20">
        <v>530563.539005909</v>
      </c>
      <c r="CV127" s="20">
        <v>727288.10133381502</v>
      </c>
      <c r="CW127" s="20">
        <v>867002.30660542299</v>
      </c>
      <c r="CX127" s="20">
        <v>605096.47047149495</v>
      </c>
      <c r="CY127" s="20">
        <v>794263.57974844705</v>
      </c>
      <c r="CZ127" s="20">
        <v>602159.33983062697</v>
      </c>
      <c r="DA127" s="20">
        <v>723689.88663271896</v>
      </c>
      <c r="DB127" s="20">
        <v>595417.820981742</v>
      </c>
      <c r="DC127" s="22">
        <v>571829.91280991503</v>
      </c>
      <c r="DD127" s="22">
        <v>733514.74916965503</v>
      </c>
      <c r="DE127" s="22">
        <v>803945.40574067703</v>
      </c>
      <c r="DF127" s="22">
        <v>997265.324057605</v>
      </c>
      <c r="DG127" s="22">
        <v>652107.51260883606</v>
      </c>
      <c r="DH127" s="22">
        <v>622844.47657513304</v>
      </c>
      <c r="DI127" s="22">
        <v>1097092.00385001</v>
      </c>
      <c r="DJ127" s="22">
        <v>541892.75546781498</v>
      </c>
      <c r="DK127" s="22">
        <v>658638.78428058303</v>
      </c>
      <c r="DL127" s="22">
        <v>775509.60460659605</v>
      </c>
      <c r="DM127" s="6">
        <v>0.17046038945877401</v>
      </c>
      <c r="DN127" s="6">
        <v>1.1254178126635599</v>
      </c>
      <c r="DO127" s="5">
        <v>0.27786232729226101</v>
      </c>
      <c r="DP127" s="5">
        <v>0.64558063107206798</v>
      </c>
      <c r="DQ127" s="24">
        <v>662388.70980047097</v>
      </c>
      <c r="DR127" s="26">
        <v>745464.05291668198</v>
      </c>
      <c r="DS127" t="s">
        <v>1441</v>
      </c>
      <c r="DT127" t="s">
        <v>1442</v>
      </c>
      <c r="DU127" t="s">
        <v>358</v>
      </c>
      <c r="DV127" t="s">
        <v>358</v>
      </c>
      <c r="DW127" t="s">
        <v>2887</v>
      </c>
      <c r="DX127" t="s">
        <v>2888</v>
      </c>
      <c r="DY127" t="s">
        <v>2889</v>
      </c>
      <c r="DZ127" t="s">
        <v>2890</v>
      </c>
      <c r="EA127" t="s">
        <v>2891</v>
      </c>
      <c r="EB127" t="str">
        <f>"CD163"</f>
        <v>CD163</v>
      </c>
      <c r="EC127" t="s">
        <v>2892</v>
      </c>
      <c r="ED127" t="s">
        <v>1506</v>
      </c>
      <c r="EE127">
        <v>9606</v>
      </c>
      <c r="EF127" s="15" t="str">
        <f>HYPERLINK("http://www.uniprot.org/uniprot/Q86VB7", "Q86VB7")</f>
        <v>Q86VB7</v>
      </c>
      <c r="EG127" t="s">
        <v>2893</v>
      </c>
      <c r="EH127" t="s">
        <v>2894</v>
      </c>
      <c r="EI127" t="s">
        <v>2268</v>
      </c>
      <c r="EJ127" t="s">
        <v>1542</v>
      </c>
      <c r="EK127" t="s">
        <v>1508</v>
      </c>
      <c r="EL127" t="s">
        <v>1508</v>
      </c>
      <c r="EM127" t="s">
        <v>2780</v>
      </c>
      <c r="EN127" t="s">
        <v>1508</v>
      </c>
      <c r="EO127" t="s">
        <v>1508</v>
      </c>
      <c r="EP127" t="s">
        <v>1575</v>
      </c>
      <c r="EQ127" t="s">
        <v>1508</v>
      </c>
      <c r="ER127" t="s">
        <v>2895</v>
      </c>
      <c r="ES127" t="s">
        <v>2896</v>
      </c>
      <c r="ET127" t="s">
        <v>2870</v>
      </c>
      <c r="EU127" t="s">
        <v>1508</v>
      </c>
      <c r="EV127" t="s">
        <v>1621</v>
      </c>
      <c r="EW127" t="s">
        <v>98</v>
      </c>
    </row>
    <row r="128" spans="1:153">
      <c r="A128">
        <v>456</v>
      </c>
      <c r="B128">
        <v>1</v>
      </c>
      <c r="C128" t="s">
        <v>360</v>
      </c>
      <c r="D128" t="s">
        <v>98</v>
      </c>
      <c r="E128" t="s">
        <v>98</v>
      </c>
      <c r="F128" t="s">
        <v>98</v>
      </c>
      <c r="G128" t="s">
        <v>98</v>
      </c>
      <c r="H128" t="s">
        <v>98</v>
      </c>
      <c r="I128">
        <v>16.399999999999999</v>
      </c>
      <c r="J128">
        <v>1049</v>
      </c>
      <c r="K128">
        <v>113746</v>
      </c>
      <c r="L128" t="s">
        <v>361</v>
      </c>
      <c r="M128">
        <v>48</v>
      </c>
      <c r="N128">
        <v>48</v>
      </c>
      <c r="O128">
        <v>1</v>
      </c>
      <c r="P128">
        <v>33</v>
      </c>
      <c r="Q128">
        <v>15</v>
      </c>
      <c r="R128">
        <v>33</v>
      </c>
      <c r="S128">
        <v>15</v>
      </c>
      <c r="T128">
        <v>33</v>
      </c>
      <c r="U128">
        <v>15</v>
      </c>
      <c r="V128">
        <v>33</v>
      </c>
      <c r="W128" s="1">
        <v>1231600.9099999999</v>
      </c>
      <c r="X128" s="1">
        <v>1162745.665</v>
      </c>
      <c r="Y128" s="1">
        <v>228383.712</v>
      </c>
      <c r="Z128" s="1">
        <v>5862176.2259999998</v>
      </c>
      <c r="AA128" s="1">
        <v>550563.21669999999</v>
      </c>
      <c r="AB128" s="1">
        <v>1601863.9240000001</v>
      </c>
      <c r="AC128" s="1">
        <v>1309849.274</v>
      </c>
      <c r="AD128" s="1">
        <v>3888008.8050000002</v>
      </c>
      <c r="AE128" s="1">
        <v>1132122.2990000001</v>
      </c>
      <c r="AF128" s="1">
        <v>1197371.977</v>
      </c>
      <c r="AG128" s="1">
        <v>1992922.477</v>
      </c>
      <c r="AH128">
        <v>15</v>
      </c>
      <c r="AI128" s="1">
        <v>100694.21610000001</v>
      </c>
      <c r="AJ128" s="1">
        <v>96705.650020000001</v>
      </c>
      <c r="AK128" s="1">
        <v>119524.8646</v>
      </c>
      <c r="AL128" s="1">
        <v>192222.24710000001</v>
      </c>
      <c r="AM128" s="1">
        <v>99434.542509999999</v>
      </c>
      <c r="AN128" s="1">
        <v>124602.57090000001</v>
      </c>
      <c r="AO128" s="1">
        <v>210293.4797</v>
      </c>
      <c r="AP128" s="1">
        <v>105977.2862</v>
      </c>
      <c r="AQ128" s="1">
        <v>107871.1133</v>
      </c>
      <c r="AR128" s="1">
        <v>123589.0134</v>
      </c>
      <c r="AS128" s="1">
        <v>128091.4984</v>
      </c>
      <c r="AT128" s="1">
        <v>980300.68036045402</v>
      </c>
      <c r="AU128" s="1">
        <v>1832509.8623363599</v>
      </c>
      <c r="AV128" s="1">
        <v>128091.498384545</v>
      </c>
      <c r="AW128" s="1">
        <v>615512.37107443495</v>
      </c>
      <c r="AX128" s="1">
        <v>1028244.5752900901</v>
      </c>
      <c r="AY128" s="1">
        <v>162265.77269640801</v>
      </c>
      <c r="AZ128" s="1">
        <v>4288829.2694547698</v>
      </c>
      <c r="BA128" s="1">
        <v>973809.72632405802</v>
      </c>
      <c r="BB128" s="1">
        <v>1157108.72564112</v>
      </c>
      <c r="BC128" s="1">
        <v>770428.88400490198</v>
      </c>
      <c r="BD128" s="1">
        <v>2685204.6827675598</v>
      </c>
      <c r="BE128" s="1">
        <v>708376.358612168</v>
      </c>
      <c r="BF128" s="1">
        <v>813107.58704336605</v>
      </c>
      <c r="BG128" s="1">
        <v>1415963.9618011101</v>
      </c>
      <c r="BH128" s="1">
        <v>1415963.9618011101</v>
      </c>
      <c r="BI128" s="1">
        <v>204970.78360472</v>
      </c>
      <c r="BJ128" s="1">
        <v>182546.728721661</v>
      </c>
      <c r="BK128" s="1">
        <v>213051.06430052299</v>
      </c>
      <c r="BL128" s="1">
        <v>303033.89323515398</v>
      </c>
      <c r="BM128" s="1">
        <v>156749.842740536</v>
      </c>
      <c r="BN128" s="1">
        <v>213109.29411263001</v>
      </c>
      <c r="BO128" s="1">
        <v>343207.40254339098</v>
      </c>
      <c r="BP128" s="1">
        <v>180192.72701763801</v>
      </c>
      <c r="BQ128" s="1">
        <v>317344.78864773101</v>
      </c>
      <c r="BR128" s="1">
        <v>130210.368709747</v>
      </c>
      <c r="BS128" s="1">
        <v>216176.12407758099</v>
      </c>
      <c r="BT128" s="1">
        <v>216176.12407758099</v>
      </c>
      <c r="BU128" s="1">
        <v>553260.87978068902</v>
      </c>
      <c r="BV128" s="7">
        <v>0.39073090467425198</v>
      </c>
      <c r="BW128" s="7">
        <v>2.5593061312457102</v>
      </c>
      <c r="BX128" s="1">
        <v>240499.70558810799</v>
      </c>
      <c r="BY128" s="1">
        <v>401766.93312949099</v>
      </c>
      <c r="BZ128" s="1">
        <v>63402.252163334102</v>
      </c>
      <c r="CA128" s="1">
        <v>1675778.1404474699</v>
      </c>
      <c r="CB128" s="1">
        <v>380497.555347185</v>
      </c>
      <c r="CC128" s="1">
        <v>452118.13917623</v>
      </c>
      <c r="CD128" s="1">
        <v>301030.37483440997</v>
      </c>
      <c r="CE128" s="1">
        <v>1049192.4549332999</v>
      </c>
      <c r="CF128" s="1">
        <v>276784.53545038501</v>
      </c>
      <c r="CG128" s="1">
        <v>317706.263082953</v>
      </c>
      <c r="CH128" s="1">
        <v>553260.87978068902</v>
      </c>
      <c r="CI128" s="1">
        <v>524582.98320579901</v>
      </c>
      <c r="CJ128" s="1">
        <v>467192.962056196</v>
      </c>
      <c r="CK128" s="1">
        <v>545262.89513275295</v>
      </c>
      <c r="CL128" s="1">
        <v>775556.50093198998</v>
      </c>
      <c r="CM128" s="1">
        <v>401170.83359765599</v>
      </c>
      <c r="CN128" s="1">
        <v>545411.92304790195</v>
      </c>
      <c r="CO128" s="1">
        <v>878372.80961821706</v>
      </c>
      <c r="CP128" s="1">
        <v>461168.35106212599</v>
      </c>
      <c r="CQ128" s="1">
        <v>812182.46330501395</v>
      </c>
      <c r="CR128" s="1">
        <v>333248.194990622</v>
      </c>
      <c r="CS128" s="1">
        <v>553260.87978068902</v>
      </c>
      <c r="CT128" s="20">
        <v>279977.42479772901</v>
      </c>
      <c r="CU128" s="20">
        <v>384672.69266981102</v>
      </c>
      <c r="CV128" s="20">
        <v>1473965.4545928501</v>
      </c>
      <c r="CW128" s="20">
        <v>368102.36013083399</v>
      </c>
      <c r="CX128" s="20">
        <v>534290.38069593103</v>
      </c>
      <c r="CY128" s="20">
        <v>463345.30631244299</v>
      </c>
      <c r="CZ128" s="20">
        <v>563897.59018660896</v>
      </c>
      <c r="DA128" s="20">
        <v>781925.06514731701</v>
      </c>
      <c r="DB128" s="20">
        <v>471180.903668741</v>
      </c>
      <c r="DC128" s="22">
        <v>456993.74985018402</v>
      </c>
      <c r="DD128" s="22">
        <v>297246.09781016997</v>
      </c>
      <c r="DE128" s="22">
        <v>973959.67759391305</v>
      </c>
      <c r="DF128" s="22">
        <v>302831.55258412898</v>
      </c>
      <c r="DG128" s="22">
        <v>307033.26689015701</v>
      </c>
      <c r="DH128" s="22">
        <v>498389.73924700101</v>
      </c>
      <c r="DI128" s="22">
        <v>742550.51784127404</v>
      </c>
      <c r="DJ128" s="22">
        <v>466696.215714833</v>
      </c>
      <c r="DK128" s="22">
        <v>716486.12086423906</v>
      </c>
      <c r="DL128" s="22">
        <v>421833.48573171202</v>
      </c>
      <c r="DM128" s="6">
        <v>-0.18972592455005199</v>
      </c>
      <c r="DN128" s="6">
        <v>-1.14054702781894</v>
      </c>
      <c r="DO128" s="5">
        <v>0.51093918085310097</v>
      </c>
      <c r="DP128" s="5">
        <v>0.79938692223385899</v>
      </c>
      <c r="DQ128" s="24">
        <v>591261.90868914104</v>
      </c>
      <c r="DR128" s="26">
        <v>518402.04241276102</v>
      </c>
      <c r="DS128" t="s">
        <v>1443</v>
      </c>
      <c r="DT128" t="s">
        <v>1442</v>
      </c>
      <c r="DU128" t="s">
        <v>360</v>
      </c>
      <c r="DV128" t="s">
        <v>360</v>
      </c>
      <c r="DW128" t="s">
        <v>2897</v>
      </c>
      <c r="DX128" t="s">
        <v>2898</v>
      </c>
      <c r="DY128" t="s">
        <v>2899</v>
      </c>
      <c r="DZ128" t="s">
        <v>2900</v>
      </c>
      <c r="EA128" t="s">
        <v>2901</v>
      </c>
      <c r="EB128" t="str">
        <f>"DSG1"</f>
        <v>DSG1</v>
      </c>
      <c r="EC128" t="s">
        <v>2902</v>
      </c>
      <c r="ED128" t="s">
        <v>1506</v>
      </c>
      <c r="EE128">
        <v>9606</v>
      </c>
      <c r="EF128" s="15" t="str">
        <f>HYPERLINK("http://www.uniprot.org/uniprot/Q02413", "Q02413")</f>
        <v>Q02413</v>
      </c>
      <c r="EG128" t="s">
        <v>2903</v>
      </c>
      <c r="EH128" t="s">
        <v>1763</v>
      </c>
      <c r="EI128" t="s">
        <v>2779</v>
      </c>
      <c r="EJ128" t="s">
        <v>1542</v>
      </c>
      <c r="EK128" t="s">
        <v>1508</v>
      </c>
      <c r="EL128" t="s">
        <v>2904</v>
      </c>
      <c r="EM128" t="s">
        <v>2780</v>
      </c>
      <c r="EN128" t="s">
        <v>1805</v>
      </c>
      <c r="EO128" t="s">
        <v>1508</v>
      </c>
      <c r="EP128" t="s">
        <v>2781</v>
      </c>
      <c r="EQ128" t="s">
        <v>1508</v>
      </c>
      <c r="ER128" t="s">
        <v>2905</v>
      </c>
      <c r="ES128" t="s">
        <v>2906</v>
      </c>
      <c r="ET128" t="s">
        <v>2907</v>
      </c>
      <c r="EU128" t="s">
        <v>1508</v>
      </c>
      <c r="EV128" t="s">
        <v>2525</v>
      </c>
      <c r="EW128" t="s">
        <v>98</v>
      </c>
    </row>
    <row r="129" spans="1:153">
      <c r="A129">
        <v>458</v>
      </c>
      <c r="B129">
        <v>1</v>
      </c>
      <c r="C129" t="s">
        <v>362</v>
      </c>
      <c r="D129" t="s">
        <v>98</v>
      </c>
      <c r="E129" t="s">
        <v>98</v>
      </c>
      <c r="F129" t="s">
        <v>363</v>
      </c>
      <c r="G129" t="s">
        <v>98</v>
      </c>
      <c r="H129" t="s">
        <v>98</v>
      </c>
      <c r="I129">
        <v>18.5</v>
      </c>
      <c r="J129">
        <v>330</v>
      </c>
      <c r="K129">
        <v>37323</v>
      </c>
      <c r="L129" t="s">
        <v>364</v>
      </c>
      <c r="M129">
        <v>16</v>
      </c>
      <c r="N129">
        <v>4</v>
      </c>
      <c r="O129">
        <v>0.25</v>
      </c>
      <c r="P129">
        <v>7</v>
      </c>
      <c r="Q129">
        <v>9</v>
      </c>
      <c r="R129">
        <v>2</v>
      </c>
      <c r="S129">
        <v>2</v>
      </c>
      <c r="T129">
        <v>4.0049999999999999</v>
      </c>
      <c r="U129">
        <v>4.6760000000000002</v>
      </c>
      <c r="V129">
        <v>2</v>
      </c>
      <c r="W129" s="1">
        <v>1235832.219</v>
      </c>
      <c r="X129" s="1">
        <v>1349068.6880000001</v>
      </c>
      <c r="Y129" s="1">
        <v>129746.4688</v>
      </c>
      <c r="Z129" s="1">
        <v>4672004.25</v>
      </c>
      <c r="AA129" s="1">
        <v>2457733.8130000001</v>
      </c>
      <c r="AB129" s="1">
        <v>1055721.156</v>
      </c>
      <c r="AC129" s="1">
        <v>2406811.0630000001</v>
      </c>
      <c r="AD129" s="1">
        <v>1936265.75</v>
      </c>
      <c r="AE129" s="1">
        <v>1029783.031</v>
      </c>
      <c r="AF129" s="1">
        <v>1219995.875</v>
      </c>
      <c r="AG129" s="1">
        <v>1929246.2050000001</v>
      </c>
      <c r="AH129">
        <v>2</v>
      </c>
      <c r="AI129" s="1">
        <v>402299.54690000002</v>
      </c>
      <c r="AJ129" s="1">
        <v>197910.45310000001</v>
      </c>
      <c r="AK129" s="1">
        <v>76116.996090000001</v>
      </c>
      <c r="AL129" s="1">
        <v>155544.42970000001</v>
      </c>
      <c r="AM129" s="1">
        <v>118327.3086</v>
      </c>
      <c r="AN129" s="1">
        <v>242207.07029999999</v>
      </c>
      <c r="AO129" s="1">
        <v>44952.677739999999</v>
      </c>
      <c r="AP129" s="1">
        <v>54008.634760000001</v>
      </c>
      <c r="AQ129" s="1">
        <v>143554.20310000001</v>
      </c>
      <c r="AR129" s="1">
        <v>167144.04689999999</v>
      </c>
      <c r="AS129" s="1">
        <v>160206.5367</v>
      </c>
      <c r="AT129" s="1">
        <v>962930.92830409005</v>
      </c>
      <c r="AU129" s="1">
        <v>1765655.3198909</v>
      </c>
      <c r="AV129" s="1">
        <v>160206.53671727201</v>
      </c>
      <c r="AW129" s="1">
        <v>617627.03582840902</v>
      </c>
      <c r="AX129" s="1">
        <v>1193014.60490048</v>
      </c>
      <c r="AY129" s="1">
        <v>92184.380532629206</v>
      </c>
      <c r="AZ129" s="1">
        <v>3418087.0383163802</v>
      </c>
      <c r="BA129" s="1">
        <v>4347121.3099930901</v>
      </c>
      <c r="BB129" s="1">
        <v>762601.70614313602</v>
      </c>
      <c r="BC129" s="1">
        <v>1415641.3246046</v>
      </c>
      <c r="BD129" s="1">
        <v>1337257.73776442</v>
      </c>
      <c r="BE129" s="1">
        <v>644342.00642874301</v>
      </c>
      <c r="BF129" s="1">
        <v>828470.95236813801</v>
      </c>
      <c r="BG129" s="1">
        <v>1370722.20884062</v>
      </c>
      <c r="BH129" s="1">
        <v>1370722.20884062</v>
      </c>
      <c r="BI129" s="1">
        <v>818911.51811565505</v>
      </c>
      <c r="BJ129" s="1">
        <v>373586.29806795198</v>
      </c>
      <c r="BK129" s="1">
        <v>135677.26750918399</v>
      </c>
      <c r="BL129" s="1">
        <v>245212.168800168</v>
      </c>
      <c r="BM129" s="1">
        <v>186532.63289360001</v>
      </c>
      <c r="BN129" s="1">
        <v>414249.70133358001</v>
      </c>
      <c r="BO129" s="1">
        <v>73364.575005011502</v>
      </c>
      <c r="BP129" s="1">
        <v>91830.650971170093</v>
      </c>
      <c r="BQ129" s="1">
        <v>422320.46048849798</v>
      </c>
      <c r="BR129" s="1">
        <v>176098.88917916</v>
      </c>
      <c r="BS129" s="1">
        <v>270375.69696896302</v>
      </c>
      <c r="BT129" s="1">
        <v>270375.69696896302</v>
      </c>
      <c r="BU129" s="1">
        <v>608777.44091426395</v>
      </c>
      <c r="BV129" s="7">
        <v>0.44412896864724799</v>
      </c>
      <c r="BW129" s="7">
        <v>2.25159823068027</v>
      </c>
      <c r="BX129" s="1">
        <v>274306.05843112798</v>
      </c>
      <c r="BY129" s="1">
        <v>529852.34605555504</v>
      </c>
      <c r="BZ129" s="1">
        <v>40941.753851342</v>
      </c>
      <c r="CA129" s="1">
        <v>1518071.47107398</v>
      </c>
      <c r="CB129" s="1">
        <v>1930682.5039917</v>
      </c>
      <c r="CC129" s="1">
        <v>338693.50923798297</v>
      </c>
      <c r="CD129" s="1">
        <v>628727.32147106796</v>
      </c>
      <c r="CE129" s="1">
        <v>593914.89988886402</v>
      </c>
      <c r="CF129" s="1">
        <v>286170.95077129599</v>
      </c>
      <c r="CG129" s="1">
        <v>367947.94962946401</v>
      </c>
      <c r="CH129" s="1">
        <v>608777.44091426395</v>
      </c>
      <c r="CI129" s="1">
        <v>1843859.7252729</v>
      </c>
      <c r="CJ129" s="1">
        <v>841166.24773619603</v>
      </c>
      <c r="CK129" s="1">
        <v>305490.69546721398</v>
      </c>
      <c r="CL129" s="1">
        <v>552119.28541173204</v>
      </c>
      <c r="CM129" s="1">
        <v>419996.54618736397</v>
      </c>
      <c r="CN129" s="1">
        <v>932723.89458252303</v>
      </c>
      <c r="CO129" s="1">
        <v>165187.547275894</v>
      </c>
      <c r="CP129" s="1">
        <v>206765.73124890399</v>
      </c>
      <c r="CQ129" s="1">
        <v>950896.00161598297</v>
      </c>
      <c r="CR129" s="1">
        <v>396503.94730055903</v>
      </c>
      <c r="CS129" s="1">
        <v>608777.44091426395</v>
      </c>
      <c r="CT129" s="20">
        <v>319333.04724078602</v>
      </c>
      <c r="CU129" s="20">
        <v>507308.371764171</v>
      </c>
      <c r="CV129" s="20">
        <v>1335251.27936596</v>
      </c>
      <c r="CW129" s="20">
        <v>1867788.0485570701</v>
      </c>
      <c r="CX129" s="20">
        <v>1877980.3121815501</v>
      </c>
      <c r="CY129" s="20">
        <v>834238.66447315004</v>
      </c>
      <c r="CZ129" s="20">
        <v>315931.02801622398</v>
      </c>
      <c r="DA129" s="20">
        <v>556653.07130539604</v>
      </c>
      <c r="DB129" s="20">
        <v>493291.97338604397</v>
      </c>
      <c r="DC129" s="22">
        <v>342345.9565648</v>
      </c>
      <c r="DD129" s="22">
        <v>620823.53980629705</v>
      </c>
      <c r="DE129" s="22">
        <v>551327.98724781803</v>
      </c>
      <c r="DF129" s="22">
        <v>313101.28358700301</v>
      </c>
      <c r="DG129" s="22">
        <v>355587.138648169</v>
      </c>
      <c r="DH129" s="22">
        <v>852309.96787285898</v>
      </c>
      <c r="DI129" s="22">
        <v>139644.69007636901</v>
      </c>
      <c r="DJ129" s="22">
        <v>209244.160166521</v>
      </c>
      <c r="DK129" s="22">
        <v>838855.57534783694</v>
      </c>
      <c r="DL129" s="22">
        <v>501904.12044357701</v>
      </c>
      <c r="DM129" s="6">
        <v>-0.93095074863009697</v>
      </c>
      <c r="DN129" s="6">
        <v>-1.9065321550766801</v>
      </c>
      <c r="DO129" s="5">
        <v>1.39935253154936E-2</v>
      </c>
      <c r="DP129" s="5">
        <v>0.1452216960519</v>
      </c>
      <c r="DQ129" s="24">
        <v>900863.97736559506</v>
      </c>
      <c r="DR129" s="26">
        <v>472514.441976125</v>
      </c>
      <c r="DS129" t="s">
        <v>1443</v>
      </c>
      <c r="DT129" t="s">
        <v>1442</v>
      </c>
      <c r="DU129" t="s">
        <v>362</v>
      </c>
      <c r="DV129" t="s">
        <v>362</v>
      </c>
      <c r="DW129" t="s">
        <v>2908</v>
      </c>
      <c r="DX129" t="s">
        <v>2909</v>
      </c>
      <c r="DY129" t="s">
        <v>2910</v>
      </c>
      <c r="DZ129" t="s">
        <v>2911</v>
      </c>
      <c r="EA129" t="s">
        <v>2912</v>
      </c>
      <c r="EB129" t="str">
        <f>"CFHR3"</f>
        <v>CFHR3</v>
      </c>
      <c r="EC129" t="s">
        <v>2913</v>
      </c>
      <c r="ED129" t="s">
        <v>1506</v>
      </c>
      <c r="EE129">
        <v>9606</v>
      </c>
      <c r="EF129" s="15" t="str">
        <f>HYPERLINK("http://www.uniprot.org/uniprot/Q02985", "Q02985")</f>
        <v>Q02985</v>
      </c>
      <c r="EG129" t="s">
        <v>2914</v>
      </c>
      <c r="EH129" t="s">
        <v>1508</v>
      </c>
      <c r="EI129" t="s">
        <v>1509</v>
      </c>
      <c r="EJ129" t="s">
        <v>1542</v>
      </c>
      <c r="EK129" t="s">
        <v>1508</v>
      </c>
      <c r="EL129" t="s">
        <v>2560</v>
      </c>
      <c r="EM129" t="s">
        <v>1544</v>
      </c>
      <c r="EN129" t="s">
        <v>1508</v>
      </c>
      <c r="EO129" t="s">
        <v>1508</v>
      </c>
      <c r="EP129" t="s">
        <v>1617</v>
      </c>
      <c r="EQ129" t="s">
        <v>1508</v>
      </c>
      <c r="ER129" t="s">
        <v>1508</v>
      </c>
      <c r="ES129" t="s">
        <v>2915</v>
      </c>
      <c r="ET129" t="s">
        <v>1508</v>
      </c>
      <c r="EU129" t="s">
        <v>1508</v>
      </c>
      <c r="EV129" t="s">
        <v>1756</v>
      </c>
      <c r="EW129" t="s">
        <v>98</v>
      </c>
    </row>
    <row r="130" spans="1:153">
      <c r="A130">
        <v>174</v>
      </c>
      <c r="B130">
        <v>1</v>
      </c>
      <c r="C130" t="s">
        <v>365</v>
      </c>
      <c r="D130" t="s">
        <v>98</v>
      </c>
      <c r="E130" t="s">
        <v>98</v>
      </c>
      <c r="F130" t="s">
        <v>98</v>
      </c>
      <c r="G130" t="s">
        <v>98</v>
      </c>
      <c r="H130" t="s">
        <v>98</v>
      </c>
      <c r="I130">
        <v>19.7</v>
      </c>
      <c r="J130">
        <v>461</v>
      </c>
      <c r="K130">
        <v>52071</v>
      </c>
      <c r="L130" t="s">
        <v>366</v>
      </c>
      <c r="M130">
        <v>27</v>
      </c>
      <c r="N130">
        <v>27</v>
      </c>
      <c r="O130">
        <v>1</v>
      </c>
      <c r="P130">
        <v>18</v>
      </c>
      <c r="Q130">
        <v>9</v>
      </c>
      <c r="R130">
        <v>18</v>
      </c>
      <c r="S130">
        <v>9</v>
      </c>
      <c r="T130">
        <v>18</v>
      </c>
      <c r="U130">
        <v>9</v>
      </c>
      <c r="V130">
        <v>18</v>
      </c>
      <c r="W130" s="1">
        <v>2368689.9180000001</v>
      </c>
      <c r="X130" s="1">
        <v>1530371.81</v>
      </c>
      <c r="Y130" s="1">
        <v>221662.55499999999</v>
      </c>
      <c r="Z130" s="1">
        <v>2182567.0440000002</v>
      </c>
      <c r="AA130" s="1">
        <v>762625.74789999996</v>
      </c>
      <c r="AB130" s="1">
        <v>1804765.807</v>
      </c>
      <c r="AC130" s="1">
        <v>2414901.909</v>
      </c>
      <c r="AD130" s="1">
        <v>1688546.338</v>
      </c>
      <c r="AE130" s="1">
        <v>1314047.5549999999</v>
      </c>
      <c r="AF130" s="1">
        <v>2046222.202</v>
      </c>
      <c r="AG130" s="1">
        <v>1790304.2590000001</v>
      </c>
      <c r="AH130">
        <v>9</v>
      </c>
      <c r="AI130" s="1">
        <v>117502.68730000001</v>
      </c>
      <c r="AJ130" s="1">
        <v>82352.097899999993</v>
      </c>
      <c r="AK130" s="1">
        <v>145100.9639</v>
      </c>
      <c r="AL130" s="1">
        <v>114519.4163</v>
      </c>
      <c r="AM130" s="1">
        <v>103803.1832</v>
      </c>
      <c r="AN130" s="1">
        <v>121452.6863</v>
      </c>
      <c r="AO130" s="1">
        <v>182142.2585</v>
      </c>
      <c r="AP130" s="1">
        <v>116559.3921</v>
      </c>
      <c r="AQ130" s="1">
        <v>65844.108030000003</v>
      </c>
      <c r="AR130" s="1">
        <v>165939.9761</v>
      </c>
      <c r="AS130" s="1">
        <v>121521.677</v>
      </c>
      <c r="AT130" s="1">
        <v>884611.07234227203</v>
      </c>
      <c r="AU130" s="1">
        <v>1647700.46771818</v>
      </c>
      <c r="AV130" s="1">
        <v>121521.676966363</v>
      </c>
      <c r="AW130" s="1">
        <v>1183790.89843989</v>
      </c>
      <c r="AX130" s="1">
        <v>1353345.41265254</v>
      </c>
      <c r="AY130" s="1">
        <v>157490.415800471</v>
      </c>
      <c r="AZ130" s="1">
        <v>1596788.8135702999</v>
      </c>
      <c r="BA130" s="1">
        <v>1348895.7277268399</v>
      </c>
      <c r="BB130" s="1">
        <v>1303675.19470926</v>
      </c>
      <c r="BC130" s="1">
        <v>1420400.2091405301</v>
      </c>
      <c r="BD130" s="1">
        <v>1166173.4222506699</v>
      </c>
      <c r="BE130" s="1">
        <v>822208.186232468</v>
      </c>
      <c r="BF130" s="1">
        <v>1389542.1215647699</v>
      </c>
      <c r="BG130" s="1">
        <v>1272004.4761696199</v>
      </c>
      <c r="BH130" s="1">
        <v>1272004.4761696199</v>
      </c>
      <c r="BI130" s="1">
        <v>239185.71318557899</v>
      </c>
      <c r="BJ130" s="1">
        <v>155452.200278907</v>
      </c>
      <c r="BK130" s="1">
        <v>258640.031874395</v>
      </c>
      <c r="BL130" s="1">
        <v>180537.19117305201</v>
      </c>
      <c r="BM130" s="1">
        <v>163636.62196093201</v>
      </c>
      <c r="BN130" s="1">
        <v>207722.00812973501</v>
      </c>
      <c r="BO130" s="1">
        <v>297263.47922128101</v>
      </c>
      <c r="BP130" s="1">
        <v>198185.436475322</v>
      </c>
      <c r="BQ130" s="1">
        <v>193706.02478503101</v>
      </c>
      <c r="BR130" s="1">
        <v>174830.309565912</v>
      </c>
      <c r="BS130" s="1">
        <v>205088.43641778899</v>
      </c>
      <c r="BT130" s="1">
        <v>205088.43641778899</v>
      </c>
      <c r="BU130" s="1">
        <v>510757.68142442801</v>
      </c>
      <c r="BV130" s="7">
        <v>0.401537644712122</v>
      </c>
      <c r="BW130" s="7">
        <v>2.4904265220685202</v>
      </c>
      <c r="BX130" s="1">
        <v>475336.60919120198</v>
      </c>
      <c r="BY130" s="1">
        <v>543419.12947845797</v>
      </c>
      <c r="BZ130" s="1">
        <v>63238.330625253999</v>
      </c>
      <c r="CA130" s="1">
        <v>641170.81930368405</v>
      </c>
      <c r="CB130" s="1">
        <v>541632.41347368201</v>
      </c>
      <c r="CC130" s="1">
        <v>523474.66715317802</v>
      </c>
      <c r="CD130" s="1">
        <v>570344.15452689701</v>
      </c>
      <c r="CE130" s="1">
        <v>468262.52929641301</v>
      </c>
      <c r="CF130" s="1">
        <v>330147.53856281098</v>
      </c>
      <c r="CG130" s="1">
        <v>557953.47072140395</v>
      </c>
      <c r="CH130" s="1">
        <v>510757.68142442801</v>
      </c>
      <c r="CI130" s="1">
        <v>595674.44381724298</v>
      </c>
      <c r="CJ130" s="1">
        <v>387142.2824885</v>
      </c>
      <c r="CK130" s="1">
        <v>644123.99504864297</v>
      </c>
      <c r="CL130" s="1">
        <v>449614.60911712499</v>
      </c>
      <c r="CM130" s="1">
        <v>407524.983313206</v>
      </c>
      <c r="CN130" s="1">
        <v>517316.39826362801</v>
      </c>
      <c r="CO130" s="1">
        <v>740312.85269504599</v>
      </c>
      <c r="CP130" s="1">
        <v>493566.26728586899</v>
      </c>
      <c r="CQ130" s="1">
        <v>482410.62160910497</v>
      </c>
      <c r="CR130" s="1">
        <v>435402.03980439901</v>
      </c>
      <c r="CS130" s="1">
        <v>510757.68142442801</v>
      </c>
      <c r="CT130" s="20">
        <v>553362.50590411399</v>
      </c>
      <c r="CU130" s="20">
        <v>520297.92038009601</v>
      </c>
      <c r="CV130" s="20">
        <v>563955.10559307702</v>
      </c>
      <c r="CW130" s="20">
        <v>523988.04386824701</v>
      </c>
      <c r="CX130" s="20">
        <v>606697.38734756899</v>
      </c>
      <c r="CY130" s="20">
        <v>383953.89921254001</v>
      </c>
      <c r="CZ130" s="20">
        <v>666137.329041744</v>
      </c>
      <c r="DA130" s="20">
        <v>453306.66702247498</v>
      </c>
      <c r="DB130" s="20">
        <v>478643.94373616</v>
      </c>
      <c r="DC130" s="22">
        <v>529119.78167870198</v>
      </c>
      <c r="DD130" s="22">
        <v>563174.31234378403</v>
      </c>
      <c r="DE130" s="22">
        <v>434685.57166838797</v>
      </c>
      <c r="DF130" s="22">
        <v>361216.321288031</v>
      </c>
      <c r="DG130" s="22">
        <v>539209.63101556897</v>
      </c>
      <c r="DH130" s="22">
        <v>472716.44411074498</v>
      </c>
      <c r="DI130" s="22">
        <v>625838.69413283805</v>
      </c>
      <c r="DJ130" s="22">
        <v>499482.47449396201</v>
      </c>
      <c r="DK130" s="22">
        <v>425570.02958903997</v>
      </c>
      <c r="DL130" s="22">
        <v>551142.25044956605</v>
      </c>
      <c r="DM130" s="6">
        <v>-7.74847438513597E-2</v>
      </c>
      <c r="DN130" s="6">
        <v>-1.0551768447905701</v>
      </c>
      <c r="DO130" s="5">
        <v>0.55865474619437305</v>
      </c>
      <c r="DP130" s="5">
        <v>0.80042892556776502</v>
      </c>
      <c r="DQ130" s="24">
        <v>527815.86690066895</v>
      </c>
      <c r="DR130" s="26">
        <v>500215.55107706302</v>
      </c>
      <c r="DS130" t="s">
        <v>1443</v>
      </c>
      <c r="DT130" t="s">
        <v>1442</v>
      </c>
      <c r="DU130" t="s">
        <v>365</v>
      </c>
      <c r="DV130" t="s">
        <v>365</v>
      </c>
      <c r="DW130" t="s">
        <v>2916</v>
      </c>
      <c r="DX130" t="s">
        <v>2917</v>
      </c>
      <c r="DY130" t="s">
        <v>2918</v>
      </c>
      <c r="DZ130" t="s">
        <v>2919</v>
      </c>
      <c r="EA130" t="s">
        <v>2920</v>
      </c>
      <c r="EB130" t="str">
        <f>"PROC"</f>
        <v>PROC</v>
      </c>
      <c r="EC130" t="s">
        <v>1508</v>
      </c>
      <c r="ED130" t="s">
        <v>1506</v>
      </c>
      <c r="EE130">
        <v>9606</v>
      </c>
      <c r="EF130" s="15" t="str">
        <f>HYPERLINK("http://www.uniprot.org/uniprot/P04070", "P04070")</f>
        <v>P04070</v>
      </c>
      <c r="EG130" t="s">
        <v>2921</v>
      </c>
      <c r="EH130" t="s">
        <v>1653</v>
      </c>
      <c r="EI130" t="s">
        <v>2922</v>
      </c>
      <c r="EJ130" t="s">
        <v>1542</v>
      </c>
      <c r="EK130" t="s">
        <v>1508</v>
      </c>
      <c r="EL130" t="s">
        <v>1654</v>
      </c>
      <c r="EM130" t="s">
        <v>2137</v>
      </c>
      <c r="EN130" t="s">
        <v>2019</v>
      </c>
      <c r="EO130" t="s">
        <v>1545</v>
      </c>
      <c r="EP130" t="s">
        <v>2923</v>
      </c>
      <c r="EQ130" t="s">
        <v>1514</v>
      </c>
      <c r="ER130" t="s">
        <v>2924</v>
      </c>
      <c r="ES130" t="s">
        <v>2925</v>
      </c>
      <c r="ET130" t="s">
        <v>2622</v>
      </c>
      <c r="EU130" t="s">
        <v>1508</v>
      </c>
      <c r="EV130" t="s">
        <v>2926</v>
      </c>
      <c r="EW130" t="s">
        <v>98</v>
      </c>
    </row>
    <row r="131" spans="1:153">
      <c r="A131">
        <v>461</v>
      </c>
      <c r="B131">
        <v>1</v>
      </c>
      <c r="C131" t="s">
        <v>367</v>
      </c>
      <c r="D131" t="s">
        <v>98</v>
      </c>
      <c r="E131" t="s">
        <v>98</v>
      </c>
      <c r="F131" t="s">
        <v>98</v>
      </c>
      <c r="G131" t="s">
        <v>98</v>
      </c>
      <c r="H131" t="s">
        <v>98</v>
      </c>
      <c r="I131">
        <v>25</v>
      </c>
      <c r="J131">
        <v>655</v>
      </c>
      <c r="K131">
        <v>70681</v>
      </c>
      <c r="L131" t="s">
        <v>368</v>
      </c>
      <c r="M131">
        <v>60</v>
      </c>
      <c r="N131">
        <v>60</v>
      </c>
      <c r="O131">
        <v>1</v>
      </c>
      <c r="P131">
        <v>38</v>
      </c>
      <c r="Q131">
        <v>22</v>
      </c>
      <c r="R131">
        <v>38</v>
      </c>
      <c r="S131">
        <v>22</v>
      </c>
      <c r="T131">
        <v>38</v>
      </c>
      <c r="U131">
        <v>22</v>
      </c>
      <c r="V131">
        <v>38</v>
      </c>
      <c r="W131" s="1">
        <v>984433.87840000005</v>
      </c>
      <c r="X131" s="1">
        <v>888720.00879999995</v>
      </c>
      <c r="Y131" s="1">
        <v>103785.3251</v>
      </c>
      <c r="Z131" s="1">
        <v>1985564.2609999999</v>
      </c>
      <c r="AA131" s="1">
        <v>674138.50950000004</v>
      </c>
      <c r="AB131" s="1">
        <v>1563035.311</v>
      </c>
      <c r="AC131" s="1">
        <v>1330354.9890000001</v>
      </c>
      <c r="AD131" s="1">
        <v>1482353.72</v>
      </c>
      <c r="AE131" s="1">
        <v>1875846.497</v>
      </c>
      <c r="AF131" s="1">
        <v>2048046.5249999999</v>
      </c>
      <c r="AG131" s="1">
        <v>1425832.6329999999</v>
      </c>
      <c r="AH131">
        <v>22</v>
      </c>
      <c r="AI131" s="1">
        <v>463498.80680000002</v>
      </c>
      <c r="AJ131" s="1">
        <v>431714.48340000003</v>
      </c>
      <c r="AK131" s="1">
        <v>358111.32459999999</v>
      </c>
      <c r="AL131" s="1">
        <v>400307.55200000003</v>
      </c>
      <c r="AM131" s="1">
        <v>323960.80540000001</v>
      </c>
      <c r="AN131" s="1">
        <v>436850.78980000003</v>
      </c>
      <c r="AO131" s="1">
        <v>485203.97850000003</v>
      </c>
      <c r="AP131" s="1">
        <v>329260.54609999998</v>
      </c>
      <c r="AQ131" s="1">
        <v>352487.3469</v>
      </c>
      <c r="AR131" s="1">
        <v>733948.80619999999</v>
      </c>
      <c r="AS131" s="1">
        <v>431534.44400000002</v>
      </c>
      <c r="AT131" s="1">
        <v>868590.47915908997</v>
      </c>
      <c r="AU131" s="1">
        <v>1305646.5143454501</v>
      </c>
      <c r="AV131" s="1">
        <v>431534.44397272699</v>
      </c>
      <c r="AW131" s="1">
        <v>491986.67014624598</v>
      </c>
      <c r="AX131" s="1">
        <v>785916.95115058904</v>
      </c>
      <c r="AY131" s="1">
        <v>73739.0850880793</v>
      </c>
      <c r="AZ131" s="1">
        <v>1452659.52278796</v>
      </c>
      <c r="BA131" s="1">
        <v>1192383.7581732499</v>
      </c>
      <c r="BB131" s="1">
        <v>1129060.8208012099</v>
      </c>
      <c r="BC131" s="1">
        <v>782489.96266239404</v>
      </c>
      <c r="BD131" s="1">
        <v>1023769.06794631</v>
      </c>
      <c r="BE131" s="1">
        <v>1173729.4743103101</v>
      </c>
      <c r="BF131" s="1">
        <v>1390780.9770758401</v>
      </c>
      <c r="BG131" s="1">
        <v>1013048.74985761</v>
      </c>
      <c r="BH131" s="1">
        <v>1013048.74985761</v>
      </c>
      <c r="BI131" s="1">
        <v>943487.295589054</v>
      </c>
      <c r="BJ131" s="1">
        <v>814927.22162700305</v>
      </c>
      <c r="BK131" s="1">
        <v>638327.42333096103</v>
      </c>
      <c r="BL131" s="1">
        <v>631075.52743822895</v>
      </c>
      <c r="BM131" s="1">
        <v>510695.82077516499</v>
      </c>
      <c r="BN131" s="1">
        <v>747151.22468490805</v>
      </c>
      <c r="BO131" s="1">
        <v>791872.37475106702</v>
      </c>
      <c r="BP131" s="1">
        <v>559840.30001587002</v>
      </c>
      <c r="BQ131" s="1">
        <v>1036978.47533923</v>
      </c>
      <c r="BR131" s="1">
        <v>773270.55245657405</v>
      </c>
      <c r="BS131" s="1">
        <v>728287.54972152098</v>
      </c>
      <c r="BT131" s="1">
        <v>728287.54972152098</v>
      </c>
      <c r="BU131" s="1">
        <v>858947.49070141301</v>
      </c>
      <c r="BV131" s="7">
        <v>0.84788366879889698</v>
      </c>
      <c r="BW131" s="7">
        <v>1.1794070776437799</v>
      </c>
      <c r="BX131" s="1">
        <v>417147.46288375201</v>
      </c>
      <c r="BY131" s="1">
        <v>666366.14791280497</v>
      </c>
      <c r="BZ131" s="1">
        <v>62522.165998354802</v>
      </c>
      <c r="CA131" s="1">
        <v>1231686.28569711</v>
      </c>
      <c r="CB131" s="1">
        <v>1011002.71549615</v>
      </c>
      <c r="CC131" s="1">
        <v>957312.23103802896</v>
      </c>
      <c r="CD131" s="1">
        <v>663460.46034050302</v>
      </c>
      <c r="CE131" s="1">
        <v>868037.07333314896</v>
      </c>
      <c r="CF131" s="1">
        <v>995186.05285562796</v>
      </c>
      <c r="CG131" s="1">
        <v>1179220.47733878</v>
      </c>
      <c r="CH131" s="1">
        <v>858947.49070141301</v>
      </c>
      <c r="CI131" s="1">
        <v>1112755.5940847199</v>
      </c>
      <c r="CJ131" s="1">
        <v>961130.93295147398</v>
      </c>
      <c r="CK131" s="1">
        <v>752847.88093065703</v>
      </c>
      <c r="CL131" s="1">
        <v>744294.94358843297</v>
      </c>
      <c r="CM131" s="1">
        <v>602318.26554533199</v>
      </c>
      <c r="CN131" s="1">
        <v>881195.44246360403</v>
      </c>
      <c r="CO131" s="1">
        <v>933939.88337200205</v>
      </c>
      <c r="CP131" s="1">
        <v>660279.61218893796</v>
      </c>
      <c r="CQ131" s="1">
        <v>1223019.7531793499</v>
      </c>
      <c r="CR131" s="1">
        <v>912000.76250080497</v>
      </c>
      <c r="CS131" s="1">
        <v>858947.49070141301</v>
      </c>
      <c r="CT131" s="20">
        <v>485621.68562119798</v>
      </c>
      <c r="CU131" s="20">
        <v>638013.83161369106</v>
      </c>
      <c r="CV131" s="20">
        <v>1083355.24386812</v>
      </c>
      <c r="CW131" s="20">
        <v>978068.00712095702</v>
      </c>
      <c r="CX131" s="20">
        <v>1133347.1138384501</v>
      </c>
      <c r="CY131" s="20">
        <v>953215.35790001601</v>
      </c>
      <c r="CZ131" s="20">
        <v>778576.92064400204</v>
      </c>
      <c r="DA131" s="20">
        <v>750406.80022001301</v>
      </c>
      <c r="DB131" s="20">
        <v>707431.45036428305</v>
      </c>
      <c r="DC131" s="22">
        <v>967635.81978069595</v>
      </c>
      <c r="DD131" s="22">
        <v>655120.04559684196</v>
      </c>
      <c r="DE131" s="22">
        <v>805794.11728314101</v>
      </c>
      <c r="DF131" s="22">
        <v>1088838.7857578199</v>
      </c>
      <c r="DG131" s="22">
        <v>1139605.84858399</v>
      </c>
      <c r="DH131" s="22">
        <v>805223.99352921697</v>
      </c>
      <c r="DI131" s="22">
        <v>789525.28634387802</v>
      </c>
      <c r="DJ131" s="22">
        <v>668194.15428775304</v>
      </c>
      <c r="DK131" s="22">
        <v>1078916.0296936</v>
      </c>
      <c r="DL131" s="22">
        <v>1154432.24125046</v>
      </c>
      <c r="DM131" s="6">
        <v>0.133850461347859</v>
      </c>
      <c r="DN131" s="6">
        <v>1.0972186652715199</v>
      </c>
      <c r="DO131" s="5">
        <v>0.43758062204539899</v>
      </c>
      <c r="DP131" s="5">
        <v>0.76855620857981899</v>
      </c>
      <c r="DQ131" s="24">
        <v>834226.26791008003</v>
      </c>
      <c r="DR131" s="26">
        <v>915328.63221074105</v>
      </c>
      <c r="DS131" t="s">
        <v>1441</v>
      </c>
      <c r="DT131" t="s">
        <v>1442</v>
      </c>
      <c r="DU131" t="s">
        <v>367</v>
      </c>
      <c r="DV131" t="s">
        <v>367</v>
      </c>
      <c r="DW131" t="s">
        <v>2927</v>
      </c>
      <c r="DX131" t="s">
        <v>1508</v>
      </c>
      <c r="DY131" t="s">
        <v>2928</v>
      </c>
      <c r="DZ131" t="s">
        <v>2929</v>
      </c>
      <c r="EA131" t="s">
        <v>2930</v>
      </c>
      <c r="EB131" t="str">
        <f>"HGFAC"</f>
        <v>HGFAC</v>
      </c>
      <c r="EC131" t="s">
        <v>1508</v>
      </c>
      <c r="ED131" t="s">
        <v>1506</v>
      </c>
      <c r="EE131">
        <v>9606</v>
      </c>
      <c r="EF131" s="15" t="str">
        <f>HYPERLINK("http://www.uniprot.org/uniprot/Q04756", "Q04756")</f>
        <v>Q04756</v>
      </c>
      <c r="EG131" t="s">
        <v>2931</v>
      </c>
      <c r="EH131" t="s">
        <v>1508</v>
      </c>
      <c r="EI131" t="s">
        <v>1509</v>
      </c>
      <c r="EJ131" t="s">
        <v>1510</v>
      </c>
      <c r="EK131" t="s">
        <v>1508</v>
      </c>
      <c r="EL131" t="s">
        <v>1508</v>
      </c>
      <c r="EM131" t="s">
        <v>2349</v>
      </c>
      <c r="EN131" t="s">
        <v>1508</v>
      </c>
      <c r="EO131" t="s">
        <v>1545</v>
      </c>
      <c r="EP131" t="s">
        <v>1923</v>
      </c>
      <c r="EQ131" t="s">
        <v>1514</v>
      </c>
      <c r="ER131" t="s">
        <v>2932</v>
      </c>
      <c r="ES131" t="s">
        <v>2933</v>
      </c>
      <c r="ET131" t="s">
        <v>2934</v>
      </c>
      <c r="EU131" t="s">
        <v>1508</v>
      </c>
      <c r="EV131" t="s">
        <v>2935</v>
      </c>
      <c r="EW131" t="s">
        <v>98</v>
      </c>
    </row>
    <row r="132" spans="1:153">
      <c r="A132">
        <v>94</v>
      </c>
      <c r="B132">
        <v>1</v>
      </c>
      <c r="C132" t="s">
        <v>369</v>
      </c>
      <c r="D132" t="s">
        <v>98</v>
      </c>
      <c r="E132" t="s">
        <v>98</v>
      </c>
      <c r="F132" t="s">
        <v>98</v>
      </c>
      <c r="G132" t="s">
        <v>98</v>
      </c>
      <c r="H132" t="s">
        <v>98</v>
      </c>
      <c r="I132">
        <v>18</v>
      </c>
      <c r="J132">
        <v>732</v>
      </c>
      <c r="K132">
        <v>83266</v>
      </c>
      <c r="L132" t="s">
        <v>370</v>
      </c>
      <c r="M132">
        <v>40</v>
      </c>
      <c r="N132">
        <v>40</v>
      </c>
      <c r="O132">
        <v>1</v>
      </c>
      <c r="P132">
        <v>21</v>
      </c>
      <c r="Q132">
        <v>19</v>
      </c>
      <c r="R132">
        <v>21</v>
      </c>
      <c r="S132">
        <v>19</v>
      </c>
      <c r="T132">
        <v>21</v>
      </c>
      <c r="U132">
        <v>19</v>
      </c>
      <c r="V132">
        <v>21</v>
      </c>
      <c r="W132" s="1">
        <v>1799601.6159999999</v>
      </c>
      <c r="X132" s="1">
        <v>1582778.0020000001</v>
      </c>
      <c r="Y132" s="1">
        <v>185319.64110000001</v>
      </c>
      <c r="Z132" s="1">
        <v>1396940.1029999999</v>
      </c>
      <c r="AA132" s="1">
        <v>994085.0183</v>
      </c>
      <c r="AB132" s="1">
        <v>1490817.388</v>
      </c>
      <c r="AC132" s="1">
        <v>1787671.683</v>
      </c>
      <c r="AD132" s="1">
        <v>887618.26159999997</v>
      </c>
      <c r="AE132" s="1">
        <v>1483118.5120000001</v>
      </c>
      <c r="AF132" s="1">
        <v>1320224.8400000001</v>
      </c>
      <c r="AG132" s="1">
        <v>1415872.825</v>
      </c>
      <c r="AH132">
        <v>19</v>
      </c>
      <c r="AI132" s="1">
        <v>374702.342</v>
      </c>
      <c r="AJ132" s="1">
        <v>321145.0037</v>
      </c>
      <c r="AK132" s="1">
        <v>232484.4008</v>
      </c>
      <c r="AL132" s="1">
        <v>508220.83409999998</v>
      </c>
      <c r="AM132" s="1">
        <v>295482.74219999998</v>
      </c>
      <c r="AN132" s="1">
        <v>403229.56689999998</v>
      </c>
      <c r="AO132" s="1">
        <v>339754.3064</v>
      </c>
      <c r="AP132" s="1">
        <v>404592.10230000003</v>
      </c>
      <c r="AQ132" s="1">
        <v>174873.476</v>
      </c>
      <c r="AR132" s="1">
        <v>421149.89480000001</v>
      </c>
      <c r="AS132" s="1">
        <v>347563.4669</v>
      </c>
      <c r="AT132" s="1">
        <v>825783.91027727199</v>
      </c>
      <c r="AU132" s="1">
        <v>1304004.35363636</v>
      </c>
      <c r="AV132" s="1">
        <v>347563.46691818099</v>
      </c>
      <c r="AW132" s="1">
        <v>899379.86295702402</v>
      </c>
      <c r="AX132" s="1">
        <v>1399689.49653748</v>
      </c>
      <c r="AY132" s="1">
        <v>131668.91148048401</v>
      </c>
      <c r="AZ132" s="1">
        <v>1022015.94944368</v>
      </c>
      <c r="BA132" s="1">
        <v>1758289.74811634</v>
      </c>
      <c r="BB132" s="1">
        <v>1076894.0995217201</v>
      </c>
      <c r="BC132" s="1">
        <v>1051475.10254745</v>
      </c>
      <c r="BD132" s="1">
        <v>613022.457534872</v>
      </c>
      <c r="BE132" s="1">
        <v>927996.99453747505</v>
      </c>
      <c r="BF132" s="1">
        <v>896534.12191649596</v>
      </c>
      <c r="BG132" s="1">
        <v>1005972.34354617</v>
      </c>
      <c r="BH132" s="1">
        <v>1005972.34354617</v>
      </c>
      <c r="BI132" s="1">
        <v>762735.29536185297</v>
      </c>
      <c r="BJ132" s="1">
        <v>606210.39058851905</v>
      </c>
      <c r="BK132" s="1">
        <v>414399.54096136498</v>
      </c>
      <c r="BL132" s="1">
        <v>801198.30198645405</v>
      </c>
      <c r="BM132" s="1">
        <v>465802.64969524398</v>
      </c>
      <c r="BN132" s="1">
        <v>689648.43780282501</v>
      </c>
      <c r="BO132" s="1">
        <v>554492.66980994004</v>
      </c>
      <c r="BP132" s="1">
        <v>687926.22322533303</v>
      </c>
      <c r="BQ132" s="1">
        <v>514458.26953668799</v>
      </c>
      <c r="BR132" s="1">
        <v>443713.25229770999</v>
      </c>
      <c r="BS132" s="1">
        <v>586572.28687246598</v>
      </c>
      <c r="BT132" s="1">
        <v>586572.28687246598</v>
      </c>
      <c r="BU132" s="1">
        <v>768163.71828167897</v>
      </c>
      <c r="BV132" s="7">
        <v>0.76360321753360305</v>
      </c>
      <c r="BW132" s="7">
        <v>1.3095806526718701</v>
      </c>
      <c r="BX132" s="1">
        <v>686769.35713891406</v>
      </c>
      <c r="BY132" s="1">
        <v>1068807.40310401</v>
      </c>
      <c r="BZ132" s="1">
        <v>100542.804455645</v>
      </c>
      <c r="CA132" s="1">
        <v>780414.66736585402</v>
      </c>
      <c r="CB132" s="1">
        <v>1342635.7090179899</v>
      </c>
      <c r="CC132" s="1">
        <v>822319.79933774099</v>
      </c>
      <c r="CD132" s="1">
        <v>802909.77146170905</v>
      </c>
      <c r="CE132" s="1">
        <v>468105.92099398503</v>
      </c>
      <c r="CF132" s="1">
        <v>708621.49089032901</v>
      </c>
      <c r="CG132" s="1">
        <v>684596.34012409998</v>
      </c>
      <c r="CH132" s="1">
        <v>768163.71828167897</v>
      </c>
      <c r="CI132" s="1">
        <v>998863.38591585204</v>
      </c>
      <c r="CJ132" s="1">
        <v>793881.39896338503</v>
      </c>
      <c r="CK132" s="1">
        <v>542689.62131911004</v>
      </c>
      <c r="CL132" s="1">
        <v>1049233.7952350101</v>
      </c>
      <c r="CM132" s="1">
        <v>610006.13800418703</v>
      </c>
      <c r="CN132" s="1">
        <v>903150.25129196304</v>
      </c>
      <c r="CO132" s="1">
        <v>726152.87243147194</v>
      </c>
      <c r="CP132" s="1">
        <v>900894.87240153004</v>
      </c>
      <c r="CQ132" s="1">
        <v>673724.59639229998</v>
      </c>
      <c r="CR132" s="1">
        <v>581078.29054319602</v>
      </c>
      <c r="CS132" s="1">
        <v>768163.71828167897</v>
      </c>
      <c r="CT132" s="20">
        <v>799501.66912492202</v>
      </c>
      <c r="CU132" s="20">
        <v>1023332.15552345</v>
      </c>
      <c r="CV132" s="20">
        <v>686429.92302530003</v>
      </c>
      <c r="CW132" s="20">
        <v>1298897.6311148701</v>
      </c>
      <c r="CX132" s="20">
        <v>1017347.33266183</v>
      </c>
      <c r="CY132" s="20">
        <v>787343.23898953595</v>
      </c>
      <c r="CZ132" s="20">
        <v>561236.37315651902</v>
      </c>
      <c r="DA132" s="20">
        <v>1057849.68949136</v>
      </c>
      <c r="DB132" s="20">
        <v>716460.96694196702</v>
      </c>
      <c r="DC132" s="22">
        <v>831187.63905405905</v>
      </c>
      <c r="DD132" s="22">
        <v>792816.32822578202</v>
      </c>
      <c r="DE132" s="22">
        <v>434540.19302882202</v>
      </c>
      <c r="DF132" s="22">
        <v>775306.84989900899</v>
      </c>
      <c r="DG132" s="22">
        <v>661598.07102847798</v>
      </c>
      <c r="DH132" s="22">
        <v>825285.988848345</v>
      </c>
      <c r="DI132" s="22">
        <v>613868.26362519397</v>
      </c>
      <c r="DJ132" s="22">
        <v>911693.58595046203</v>
      </c>
      <c r="DK132" s="22">
        <v>594342.21299932501</v>
      </c>
      <c r="DL132" s="22">
        <v>735542.71101080999</v>
      </c>
      <c r="DM132" s="6">
        <v>-0.299451275567923</v>
      </c>
      <c r="DN132" s="6">
        <v>-1.23067595200993</v>
      </c>
      <c r="DO132" s="5">
        <v>7.5837308257077296E-2</v>
      </c>
      <c r="DP132" s="5">
        <v>0.374479270333134</v>
      </c>
      <c r="DQ132" s="24">
        <v>883155.44222552795</v>
      </c>
      <c r="DR132" s="26">
        <v>717618.184367029</v>
      </c>
      <c r="DS132" t="s">
        <v>1443</v>
      </c>
      <c r="DT132" t="s">
        <v>1442</v>
      </c>
      <c r="DU132" t="s">
        <v>369</v>
      </c>
      <c r="DV132" t="s">
        <v>369</v>
      </c>
      <c r="DW132" t="s">
        <v>2936</v>
      </c>
      <c r="DX132" t="s">
        <v>2937</v>
      </c>
      <c r="DY132" t="s">
        <v>2938</v>
      </c>
      <c r="DZ132" t="s">
        <v>2939</v>
      </c>
      <c r="EA132" t="s">
        <v>2940</v>
      </c>
      <c r="EB132" t="str">
        <f>"F13A1"</f>
        <v>F13A1</v>
      </c>
      <c r="EC132" t="s">
        <v>2941</v>
      </c>
      <c r="ED132" t="s">
        <v>1506</v>
      </c>
      <c r="EE132">
        <v>9606</v>
      </c>
      <c r="EF132" s="15" t="str">
        <f>HYPERLINK("http://www.uniprot.org/uniprot/P00488", "P00488")</f>
        <v>P00488</v>
      </c>
      <c r="EG132" t="s">
        <v>2942</v>
      </c>
      <c r="EH132" t="s">
        <v>1653</v>
      </c>
      <c r="EI132" t="s">
        <v>2943</v>
      </c>
      <c r="EJ132" t="s">
        <v>1510</v>
      </c>
      <c r="EK132" t="s">
        <v>1508</v>
      </c>
      <c r="EL132" t="s">
        <v>1603</v>
      </c>
      <c r="EM132" t="s">
        <v>1508</v>
      </c>
      <c r="EN132" t="s">
        <v>1805</v>
      </c>
      <c r="EO132" t="s">
        <v>2944</v>
      </c>
      <c r="EP132" t="s">
        <v>2945</v>
      </c>
      <c r="EQ132" t="s">
        <v>1514</v>
      </c>
      <c r="ER132" t="s">
        <v>2946</v>
      </c>
      <c r="ES132" t="s">
        <v>2947</v>
      </c>
      <c r="ET132" t="s">
        <v>2948</v>
      </c>
      <c r="EU132" t="s">
        <v>1508</v>
      </c>
      <c r="EV132" t="s">
        <v>2949</v>
      </c>
      <c r="EW132" t="s">
        <v>98</v>
      </c>
    </row>
    <row r="133" spans="1:153">
      <c r="A133">
        <v>293</v>
      </c>
      <c r="B133">
        <v>1</v>
      </c>
      <c r="C133" t="s">
        <v>371</v>
      </c>
      <c r="D133" t="s">
        <v>98</v>
      </c>
      <c r="E133" t="s">
        <v>98</v>
      </c>
      <c r="F133" t="s">
        <v>372</v>
      </c>
      <c r="G133" t="s">
        <v>98</v>
      </c>
      <c r="H133" t="s">
        <v>98</v>
      </c>
      <c r="I133">
        <v>14.9</v>
      </c>
      <c r="J133">
        <v>803</v>
      </c>
      <c r="K133">
        <v>92468</v>
      </c>
      <c r="L133" t="s">
        <v>373</v>
      </c>
      <c r="M133">
        <v>38</v>
      </c>
      <c r="N133">
        <v>35</v>
      </c>
      <c r="O133">
        <v>0.92100000000000004</v>
      </c>
      <c r="P133">
        <v>20</v>
      </c>
      <c r="Q133">
        <v>18</v>
      </c>
      <c r="R133">
        <v>18</v>
      </c>
      <c r="S133">
        <v>17</v>
      </c>
      <c r="T133">
        <v>19.565000000000001</v>
      </c>
      <c r="U133">
        <v>17.773</v>
      </c>
      <c r="V133">
        <v>18</v>
      </c>
      <c r="W133" s="1">
        <v>1279302.426</v>
      </c>
      <c r="X133" s="1">
        <v>879906.26370000001</v>
      </c>
      <c r="Y133" s="1">
        <v>106941.92290000001</v>
      </c>
      <c r="Z133" s="1">
        <v>1054508.591</v>
      </c>
      <c r="AA133" s="1">
        <v>420114.71629999997</v>
      </c>
      <c r="AB133" s="1">
        <v>920331.15720000002</v>
      </c>
      <c r="AC133" s="1">
        <v>1372144.334</v>
      </c>
      <c r="AD133" s="1">
        <v>1007958.39</v>
      </c>
      <c r="AE133" s="1">
        <v>1311885.186</v>
      </c>
      <c r="AF133" s="1">
        <v>1215214.1939999999</v>
      </c>
      <c r="AG133" s="1">
        <v>1051262.8060000001</v>
      </c>
      <c r="AH133">
        <v>17</v>
      </c>
      <c r="AI133" s="1">
        <v>451242.27990000002</v>
      </c>
      <c r="AJ133" s="1">
        <v>547037.88560000004</v>
      </c>
      <c r="AK133" s="1">
        <v>528347.04799999995</v>
      </c>
      <c r="AL133" s="1">
        <v>513318.9828</v>
      </c>
      <c r="AM133" s="1">
        <v>576279.5895</v>
      </c>
      <c r="AN133" s="1">
        <v>636556.85349999997</v>
      </c>
      <c r="AO133" s="1">
        <v>933042.97919999994</v>
      </c>
      <c r="AP133" s="1">
        <v>480033.81650000002</v>
      </c>
      <c r="AQ133" s="1">
        <v>418542.47330000001</v>
      </c>
      <c r="AR133" s="1">
        <v>1492172.818</v>
      </c>
      <c r="AS133" s="1">
        <v>657657.47259999998</v>
      </c>
      <c r="AT133" s="1">
        <v>811536.46299999999</v>
      </c>
      <c r="AU133" s="1">
        <v>965415.45337272703</v>
      </c>
      <c r="AV133" s="1">
        <v>657657.47262727201</v>
      </c>
      <c r="AW133" s="1">
        <v>639351.97120675805</v>
      </c>
      <c r="AX133" s="1">
        <v>778122.739690713</v>
      </c>
      <c r="AY133" s="1">
        <v>75981.836012054104</v>
      </c>
      <c r="AZ133" s="1">
        <v>771489.48370292597</v>
      </c>
      <c r="BA133" s="1">
        <v>743078.69558916695</v>
      </c>
      <c r="BB133" s="1">
        <v>664802.54441107996</v>
      </c>
      <c r="BC133" s="1">
        <v>807069.67505428405</v>
      </c>
      <c r="BD133" s="1">
        <v>696133.86301547999</v>
      </c>
      <c r="BE133" s="1">
        <v>820855.17774606298</v>
      </c>
      <c r="BF133" s="1">
        <v>825223.82351043494</v>
      </c>
      <c r="BG133" s="1">
        <v>746918.28952557803</v>
      </c>
      <c r="BH133" s="1">
        <v>746918.28952557803</v>
      </c>
      <c r="BI133" s="1">
        <v>918538.19701848202</v>
      </c>
      <c r="BJ133" s="1">
        <v>1032617.80963616</v>
      </c>
      <c r="BK133" s="1">
        <v>941769.74199592101</v>
      </c>
      <c r="BL133" s="1">
        <v>809235.41461082699</v>
      </c>
      <c r="BM133" s="1">
        <v>908454.27301705896</v>
      </c>
      <c r="BN133" s="1">
        <v>1088710.9369582201</v>
      </c>
      <c r="BO133" s="1">
        <v>1522763.60545942</v>
      </c>
      <c r="BP133" s="1">
        <v>816199.44761162903</v>
      </c>
      <c r="BQ133" s="1">
        <v>1231305.29264211</v>
      </c>
      <c r="BR133" s="1">
        <v>1572116.8691718201</v>
      </c>
      <c r="BS133" s="1">
        <v>1109908.50425812</v>
      </c>
      <c r="BT133" s="1">
        <v>1109908.50425812</v>
      </c>
      <c r="BU133" s="1">
        <v>910500.39073598001</v>
      </c>
      <c r="BV133" s="7">
        <v>1.2190093662243899</v>
      </c>
      <c r="BW133" s="7">
        <v>0.82033824161439906</v>
      </c>
      <c r="BX133" s="1">
        <v>779376.04121506505</v>
      </c>
      <c r="BY133" s="1">
        <v>948538.90775516198</v>
      </c>
      <c r="BZ133" s="1">
        <v>92622.569761619598</v>
      </c>
      <c r="CA133" s="1">
        <v>940452.90657748596</v>
      </c>
      <c r="CB133" s="1">
        <v>905819.88976499799</v>
      </c>
      <c r="CC133" s="1">
        <v>810400.52832691302</v>
      </c>
      <c r="CD133" s="1">
        <v>983825.49308684701</v>
      </c>
      <c r="CE133" s="1">
        <v>848593.69916183699</v>
      </c>
      <c r="CF133" s="1">
        <v>1000630.14998623</v>
      </c>
      <c r="CG133" s="1">
        <v>1005955.57009072</v>
      </c>
      <c r="CH133" s="1">
        <v>910500.39073598001</v>
      </c>
      <c r="CI133" s="1">
        <v>753512.00939780299</v>
      </c>
      <c r="CJ133" s="1">
        <v>847095.87821664801</v>
      </c>
      <c r="CK133" s="1">
        <v>772569.73415458098</v>
      </c>
      <c r="CL133" s="1">
        <v>663846.75707394502</v>
      </c>
      <c r="CM133" s="1">
        <v>745239.78091390198</v>
      </c>
      <c r="CN133" s="1">
        <v>893111.21565067302</v>
      </c>
      <c r="CO133" s="1">
        <v>1249181.2184969799</v>
      </c>
      <c r="CP133" s="1">
        <v>669559.61966036796</v>
      </c>
      <c r="CQ133" s="1">
        <v>1010086.81865653</v>
      </c>
      <c r="CR133" s="1">
        <v>1289667.58806875</v>
      </c>
      <c r="CS133" s="1">
        <v>910500.39073598001</v>
      </c>
      <c r="CT133" s="20">
        <v>907309.62200076797</v>
      </c>
      <c r="CU133" s="20">
        <v>908180.80250187695</v>
      </c>
      <c r="CV133" s="20">
        <v>827194.87890950998</v>
      </c>
      <c r="CW133" s="20">
        <v>876311.64665881905</v>
      </c>
      <c r="CX133" s="20">
        <v>767455.73388560803</v>
      </c>
      <c r="CY133" s="20">
        <v>840119.46036355302</v>
      </c>
      <c r="CZ133" s="20">
        <v>798972.78034077701</v>
      </c>
      <c r="DA133" s="20">
        <v>669298.00491530995</v>
      </c>
      <c r="DB133" s="20">
        <v>875294.82208837697</v>
      </c>
      <c r="DC133" s="22">
        <v>819139.83145084302</v>
      </c>
      <c r="DD133" s="22">
        <v>971457.74378115404</v>
      </c>
      <c r="DE133" s="22">
        <v>787744.93826914195</v>
      </c>
      <c r="DF133" s="22">
        <v>1094795.2037484399</v>
      </c>
      <c r="DG133" s="22">
        <v>972161.58735486399</v>
      </c>
      <c r="DH133" s="22">
        <v>816112.45936700504</v>
      </c>
      <c r="DI133" s="22">
        <v>1056021.03174813</v>
      </c>
      <c r="DJ133" s="22">
        <v>677585.39798161597</v>
      </c>
      <c r="DK133" s="22">
        <v>891072.16559480503</v>
      </c>
      <c r="DL133" s="22">
        <v>1632491.8852915601</v>
      </c>
      <c r="DM133" s="6">
        <v>0.22760732924972801</v>
      </c>
      <c r="DN133" s="6">
        <v>1.1708919314345601</v>
      </c>
      <c r="DO133" s="5">
        <v>0.12683597250680201</v>
      </c>
      <c r="DP133" s="5">
        <v>0.44952919003661601</v>
      </c>
      <c r="DQ133" s="24">
        <v>830015.30574051104</v>
      </c>
      <c r="DR133" s="26">
        <v>971858.22445875604</v>
      </c>
      <c r="DS133" t="s">
        <v>1441</v>
      </c>
      <c r="DT133" t="s">
        <v>1442</v>
      </c>
      <c r="DU133" t="s">
        <v>371</v>
      </c>
      <c r="DV133" t="s">
        <v>371</v>
      </c>
      <c r="DW133" t="s">
        <v>2950</v>
      </c>
      <c r="DX133" t="s">
        <v>2951</v>
      </c>
      <c r="DY133" t="s">
        <v>2952</v>
      </c>
      <c r="DZ133" t="s">
        <v>2953</v>
      </c>
      <c r="EA133" t="s">
        <v>2954</v>
      </c>
      <c r="EB133" t="str">
        <f>"HSP90B1"</f>
        <v>HSP90B1</v>
      </c>
      <c r="EC133" t="s">
        <v>2955</v>
      </c>
      <c r="ED133" t="s">
        <v>1506</v>
      </c>
      <c r="EE133">
        <v>9606</v>
      </c>
      <c r="EF133" s="15" t="str">
        <f>HYPERLINK("http://www.uniprot.org/uniprot/P14625", "P14625")</f>
        <v>P14625</v>
      </c>
      <c r="EG133" t="s">
        <v>2956</v>
      </c>
      <c r="EH133" t="s">
        <v>1508</v>
      </c>
      <c r="EI133" t="s">
        <v>2957</v>
      </c>
      <c r="EJ133" t="s">
        <v>1508</v>
      </c>
      <c r="EK133" t="s">
        <v>1508</v>
      </c>
      <c r="EL133" t="s">
        <v>1508</v>
      </c>
      <c r="EM133" t="s">
        <v>1528</v>
      </c>
      <c r="EN133" t="s">
        <v>2958</v>
      </c>
      <c r="EO133" t="s">
        <v>1949</v>
      </c>
      <c r="EP133" t="s">
        <v>2959</v>
      </c>
      <c r="EQ133" t="s">
        <v>1514</v>
      </c>
      <c r="ER133" t="s">
        <v>2960</v>
      </c>
      <c r="ES133" t="s">
        <v>2961</v>
      </c>
      <c r="ET133" t="s">
        <v>2962</v>
      </c>
      <c r="EU133" t="s">
        <v>1508</v>
      </c>
      <c r="EV133" t="s">
        <v>2963</v>
      </c>
      <c r="EW133" t="s">
        <v>98</v>
      </c>
    </row>
    <row r="134" spans="1:153">
      <c r="A134">
        <v>593</v>
      </c>
      <c r="B134">
        <v>1</v>
      </c>
      <c r="C134" t="s">
        <v>374</v>
      </c>
      <c r="D134" t="s">
        <v>98</v>
      </c>
      <c r="E134" t="s">
        <v>98</v>
      </c>
      <c r="F134" t="s">
        <v>98</v>
      </c>
      <c r="G134" t="s">
        <v>98</v>
      </c>
      <c r="H134" t="s">
        <v>98</v>
      </c>
      <c r="I134">
        <v>24.2</v>
      </c>
      <c r="J134">
        <v>661</v>
      </c>
      <c r="K134">
        <v>71420</v>
      </c>
      <c r="L134" t="s">
        <v>375</v>
      </c>
      <c r="M134">
        <v>48</v>
      </c>
      <c r="N134">
        <v>48</v>
      </c>
      <c r="O134">
        <v>1</v>
      </c>
      <c r="P134">
        <v>25</v>
      </c>
      <c r="Q134">
        <v>23</v>
      </c>
      <c r="R134">
        <v>25</v>
      </c>
      <c r="S134">
        <v>23</v>
      </c>
      <c r="T134">
        <v>25</v>
      </c>
      <c r="U134">
        <v>23</v>
      </c>
      <c r="V134">
        <v>25</v>
      </c>
      <c r="W134" s="1">
        <v>1628373.044</v>
      </c>
      <c r="X134" s="1">
        <v>1215901.746</v>
      </c>
      <c r="Y134" s="1">
        <v>157336.25510000001</v>
      </c>
      <c r="Z134" s="1">
        <v>1825387.4380000001</v>
      </c>
      <c r="AA134" s="1">
        <v>791352.36730000004</v>
      </c>
      <c r="AB134" s="1">
        <v>1354926.929</v>
      </c>
      <c r="AC134" s="1">
        <v>2051029.5020000001</v>
      </c>
      <c r="AD134" s="1">
        <v>1827547.0390000001</v>
      </c>
      <c r="AE134" s="1">
        <v>1752707.9750000001</v>
      </c>
      <c r="AF134" s="1">
        <v>1672291.085</v>
      </c>
      <c r="AG134" s="1">
        <v>1568835.236</v>
      </c>
      <c r="AH134">
        <v>23</v>
      </c>
      <c r="AI134" s="1">
        <v>122878.3876</v>
      </c>
      <c r="AJ134" s="1">
        <v>127198.0959</v>
      </c>
      <c r="AK134" s="1">
        <v>140194.7335</v>
      </c>
      <c r="AL134" s="1">
        <v>184797.95250000001</v>
      </c>
      <c r="AM134" s="1">
        <v>208908.22940000001</v>
      </c>
      <c r="AN134" s="1">
        <v>197141.58970000001</v>
      </c>
      <c r="AO134" s="1">
        <v>180012.4051</v>
      </c>
      <c r="AP134" s="1">
        <v>146909.14449999999</v>
      </c>
      <c r="AQ134" s="1">
        <v>119851.6868</v>
      </c>
      <c r="AR134" s="1">
        <v>222640.13800000001</v>
      </c>
      <c r="AS134" s="1">
        <v>165053.23629999999</v>
      </c>
      <c r="AT134" s="1">
        <v>802785.19162272697</v>
      </c>
      <c r="AU134" s="1">
        <v>1440517.14694545</v>
      </c>
      <c r="AV134" s="1">
        <v>165053.23629999999</v>
      </c>
      <c r="AW134" s="1">
        <v>813805.62905408698</v>
      </c>
      <c r="AX134" s="1">
        <v>1075251.80445222</v>
      </c>
      <c r="AY134" s="1">
        <v>111786.820449615</v>
      </c>
      <c r="AZ134" s="1">
        <v>1335472.4884364901</v>
      </c>
      <c r="BA134" s="1">
        <v>1399705.98988675</v>
      </c>
      <c r="BB134" s="1">
        <v>978733.429639332</v>
      </c>
      <c r="BC134" s="1">
        <v>1206377.2539732601</v>
      </c>
      <c r="BD134" s="1">
        <v>1262172.51894849</v>
      </c>
      <c r="BE134" s="1">
        <v>1096680.89228318</v>
      </c>
      <c r="BF134" s="1">
        <v>1135614.15756975</v>
      </c>
      <c r="BG134" s="1">
        <v>1114651.56413093</v>
      </c>
      <c r="BH134" s="1">
        <v>1114651.56413093</v>
      </c>
      <c r="BI134" s="1">
        <v>250128.36258086201</v>
      </c>
      <c r="BJ134" s="1">
        <v>240105.891448607</v>
      </c>
      <c r="BK134" s="1">
        <v>249894.75856309099</v>
      </c>
      <c r="BL134" s="1">
        <v>291329.665805161</v>
      </c>
      <c r="BM134" s="1">
        <v>329325.51685809402</v>
      </c>
      <c r="BN134" s="1">
        <v>337173.66116728203</v>
      </c>
      <c r="BO134" s="1">
        <v>293787.47295491898</v>
      </c>
      <c r="BP134" s="1">
        <v>249788.99083455899</v>
      </c>
      <c r="BQ134" s="1">
        <v>352590.30015610298</v>
      </c>
      <c r="BR134" s="1">
        <v>234568.21655126999</v>
      </c>
      <c r="BS134" s="1">
        <v>278555.32440078899</v>
      </c>
      <c r="BT134" s="1">
        <v>278555.32440078899</v>
      </c>
      <c r="BU134" s="1">
        <v>557218.20505107299</v>
      </c>
      <c r="BV134" s="7">
        <v>0.499903488212948</v>
      </c>
      <c r="BW134" s="7">
        <v>2.0003861216787899</v>
      </c>
      <c r="BX134" s="1">
        <v>406824.27269146999</v>
      </c>
      <c r="BY134" s="1">
        <v>537522.127752934</v>
      </c>
      <c r="BZ134" s="1">
        <v>55882.6214789972</v>
      </c>
      <c r="CA134" s="1">
        <v>667607.35538182699</v>
      </c>
      <c r="CB134" s="1">
        <v>699717.90681694495</v>
      </c>
      <c r="CC134" s="1">
        <v>489272.25550732401</v>
      </c>
      <c r="CD134" s="1">
        <v>603072.19736199104</v>
      </c>
      <c r="CE134" s="1">
        <v>630964.44494887802</v>
      </c>
      <c r="CF134" s="1">
        <v>548234.60350884998</v>
      </c>
      <c r="CG134" s="1">
        <v>567697.47863312694</v>
      </c>
      <c r="CH134" s="1">
        <v>557218.20505107299</v>
      </c>
      <c r="CI134" s="1">
        <v>500353.30514499801</v>
      </c>
      <c r="CJ134" s="1">
        <v>480304.492987109</v>
      </c>
      <c r="CK134" s="1">
        <v>499886.00690988102</v>
      </c>
      <c r="CL134" s="1">
        <v>582771.82030996599</v>
      </c>
      <c r="CM134" s="1">
        <v>658778.19343762798</v>
      </c>
      <c r="CN134" s="1">
        <v>674477.51239465899</v>
      </c>
      <c r="CO134" s="1">
        <v>587688.383622105</v>
      </c>
      <c r="CP134" s="1">
        <v>499674.43061360298</v>
      </c>
      <c r="CQ134" s="1">
        <v>705316.74307083001</v>
      </c>
      <c r="CR134" s="1">
        <v>469227.00497610698</v>
      </c>
      <c r="CS134" s="1">
        <v>557218.20505107299</v>
      </c>
      <c r="CT134" s="20">
        <v>473603.956956357</v>
      </c>
      <c r="CU134" s="20">
        <v>514651.82224363001</v>
      </c>
      <c r="CV134" s="20">
        <v>587207.90975477605</v>
      </c>
      <c r="CW134" s="20">
        <v>676923.69978594501</v>
      </c>
      <c r="CX134" s="20">
        <v>509612.33293286402</v>
      </c>
      <c r="CY134" s="20">
        <v>476348.854757761</v>
      </c>
      <c r="CZ134" s="20">
        <v>516969.91887896397</v>
      </c>
      <c r="DA134" s="20">
        <v>587557.31273516896</v>
      </c>
      <c r="DB134" s="20">
        <v>773744.44626877597</v>
      </c>
      <c r="DC134" s="22">
        <v>494548.53359642602</v>
      </c>
      <c r="DD134" s="22">
        <v>595490.92832330801</v>
      </c>
      <c r="DE134" s="22">
        <v>585720.87941167399</v>
      </c>
      <c r="DF134" s="22">
        <v>599826.633705443</v>
      </c>
      <c r="DG134" s="22">
        <v>548626.29958454403</v>
      </c>
      <c r="DH134" s="22">
        <v>616328.05834502599</v>
      </c>
      <c r="DI134" s="22">
        <v>496814.460567798</v>
      </c>
      <c r="DJ134" s="22">
        <v>505663.85425138997</v>
      </c>
      <c r="DK134" s="22">
        <v>622211.97828748904</v>
      </c>
      <c r="DL134" s="22">
        <v>593958.69530243997</v>
      </c>
      <c r="DM134" s="6">
        <v>-6.5984843767718402E-3</v>
      </c>
      <c r="DN134" s="6">
        <v>-1.00458427673499</v>
      </c>
      <c r="DO134" s="5">
        <v>0.95588566425460397</v>
      </c>
      <c r="DP134" s="5">
        <v>0.989797350791353</v>
      </c>
      <c r="DQ134" s="24">
        <v>568513.361590471</v>
      </c>
      <c r="DR134" s="26">
        <v>565919.03213755402</v>
      </c>
      <c r="DS134" t="s">
        <v>1443</v>
      </c>
      <c r="DT134" t="s">
        <v>1442</v>
      </c>
      <c r="DU134" t="s">
        <v>374</v>
      </c>
      <c r="DV134" t="s">
        <v>374</v>
      </c>
      <c r="DW134" t="s">
        <v>2964</v>
      </c>
      <c r="DX134" t="s">
        <v>2965</v>
      </c>
      <c r="DY134" t="s">
        <v>2966</v>
      </c>
      <c r="DZ134" t="s">
        <v>2967</v>
      </c>
      <c r="EA134" t="s">
        <v>2968</v>
      </c>
      <c r="EB134" t="str">
        <f>"CRTAC1"</f>
        <v>CRTAC1</v>
      </c>
      <c r="EC134" t="s">
        <v>2969</v>
      </c>
      <c r="ED134" t="s">
        <v>1506</v>
      </c>
      <c r="EE134">
        <v>9606</v>
      </c>
      <c r="EF134" s="15" t="str">
        <f>HYPERLINK("http://www.uniprot.org/uniprot/Q9NQ79", "Q9NQ79")</f>
        <v>Q9NQ79</v>
      </c>
      <c r="EG134" t="s">
        <v>2970</v>
      </c>
      <c r="EH134" t="s">
        <v>1508</v>
      </c>
      <c r="EI134" t="s">
        <v>1788</v>
      </c>
      <c r="EJ134" t="s">
        <v>1542</v>
      </c>
      <c r="EK134" t="s">
        <v>1508</v>
      </c>
      <c r="EL134" t="s">
        <v>1508</v>
      </c>
      <c r="EM134" t="s">
        <v>2137</v>
      </c>
      <c r="EN134" t="s">
        <v>1508</v>
      </c>
      <c r="EO134" t="s">
        <v>1508</v>
      </c>
      <c r="EP134" t="s">
        <v>1617</v>
      </c>
      <c r="EQ134" t="s">
        <v>1508</v>
      </c>
      <c r="ER134" t="s">
        <v>2971</v>
      </c>
      <c r="ES134" t="s">
        <v>2972</v>
      </c>
      <c r="ET134" t="s">
        <v>2973</v>
      </c>
      <c r="EU134" t="s">
        <v>1508</v>
      </c>
      <c r="EV134" t="s">
        <v>1508</v>
      </c>
      <c r="EW134" t="s">
        <v>98</v>
      </c>
    </row>
    <row r="135" spans="1:153">
      <c r="A135">
        <v>85</v>
      </c>
      <c r="B135">
        <v>1</v>
      </c>
      <c r="C135" t="s">
        <v>376</v>
      </c>
      <c r="D135" t="s">
        <v>98</v>
      </c>
      <c r="E135" t="s">
        <v>98</v>
      </c>
      <c r="F135" t="s">
        <v>98</v>
      </c>
      <c r="G135" t="s">
        <v>98</v>
      </c>
      <c r="H135" t="s">
        <v>98</v>
      </c>
      <c r="I135">
        <v>12.1</v>
      </c>
      <c r="J135">
        <v>513</v>
      </c>
      <c r="K135">
        <v>57011</v>
      </c>
      <c r="L135" t="s">
        <v>377</v>
      </c>
      <c r="M135">
        <v>26</v>
      </c>
      <c r="N135">
        <v>26</v>
      </c>
      <c r="O135">
        <v>1</v>
      </c>
      <c r="P135">
        <v>17</v>
      </c>
      <c r="Q135">
        <v>9</v>
      </c>
      <c r="R135">
        <v>17</v>
      </c>
      <c r="S135">
        <v>9</v>
      </c>
      <c r="T135">
        <v>17</v>
      </c>
      <c r="U135">
        <v>9</v>
      </c>
      <c r="V135">
        <v>17</v>
      </c>
      <c r="W135" s="1">
        <v>1199351.4790000001</v>
      </c>
      <c r="X135" s="1">
        <v>1090132.787</v>
      </c>
      <c r="Y135" s="1">
        <v>176212.701</v>
      </c>
      <c r="Z135" s="1">
        <v>3199677.9109999998</v>
      </c>
      <c r="AA135" s="1">
        <v>628319.97230000002</v>
      </c>
      <c r="AB135" s="1">
        <v>1437125.4650000001</v>
      </c>
      <c r="AC135" s="1">
        <v>3060836.2379999999</v>
      </c>
      <c r="AD135" s="1">
        <v>1335836.9839999999</v>
      </c>
      <c r="AE135" s="1">
        <v>1383997.787</v>
      </c>
      <c r="AF135" s="1">
        <v>1270416.423</v>
      </c>
      <c r="AG135" s="1">
        <v>1622855.0049999999</v>
      </c>
      <c r="AH135">
        <v>9</v>
      </c>
      <c r="AI135" s="1">
        <v>88147.84448</v>
      </c>
      <c r="AJ135" s="1">
        <v>129441.32610000001</v>
      </c>
      <c r="AK135" s="1">
        <v>232483.99170000001</v>
      </c>
      <c r="AL135" s="1">
        <v>88333.973020000005</v>
      </c>
      <c r="AM135" s="1">
        <v>111288.07180000001</v>
      </c>
      <c r="AN135" s="1">
        <v>102460.3558</v>
      </c>
      <c r="AO135" s="1">
        <v>60973.572939999998</v>
      </c>
      <c r="AP135" s="1">
        <v>66179.745850000007</v>
      </c>
      <c r="AQ135" s="1">
        <v>59338.500670000001</v>
      </c>
      <c r="AR135" s="1">
        <v>92871.64026</v>
      </c>
      <c r="AS135" s="1">
        <v>103151.9023</v>
      </c>
      <c r="AT135" s="1">
        <v>797246.98532818095</v>
      </c>
      <c r="AU135" s="1">
        <v>1491342.0683909</v>
      </c>
      <c r="AV135" s="1">
        <v>103151.902265454</v>
      </c>
      <c r="AW135" s="1">
        <v>599395.199042944</v>
      </c>
      <c r="AX135" s="1">
        <v>964031.22223519196</v>
      </c>
      <c r="AY135" s="1">
        <v>125198.46462030501</v>
      </c>
      <c r="AZ135" s="1">
        <v>2340917.7323364699</v>
      </c>
      <c r="BA135" s="1">
        <v>1111342.1342181701</v>
      </c>
      <c r="BB135" s="1">
        <v>1038109.66117529</v>
      </c>
      <c r="BC135" s="1">
        <v>1800326.71985441</v>
      </c>
      <c r="BD135" s="1">
        <v>922579.11562288704</v>
      </c>
      <c r="BE135" s="1">
        <v>865976.50584953197</v>
      </c>
      <c r="BF135" s="1">
        <v>862710.37913708703</v>
      </c>
      <c r="BG135" s="1">
        <v>1153032.4078474201</v>
      </c>
      <c r="BH135" s="1">
        <v>1153032.4078474201</v>
      </c>
      <c r="BI135" s="1">
        <v>179431.683923031</v>
      </c>
      <c r="BJ135" s="1">
        <v>244340.33209085499</v>
      </c>
      <c r="BK135" s="1">
        <v>414398.81174748403</v>
      </c>
      <c r="BL135" s="1">
        <v>139256.450036472</v>
      </c>
      <c r="BM135" s="1">
        <v>175435.89293220799</v>
      </c>
      <c r="BN135" s="1">
        <v>175239.19403389201</v>
      </c>
      <c r="BO135" s="1">
        <v>99511.319240048702</v>
      </c>
      <c r="BP135" s="1">
        <v>112525.139165582</v>
      </c>
      <c r="BQ135" s="1">
        <v>174567.25324994299</v>
      </c>
      <c r="BR135" s="1">
        <v>97847.293932145098</v>
      </c>
      <c r="BS135" s="1">
        <v>174086.32664135701</v>
      </c>
      <c r="BT135" s="1">
        <v>174086.32664135701</v>
      </c>
      <c r="BU135" s="1">
        <v>448025.86574951099</v>
      </c>
      <c r="BV135" s="7">
        <v>0.38856311643999702</v>
      </c>
      <c r="BW135" s="7">
        <v>2.57358446463464</v>
      </c>
      <c r="BX135" s="1">
        <v>232902.86651929899</v>
      </c>
      <c r="BY135" s="1">
        <v>374586.976057166</v>
      </c>
      <c r="BZ135" s="1">
        <v>48647.505586368803</v>
      </c>
      <c r="CA135" s="1">
        <v>909594.289406311</v>
      </c>
      <c r="CB135" s="1">
        <v>431826.56310289301</v>
      </c>
      <c r="CC135" s="1">
        <v>403371.12515274098</v>
      </c>
      <c r="CD135" s="1">
        <v>699540.56087682804</v>
      </c>
      <c r="CE135" s="1">
        <v>358480.216328885</v>
      </c>
      <c r="CF135" s="1">
        <v>336486.529876713</v>
      </c>
      <c r="CG135" s="1">
        <v>335217.43350263801</v>
      </c>
      <c r="CH135" s="1">
        <v>448025.86574951099</v>
      </c>
      <c r="CI135" s="1">
        <v>461782.59420754702</v>
      </c>
      <c r="CJ135" s="1">
        <v>628830.48275269405</v>
      </c>
      <c r="CK135" s="1">
        <v>1066490.3440763799</v>
      </c>
      <c r="CL135" s="1">
        <v>358388.236414037</v>
      </c>
      <c r="CM135" s="1">
        <v>451499.088589639</v>
      </c>
      <c r="CN135" s="1">
        <v>450992.86736072198</v>
      </c>
      <c r="CO135" s="1">
        <v>256100.78525148801</v>
      </c>
      <c r="CP135" s="1">
        <v>289592.95003739302</v>
      </c>
      <c r="CQ135" s="1">
        <v>449263.57099799498</v>
      </c>
      <c r="CR135" s="1">
        <v>251818.275570308</v>
      </c>
      <c r="CS135" s="1">
        <v>448025.86574951099</v>
      </c>
      <c r="CT135" s="20">
        <v>271133.57430782099</v>
      </c>
      <c r="CU135" s="20">
        <v>358649.17900675</v>
      </c>
      <c r="CV135" s="20">
        <v>800052.54151473299</v>
      </c>
      <c r="CW135" s="20">
        <v>417759.25971540401</v>
      </c>
      <c r="CX135" s="20">
        <v>470327.87176993099</v>
      </c>
      <c r="CY135" s="20">
        <v>623651.63072512602</v>
      </c>
      <c r="CZ135" s="20">
        <v>1102938.3080166101</v>
      </c>
      <c r="DA135" s="20">
        <v>361331.17931359098</v>
      </c>
      <c r="DB135" s="20">
        <v>530292.16171941103</v>
      </c>
      <c r="DC135" s="22">
        <v>407721.051406404</v>
      </c>
      <c r="DD135" s="22">
        <v>690746.58029096003</v>
      </c>
      <c r="DE135" s="22">
        <v>332775.24469204299</v>
      </c>
      <c r="DF135" s="22">
        <v>368151.84815293603</v>
      </c>
      <c r="DG135" s="22">
        <v>323956.16859456099</v>
      </c>
      <c r="DH135" s="22">
        <v>412110.93499770598</v>
      </c>
      <c r="DI135" s="22">
        <v>216500.06537737101</v>
      </c>
      <c r="DJ135" s="22">
        <v>293064.20002342999</v>
      </c>
      <c r="DK135" s="22">
        <v>396328.56873084599</v>
      </c>
      <c r="DL135" s="22">
        <v>318757.55833504599</v>
      </c>
      <c r="DM135" s="6">
        <v>-0.54460951212087705</v>
      </c>
      <c r="DN135" s="6">
        <v>-1.45862540988501</v>
      </c>
      <c r="DO135" s="5">
        <v>2.47711172412746E-2</v>
      </c>
      <c r="DP135" s="5">
        <v>0.18964117625697099</v>
      </c>
      <c r="DQ135" s="24">
        <v>548459.52289882</v>
      </c>
      <c r="DR135" s="26">
        <v>376011.22206012998</v>
      </c>
      <c r="DS135" t="s">
        <v>1443</v>
      </c>
      <c r="DT135" t="s">
        <v>1442</v>
      </c>
      <c r="DU135" t="s">
        <v>376</v>
      </c>
      <c r="DV135" t="s">
        <v>376</v>
      </c>
      <c r="DW135" t="s">
        <v>2974</v>
      </c>
      <c r="DX135" t="s">
        <v>2975</v>
      </c>
      <c r="DY135" t="s">
        <v>2976</v>
      </c>
      <c r="DZ135" t="s">
        <v>2977</v>
      </c>
      <c r="EA135" t="s">
        <v>2978</v>
      </c>
      <c r="EB135" t="str">
        <f>"VNN1"</f>
        <v>VNN1</v>
      </c>
      <c r="EC135" t="s">
        <v>1508</v>
      </c>
      <c r="ED135" t="s">
        <v>1506</v>
      </c>
      <c r="EE135">
        <v>9606</v>
      </c>
      <c r="EF135" s="15" t="str">
        <f>HYPERLINK("http://www.uniprot.org/uniprot/O95497", "O95497")</f>
        <v>O95497</v>
      </c>
      <c r="EG135" t="s">
        <v>2979</v>
      </c>
      <c r="EH135" t="s">
        <v>1508</v>
      </c>
      <c r="EI135" t="s">
        <v>2475</v>
      </c>
      <c r="EJ135" t="s">
        <v>1510</v>
      </c>
      <c r="EK135" t="s">
        <v>1508</v>
      </c>
      <c r="EL135" t="s">
        <v>1508</v>
      </c>
      <c r="EM135" t="s">
        <v>1528</v>
      </c>
      <c r="EN135" t="s">
        <v>1508</v>
      </c>
      <c r="EO135" t="s">
        <v>2209</v>
      </c>
      <c r="EP135" t="s">
        <v>2980</v>
      </c>
      <c r="EQ135" t="s">
        <v>1514</v>
      </c>
      <c r="ER135" t="s">
        <v>2981</v>
      </c>
      <c r="ES135" t="s">
        <v>2982</v>
      </c>
      <c r="ET135" t="s">
        <v>2983</v>
      </c>
      <c r="EU135" t="s">
        <v>1508</v>
      </c>
      <c r="EV135" t="s">
        <v>2984</v>
      </c>
      <c r="EW135" t="s">
        <v>98</v>
      </c>
    </row>
    <row r="136" spans="1:153">
      <c r="A136">
        <v>476</v>
      </c>
      <c r="B136">
        <v>1</v>
      </c>
      <c r="C136" t="s">
        <v>378</v>
      </c>
      <c r="D136" t="s">
        <v>98</v>
      </c>
      <c r="E136" t="s">
        <v>98</v>
      </c>
      <c r="F136" t="s">
        <v>98</v>
      </c>
      <c r="G136" t="s">
        <v>98</v>
      </c>
      <c r="H136" t="s">
        <v>98</v>
      </c>
      <c r="I136">
        <v>13.1</v>
      </c>
      <c r="J136">
        <v>1018</v>
      </c>
      <c r="K136">
        <v>113319</v>
      </c>
      <c r="L136" t="s">
        <v>379</v>
      </c>
      <c r="M136">
        <v>27</v>
      </c>
      <c r="N136">
        <v>27</v>
      </c>
      <c r="O136">
        <v>1</v>
      </c>
      <c r="P136">
        <v>13</v>
      </c>
      <c r="Q136">
        <v>14</v>
      </c>
      <c r="R136">
        <v>13</v>
      </c>
      <c r="S136">
        <v>14</v>
      </c>
      <c r="T136">
        <v>13</v>
      </c>
      <c r="U136">
        <v>14</v>
      </c>
      <c r="V136">
        <v>13</v>
      </c>
      <c r="W136" s="1">
        <v>1444537.3319999999</v>
      </c>
      <c r="X136" s="1">
        <v>973426.09519999998</v>
      </c>
      <c r="Y136" s="1">
        <v>176833.28909999999</v>
      </c>
      <c r="Z136" s="1">
        <v>1044459.651</v>
      </c>
      <c r="AA136" s="1">
        <v>517130.6177</v>
      </c>
      <c r="AB136" s="1">
        <v>1343630.865</v>
      </c>
      <c r="AC136" s="1">
        <v>1229169.1939999999</v>
      </c>
      <c r="AD136" s="1">
        <v>1359974.6710000001</v>
      </c>
      <c r="AE136" s="1">
        <v>1305087.5220000001</v>
      </c>
      <c r="AF136" s="1">
        <v>1392579.18</v>
      </c>
      <c r="AG136" s="1">
        <v>1178888.348</v>
      </c>
      <c r="AH136">
        <v>14</v>
      </c>
      <c r="AI136" s="1">
        <v>428379.49320000003</v>
      </c>
      <c r="AJ136" s="1">
        <v>409785.96629999997</v>
      </c>
      <c r="AK136" s="1">
        <v>473857.07199999999</v>
      </c>
      <c r="AL136" s="1">
        <v>557671.34230000002</v>
      </c>
      <c r="AM136" s="1">
        <v>467189.32689999999</v>
      </c>
      <c r="AN136" s="1">
        <v>629172.77489999996</v>
      </c>
      <c r="AO136" s="1">
        <v>518966.21049999999</v>
      </c>
      <c r="AP136" s="1">
        <v>615015.43090000004</v>
      </c>
      <c r="AQ136" s="1">
        <v>319712.57010000001</v>
      </c>
      <c r="AR136" s="1">
        <v>590704.26029999997</v>
      </c>
      <c r="AS136" s="1">
        <v>501045.44469999999</v>
      </c>
      <c r="AT136" s="1">
        <v>794418.93895909004</v>
      </c>
      <c r="AU136" s="1">
        <v>1087792.43318181</v>
      </c>
      <c r="AV136" s="1">
        <v>501045.44473636302</v>
      </c>
      <c r="AW136" s="1">
        <v>721930.77408887201</v>
      </c>
      <c r="AX136" s="1">
        <v>860824.62568047398</v>
      </c>
      <c r="AY136" s="1">
        <v>125639.39014293101</v>
      </c>
      <c r="AZ136" s="1">
        <v>764137.57438845595</v>
      </c>
      <c r="BA136" s="1">
        <v>914675.75388464495</v>
      </c>
      <c r="BB136" s="1">
        <v>970573.70144771296</v>
      </c>
      <c r="BC136" s="1">
        <v>722974.367497053</v>
      </c>
      <c r="BD136" s="1">
        <v>939249.50743892998</v>
      </c>
      <c r="BE136" s="1">
        <v>816601.83473211306</v>
      </c>
      <c r="BF136" s="1">
        <v>945668.279003517</v>
      </c>
      <c r="BG136" s="1">
        <v>837595.75950392196</v>
      </c>
      <c r="BH136" s="1">
        <v>837595.75950392196</v>
      </c>
      <c r="BI136" s="1">
        <v>871999.24486424297</v>
      </c>
      <c r="BJ136" s="1">
        <v>773533.78637793404</v>
      </c>
      <c r="BK136" s="1">
        <v>844642.27467469999</v>
      </c>
      <c r="BL136" s="1">
        <v>879155.87582808698</v>
      </c>
      <c r="BM136" s="1">
        <v>736483.03369291604</v>
      </c>
      <c r="BN136" s="1">
        <v>1076081.85742356</v>
      </c>
      <c r="BO136" s="1">
        <v>846973.69299126102</v>
      </c>
      <c r="BP136" s="1">
        <v>1045708.10996855</v>
      </c>
      <c r="BQ136" s="1">
        <v>940558.73609313497</v>
      </c>
      <c r="BR136" s="1">
        <v>622351.59433744301</v>
      </c>
      <c r="BS136" s="1">
        <v>845599.15041148604</v>
      </c>
      <c r="BT136" s="1">
        <v>845599.15041148604</v>
      </c>
      <c r="BU136" s="1">
        <v>841587.94111178897</v>
      </c>
      <c r="BV136" s="7">
        <v>1.00476623903902</v>
      </c>
      <c r="BW136" s="7">
        <v>0.99525637023435298</v>
      </c>
      <c r="BX136" s="1">
        <v>725371.66872780502</v>
      </c>
      <c r="BY136" s="1">
        <v>864927.52161714295</v>
      </c>
      <c r="BZ136" s="1">
        <v>126238.217509069</v>
      </c>
      <c r="CA136" s="1">
        <v>767779.63672668999</v>
      </c>
      <c r="CB136" s="1">
        <v>919035.31717085699</v>
      </c>
      <c r="CC136" s="1">
        <v>975199.68771380105</v>
      </c>
      <c r="CD136" s="1">
        <v>726420.23615162994</v>
      </c>
      <c r="CE136" s="1">
        <v>943726.19510866795</v>
      </c>
      <c r="CF136" s="1">
        <v>820493.95427614998</v>
      </c>
      <c r="CG136" s="1">
        <v>950175.56007286801</v>
      </c>
      <c r="CH136" s="1">
        <v>841587.94111178897</v>
      </c>
      <c r="CI136" s="1">
        <v>867862.80329068296</v>
      </c>
      <c r="CJ136" s="1">
        <v>769864.42848413903</v>
      </c>
      <c r="CK136" s="1">
        <v>840635.60443923005</v>
      </c>
      <c r="CL136" s="1">
        <v>874985.48584686604</v>
      </c>
      <c r="CM136" s="1">
        <v>732989.430852397</v>
      </c>
      <c r="CN136" s="1">
        <v>1070977.3234944199</v>
      </c>
      <c r="CO136" s="1">
        <v>842955.963370468</v>
      </c>
      <c r="CP136" s="1">
        <v>1040747.65785193</v>
      </c>
      <c r="CQ136" s="1">
        <v>936097.07367626496</v>
      </c>
      <c r="CR136" s="1">
        <v>619399.38878984703</v>
      </c>
      <c r="CS136" s="1">
        <v>841587.94111178897</v>
      </c>
      <c r="CT136" s="20">
        <v>844440.50081067602</v>
      </c>
      <c r="CU136" s="20">
        <v>828126.88469176996</v>
      </c>
      <c r="CV136" s="20">
        <v>675316.51950824598</v>
      </c>
      <c r="CW136" s="20">
        <v>889096.56459027797</v>
      </c>
      <c r="CX136" s="20">
        <v>883922.58690577198</v>
      </c>
      <c r="CY136" s="20">
        <v>763524.06479986804</v>
      </c>
      <c r="CZ136" s="20">
        <v>869364.84363736899</v>
      </c>
      <c r="DA136" s="20">
        <v>882170.52168551704</v>
      </c>
      <c r="DB136" s="20">
        <v>860906.61006290605</v>
      </c>
      <c r="DC136" s="22">
        <v>985716.17354937701</v>
      </c>
      <c r="DD136" s="22">
        <v>717288.34900859895</v>
      </c>
      <c r="DE136" s="22">
        <v>876055.91939125501</v>
      </c>
      <c r="DF136" s="22">
        <v>897707.15569431498</v>
      </c>
      <c r="DG136" s="22">
        <v>918255.44607594295</v>
      </c>
      <c r="DH136" s="22">
        <v>978644.005457427</v>
      </c>
      <c r="DI136" s="22">
        <v>712610.15853871196</v>
      </c>
      <c r="DJ136" s="22">
        <v>1053222.7381062</v>
      </c>
      <c r="DK136" s="22">
        <v>825800.34828798403</v>
      </c>
      <c r="DL136" s="22">
        <v>784050.46797227499</v>
      </c>
      <c r="DM136" s="6">
        <v>7.0884834848014E-2</v>
      </c>
      <c r="DN136" s="6">
        <v>1.05036056843357</v>
      </c>
      <c r="DO136" s="5">
        <v>0.54241294431943898</v>
      </c>
      <c r="DP136" s="5">
        <v>0.79938692223385899</v>
      </c>
      <c r="DQ136" s="24">
        <v>832985.45518804505</v>
      </c>
      <c r="DR136" s="26">
        <v>874935.07620820799</v>
      </c>
      <c r="DS136" t="s">
        <v>1441</v>
      </c>
      <c r="DT136" t="s">
        <v>1442</v>
      </c>
      <c r="DU136" t="s">
        <v>378</v>
      </c>
      <c r="DV136" t="s">
        <v>378</v>
      </c>
      <c r="DW136" t="s">
        <v>2985</v>
      </c>
      <c r="DX136" t="s">
        <v>2986</v>
      </c>
      <c r="DY136" t="s">
        <v>2987</v>
      </c>
      <c r="DZ136" t="s">
        <v>2988</v>
      </c>
      <c r="EA136" t="s">
        <v>2989</v>
      </c>
      <c r="EB136" t="str">
        <f>"CNTN1"</f>
        <v>CNTN1</v>
      </c>
      <c r="EC136" t="s">
        <v>1508</v>
      </c>
      <c r="ED136" t="s">
        <v>1506</v>
      </c>
      <c r="EE136">
        <v>9606</v>
      </c>
      <c r="EF136" s="15" t="str">
        <f>HYPERLINK("http://www.uniprot.org/uniprot/Q12860", "Q12860")</f>
        <v>Q12860</v>
      </c>
      <c r="EG136" t="s">
        <v>2990</v>
      </c>
      <c r="EH136" t="s">
        <v>2991</v>
      </c>
      <c r="EI136" t="s">
        <v>2475</v>
      </c>
      <c r="EJ136" t="s">
        <v>1542</v>
      </c>
      <c r="EK136" t="s">
        <v>1508</v>
      </c>
      <c r="EL136" t="s">
        <v>1508</v>
      </c>
      <c r="EM136" t="s">
        <v>2032</v>
      </c>
      <c r="EN136" t="s">
        <v>1508</v>
      </c>
      <c r="EO136" t="s">
        <v>1508</v>
      </c>
      <c r="EP136" t="s">
        <v>2992</v>
      </c>
      <c r="EQ136" t="s">
        <v>1514</v>
      </c>
      <c r="ER136" t="s">
        <v>2993</v>
      </c>
      <c r="ES136" t="s">
        <v>2994</v>
      </c>
      <c r="ET136" t="s">
        <v>2995</v>
      </c>
      <c r="EU136" t="s">
        <v>1508</v>
      </c>
      <c r="EV136" t="s">
        <v>2996</v>
      </c>
      <c r="EW136" t="s">
        <v>98</v>
      </c>
    </row>
    <row r="137" spans="1:153">
      <c r="A137">
        <v>421</v>
      </c>
      <c r="B137">
        <v>1</v>
      </c>
      <c r="C137" t="s">
        <v>380</v>
      </c>
      <c r="D137" t="s">
        <v>98</v>
      </c>
      <c r="E137" t="s">
        <v>98</v>
      </c>
      <c r="F137" t="s">
        <v>98</v>
      </c>
      <c r="G137" t="s">
        <v>98</v>
      </c>
      <c r="H137" t="s">
        <v>98</v>
      </c>
      <c r="I137">
        <v>20.9</v>
      </c>
      <c r="J137">
        <v>493</v>
      </c>
      <c r="K137">
        <v>54739</v>
      </c>
      <c r="L137" t="s">
        <v>381</v>
      </c>
      <c r="M137">
        <v>27</v>
      </c>
      <c r="N137">
        <v>27</v>
      </c>
      <c r="O137">
        <v>1</v>
      </c>
      <c r="P137">
        <v>15</v>
      </c>
      <c r="Q137">
        <v>12</v>
      </c>
      <c r="R137">
        <v>15</v>
      </c>
      <c r="S137">
        <v>12</v>
      </c>
      <c r="T137">
        <v>15</v>
      </c>
      <c r="U137">
        <v>12</v>
      </c>
      <c r="V137">
        <v>15</v>
      </c>
      <c r="W137" s="1">
        <v>1885397.406</v>
      </c>
      <c r="X137" s="1">
        <v>1240438.2720000001</v>
      </c>
      <c r="Y137" s="1">
        <v>132692.53709999999</v>
      </c>
      <c r="Z137" s="1">
        <v>1080822.003</v>
      </c>
      <c r="AA137" s="1">
        <v>635472.18000000005</v>
      </c>
      <c r="AB137" s="1">
        <v>1683166.669</v>
      </c>
      <c r="AC137" s="1">
        <v>1500857.2290000001</v>
      </c>
      <c r="AD137" s="1">
        <v>1134537.6540000001</v>
      </c>
      <c r="AE137" s="1">
        <v>1273782.7660000001</v>
      </c>
      <c r="AF137" s="1">
        <v>1702305.683</v>
      </c>
      <c r="AG137" s="1">
        <v>1348531.0959999999</v>
      </c>
      <c r="AH137">
        <v>12</v>
      </c>
      <c r="AI137" s="1">
        <v>261081.65429999999</v>
      </c>
      <c r="AJ137" s="1">
        <v>257312.97640000001</v>
      </c>
      <c r="AK137" s="1">
        <v>163947.23389999999</v>
      </c>
      <c r="AL137" s="1">
        <v>267132.68050000002</v>
      </c>
      <c r="AM137" s="1">
        <v>294651.7562</v>
      </c>
      <c r="AN137" s="1">
        <v>365491.4866</v>
      </c>
      <c r="AO137" s="1">
        <v>391648.5012</v>
      </c>
      <c r="AP137" s="1">
        <v>391423.14939999999</v>
      </c>
      <c r="AQ137" s="1">
        <v>178403.81589999999</v>
      </c>
      <c r="AR137" s="1">
        <v>592422.97620000003</v>
      </c>
      <c r="AS137" s="1">
        <v>316351.62310000003</v>
      </c>
      <c r="AT137" s="1">
        <v>777175.97039999999</v>
      </c>
      <c r="AU137" s="1">
        <v>1238000.31773636</v>
      </c>
      <c r="AV137" s="1">
        <v>316351.62306363601</v>
      </c>
      <c r="AW137" s="1">
        <v>942257.689452869</v>
      </c>
      <c r="AX137" s="1">
        <v>1096950.0575744701</v>
      </c>
      <c r="AY137" s="1">
        <v>94277.551034717806</v>
      </c>
      <c r="AZ137" s="1">
        <v>790740.65037108096</v>
      </c>
      <c r="BA137" s="1">
        <v>1123992.6150561301</v>
      </c>
      <c r="BB137" s="1">
        <v>1215837.8812507701</v>
      </c>
      <c r="BC137" s="1">
        <v>882776.19642300904</v>
      </c>
      <c r="BD137" s="1">
        <v>783554.24951176904</v>
      </c>
      <c r="BE137" s="1">
        <v>797014.24328363605</v>
      </c>
      <c r="BF137" s="1">
        <v>1155996.3761489701</v>
      </c>
      <c r="BG137" s="1">
        <v>958126.29710441094</v>
      </c>
      <c r="BH137" s="1">
        <v>958126.29710441094</v>
      </c>
      <c r="BI137" s="1">
        <v>531451.68947482004</v>
      </c>
      <c r="BJ137" s="1">
        <v>485717.66065105499</v>
      </c>
      <c r="BK137" s="1">
        <v>292233.19171634299</v>
      </c>
      <c r="BL137" s="1">
        <v>421128.44586685498</v>
      </c>
      <c r="BM137" s="1">
        <v>464492.67308619502</v>
      </c>
      <c r="BN137" s="1">
        <v>625104.53958460002</v>
      </c>
      <c r="BO137" s="1">
        <v>639186.07937164803</v>
      </c>
      <c r="BP137" s="1">
        <v>665535.108863906</v>
      </c>
      <c r="BQ137" s="1">
        <v>524844.13592062402</v>
      </c>
      <c r="BR137" s="1">
        <v>624162.39146972494</v>
      </c>
      <c r="BS137" s="1">
        <v>533897.00785489404</v>
      </c>
      <c r="BT137" s="1">
        <v>533897.00785489404</v>
      </c>
      <c r="BU137" s="1">
        <v>715220.77932001802</v>
      </c>
      <c r="BV137" s="7">
        <v>0.74647860254072196</v>
      </c>
      <c r="BW137" s="7">
        <v>1.3396231273024899</v>
      </c>
      <c r="BX137" s="1">
        <v>703375.20325602696</v>
      </c>
      <c r="BY137" s="1">
        <v>818849.746035157</v>
      </c>
      <c r="BZ137" s="1">
        <v>70376.174547357805</v>
      </c>
      <c r="CA137" s="1">
        <v>590270.97566114704</v>
      </c>
      <c r="CB137" s="1">
        <v>839036.43655319896</v>
      </c>
      <c r="CC137" s="1">
        <v>907596.96251215204</v>
      </c>
      <c r="CD137" s="1">
        <v>658973.54146206204</v>
      </c>
      <c r="CE137" s="1">
        <v>584906.48119038995</v>
      </c>
      <c r="CF137" s="1">
        <v>594954.07853141997</v>
      </c>
      <c r="CG137" s="1">
        <v>862926.55940982897</v>
      </c>
      <c r="CH137" s="1">
        <v>715220.77932001802</v>
      </c>
      <c r="CI137" s="1">
        <v>711944.97426445305</v>
      </c>
      <c r="CJ137" s="1">
        <v>650678.61154741806</v>
      </c>
      <c r="CK137" s="1">
        <v>391482.34218863701</v>
      </c>
      <c r="CL137" s="1">
        <v>564153.405648196</v>
      </c>
      <c r="CM137" s="1">
        <v>622245.12732882495</v>
      </c>
      <c r="CN137" s="1">
        <v>837404.49820930895</v>
      </c>
      <c r="CO137" s="1">
        <v>856268.45457606798</v>
      </c>
      <c r="CP137" s="1">
        <v>891566.22386587295</v>
      </c>
      <c r="CQ137" s="1">
        <v>703093.34270836203</v>
      </c>
      <c r="CR137" s="1">
        <v>836142.37480527803</v>
      </c>
      <c r="CS137" s="1">
        <v>715220.77932001802</v>
      </c>
      <c r="CT137" s="20">
        <v>818833.34365270403</v>
      </c>
      <c r="CU137" s="20">
        <v>784009.61036236503</v>
      </c>
      <c r="CV137" s="20">
        <v>519185.09137553599</v>
      </c>
      <c r="CW137" s="20">
        <v>811703.74997333495</v>
      </c>
      <c r="CX137" s="20">
        <v>725119.501608158</v>
      </c>
      <c r="CY137" s="20">
        <v>645319.82513497199</v>
      </c>
      <c r="CZ137" s="20">
        <v>404861.49219274399</v>
      </c>
      <c r="DA137" s="20">
        <v>568786.01099267905</v>
      </c>
      <c r="DB137" s="20">
        <v>730835.83561888197</v>
      </c>
      <c r="DC137" s="22">
        <v>917384.42524508899</v>
      </c>
      <c r="DD137" s="22">
        <v>650689.53213606298</v>
      </c>
      <c r="DE137" s="22">
        <v>542965.52092437004</v>
      </c>
      <c r="DF137" s="22">
        <v>650942.68010586197</v>
      </c>
      <c r="DG137" s="22">
        <v>833937.48064924299</v>
      </c>
      <c r="DH137" s="22">
        <v>765208.44497590605</v>
      </c>
      <c r="DI137" s="22">
        <v>723864.14674307394</v>
      </c>
      <c r="DJ137" s="22">
        <v>902253.11814885004</v>
      </c>
      <c r="DK137" s="22">
        <v>620250.55265617196</v>
      </c>
      <c r="DL137" s="22">
        <v>1058408.8911330099</v>
      </c>
      <c r="DM137" s="6">
        <v>0.19941075400355099</v>
      </c>
      <c r="DN137" s="6">
        <v>1.1482295010186701</v>
      </c>
      <c r="DO137" s="5">
        <v>0.21581376673420599</v>
      </c>
      <c r="DP137" s="5">
        <v>0.56144095074023503</v>
      </c>
      <c r="DQ137" s="24">
        <v>667628.27343459695</v>
      </c>
      <c r="DR137" s="26">
        <v>766590.47927176405</v>
      </c>
      <c r="DS137" t="s">
        <v>1441</v>
      </c>
      <c r="DT137" t="s">
        <v>1442</v>
      </c>
      <c r="DU137" t="s">
        <v>380</v>
      </c>
      <c r="DV137" t="s">
        <v>380</v>
      </c>
      <c r="DW137" t="s">
        <v>2997</v>
      </c>
      <c r="DX137" t="s">
        <v>2998</v>
      </c>
      <c r="DY137" t="s">
        <v>2999</v>
      </c>
      <c r="DZ137" t="s">
        <v>3000</v>
      </c>
      <c r="EA137" t="s">
        <v>3001</v>
      </c>
      <c r="EB137" t="str">
        <f>"PLTP"</f>
        <v>PLTP</v>
      </c>
      <c r="EC137" t="s">
        <v>1508</v>
      </c>
      <c r="ED137" t="s">
        <v>1506</v>
      </c>
      <c r="EE137">
        <v>9606</v>
      </c>
      <c r="EF137" s="15" t="str">
        <f>HYPERLINK("http://www.uniprot.org/uniprot/P55058", "P55058")</f>
        <v>P55058</v>
      </c>
      <c r="EG137" t="s">
        <v>3002</v>
      </c>
      <c r="EH137" t="s">
        <v>2220</v>
      </c>
      <c r="EI137" t="s">
        <v>1509</v>
      </c>
      <c r="EJ137" t="s">
        <v>1542</v>
      </c>
      <c r="EK137" t="s">
        <v>1508</v>
      </c>
      <c r="EL137" t="s">
        <v>1508</v>
      </c>
      <c r="EM137" t="s">
        <v>1528</v>
      </c>
      <c r="EN137" t="s">
        <v>1508</v>
      </c>
      <c r="EO137" t="s">
        <v>1508</v>
      </c>
      <c r="EP137" t="s">
        <v>1617</v>
      </c>
      <c r="EQ137" t="s">
        <v>1508</v>
      </c>
      <c r="ER137" t="s">
        <v>3003</v>
      </c>
      <c r="ES137" t="s">
        <v>3004</v>
      </c>
      <c r="ET137" t="s">
        <v>3005</v>
      </c>
      <c r="EU137" t="s">
        <v>1508</v>
      </c>
      <c r="EV137" t="s">
        <v>3006</v>
      </c>
      <c r="EW137" t="s">
        <v>98</v>
      </c>
    </row>
    <row r="138" spans="1:153">
      <c r="A138">
        <v>275</v>
      </c>
      <c r="B138">
        <v>1</v>
      </c>
      <c r="C138" t="s">
        <v>382</v>
      </c>
      <c r="D138" t="s">
        <v>98</v>
      </c>
      <c r="E138" t="s">
        <v>98</v>
      </c>
      <c r="F138" t="s">
        <v>98</v>
      </c>
      <c r="G138" t="s">
        <v>98</v>
      </c>
      <c r="H138" t="s">
        <v>98</v>
      </c>
      <c r="I138">
        <v>7.9</v>
      </c>
      <c r="J138">
        <v>3177</v>
      </c>
      <c r="K138">
        <v>343665</v>
      </c>
      <c r="L138" t="s">
        <v>383</v>
      </c>
      <c r="M138">
        <v>57</v>
      </c>
      <c r="N138">
        <v>57</v>
      </c>
      <c r="O138">
        <v>1</v>
      </c>
      <c r="P138">
        <v>32</v>
      </c>
      <c r="Q138">
        <v>25</v>
      </c>
      <c r="R138">
        <v>32</v>
      </c>
      <c r="S138">
        <v>25</v>
      </c>
      <c r="T138">
        <v>32</v>
      </c>
      <c r="U138">
        <v>25</v>
      </c>
      <c r="V138">
        <v>32</v>
      </c>
      <c r="W138" s="1">
        <v>1493406.56</v>
      </c>
      <c r="X138" s="1">
        <v>804032.26950000005</v>
      </c>
      <c r="Y138" s="1">
        <v>182501.2409</v>
      </c>
      <c r="Z138" s="1">
        <v>1147269.095</v>
      </c>
      <c r="AA138" s="1">
        <v>466378.83809999999</v>
      </c>
      <c r="AB138" s="1">
        <v>1277441.7220000001</v>
      </c>
      <c r="AC138" s="1">
        <v>1231638.889</v>
      </c>
      <c r="AD138" s="1">
        <v>1206221.236</v>
      </c>
      <c r="AE138" s="1">
        <v>1184408.034</v>
      </c>
      <c r="AF138" s="1">
        <v>1168682.3500000001</v>
      </c>
      <c r="AG138" s="1">
        <v>1108830.9990000001</v>
      </c>
      <c r="AH138">
        <v>25</v>
      </c>
      <c r="AI138" s="1">
        <v>378824.255</v>
      </c>
      <c r="AJ138" s="1">
        <v>324570.7451</v>
      </c>
      <c r="AK138" s="1">
        <v>307763.23340000003</v>
      </c>
      <c r="AL138" s="1">
        <v>573132.77670000005</v>
      </c>
      <c r="AM138" s="1">
        <v>417116.22210000001</v>
      </c>
      <c r="AN138" s="1">
        <v>500528.45049999998</v>
      </c>
      <c r="AO138" s="1">
        <v>564047.14099999995</v>
      </c>
      <c r="AP138" s="1">
        <v>373242.5527</v>
      </c>
      <c r="AQ138" s="1">
        <v>257316.1078</v>
      </c>
      <c r="AR138" s="1">
        <v>692103.78040000005</v>
      </c>
      <c r="AS138" s="1">
        <v>438864.52649999998</v>
      </c>
      <c r="AT138" s="1">
        <v>731741.86475909001</v>
      </c>
      <c r="AU138" s="1">
        <v>1024619.20304545</v>
      </c>
      <c r="AV138" s="1">
        <v>438864.52647272701</v>
      </c>
      <c r="AW138" s="1">
        <v>746353.95708153199</v>
      </c>
      <c r="AX138" s="1">
        <v>711025.50141226104</v>
      </c>
      <c r="AY138" s="1">
        <v>129666.448685674</v>
      </c>
      <c r="AZ138" s="1">
        <v>839354.03592162195</v>
      </c>
      <c r="BA138" s="1">
        <v>824908.44814459397</v>
      </c>
      <c r="BB138" s="1">
        <v>922761.87813330698</v>
      </c>
      <c r="BC138" s="1">
        <v>724426.99597916298</v>
      </c>
      <c r="BD138" s="1">
        <v>833061.61940671795</v>
      </c>
      <c r="BE138" s="1">
        <v>741091.88643047505</v>
      </c>
      <c r="BF138" s="1">
        <v>793625.12559342303</v>
      </c>
      <c r="BG138" s="1">
        <v>787820.275214814</v>
      </c>
      <c r="BH138" s="1">
        <v>787820.275214814</v>
      </c>
      <c r="BI138" s="1">
        <v>771125.764748113</v>
      </c>
      <c r="BJ138" s="1">
        <v>612677.00226929504</v>
      </c>
      <c r="BK138" s="1">
        <v>548582.79612257495</v>
      </c>
      <c r="BL138" s="1">
        <v>903530.46686486003</v>
      </c>
      <c r="BM138" s="1">
        <v>657547.17192092596</v>
      </c>
      <c r="BN138" s="1">
        <v>856059.903089397</v>
      </c>
      <c r="BO138" s="1">
        <v>920547.58165017795</v>
      </c>
      <c r="BP138" s="1">
        <v>634622.71795781702</v>
      </c>
      <c r="BQ138" s="1">
        <v>756995.30066357204</v>
      </c>
      <c r="BR138" s="1">
        <v>729183.65437242098</v>
      </c>
      <c r="BS138" s="1">
        <v>740658.30690534797</v>
      </c>
      <c r="BT138" s="1">
        <v>740658.30690534797</v>
      </c>
      <c r="BU138" s="1">
        <v>763875.40292007697</v>
      </c>
      <c r="BV138" s="7">
        <v>0.96960617408810801</v>
      </c>
      <c r="BW138" s="7">
        <v>1.03134656804395</v>
      </c>
      <c r="BX138" s="1">
        <v>723669.40484134504</v>
      </c>
      <c r="BY138" s="1">
        <v>689414.71610342094</v>
      </c>
      <c r="BZ138" s="1">
        <v>125725.389217708</v>
      </c>
      <c r="CA138" s="1">
        <v>813842.85547537694</v>
      </c>
      <c r="CB138" s="1">
        <v>799836.32437843899</v>
      </c>
      <c r="CC138" s="1">
        <v>894715.61425119301</v>
      </c>
      <c r="CD138" s="1">
        <v>702408.88797749695</v>
      </c>
      <c r="CE138" s="1">
        <v>807741.68957259099</v>
      </c>
      <c r="CF138" s="1">
        <v>718567.26864959195</v>
      </c>
      <c r="CG138" s="1">
        <v>769503.82168683305</v>
      </c>
      <c r="CH138" s="1">
        <v>763875.40292007697</v>
      </c>
      <c r="CI138" s="1">
        <v>795297.91100323701</v>
      </c>
      <c r="CJ138" s="1">
        <v>631882.32360989496</v>
      </c>
      <c r="CK138" s="1">
        <v>565778.98406897497</v>
      </c>
      <c r="CL138" s="1">
        <v>931853.04612422595</v>
      </c>
      <c r="CM138" s="1">
        <v>678159.01908765605</v>
      </c>
      <c r="CN138" s="1">
        <v>882894.44309128996</v>
      </c>
      <c r="CO138" s="1">
        <v>949403.58905607404</v>
      </c>
      <c r="CP138" s="1">
        <v>654515.96216852195</v>
      </c>
      <c r="CQ138" s="1">
        <v>780724.50536477705</v>
      </c>
      <c r="CR138" s="1">
        <v>752041.05941074505</v>
      </c>
      <c r="CS138" s="1">
        <v>763875.40292007697</v>
      </c>
      <c r="CT138" s="20">
        <v>842458.81248348195</v>
      </c>
      <c r="CU138" s="20">
        <v>660081.73729972297</v>
      </c>
      <c r="CV138" s="20">
        <v>715832.37988627201</v>
      </c>
      <c r="CW138" s="20">
        <v>773780.63166116504</v>
      </c>
      <c r="CX138" s="20">
        <v>810014.88275478</v>
      </c>
      <c r="CY138" s="20">
        <v>626678.33757142199</v>
      </c>
      <c r="CZ138" s="20">
        <v>585114.82909000595</v>
      </c>
      <c r="DA138" s="20">
        <v>939505.05594731204</v>
      </c>
      <c r="DB138" s="20">
        <v>796507.50424518203</v>
      </c>
      <c r="DC138" s="22">
        <v>904364.16541736503</v>
      </c>
      <c r="DD138" s="22">
        <v>693578.84942122898</v>
      </c>
      <c r="DE138" s="22">
        <v>749822.23886206804</v>
      </c>
      <c r="DF138" s="22">
        <v>786188.58256370795</v>
      </c>
      <c r="DG138" s="22">
        <v>743653.178141098</v>
      </c>
      <c r="DH138" s="22">
        <v>806776.51639135205</v>
      </c>
      <c r="DI138" s="22">
        <v>802597.84794610203</v>
      </c>
      <c r="DJ138" s="22">
        <v>662361.41739885299</v>
      </c>
      <c r="DK138" s="22">
        <v>688734.73337035999</v>
      </c>
      <c r="DL138" s="22">
        <v>951951.44721948705</v>
      </c>
      <c r="DM138" s="6">
        <v>5.4743464390628299E-2</v>
      </c>
      <c r="DN138" s="6">
        <v>1.0386745047474399</v>
      </c>
      <c r="DO138" s="5">
        <v>0.65901915188446203</v>
      </c>
      <c r="DP138" s="5">
        <v>0.84356538592532804</v>
      </c>
      <c r="DQ138" s="24">
        <v>749997.13010437205</v>
      </c>
      <c r="DR138" s="26">
        <v>779002.89767316205</v>
      </c>
      <c r="DS138" t="s">
        <v>1441</v>
      </c>
      <c r="DT138" t="s">
        <v>1442</v>
      </c>
      <c r="DU138" t="s">
        <v>382</v>
      </c>
      <c r="DV138" t="s">
        <v>382</v>
      </c>
      <c r="DW138" t="s">
        <v>3007</v>
      </c>
      <c r="DX138" t="s">
        <v>1508</v>
      </c>
      <c r="DY138" t="s">
        <v>3008</v>
      </c>
      <c r="DZ138" t="s">
        <v>3009</v>
      </c>
      <c r="EA138" t="s">
        <v>3010</v>
      </c>
      <c r="EB138" t="str">
        <f>"COL6A3"</f>
        <v>COL6A3</v>
      </c>
      <c r="EC138" t="s">
        <v>1508</v>
      </c>
      <c r="ED138" t="s">
        <v>1506</v>
      </c>
      <c r="EE138">
        <v>9606</v>
      </c>
      <c r="EF138" s="15" t="str">
        <f>HYPERLINK("http://www.uniprot.org/uniprot/P12111", "P12111")</f>
        <v>P12111</v>
      </c>
      <c r="EG138" t="s">
        <v>3011</v>
      </c>
      <c r="EH138" t="s">
        <v>1763</v>
      </c>
      <c r="EI138" t="s">
        <v>1788</v>
      </c>
      <c r="EJ138" t="s">
        <v>1542</v>
      </c>
      <c r="EK138" t="s">
        <v>1508</v>
      </c>
      <c r="EL138" t="s">
        <v>3012</v>
      </c>
      <c r="EM138" t="s">
        <v>2317</v>
      </c>
      <c r="EN138" t="s">
        <v>1508</v>
      </c>
      <c r="EO138" t="s">
        <v>1512</v>
      </c>
      <c r="EP138" t="s">
        <v>2146</v>
      </c>
      <c r="EQ138" t="s">
        <v>1514</v>
      </c>
      <c r="ER138" t="s">
        <v>3013</v>
      </c>
      <c r="ES138" t="s">
        <v>3014</v>
      </c>
      <c r="ET138" t="s">
        <v>3015</v>
      </c>
      <c r="EU138" t="s">
        <v>1508</v>
      </c>
      <c r="EV138" t="s">
        <v>3016</v>
      </c>
      <c r="EW138" t="s">
        <v>98</v>
      </c>
    </row>
    <row r="139" spans="1:153">
      <c r="A139">
        <v>54</v>
      </c>
      <c r="B139">
        <v>1</v>
      </c>
      <c r="C139" t="s">
        <v>384</v>
      </c>
      <c r="D139" t="s">
        <v>98</v>
      </c>
      <c r="E139" t="s">
        <v>98</v>
      </c>
      <c r="F139" t="s">
        <v>98</v>
      </c>
      <c r="G139" t="s">
        <v>98</v>
      </c>
      <c r="H139" t="s">
        <v>98</v>
      </c>
      <c r="I139">
        <v>17.8</v>
      </c>
      <c r="J139">
        <v>747</v>
      </c>
      <c r="K139">
        <v>82577</v>
      </c>
      <c r="L139" t="s">
        <v>385</v>
      </c>
      <c r="M139">
        <v>43</v>
      </c>
      <c r="N139">
        <v>43</v>
      </c>
      <c r="O139">
        <v>1</v>
      </c>
      <c r="P139">
        <v>21</v>
      </c>
      <c r="Q139">
        <v>22</v>
      </c>
      <c r="R139">
        <v>21</v>
      </c>
      <c r="S139">
        <v>22</v>
      </c>
      <c r="T139">
        <v>21</v>
      </c>
      <c r="U139">
        <v>22</v>
      </c>
      <c r="V139">
        <v>21</v>
      </c>
      <c r="W139" s="1">
        <v>1416916.317</v>
      </c>
      <c r="X139" s="1">
        <v>1197571.5889999999</v>
      </c>
      <c r="Y139" s="1">
        <v>168574.50159999999</v>
      </c>
      <c r="Z139" s="1">
        <v>1092823.298</v>
      </c>
      <c r="AA139" s="1">
        <v>526113.96499999997</v>
      </c>
      <c r="AB139" s="1">
        <v>1042827.862</v>
      </c>
      <c r="AC139" s="1">
        <v>1401197.0730000001</v>
      </c>
      <c r="AD139" s="1">
        <v>948709.37959999999</v>
      </c>
      <c r="AE139" s="1">
        <v>1487448.088</v>
      </c>
      <c r="AF139" s="1">
        <v>1159861.17</v>
      </c>
      <c r="AG139" s="1">
        <v>1141496.527</v>
      </c>
      <c r="AH139">
        <v>22</v>
      </c>
      <c r="AI139" s="1">
        <v>287240.28009999997</v>
      </c>
      <c r="AJ139" s="1">
        <v>406310.06209999998</v>
      </c>
      <c r="AK139" s="1">
        <v>240148.31400000001</v>
      </c>
      <c r="AL139" s="1">
        <v>488137.10940000002</v>
      </c>
      <c r="AM139" s="1">
        <v>397690.38189999998</v>
      </c>
      <c r="AN139" s="1">
        <v>418701.79300000001</v>
      </c>
      <c r="AO139" s="1">
        <v>518507.74249999999</v>
      </c>
      <c r="AP139" s="1">
        <v>404608.4265</v>
      </c>
      <c r="AQ139" s="1">
        <v>269574.98969999998</v>
      </c>
      <c r="AR139" s="1">
        <v>525672.18099999998</v>
      </c>
      <c r="AS139" s="1">
        <v>395659.12800000003</v>
      </c>
      <c r="AT139" s="1">
        <v>724354.09901818098</v>
      </c>
      <c r="AU139" s="1">
        <v>1053049.0700181799</v>
      </c>
      <c r="AV139" s="1">
        <v>395659.12801818101</v>
      </c>
      <c r="AW139" s="1">
        <v>708126.72742400505</v>
      </c>
      <c r="AX139" s="1">
        <v>1059041.9960076001</v>
      </c>
      <c r="AY139" s="1">
        <v>119771.552531013</v>
      </c>
      <c r="AZ139" s="1">
        <v>799520.92296661902</v>
      </c>
      <c r="BA139" s="1">
        <v>930565.06633839395</v>
      </c>
      <c r="BB139" s="1">
        <v>753288.21654758905</v>
      </c>
      <c r="BC139" s="1">
        <v>824157.95362904097</v>
      </c>
      <c r="BD139" s="1">
        <v>655214.274569378</v>
      </c>
      <c r="BE139" s="1">
        <v>930706.03867866297</v>
      </c>
      <c r="BF139" s="1">
        <v>787634.86649061204</v>
      </c>
      <c r="BG139" s="1">
        <v>811029.010614714</v>
      </c>
      <c r="BH139" s="1">
        <v>811029.010614714</v>
      </c>
      <c r="BI139" s="1">
        <v>584699.57436747197</v>
      </c>
      <c r="BJ139" s="1">
        <v>766972.484727734</v>
      </c>
      <c r="BK139" s="1">
        <v>428060.33756156301</v>
      </c>
      <c r="BL139" s="1">
        <v>769536.77800407202</v>
      </c>
      <c r="BM139" s="1">
        <v>626924.037147147</v>
      </c>
      <c r="BN139" s="1">
        <v>716110.77448420995</v>
      </c>
      <c r="BO139" s="1">
        <v>846225.45480692096</v>
      </c>
      <c r="BP139" s="1">
        <v>687953.97919285996</v>
      </c>
      <c r="BQ139" s="1">
        <v>793059.564455805</v>
      </c>
      <c r="BR139" s="1">
        <v>553835.38249417802</v>
      </c>
      <c r="BS139" s="1">
        <v>667741.87057956797</v>
      </c>
      <c r="BT139" s="1">
        <v>667741.87057956797</v>
      </c>
      <c r="BU139" s="1">
        <v>735906.26348888001</v>
      </c>
      <c r="BV139" s="7">
        <v>0.90737353887144501</v>
      </c>
      <c r="BW139" s="7">
        <v>1.1020819509942501</v>
      </c>
      <c r="BX139" s="1">
        <v>642535.45463217504</v>
      </c>
      <c r="BY139" s="1">
        <v>960946.68373089796</v>
      </c>
      <c r="BZ139" s="1">
        <v>108677.537476193</v>
      </c>
      <c r="CA139" s="1">
        <v>725464.12927398598</v>
      </c>
      <c r="CB139" s="1">
        <v>844370.11739360995</v>
      </c>
      <c r="CC139" s="1">
        <v>683513.79483894596</v>
      </c>
      <c r="CD139" s="1">
        <v>747819.11897343199</v>
      </c>
      <c r="CE139" s="1">
        <v>594524.09503510303</v>
      </c>
      <c r="CF139" s="1">
        <v>844498.03196488298</v>
      </c>
      <c r="CG139" s="1">
        <v>714679.03614612506</v>
      </c>
      <c r="CH139" s="1">
        <v>735906.26348888001</v>
      </c>
      <c r="CI139" s="1">
        <v>644386.84766441095</v>
      </c>
      <c r="CJ139" s="1">
        <v>845266.53232764895</v>
      </c>
      <c r="CK139" s="1">
        <v>471757.571963105</v>
      </c>
      <c r="CL139" s="1">
        <v>848092.59366455697</v>
      </c>
      <c r="CM139" s="1">
        <v>690921.66598431999</v>
      </c>
      <c r="CN139" s="1">
        <v>789212.75947156199</v>
      </c>
      <c r="CO139" s="1">
        <v>932609.80021460797</v>
      </c>
      <c r="CP139" s="1">
        <v>758181.66358312499</v>
      </c>
      <c r="CQ139" s="1">
        <v>874016.63205010397</v>
      </c>
      <c r="CR139" s="1">
        <v>610371.97886883002</v>
      </c>
      <c r="CS139" s="1">
        <v>735906.26348888001</v>
      </c>
      <c r="CT139" s="20">
        <v>748006.82807176595</v>
      </c>
      <c r="CU139" s="20">
        <v>920060.65671848098</v>
      </c>
      <c r="CV139" s="20">
        <v>638097.03640757897</v>
      </c>
      <c r="CW139" s="20">
        <v>816863.67932885594</v>
      </c>
      <c r="CX139" s="20">
        <v>656311.21324231196</v>
      </c>
      <c r="CY139" s="20">
        <v>838305.18039760599</v>
      </c>
      <c r="CZ139" s="20">
        <v>487880.17735465599</v>
      </c>
      <c r="DA139" s="20">
        <v>855056.79567537701</v>
      </c>
      <c r="DB139" s="20">
        <v>811497.41625859204</v>
      </c>
      <c r="DC139" s="22">
        <v>690884.76022419496</v>
      </c>
      <c r="DD139" s="22">
        <v>738418.22475544596</v>
      </c>
      <c r="DE139" s="22">
        <v>551893.49980505602</v>
      </c>
      <c r="DF139" s="22">
        <v>923970.15518957598</v>
      </c>
      <c r="DG139" s="22">
        <v>690670.17161245097</v>
      </c>
      <c r="DH139" s="22">
        <v>721171.51235964603</v>
      </c>
      <c r="DI139" s="22">
        <v>788400.87319438101</v>
      </c>
      <c r="DJ139" s="22">
        <v>767269.72352652496</v>
      </c>
      <c r="DK139" s="22">
        <v>771034.60682975804</v>
      </c>
      <c r="DL139" s="22">
        <v>772623.35793430905</v>
      </c>
      <c r="DM139" s="6">
        <v>-2.08952887844428E-2</v>
      </c>
      <c r="DN139" s="6">
        <v>-1.0145887815075301</v>
      </c>
      <c r="DO139" s="5">
        <v>0.87492530149034897</v>
      </c>
      <c r="DP139" s="5">
        <v>0.95242451234497205</v>
      </c>
      <c r="DQ139" s="24">
        <v>752453.22038391395</v>
      </c>
      <c r="DR139" s="26">
        <v>741633.68854313402</v>
      </c>
      <c r="DS139" t="s">
        <v>1443</v>
      </c>
      <c r="DT139" t="s">
        <v>1442</v>
      </c>
      <c r="DU139" t="s">
        <v>384</v>
      </c>
      <c r="DV139" t="s">
        <v>384</v>
      </c>
      <c r="DW139" t="s">
        <v>3017</v>
      </c>
      <c r="DX139" t="s">
        <v>3018</v>
      </c>
      <c r="DY139" t="s">
        <v>3019</v>
      </c>
      <c r="DZ139" t="s">
        <v>3020</v>
      </c>
      <c r="EA139" t="s">
        <v>3021</v>
      </c>
      <c r="EB139" t="str">
        <f>"QSOX1"</f>
        <v>QSOX1</v>
      </c>
      <c r="EC139" t="s">
        <v>3022</v>
      </c>
      <c r="ED139" t="s">
        <v>1506</v>
      </c>
      <c r="EE139">
        <v>9606</v>
      </c>
      <c r="EF139" s="15" t="str">
        <f>HYPERLINK("http://www.uniprot.org/uniprot/O00391", "O00391")</f>
        <v>O00391</v>
      </c>
      <c r="EG139" t="s">
        <v>3023</v>
      </c>
      <c r="EH139" t="s">
        <v>1508</v>
      </c>
      <c r="EI139" t="s">
        <v>3024</v>
      </c>
      <c r="EJ139" t="s">
        <v>1542</v>
      </c>
      <c r="EK139" t="s">
        <v>1508</v>
      </c>
      <c r="EL139" t="s">
        <v>1508</v>
      </c>
      <c r="EM139" t="s">
        <v>3025</v>
      </c>
      <c r="EN139" t="s">
        <v>3026</v>
      </c>
      <c r="EO139" t="s">
        <v>1574</v>
      </c>
      <c r="EP139" t="s">
        <v>1575</v>
      </c>
      <c r="EQ139" t="s">
        <v>1514</v>
      </c>
      <c r="ER139" t="s">
        <v>3027</v>
      </c>
      <c r="ES139" t="s">
        <v>3028</v>
      </c>
      <c r="ET139" t="s">
        <v>3029</v>
      </c>
      <c r="EU139" t="s">
        <v>1508</v>
      </c>
      <c r="EV139" t="s">
        <v>1729</v>
      </c>
      <c r="EW139" t="s">
        <v>98</v>
      </c>
    </row>
    <row r="140" spans="1:153">
      <c r="A140">
        <v>618</v>
      </c>
      <c r="B140">
        <v>1</v>
      </c>
      <c r="C140" t="s">
        <v>386</v>
      </c>
      <c r="D140" t="s">
        <v>98</v>
      </c>
      <c r="E140" t="s">
        <v>98</v>
      </c>
      <c r="F140" t="s">
        <v>98</v>
      </c>
      <c r="G140" t="s">
        <v>98</v>
      </c>
      <c r="H140" t="s">
        <v>98</v>
      </c>
      <c r="I140">
        <v>5.9</v>
      </c>
      <c r="J140">
        <v>322</v>
      </c>
      <c r="K140">
        <v>35213</v>
      </c>
      <c r="L140" t="s">
        <v>387</v>
      </c>
      <c r="M140">
        <v>18</v>
      </c>
      <c r="N140">
        <v>18</v>
      </c>
      <c r="O140">
        <v>1</v>
      </c>
      <c r="P140">
        <v>10</v>
      </c>
      <c r="Q140">
        <v>8</v>
      </c>
      <c r="R140">
        <v>10</v>
      </c>
      <c r="S140">
        <v>8</v>
      </c>
      <c r="T140">
        <v>10</v>
      </c>
      <c r="U140">
        <v>8</v>
      </c>
      <c r="V140">
        <v>10</v>
      </c>
      <c r="W140" s="1">
        <v>1654410.5859999999</v>
      </c>
      <c r="X140" s="1">
        <v>1094318.7749999999</v>
      </c>
      <c r="Y140" s="1">
        <v>131530.88020000001</v>
      </c>
      <c r="Z140" s="1">
        <v>1477761.287</v>
      </c>
      <c r="AA140" s="1">
        <v>623306.77099999995</v>
      </c>
      <c r="AB140" s="1">
        <v>1549091.3859999999</v>
      </c>
      <c r="AC140" s="1">
        <v>1371063.297</v>
      </c>
      <c r="AD140" s="1">
        <v>1970023.5279999999</v>
      </c>
      <c r="AE140" s="1">
        <v>1075439.5020000001</v>
      </c>
      <c r="AF140" s="1">
        <v>1190806.4240000001</v>
      </c>
      <c r="AG140" s="1">
        <v>1334024.6170000001</v>
      </c>
      <c r="AH140">
        <v>8</v>
      </c>
      <c r="AI140" s="1">
        <v>148792.22510000001</v>
      </c>
      <c r="AJ140" s="1">
        <v>193957.3818</v>
      </c>
      <c r="AK140" s="1">
        <v>145858.68729999999</v>
      </c>
      <c r="AL140" s="1">
        <v>215588.06880000001</v>
      </c>
      <c r="AM140" s="1">
        <v>179991.72560000001</v>
      </c>
      <c r="AN140" s="1">
        <v>208043.4497</v>
      </c>
      <c r="AO140" s="1">
        <v>389598.26760000002</v>
      </c>
      <c r="AP140" s="1">
        <v>241000.80470000001</v>
      </c>
      <c r="AQ140" s="1">
        <v>85206.984620000003</v>
      </c>
      <c r="AR140" s="1">
        <v>267456.45850000001</v>
      </c>
      <c r="AS140" s="1">
        <v>207549.40539999999</v>
      </c>
      <c r="AT140" s="1">
        <v>716128.20510545396</v>
      </c>
      <c r="AU140" s="1">
        <v>1224707.00483636</v>
      </c>
      <c r="AV140" s="1">
        <v>207549.40537454499</v>
      </c>
      <c r="AW140" s="1">
        <v>826818.30960932502</v>
      </c>
      <c r="AX140" s="1">
        <v>967732.99432756903</v>
      </c>
      <c r="AY140" s="1">
        <v>93452.198154532496</v>
      </c>
      <c r="AZ140" s="1">
        <v>1081145.57062323</v>
      </c>
      <c r="BA140" s="1">
        <v>1102475.02497825</v>
      </c>
      <c r="BB140" s="1">
        <v>1118988.4063810799</v>
      </c>
      <c r="BC140" s="1">
        <v>806433.82927720796</v>
      </c>
      <c r="BD140" s="1">
        <v>1360572.1251826901</v>
      </c>
      <c r="BE140" s="1">
        <v>672909.56021920301</v>
      </c>
      <c r="BF140" s="1">
        <v>808649.07201213005</v>
      </c>
      <c r="BG140" s="1">
        <v>947819.49806246103</v>
      </c>
      <c r="BH140" s="1">
        <v>947819.49806246103</v>
      </c>
      <c r="BI140" s="1">
        <v>302877.962153745</v>
      </c>
      <c r="BJ140" s="1">
        <v>366124.27041941998</v>
      </c>
      <c r="BK140" s="1">
        <v>259990.661112551</v>
      </c>
      <c r="BL140" s="1">
        <v>339869.56665596197</v>
      </c>
      <c r="BM140" s="1">
        <v>283741.18259316502</v>
      </c>
      <c r="BN140" s="1">
        <v>355819.24506120698</v>
      </c>
      <c r="BO140" s="1">
        <v>635840.01581576804</v>
      </c>
      <c r="BP140" s="1">
        <v>409772.63873679203</v>
      </c>
      <c r="BQ140" s="1">
        <v>250669.448922285</v>
      </c>
      <c r="BR140" s="1">
        <v>281785.59822606598</v>
      </c>
      <c r="BS140" s="1">
        <v>350274.815849751</v>
      </c>
      <c r="BT140" s="1">
        <v>350274.815849751</v>
      </c>
      <c r="BU140" s="1">
        <v>576192.06879532104</v>
      </c>
      <c r="BV140" s="7">
        <v>0.60791328936910005</v>
      </c>
      <c r="BW140" s="7">
        <v>1.6449714416307799</v>
      </c>
      <c r="BX140" s="1">
        <v>502633.838305204</v>
      </c>
      <c r="BY140" s="1">
        <v>588297.74781268195</v>
      </c>
      <c r="BZ140" s="1">
        <v>56810.833178894798</v>
      </c>
      <c r="CA140" s="1">
        <v>657242.76012440596</v>
      </c>
      <c r="CB140" s="1">
        <v>670209.21888181404</v>
      </c>
      <c r="CC140" s="1">
        <v>680247.92288901296</v>
      </c>
      <c r="CD140" s="1">
        <v>490241.84181442799</v>
      </c>
      <c r="CE140" s="1">
        <v>827109.87604371901</v>
      </c>
      <c r="CF140" s="1">
        <v>409070.66420077102</v>
      </c>
      <c r="CG140" s="1">
        <v>491588.517312165</v>
      </c>
      <c r="CH140" s="1">
        <v>576192.06879532104</v>
      </c>
      <c r="CI140" s="1">
        <v>498225.59804224002</v>
      </c>
      <c r="CJ140" s="1">
        <v>602263.96892785095</v>
      </c>
      <c r="CK140" s="1">
        <v>427677.21262085298</v>
      </c>
      <c r="CL140" s="1">
        <v>559075.73102848697</v>
      </c>
      <c r="CM140" s="1">
        <v>466746.14218030201</v>
      </c>
      <c r="CN140" s="1">
        <v>585312.49650830997</v>
      </c>
      <c r="CO140" s="1">
        <v>1045938.667463</v>
      </c>
      <c r="CP140" s="1">
        <v>674064.28828371002</v>
      </c>
      <c r="CQ140" s="1">
        <v>412344.08476648398</v>
      </c>
      <c r="CR140" s="1">
        <v>463529.26174472301</v>
      </c>
      <c r="CS140" s="1">
        <v>576192.06879532104</v>
      </c>
      <c r="CT140" s="20">
        <v>585140.54027951194</v>
      </c>
      <c r="CU140" s="20">
        <v>563267.058789409</v>
      </c>
      <c r="CV140" s="20">
        <v>578091.51481469302</v>
      </c>
      <c r="CW140" s="20">
        <v>648376.29515577701</v>
      </c>
      <c r="CX140" s="20">
        <v>507445.25265322003</v>
      </c>
      <c r="CY140" s="20">
        <v>597303.910434886</v>
      </c>
      <c r="CZ140" s="20">
        <v>442293.34460014699</v>
      </c>
      <c r="DA140" s="20">
        <v>563666.64051091298</v>
      </c>
      <c r="DB140" s="20">
        <v>548200.04506353999</v>
      </c>
      <c r="DC140" s="22">
        <v>687583.66933753097</v>
      </c>
      <c r="DD140" s="22">
        <v>484078.97223915602</v>
      </c>
      <c r="DE140" s="22">
        <v>767801.62154090905</v>
      </c>
      <c r="DF140" s="22">
        <v>447566.56709509803</v>
      </c>
      <c r="DG140" s="22">
        <v>475074.136000378</v>
      </c>
      <c r="DH140" s="22">
        <v>534850.32172127196</v>
      </c>
      <c r="DI140" s="22">
        <v>884205.76166564203</v>
      </c>
      <c r="DJ140" s="22">
        <v>682144.06250124599</v>
      </c>
      <c r="DK140" s="22">
        <v>363759.16386254499</v>
      </c>
      <c r="DL140" s="22">
        <v>586746.35649842396</v>
      </c>
      <c r="DM140" s="6">
        <v>8.0441624508200998E-2</v>
      </c>
      <c r="DN140" s="6">
        <v>1.0573415411501501</v>
      </c>
      <c r="DO140" s="5">
        <v>0.60953930408097201</v>
      </c>
      <c r="DP140" s="5">
        <v>0.81797372128107504</v>
      </c>
      <c r="DQ140" s="24">
        <v>559309.40025578905</v>
      </c>
      <c r="DR140" s="26">
        <v>591381.06324622</v>
      </c>
      <c r="DS140" t="s">
        <v>1441</v>
      </c>
      <c r="DT140" t="s">
        <v>1442</v>
      </c>
      <c r="DU140" t="s">
        <v>386</v>
      </c>
      <c r="DV140" t="s">
        <v>386</v>
      </c>
      <c r="DW140" t="s">
        <v>3030</v>
      </c>
      <c r="DX140" t="s">
        <v>3031</v>
      </c>
      <c r="DY140" t="s">
        <v>3032</v>
      </c>
      <c r="DZ140" t="s">
        <v>3033</v>
      </c>
      <c r="EA140" t="s">
        <v>3034</v>
      </c>
      <c r="EB140" t="str">
        <f>"LYVE1"</f>
        <v>LYVE1</v>
      </c>
      <c r="EC140" t="s">
        <v>3035</v>
      </c>
      <c r="ED140" t="s">
        <v>1506</v>
      </c>
      <c r="EE140">
        <v>9606</v>
      </c>
      <c r="EF140" s="15" t="str">
        <f>HYPERLINK("http://www.uniprot.org/uniprot/Q9Y5Y7", "Q9Y5Y7")</f>
        <v>Q9Y5Y7</v>
      </c>
      <c r="EG140" t="s">
        <v>3036</v>
      </c>
      <c r="EH140" t="s">
        <v>1677</v>
      </c>
      <c r="EI140" t="s">
        <v>2755</v>
      </c>
      <c r="EJ140" t="s">
        <v>1510</v>
      </c>
      <c r="EK140" t="s">
        <v>1508</v>
      </c>
      <c r="EL140" t="s">
        <v>1508</v>
      </c>
      <c r="EM140" t="s">
        <v>3025</v>
      </c>
      <c r="EN140" t="s">
        <v>1508</v>
      </c>
      <c r="EO140" t="s">
        <v>2271</v>
      </c>
      <c r="EP140" t="s">
        <v>1617</v>
      </c>
      <c r="EQ140" t="s">
        <v>1508</v>
      </c>
      <c r="ER140" t="s">
        <v>3037</v>
      </c>
      <c r="ES140" t="s">
        <v>3038</v>
      </c>
      <c r="ET140" t="s">
        <v>3039</v>
      </c>
      <c r="EU140" t="s">
        <v>1508</v>
      </c>
      <c r="EV140" t="s">
        <v>3040</v>
      </c>
      <c r="EW140" t="s">
        <v>98</v>
      </c>
    </row>
    <row r="141" spans="1:153">
      <c r="A141">
        <v>611</v>
      </c>
      <c r="B141">
        <v>1</v>
      </c>
      <c r="C141" t="s">
        <v>388</v>
      </c>
      <c r="D141" t="s">
        <v>98</v>
      </c>
      <c r="E141" t="s">
        <v>98</v>
      </c>
      <c r="F141" t="s">
        <v>98</v>
      </c>
      <c r="G141" t="s">
        <v>98</v>
      </c>
      <c r="H141" t="s">
        <v>98</v>
      </c>
      <c r="I141">
        <v>4.3</v>
      </c>
      <c r="J141">
        <v>1381</v>
      </c>
      <c r="K141">
        <v>147459</v>
      </c>
      <c r="L141" t="s">
        <v>389</v>
      </c>
      <c r="M141">
        <v>21</v>
      </c>
      <c r="N141">
        <v>21</v>
      </c>
      <c r="O141">
        <v>1</v>
      </c>
      <c r="P141">
        <v>9</v>
      </c>
      <c r="Q141">
        <v>12</v>
      </c>
      <c r="R141">
        <v>9</v>
      </c>
      <c r="S141">
        <v>12</v>
      </c>
      <c r="T141">
        <v>9</v>
      </c>
      <c r="U141">
        <v>12</v>
      </c>
      <c r="V141">
        <v>9</v>
      </c>
      <c r="W141" s="1">
        <v>1136860.4169999999</v>
      </c>
      <c r="X141" s="1">
        <v>974298.51199999999</v>
      </c>
      <c r="Y141" s="1">
        <v>108260.43949999999</v>
      </c>
      <c r="Z141" s="1">
        <v>1007743.74</v>
      </c>
      <c r="AA141" s="1">
        <v>484503.01750000002</v>
      </c>
      <c r="AB141" s="1">
        <v>1382531.959</v>
      </c>
      <c r="AC141" s="1">
        <v>1122541.5630000001</v>
      </c>
      <c r="AD141" s="1">
        <v>1763161.5719999999</v>
      </c>
      <c r="AE141" s="1">
        <v>1245745.432</v>
      </c>
      <c r="AF141" s="1">
        <v>1470250.483</v>
      </c>
      <c r="AG141" s="1">
        <v>1176404.077</v>
      </c>
      <c r="AH141">
        <v>12</v>
      </c>
      <c r="AI141" s="1">
        <v>328412.7303</v>
      </c>
      <c r="AJ141" s="1">
        <v>336042.87939999998</v>
      </c>
      <c r="AK141" s="1">
        <v>226303.9607</v>
      </c>
      <c r="AL141" s="1">
        <v>197559.6488</v>
      </c>
      <c r="AM141" s="1">
        <v>376020.19679999998</v>
      </c>
      <c r="AN141" s="1">
        <v>428865.87449999998</v>
      </c>
      <c r="AO141" s="1">
        <v>496679.29979999998</v>
      </c>
      <c r="AP141" s="1">
        <v>346542.9976</v>
      </c>
      <c r="AQ141" s="1">
        <v>271345.17879999999</v>
      </c>
      <c r="AR141" s="1">
        <v>462210.72610000003</v>
      </c>
      <c r="AS141" s="1">
        <v>346998.3493</v>
      </c>
      <c r="AT141" s="1">
        <v>713149.22973181796</v>
      </c>
      <c r="AU141" s="1">
        <v>1079300.1101818101</v>
      </c>
      <c r="AV141" s="1">
        <v>346998.34928181802</v>
      </c>
      <c r="AW141" s="1">
        <v>568164.28533520806</v>
      </c>
      <c r="AX141" s="1">
        <v>861596.12530330103</v>
      </c>
      <c r="AY141" s="1">
        <v>76918.637122073895</v>
      </c>
      <c r="AZ141" s="1">
        <v>737275.83095380897</v>
      </c>
      <c r="BA141" s="1">
        <v>856965.62458865601</v>
      </c>
      <c r="BB141" s="1">
        <v>998673.96304295806</v>
      </c>
      <c r="BC141" s="1">
        <v>660257.98601252504</v>
      </c>
      <c r="BD141" s="1">
        <v>1217705.5009550599</v>
      </c>
      <c r="BE141" s="1">
        <v>779471.09924199304</v>
      </c>
      <c r="BF141" s="1">
        <v>998413.06256115402</v>
      </c>
      <c r="BG141" s="1">
        <v>835830.69425530196</v>
      </c>
      <c r="BH141" s="1">
        <v>835830.69425530196</v>
      </c>
      <c r="BI141" s="1">
        <v>668509.24792448501</v>
      </c>
      <c r="BJ141" s="1">
        <v>634332.41317328496</v>
      </c>
      <c r="BK141" s="1">
        <v>403383.01025407499</v>
      </c>
      <c r="BL141" s="1">
        <v>311448.18263876101</v>
      </c>
      <c r="BM141" s="1">
        <v>592762.88931221096</v>
      </c>
      <c r="BN141" s="1">
        <v>733494.52682674106</v>
      </c>
      <c r="BO141" s="1">
        <v>810600.55986808694</v>
      </c>
      <c r="BP141" s="1">
        <v>589225.578475049</v>
      </c>
      <c r="BQ141" s="1">
        <v>798267.26342748106</v>
      </c>
      <c r="BR141" s="1">
        <v>486973.94219251099</v>
      </c>
      <c r="BS141" s="1">
        <v>585618.55509524397</v>
      </c>
      <c r="BT141" s="1">
        <v>585618.55509524397</v>
      </c>
      <c r="BU141" s="1">
        <v>699627.01739858801</v>
      </c>
      <c r="BV141" s="7">
        <v>0.83704393988777004</v>
      </c>
      <c r="BW141" s="7">
        <v>1.19468041323383</v>
      </c>
      <c r="BX141" s="1">
        <v>475578.47190050199</v>
      </c>
      <c r="BY141" s="1">
        <v>721193.81531591294</v>
      </c>
      <c r="BZ141" s="1">
        <v>64384.279067458403</v>
      </c>
      <c r="CA141" s="1">
        <v>617132.26632560603</v>
      </c>
      <c r="CB141" s="1">
        <v>717317.88275407301</v>
      </c>
      <c r="CC141" s="1">
        <v>835933.98868881096</v>
      </c>
      <c r="CD141" s="1">
        <v>552664.94595428801</v>
      </c>
      <c r="CE141" s="1">
        <v>1019273.01014243</v>
      </c>
      <c r="CF141" s="1">
        <v>652451.55993816897</v>
      </c>
      <c r="CG141" s="1">
        <v>835715.60352160304</v>
      </c>
      <c r="CH141" s="1">
        <v>699627.01739858801</v>
      </c>
      <c r="CI141" s="1">
        <v>798654.90456106502</v>
      </c>
      <c r="CJ141" s="1">
        <v>757824.50949747604</v>
      </c>
      <c r="CK141" s="1">
        <v>481913.78138184699</v>
      </c>
      <c r="CL141" s="1">
        <v>372081.04353580199</v>
      </c>
      <c r="CM141" s="1">
        <v>708162.213553195</v>
      </c>
      <c r="CN141" s="1">
        <v>876291.54441412794</v>
      </c>
      <c r="CO141" s="1">
        <v>968408.61183078506</v>
      </c>
      <c r="CP141" s="1">
        <v>703936.25758051698</v>
      </c>
      <c r="CQ141" s="1">
        <v>953674.26414258697</v>
      </c>
      <c r="CR141" s="1">
        <v>581778.23049265903</v>
      </c>
      <c r="CS141" s="1">
        <v>699627.01739858801</v>
      </c>
      <c r="CT141" s="20">
        <v>553644.07006794005</v>
      </c>
      <c r="CU141" s="20">
        <v>690508.71039447002</v>
      </c>
      <c r="CV141" s="20">
        <v>542811.49725204404</v>
      </c>
      <c r="CW141" s="20">
        <v>693950.33396442595</v>
      </c>
      <c r="CX141" s="20">
        <v>813433.99741047202</v>
      </c>
      <c r="CY141" s="20">
        <v>751583.30283654702</v>
      </c>
      <c r="CZ141" s="20">
        <v>498383.48148149299</v>
      </c>
      <c r="DA141" s="20">
        <v>375136.42636892397</v>
      </c>
      <c r="DB141" s="20">
        <v>831746.68690072</v>
      </c>
      <c r="DC141" s="22">
        <v>844948.64287941298</v>
      </c>
      <c r="DD141" s="22">
        <v>545717.35052233795</v>
      </c>
      <c r="DE141" s="22">
        <v>946185.61892117898</v>
      </c>
      <c r="DF141" s="22">
        <v>713851.00529733195</v>
      </c>
      <c r="DG141" s="22">
        <v>807640.64721418906</v>
      </c>
      <c r="DH141" s="22">
        <v>800742.88050822902</v>
      </c>
      <c r="DI141" s="22">
        <v>818664.13477604301</v>
      </c>
      <c r="DJ141" s="22">
        <v>712374.09670602495</v>
      </c>
      <c r="DK141" s="22">
        <v>841306.48586408806</v>
      </c>
      <c r="DL141" s="22">
        <v>736428.71163473895</v>
      </c>
      <c r="DM141" s="6">
        <v>0.28165169963731801</v>
      </c>
      <c r="DN141" s="6">
        <v>1.21558551817933</v>
      </c>
      <c r="DO141" s="5">
        <v>6.7857296230293906E-2</v>
      </c>
      <c r="DP141" s="5">
        <v>0.348234696038981</v>
      </c>
      <c r="DQ141" s="24">
        <v>639022.056297448</v>
      </c>
      <c r="DR141" s="26">
        <v>776785.95743235701</v>
      </c>
      <c r="DS141" t="s">
        <v>1441</v>
      </c>
      <c r="DT141" t="s">
        <v>1442</v>
      </c>
      <c r="DU141" t="s">
        <v>388</v>
      </c>
      <c r="DV141" t="s">
        <v>388</v>
      </c>
      <c r="DW141" t="s">
        <v>3041</v>
      </c>
      <c r="DX141" t="s">
        <v>1508</v>
      </c>
      <c r="DY141" t="s">
        <v>3042</v>
      </c>
      <c r="DZ141" t="s">
        <v>3043</v>
      </c>
      <c r="EA141" t="s">
        <v>3044</v>
      </c>
      <c r="EB141" t="str">
        <f>"HEG1"</f>
        <v>HEG1</v>
      </c>
      <c r="EC141" t="s">
        <v>3045</v>
      </c>
      <c r="ED141" t="s">
        <v>1506</v>
      </c>
      <c r="EE141">
        <v>9606</v>
      </c>
      <c r="EF141" s="15" t="str">
        <f>HYPERLINK("http://www.uniprot.org/uniprot/Q9ULI3", "Q9ULI3")</f>
        <v>Q9ULI3</v>
      </c>
      <c r="EG141" t="s">
        <v>3046</v>
      </c>
      <c r="EH141" t="s">
        <v>1508</v>
      </c>
      <c r="EI141" t="s">
        <v>3047</v>
      </c>
      <c r="EJ141" t="s">
        <v>1542</v>
      </c>
      <c r="EK141" t="s">
        <v>1508</v>
      </c>
      <c r="EL141" t="s">
        <v>1508</v>
      </c>
      <c r="EM141" t="s">
        <v>3048</v>
      </c>
      <c r="EN141" t="s">
        <v>2019</v>
      </c>
      <c r="EO141" t="s">
        <v>3049</v>
      </c>
      <c r="EP141" t="s">
        <v>1575</v>
      </c>
      <c r="EQ141" t="s">
        <v>1514</v>
      </c>
      <c r="ER141" t="s">
        <v>3050</v>
      </c>
      <c r="ES141" t="s">
        <v>3051</v>
      </c>
      <c r="ET141" t="s">
        <v>2973</v>
      </c>
      <c r="EU141" t="s">
        <v>1508</v>
      </c>
      <c r="EV141" t="s">
        <v>1508</v>
      </c>
      <c r="EW141" t="s">
        <v>98</v>
      </c>
    </row>
    <row r="142" spans="1:153">
      <c r="A142">
        <v>242</v>
      </c>
      <c r="B142">
        <v>1</v>
      </c>
      <c r="C142" t="s">
        <v>390</v>
      </c>
      <c r="D142" t="s">
        <v>98</v>
      </c>
      <c r="E142" t="s">
        <v>98</v>
      </c>
      <c r="F142" t="s">
        <v>98</v>
      </c>
      <c r="G142" t="s">
        <v>98</v>
      </c>
      <c r="H142" t="s">
        <v>98</v>
      </c>
      <c r="I142">
        <v>32</v>
      </c>
      <c r="J142">
        <v>375</v>
      </c>
      <c r="K142">
        <v>40076</v>
      </c>
      <c r="L142" t="s">
        <v>391</v>
      </c>
      <c r="M142">
        <v>30</v>
      </c>
      <c r="N142">
        <v>30</v>
      </c>
      <c r="O142">
        <v>1</v>
      </c>
      <c r="P142">
        <v>16</v>
      </c>
      <c r="Q142">
        <v>14</v>
      </c>
      <c r="R142">
        <v>16</v>
      </c>
      <c r="S142">
        <v>14</v>
      </c>
      <c r="T142">
        <v>16</v>
      </c>
      <c r="U142">
        <v>14</v>
      </c>
      <c r="V142">
        <v>16</v>
      </c>
      <c r="W142" s="1">
        <v>964779.31949999998</v>
      </c>
      <c r="X142" s="1">
        <v>695330.54249999998</v>
      </c>
      <c r="Y142" s="1">
        <v>96425.700899999996</v>
      </c>
      <c r="Z142" s="1">
        <v>790295.39150000003</v>
      </c>
      <c r="AA142" s="1">
        <v>335454.7562</v>
      </c>
      <c r="AB142" s="1">
        <v>811837.26939999999</v>
      </c>
      <c r="AC142" s="1">
        <v>763624.94850000006</v>
      </c>
      <c r="AD142" s="1">
        <v>1030923.96</v>
      </c>
      <c r="AE142" s="1">
        <v>735739.6544</v>
      </c>
      <c r="AF142" s="1">
        <v>940824.5503</v>
      </c>
      <c r="AG142" s="1">
        <v>785423.37690000003</v>
      </c>
      <c r="AH142">
        <v>14</v>
      </c>
      <c r="AI142" s="1">
        <v>504813.8125</v>
      </c>
      <c r="AJ142" s="1">
        <v>385530.63309999998</v>
      </c>
      <c r="AK142" s="1">
        <v>382768.41029999999</v>
      </c>
      <c r="AL142" s="1">
        <v>566061.04850000003</v>
      </c>
      <c r="AM142" s="1">
        <v>462618.08779999998</v>
      </c>
      <c r="AN142" s="1">
        <v>432024.74589999998</v>
      </c>
      <c r="AO142" s="1">
        <v>894689.92630000005</v>
      </c>
      <c r="AP142" s="1">
        <v>768432.27509999997</v>
      </c>
      <c r="AQ142" s="1">
        <v>516368.87530000001</v>
      </c>
      <c r="AR142" s="1">
        <v>961614.5919</v>
      </c>
      <c r="AS142" s="1">
        <v>587492.24069999997</v>
      </c>
      <c r="AT142" s="1">
        <v>655139.73261363595</v>
      </c>
      <c r="AU142" s="1">
        <v>722787.22455454501</v>
      </c>
      <c r="AV142" s="1">
        <v>587492.240672727</v>
      </c>
      <c r="AW142" s="1">
        <v>482163.98809661902</v>
      </c>
      <c r="AX142" s="1">
        <v>614897.89201591501</v>
      </c>
      <c r="AY142" s="1">
        <v>68510.099635876104</v>
      </c>
      <c r="AZ142" s="1">
        <v>578188.35120437294</v>
      </c>
      <c r="BA142" s="1">
        <v>593336.23173599399</v>
      </c>
      <c r="BB142" s="1">
        <v>586431.82741620205</v>
      </c>
      <c r="BC142" s="1">
        <v>449149.93545368401</v>
      </c>
      <c r="BD142" s="1">
        <v>711994.74687642301</v>
      </c>
      <c r="BE142" s="1">
        <v>460357.13432268199</v>
      </c>
      <c r="BF142" s="1">
        <v>638892.16936767602</v>
      </c>
      <c r="BG142" s="1">
        <v>558040.37000006996</v>
      </c>
      <c r="BH142" s="1">
        <v>558040.37000006996</v>
      </c>
      <c r="BI142" s="1">
        <v>1027587.15177694</v>
      </c>
      <c r="BJ142" s="1">
        <v>727748.12929586903</v>
      </c>
      <c r="BK142" s="1">
        <v>682278.26459327503</v>
      </c>
      <c r="BL142" s="1">
        <v>892382.05214867997</v>
      </c>
      <c r="BM142" s="1">
        <v>729276.87583301205</v>
      </c>
      <c r="BN142" s="1">
        <v>738897.18304309505</v>
      </c>
      <c r="BO142" s="1">
        <v>1460169.8831804499</v>
      </c>
      <c r="BP142" s="1">
        <v>1306562.1148037701</v>
      </c>
      <c r="BQ142" s="1">
        <v>1519099.6605422499</v>
      </c>
      <c r="BR142" s="1">
        <v>1013133.6687891399</v>
      </c>
      <c r="BS142" s="1">
        <v>991492.77747991099</v>
      </c>
      <c r="BT142" s="1">
        <v>991492.77747991099</v>
      </c>
      <c r="BU142" s="1">
        <v>743836.67320002895</v>
      </c>
      <c r="BV142" s="7">
        <v>1.33294419756752</v>
      </c>
      <c r="BW142" s="7">
        <v>0.75021895277003103</v>
      </c>
      <c r="BX142" s="1">
        <v>642697.69020940701</v>
      </c>
      <c r="BY142" s="1">
        <v>819624.57725911797</v>
      </c>
      <c r="BZ142" s="1">
        <v>91320.139784414205</v>
      </c>
      <c r="CA142" s="1">
        <v>770692.80783900502</v>
      </c>
      <c r="CB142" s="1">
        <v>790884.08729907498</v>
      </c>
      <c r="CC142" s="1">
        <v>781680.90162334801</v>
      </c>
      <c r="CD142" s="1">
        <v>598691.80030081805</v>
      </c>
      <c r="CE142" s="1">
        <v>949049.26654748805</v>
      </c>
      <c r="CF142" s="1">
        <v>613630.37100423395</v>
      </c>
      <c r="CG142" s="1">
        <v>851607.61002997297</v>
      </c>
      <c r="CH142" s="1">
        <v>743836.67320002895</v>
      </c>
      <c r="CI142" s="1">
        <v>770915.35688603902</v>
      </c>
      <c r="CJ142" s="1">
        <v>545970.43944069603</v>
      </c>
      <c r="CK142" s="1">
        <v>511858.08516092098</v>
      </c>
      <c r="CL142" s="1">
        <v>669481.92863375403</v>
      </c>
      <c r="CM142" s="1">
        <v>547117.33406684198</v>
      </c>
      <c r="CN142" s="1">
        <v>554334.67086731701</v>
      </c>
      <c r="CO142" s="1">
        <v>1095447.12062598</v>
      </c>
      <c r="CP142" s="1">
        <v>980207.66149708501</v>
      </c>
      <c r="CQ142" s="1">
        <v>1139657.35648532</v>
      </c>
      <c r="CR142" s="1">
        <v>760072.08001504897</v>
      </c>
      <c r="CS142" s="1">
        <v>743836.67320002895</v>
      </c>
      <c r="CT142" s="20">
        <v>748195.69441159302</v>
      </c>
      <c r="CU142" s="20">
        <v>784751.47433549899</v>
      </c>
      <c r="CV142" s="20">
        <v>677878.85964100598</v>
      </c>
      <c r="CW142" s="20">
        <v>765120.02517091401</v>
      </c>
      <c r="CX142" s="20">
        <v>785181.12996698497</v>
      </c>
      <c r="CY142" s="20">
        <v>541473.99692583596</v>
      </c>
      <c r="CZ142" s="20">
        <v>529351.15027312201</v>
      </c>
      <c r="DA142" s="20">
        <v>674979.45028224902</v>
      </c>
      <c r="DB142" s="20">
        <v>642597.16382321098</v>
      </c>
      <c r="DC142" s="22">
        <v>790110.49428363005</v>
      </c>
      <c r="DD142" s="22">
        <v>591165.59758547496</v>
      </c>
      <c r="DE142" s="22">
        <v>880997.29779898701</v>
      </c>
      <c r="DF142" s="22">
        <v>671376.51914551202</v>
      </c>
      <c r="DG142" s="22">
        <v>822998.779056967</v>
      </c>
      <c r="DH142" s="22">
        <v>506543.22062715603</v>
      </c>
      <c r="DI142" s="22">
        <v>926058.750659768</v>
      </c>
      <c r="DJ142" s="22">
        <v>991957.06986785203</v>
      </c>
      <c r="DK142" s="22">
        <v>1005375.90425159</v>
      </c>
      <c r="DL142" s="22">
        <v>962117.30397856701</v>
      </c>
      <c r="DM142" s="6">
        <v>0.25409095667065001</v>
      </c>
      <c r="DN142" s="6">
        <v>1.1925841652790501</v>
      </c>
      <c r="DO142" s="5">
        <v>8.8707598774882795E-2</v>
      </c>
      <c r="DP142" s="5">
        <v>0.39512501595020999</v>
      </c>
      <c r="DQ142" s="24">
        <v>683280.99387004599</v>
      </c>
      <c r="DR142" s="26">
        <v>814870.09372554999</v>
      </c>
      <c r="DS142" t="s">
        <v>1441</v>
      </c>
      <c r="DT142" t="s">
        <v>1442</v>
      </c>
      <c r="DU142" t="s">
        <v>390</v>
      </c>
      <c r="DV142" t="s">
        <v>390</v>
      </c>
      <c r="DW142" t="s">
        <v>3052</v>
      </c>
      <c r="DX142" t="s">
        <v>3053</v>
      </c>
      <c r="DY142" t="s">
        <v>3054</v>
      </c>
      <c r="DZ142" t="s">
        <v>3055</v>
      </c>
      <c r="EA142" t="s">
        <v>3056</v>
      </c>
      <c r="EB142" t="str">
        <f>"CD14"</f>
        <v>CD14</v>
      </c>
      <c r="EC142" t="s">
        <v>1508</v>
      </c>
      <c r="ED142" t="s">
        <v>1506</v>
      </c>
      <c r="EE142">
        <v>9606</v>
      </c>
      <c r="EF142" s="15" t="str">
        <f>HYPERLINK("http://www.uniprot.org/uniprot/P08571", "P08571")</f>
        <v>P08571</v>
      </c>
      <c r="EG142" t="s">
        <v>3057</v>
      </c>
      <c r="EH142" t="s">
        <v>3058</v>
      </c>
      <c r="EI142" t="s">
        <v>3059</v>
      </c>
      <c r="EJ142" t="s">
        <v>1510</v>
      </c>
      <c r="EK142" t="s">
        <v>1508</v>
      </c>
      <c r="EL142" t="s">
        <v>1508</v>
      </c>
      <c r="EM142" t="s">
        <v>2120</v>
      </c>
      <c r="EN142" t="s">
        <v>1508</v>
      </c>
      <c r="EO142" t="s">
        <v>1508</v>
      </c>
      <c r="EP142" t="s">
        <v>2992</v>
      </c>
      <c r="EQ142" t="s">
        <v>1514</v>
      </c>
      <c r="ER142" t="s">
        <v>3060</v>
      </c>
      <c r="ES142" t="s">
        <v>3061</v>
      </c>
      <c r="ET142" t="s">
        <v>3062</v>
      </c>
      <c r="EU142" t="s">
        <v>1508</v>
      </c>
      <c r="EV142" t="s">
        <v>3063</v>
      </c>
      <c r="EW142" t="s">
        <v>98</v>
      </c>
    </row>
    <row r="143" spans="1:153">
      <c r="A143">
        <v>610</v>
      </c>
      <c r="B143">
        <v>1</v>
      </c>
      <c r="C143" t="s">
        <v>392</v>
      </c>
      <c r="D143" t="s">
        <v>98</v>
      </c>
      <c r="E143" t="s">
        <v>98</v>
      </c>
      <c r="F143" t="s">
        <v>98</v>
      </c>
      <c r="G143" t="s">
        <v>98</v>
      </c>
      <c r="H143" t="s">
        <v>98</v>
      </c>
      <c r="I143">
        <v>15.3</v>
      </c>
      <c r="J143">
        <v>444</v>
      </c>
      <c r="K143">
        <v>50706</v>
      </c>
      <c r="L143" t="s">
        <v>393</v>
      </c>
      <c r="M143">
        <v>30</v>
      </c>
      <c r="N143">
        <v>30</v>
      </c>
      <c r="O143">
        <v>1</v>
      </c>
      <c r="P143">
        <v>16</v>
      </c>
      <c r="Q143">
        <v>14</v>
      </c>
      <c r="R143">
        <v>16</v>
      </c>
      <c r="S143">
        <v>14</v>
      </c>
      <c r="T143">
        <v>16</v>
      </c>
      <c r="U143">
        <v>14</v>
      </c>
      <c r="V143">
        <v>16</v>
      </c>
      <c r="W143" s="1">
        <v>742701.71010000003</v>
      </c>
      <c r="X143" s="1">
        <v>1335747.173</v>
      </c>
      <c r="Y143" s="1">
        <v>38024.919130000002</v>
      </c>
      <c r="Z143" s="1">
        <v>1108363.3640000001</v>
      </c>
      <c r="AA143" s="1">
        <v>220061.97760000001</v>
      </c>
      <c r="AB143" s="1">
        <v>770952.57140000002</v>
      </c>
      <c r="AC143" s="1">
        <v>1577914.399</v>
      </c>
      <c r="AD143" s="1">
        <v>941373.59649999999</v>
      </c>
      <c r="AE143" s="1">
        <v>1108966.665</v>
      </c>
      <c r="AF143" s="1">
        <v>1435965.497</v>
      </c>
      <c r="AG143" s="1">
        <v>1026894.106</v>
      </c>
      <c r="AH143">
        <v>14</v>
      </c>
      <c r="AI143" s="1">
        <v>272973.61629999999</v>
      </c>
      <c r="AJ143" s="1">
        <v>313650.59399999998</v>
      </c>
      <c r="AK143" s="1">
        <v>250531.49239999999</v>
      </c>
      <c r="AL143" s="1">
        <v>323817.25829999999</v>
      </c>
      <c r="AM143" s="1">
        <v>283260.86139999999</v>
      </c>
      <c r="AN143" s="1">
        <v>445652.08919999999</v>
      </c>
      <c r="AO143" s="1">
        <v>529960.64580000006</v>
      </c>
      <c r="AP143" s="1">
        <v>431802.19669999997</v>
      </c>
      <c r="AQ143" s="1">
        <v>216264.3082</v>
      </c>
      <c r="AR143" s="1">
        <v>598922.62159999995</v>
      </c>
      <c r="AS143" s="1">
        <v>366683.56839999999</v>
      </c>
      <c r="AT143" s="1">
        <v>651840.23777409096</v>
      </c>
      <c r="AU143" s="1">
        <v>936996.90715727198</v>
      </c>
      <c r="AV143" s="1">
        <v>366683.568390909</v>
      </c>
      <c r="AW143" s="1">
        <v>371177.12959849002</v>
      </c>
      <c r="AX143" s="1">
        <v>1181234.0617037001</v>
      </c>
      <c r="AY143" s="1">
        <v>27016.562741338901</v>
      </c>
      <c r="AZ143" s="1">
        <v>810890.197335148</v>
      </c>
      <c r="BA143" s="1">
        <v>389235.03728683898</v>
      </c>
      <c r="BB143" s="1">
        <v>556898.70659850503</v>
      </c>
      <c r="BC143" s="1">
        <v>928099.78491986101</v>
      </c>
      <c r="BD143" s="1">
        <v>650147.90766543604</v>
      </c>
      <c r="BE143" s="1">
        <v>693887.726325033</v>
      </c>
      <c r="BF143" s="1">
        <v>975130.92236264795</v>
      </c>
      <c r="BG143" s="1">
        <v>729604.41937048605</v>
      </c>
      <c r="BH143" s="1">
        <v>729604.41937048605</v>
      </c>
      <c r="BI143" s="1">
        <v>555658.68828909995</v>
      </c>
      <c r="BJ143" s="1">
        <v>592063.54421344202</v>
      </c>
      <c r="BK143" s="1">
        <v>446568.17872369598</v>
      </c>
      <c r="BL143" s="1">
        <v>510490.36185875803</v>
      </c>
      <c r="BM143" s="1">
        <v>446535.92562698701</v>
      </c>
      <c r="BN143" s="1">
        <v>762204.194209215</v>
      </c>
      <c r="BO143" s="1">
        <v>864917.05284781603</v>
      </c>
      <c r="BP143" s="1">
        <v>734191.43049899605</v>
      </c>
      <c r="BQ143" s="1">
        <v>636225.48315515299</v>
      </c>
      <c r="BR143" s="1">
        <v>631010.25925937598</v>
      </c>
      <c r="BS143" s="1">
        <v>618840.70035711897</v>
      </c>
      <c r="BT143" s="1">
        <v>618840.70035711897</v>
      </c>
      <c r="BU143" s="1">
        <v>671944.12704248005</v>
      </c>
      <c r="BV143" s="7">
        <v>0.92097047276967403</v>
      </c>
      <c r="BW143" s="7">
        <v>1.0858111411461999</v>
      </c>
      <c r="BX143" s="1">
        <v>341843.17652761203</v>
      </c>
      <c r="BY143" s="1">
        <v>1087881.6922589</v>
      </c>
      <c r="BZ143" s="1">
        <v>24881.4565605024</v>
      </c>
      <c r="CA143" s="1">
        <v>746805.92840404494</v>
      </c>
      <c r="CB143" s="1">
        <v>358473.976308582</v>
      </c>
      <c r="CC143" s="1">
        <v>512887.26510084502</v>
      </c>
      <c r="CD143" s="1">
        <v>854752.49769507698</v>
      </c>
      <c r="CE143" s="1">
        <v>598767.02589285094</v>
      </c>
      <c r="CF143" s="1">
        <v>639050.10736263997</v>
      </c>
      <c r="CG143" s="1">
        <v>898066.78658065596</v>
      </c>
      <c r="CH143" s="1">
        <v>671944.12704248005</v>
      </c>
      <c r="CI143" s="1">
        <v>603340.39441899105</v>
      </c>
      <c r="CJ143" s="1">
        <v>642869.19257346401</v>
      </c>
      <c r="CK143" s="1">
        <v>484888.70373955899</v>
      </c>
      <c r="CL143" s="1">
        <v>554296.12235399697</v>
      </c>
      <c r="CM143" s="1">
        <v>484853.68296781601</v>
      </c>
      <c r="CN143" s="1">
        <v>827609.80590073101</v>
      </c>
      <c r="CO143" s="1">
        <v>939136.57214950002</v>
      </c>
      <c r="CP143" s="1">
        <v>797193.23496987997</v>
      </c>
      <c r="CQ143" s="1">
        <v>690820.71789099299</v>
      </c>
      <c r="CR143" s="1">
        <v>685157.96968138602</v>
      </c>
      <c r="CS143" s="1">
        <v>671944.12704248005</v>
      </c>
      <c r="CT143" s="20">
        <v>397956.29693115398</v>
      </c>
      <c r="CU143" s="20">
        <v>1041594.87842307</v>
      </c>
      <c r="CV143" s="20">
        <v>656868.65891374694</v>
      </c>
      <c r="CW143" s="20">
        <v>346796.227387772</v>
      </c>
      <c r="CX143" s="20">
        <v>614505.19621009403</v>
      </c>
      <c r="CY143" s="20">
        <v>637574.72210370295</v>
      </c>
      <c r="CZ143" s="20">
        <v>501460.07364186301</v>
      </c>
      <c r="DA143" s="20">
        <v>558847.78357439302</v>
      </c>
      <c r="DB143" s="20">
        <v>569467.61168837699</v>
      </c>
      <c r="DC143" s="22">
        <v>518418.20581651002</v>
      </c>
      <c r="DD143" s="22">
        <v>844007.33538307098</v>
      </c>
      <c r="DE143" s="22">
        <v>555832.18955719203</v>
      </c>
      <c r="DF143" s="22">
        <v>699188.39893557795</v>
      </c>
      <c r="DG143" s="22">
        <v>867897.21012648102</v>
      </c>
      <c r="DH143" s="22">
        <v>756258.192993153</v>
      </c>
      <c r="DI143" s="22">
        <v>793918.41406884498</v>
      </c>
      <c r="DJ143" s="22">
        <v>806748.91305320396</v>
      </c>
      <c r="DK143" s="22">
        <v>609423.96411787998</v>
      </c>
      <c r="DL143" s="22">
        <v>867289.24258898199</v>
      </c>
      <c r="DM143" s="6">
        <v>0.30683846289906802</v>
      </c>
      <c r="DN143" s="6">
        <v>1.2369944559841399</v>
      </c>
      <c r="DO143" s="5">
        <v>8.8664634626187996E-2</v>
      </c>
      <c r="DP143" s="5">
        <v>0.39512501595020999</v>
      </c>
      <c r="DQ143" s="24">
        <v>591674.60543046403</v>
      </c>
      <c r="DR143" s="26">
        <v>731898.20666409004</v>
      </c>
      <c r="DS143" t="s">
        <v>1441</v>
      </c>
      <c r="DT143" t="s">
        <v>1442</v>
      </c>
      <c r="DU143" t="s">
        <v>392</v>
      </c>
      <c r="DV143" t="s">
        <v>392</v>
      </c>
      <c r="DW143" t="s">
        <v>3064</v>
      </c>
      <c r="DX143" t="s">
        <v>3065</v>
      </c>
      <c r="DY143" t="s">
        <v>3066</v>
      </c>
      <c r="DZ143" t="s">
        <v>3067</v>
      </c>
      <c r="EA143" t="s">
        <v>3068</v>
      </c>
      <c r="EB143" t="str">
        <f>"SERPINA10"</f>
        <v>SERPINA10</v>
      </c>
      <c r="EC143" t="s">
        <v>3069</v>
      </c>
      <c r="ED143" t="s">
        <v>1506</v>
      </c>
      <c r="EE143">
        <v>9606</v>
      </c>
      <c r="EF143" s="15" t="str">
        <f>HYPERLINK("http://www.uniprot.org/uniprot/Q9UK55", "Q9UK55")</f>
        <v>Q9UK55</v>
      </c>
      <c r="EG143" t="s">
        <v>3070</v>
      </c>
      <c r="EH143" t="s">
        <v>1653</v>
      </c>
      <c r="EI143" t="s">
        <v>1509</v>
      </c>
      <c r="EJ143" t="s">
        <v>1510</v>
      </c>
      <c r="EK143" t="s">
        <v>1508</v>
      </c>
      <c r="EL143" t="s">
        <v>1508</v>
      </c>
      <c r="EM143" t="s">
        <v>1528</v>
      </c>
      <c r="EN143" t="s">
        <v>1508</v>
      </c>
      <c r="EO143" t="s">
        <v>1655</v>
      </c>
      <c r="EP143" t="s">
        <v>2385</v>
      </c>
      <c r="EQ143" t="s">
        <v>1514</v>
      </c>
      <c r="ER143" t="s">
        <v>3071</v>
      </c>
      <c r="ES143" t="s">
        <v>3072</v>
      </c>
      <c r="ET143" t="s">
        <v>3073</v>
      </c>
      <c r="EU143" t="s">
        <v>1508</v>
      </c>
      <c r="EV143" t="s">
        <v>1716</v>
      </c>
      <c r="EW143" t="s">
        <v>98</v>
      </c>
    </row>
    <row r="144" spans="1:153">
      <c r="A144">
        <v>175</v>
      </c>
      <c r="B144">
        <v>1</v>
      </c>
      <c r="C144" t="s">
        <v>394</v>
      </c>
      <c r="D144" t="s">
        <v>98</v>
      </c>
      <c r="E144" t="s">
        <v>98</v>
      </c>
      <c r="F144" t="s">
        <v>395</v>
      </c>
      <c r="G144" t="s">
        <v>98</v>
      </c>
      <c r="H144" t="s">
        <v>98</v>
      </c>
      <c r="I144">
        <v>22.3</v>
      </c>
      <c r="J144">
        <v>364</v>
      </c>
      <c r="K144">
        <v>39420</v>
      </c>
      <c r="L144" t="s">
        <v>396</v>
      </c>
      <c r="M144">
        <v>24</v>
      </c>
      <c r="N144">
        <v>22</v>
      </c>
      <c r="O144">
        <v>0.91700000000000004</v>
      </c>
      <c r="P144">
        <v>15</v>
      </c>
      <c r="Q144">
        <v>9</v>
      </c>
      <c r="R144">
        <v>13</v>
      </c>
      <c r="S144">
        <v>9</v>
      </c>
      <c r="T144">
        <v>15</v>
      </c>
      <c r="U144">
        <v>9</v>
      </c>
      <c r="V144">
        <v>13</v>
      </c>
      <c r="W144" s="1">
        <v>1240086.568</v>
      </c>
      <c r="X144" s="1">
        <v>873296.47519999999</v>
      </c>
      <c r="Y144" s="1">
        <v>137292.73689999999</v>
      </c>
      <c r="Z144" s="1">
        <v>1152458.3030000001</v>
      </c>
      <c r="AA144" s="1">
        <v>508239.31780000002</v>
      </c>
      <c r="AB144" s="1">
        <v>1945265.3330000001</v>
      </c>
      <c r="AC144" s="1">
        <v>1696365.459</v>
      </c>
      <c r="AD144" s="1">
        <v>982003.73899999994</v>
      </c>
      <c r="AE144" s="1">
        <v>891822.75179999997</v>
      </c>
      <c r="AF144" s="1">
        <v>1103524.9820000001</v>
      </c>
      <c r="AG144" s="1">
        <v>1154784.77</v>
      </c>
      <c r="AH144">
        <v>9</v>
      </c>
      <c r="AI144" s="1">
        <v>101572.197</v>
      </c>
      <c r="AJ144" s="1">
        <v>138321.53260000001</v>
      </c>
      <c r="AK144" s="1">
        <v>104211.4727</v>
      </c>
      <c r="AL144" s="1">
        <v>194742.9596</v>
      </c>
      <c r="AM144" s="1">
        <v>177321.50320000001</v>
      </c>
      <c r="AN144" s="1">
        <v>175910.6409</v>
      </c>
      <c r="AO144" s="1">
        <v>179186.13159999999</v>
      </c>
      <c r="AP144" s="1">
        <v>143444.30790000001</v>
      </c>
      <c r="AQ144" s="1">
        <v>112170.6879</v>
      </c>
      <c r="AR144" s="1">
        <v>671951.11080000002</v>
      </c>
      <c r="AS144" s="1">
        <v>199883.25440000001</v>
      </c>
      <c r="AT144" s="1">
        <v>631084.37428636302</v>
      </c>
      <c r="AU144" s="1">
        <v>1062285.4941545399</v>
      </c>
      <c r="AV144" s="1">
        <v>199883.25441818099</v>
      </c>
      <c r="AW144" s="1">
        <v>619753.21519309306</v>
      </c>
      <c r="AX144" s="1">
        <v>772277.54123199405</v>
      </c>
      <c r="AY144" s="1">
        <v>97545.975777305604</v>
      </c>
      <c r="AZ144" s="1">
        <v>843150.51461787499</v>
      </c>
      <c r="BA144" s="1">
        <v>898949.25044298498</v>
      </c>
      <c r="BB144" s="1">
        <v>1405165.23081488</v>
      </c>
      <c r="BC144" s="1">
        <v>997770.486561978</v>
      </c>
      <c r="BD144" s="1">
        <v>678208.60772408999</v>
      </c>
      <c r="BE144" s="1">
        <v>558019.353567707</v>
      </c>
      <c r="BF144" s="1">
        <v>749378.26556140801</v>
      </c>
      <c r="BG144" s="1">
        <v>820470.25753766496</v>
      </c>
      <c r="BH144" s="1">
        <v>820470.25753766496</v>
      </c>
      <c r="BI144" s="1">
        <v>206757.98092382099</v>
      </c>
      <c r="BJ144" s="1">
        <v>261103.08221571901</v>
      </c>
      <c r="BK144" s="1">
        <v>185755.20035401799</v>
      </c>
      <c r="BL144" s="1">
        <v>307007.737751726</v>
      </c>
      <c r="BM144" s="1">
        <v>279531.81097323599</v>
      </c>
      <c r="BN144" s="1">
        <v>300862.11093658401</v>
      </c>
      <c r="BO144" s="1">
        <v>292438.96142650698</v>
      </c>
      <c r="BP144" s="1">
        <v>243897.743964486</v>
      </c>
      <c r="BQ144" s="1">
        <v>329993.65775615902</v>
      </c>
      <c r="BR144" s="1">
        <v>707951.293445574</v>
      </c>
      <c r="BS144" s="1">
        <v>337336.88608490198</v>
      </c>
      <c r="BT144" s="1">
        <v>337336.88608490198</v>
      </c>
      <c r="BU144" s="1">
        <v>526093.98571266094</v>
      </c>
      <c r="BV144" s="7">
        <v>0.64121030699093895</v>
      </c>
      <c r="BW144" s="7">
        <v>1.5595507263331101</v>
      </c>
      <c r="BX144" s="1">
        <v>397392.14937258401</v>
      </c>
      <c r="BY144" s="1">
        <v>495192.31929557398</v>
      </c>
      <c r="BZ144" s="1">
        <v>62547.485073896802</v>
      </c>
      <c r="CA144" s="1">
        <v>540636.80031769595</v>
      </c>
      <c r="CB144" s="1">
        <v>576415.52484582097</v>
      </c>
      <c r="CC144" s="1">
        <v>901006.42902380601</v>
      </c>
      <c r="CD144" s="1">
        <v>639780.71999490401</v>
      </c>
      <c r="CE144" s="1">
        <v>434874.34956266102</v>
      </c>
      <c r="CF144" s="1">
        <v>357807.76100803498</v>
      </c>
      <c r="CG144" s="1">
        <v>480509.06771296699</v>
      </c>
      <c r="CH144" s="1">
        <v>526093.98571266094</v>
      </c>
      <c r="CI144" s="1">
        <v>322449.559324915</v>
      </c>
      <c r="CJ144" s="1">
        <v>407203.50151734002</v>
      </c>
      <c r="CK144" s="1">
        <v>289694.65763226198</v>
      </c>
      <c r="CL144" s="1">
        <v>478794.140400592</v>
      </c>
      <c r="CM144" s="1">
        <v>435944.03883652098</v>
      </c>
      <c r="CN144" s="1">
        <v>469209.72363726498</v>
      </c>
      <c r="CO144" s="1">
        <v>456073.39470081101</v>
      </c>
      <c r="CP144" s="1">
        <v>380370.90375082399</v>
      </c>
      <c r="CQ144" s="1">
        <v>514641.84863894002</v>
      </c>
      <c r="CR144" s="1">
        <v>1104085.95390151</v>
      </c>
      <c r="CS144" s="1">
        <v>526093.98571266094</v>
      </c>
      <c r="CT144" s="20">
        <v>462623.56265301001</v>
      </c>
      <c r="CU144" s="20">
        <v>474123.04783042602</v>
      </c>
      <c r="CV144" s="20">
        <v>475528.32198724698</v>
      </c>
      <c r="CW144" s="20">
        <v>557638.05083634797</v>
      </c>
      <c r="CX144" s="20">
        <v>328416.48189597501</v>
      </c>
      <c r="CY144" s="20">
        <v>403849.90028885897</v>
      </c>
      <c r="CZ144" s="20">
        <v>299595.150865704</v>
      </c>
      <c r="DA144" s="20">
        <v>482725.80911254202</v>
      </c>
      <c r="DB144" s="20">
        <v>512022.53246057802</v>
      </c>
      <c r="DC144" s="22">
        <v>910722.81990043202</v>
      </c>
      <c r="DD144" s="22">
        <v>631737.98516935494</v>
      </c>
      <c r="DE144" s="22">
        <v>403691.50512127398</v>
      </c>
      <c r="DF144" s="22">
        <v>391479.52979525301</v>
      </c>
      <c r="DG144" s="22">
        <v>464366.88845424401</v>
      </c>
      <c r="DH144" s="22">
        <v>428757.24188228999</v>
      </c>
      <c r="DI144" s="22">
        <v>385551.02309680101</v>
      </c>
      <c r="DJ144" s="22">
        <v>384930.27749995398</v>
      </c>
      <c r="DK144" s="22">
        <v>454003.57484354899</v>
      </c>
      <c r="DL144" s="22">
        <v>1397578.2419310799</v>
      </c>
      <c r="DM144" s="6">
        <v>0.39838225968139401</v>
      </c>
      <c r="DN144" s="6">
        <v>1.3180300391556401</v>
      </c>
      <c r="DO144" s="5">
        <v>9.7893188278958904E-2</v>
      </c>
      <c r="DP144" s="5">
        <v>0.40608256917533297</v>
      </c>
      <c r="DQ144" s="24">
        <v>444058.09532563202</v>
      </c>
      <c r="DR144" s="26">
        <v>585281.90876942303</v>
      </c>
      <c r="DS144" t="s">
        <v>1441</v>
      </c>
      <c r="DT144" t="s">
        <v>1442</v>
      </c>
      <c r="DU144" t="s">
        <v>394</v>
      </c>
      <c r="DV144" t="s">
        <v>394</v>
      </c>
      <c r="DW144" t="s">
        <v>3074</v>
      </c>
      <c r="DX144" t="s">
        <v>3075</v>
      </c>
      <c r="DY144" t="s">
        <v>3076</v>
      </c>
      <c r="DZ144" t="s">
        <v>3077</v>
      </c>
      <c r="EA144" t="s">
        <v>3078</v>
      </c>
      <c r="EB144" t="str">
        <f>"ALDOA"</f>
        <v>ALDOA</v>
      </c>
      <c r="EC144" t="s">
        <v>3079</v>
      </c>
      <c r="ED144" t="s">
        <v>1506</v>
      </c>
      <c r="EE144">
        <v>9606</v>
      </c>
      <c r="EF144" s="15" t="str">
        <f>HYPERLINK("http://www.uniprot.org/uniprot/P04075", "P04075")</f>
        <v>P04075</v>
      </c>
      <c r="EG144" t="s">
        <v>3080</v>
      </c>
      <c r="EH144" t="s">
        <v>3081</v>
      </c>
      <c r="EI144" t="s">
        <v>3082</v>
      </c>
      <c r="EJ144" t="s">
        <v>1542</v>
      </c>
      <c r="EK144" t="s">
        <v>1508</v>
      </c>
      <c r="EL144" t="s">
        <v>3083</v>
      </c>
      <c r="EM144" t="s">
        <v>1508</v>
      </c>
      <c r="EN144" t="s">
        <v>3084</v>
      </c>
      <c r="EO144" t="s">
        <v>3085</v>
      </c>
      <c r="EP144" t="s">
        <v>3086</v>
      </c>
      <c r="EQ144" t="s">
        <v>1514</v>
      </c>
      <c r="ER144" t="s">
        <v>3087</v>
      </c>
      <c r="ES144" t="s">
        <v>3088</v>
      </c>
      <c r="ET144" t="s">
        <v>3089</v>
      </c>
      <c r="EU144" t="s">
        <v>3090</v>
      </c>
      <c r="EV144" t="s">
        <v>3091</v>
      </c>
      <c r="EW144" t="s">
        <v>98</v>
      </c>
    </row>
    <row r="145" spans="1:153">
      <c r="A145">
        <v>357</v>
      </c>
      <c r="B145">
        <v>1</v>
      </c>
      <c r="C145" t="s">
        <v>397</v>
      </c>
      <c r="D145" t="s">
        <v>98</v>
      </c>
      <c r="E145" t="s">
        <v>98</v>
      </c>
      <c r="F145" t="s">
        <v>98</v>
      </c>
      <c r="G145" t="s">
        <v>98</v>
      </c>
      <c r="H145" t="s">
        <v>98</v>
      </c>
      <c r="I145">
        <v>17.7</v>
      </c>
      <c r="J145">
        <v>469</v>
      </c>
      <c r="K145">
        <v>51276</v>
      </c>
      <c r="L145" t="s">
        <v>398</v>
      </c>
      <c r="M145">
        <v>49</v>
      </c>
      <c r="N145">
        <v>49</v>
      </c>
      <c r="O145">
        <v>1</v>
      </c>
      <c r="P145">
        <v>27</v>
      </c>
      <c r="Q145">
        <v>22</v>
      </c>
      <c r="R145">
        <v>27</v>
      </c>
      <c r="S145">
        <v>22</v>
      </c>
      <c r="T145">
        <v>27</v>
      </c>
      <c r="U145">
        <v>22</v>
      </c>
      <c r="V145">
        <v>27</v>
      </c>
      <c r="W145" s="1">
        <v>786070.71519999998</v>
      </c>
      <c r="X145" s="1">
        <v>983024.7892</v>
      </c>
      <c r="Y145" s="1">
        <v>35466.768949999998</v>
      </c>
      <c r="Z145" s="1">
        <v>1588314.0349999999</v>
      </c>
      <c r="AA145" s="1">
        <v>641998.25619999995</v>
      </c>
      <c r="AB145" s="1">
        <v>748800.55960000004</v>
      </c>
      <c r="AC145" s="1">
        <v>1594696.0930000001</v>
      </c>
      <c r="AD145" s="1">
        <v>1480898.2039999999</v>
      </c>
      <c r="AE145" s="1">
        <v>1575450.111</v>
      </c>
      <c r="AF145" s="1">
        <v>1539700.8119999999</v>
      </c>
      <c r="AG145" s="1">
        <v>1215439.2860000001</v>
      </c>
      <c r="AH145">
        <v>22</v>
      </c>
      <c r="AI145" s="1">
        <v>206021.2697</v>
      </c>
      <c r="AJ145" s="1">
        <v>138598.47940000001</v>
      </c>
      <c r="AK145" s="1">
        <v>196562.47659999999</v>
      </c>
      <c r="AL145" s="1">
        <v>133195.38959999999</v>
      </c>
      <c r="AM145" s="1">
        <v>116542.2145</v>
      </c>
      <c r="AN145" s="1">
        <v>128573.83779999999</v>
      </c>
      <c r="AO145" s="1">
        <v>184411.04490000001</v>
      </c>
      <c r="AP145" s="1">
        <v>73626.371700000003</v>
      </c>
      <c r="AQ145" s="1">
        <v>79801.087650000001</v>
      </c>
      <c r="AR145" s="1">
        <v>147537.9474</v>
      </c>
      <c r="AS145" s="1">
        <v>140487.01190000001</v>
      </c>
      <c r="AT145" s="1">
        <v>624328.03460454498</v>
      </c>
      <c r="AU145" s="1">
        <v>1108169.0572863601</v>
      </c>
      <c r="AV145" s="1">
        <v>140487.01192272699</v>
      </c>
      <c r="AW145" s="1">
        <v>392851.48769898899</v>
      </c>
      <c r="AX145" s="1">
        <v>869312.98674898804</v>
      </c>
      <c r="AY145" s="1">
        <v>25199.006611805598</v>
      </c>
      <c r="AZ145" s="1">
        <v>1162027.1141254799</v>
      </c>
      <c r="BA145" s="1">
        <v>1135535.6246243799</v>
      </c>
      <c r="BB145" s="1">
        <v>540897.16878980002</v>
      </c>
      <c r="BC145" s="1">
        <v>937970.46396421304</v>
      </c>
      <c r="BD145" s="1">
        <v>1022763.83401422</v>
      </c>
      <c r="BE145" s="1">
        <v>985769.48249414796</v>
      </c>
      <c r="BF145" s="1">
        <v>1045575.17301411</v>
      </c>
      <c r="BG145" s="1">
        <v>863565.06416846404</v>
      </c>
      <c r="BH145" s="1">
        <v>863565.06416846404</v>
      </c>
      <c r="BI145" s="1">
        <v>419372.06251957099</v>
      </c>
      <c r="BJ145" s="1">
        <v>261625.861726114</v>
      </c>
      <c r="BK145" s="1">
        <v>350369.31421193702</v>
      </c>
      <c r="BL145" s="1">
        <v>209979.42787789399</v>
      </c>
      <c r="BM145" s="1">
        <v>183718.58847413701</v>
      </c>
      <c r="BN145" s="1">
        <v>219901.40024398</v>
      </c>
      <c r="BO145" s="1">
        <v>300966.22972205997</v>
      </c>
      <c r="BP145" s="1">
        <v>125186.60528823</v>
      </c>
      <c r="BQ145" s="1">
        <v>234765.90274653499</v>
      </c>
      <c r="BR145" s="1">
        <v>155442.381172316</v>
      </c>
      <c r="BS145" s="1">
        <v>237095.655021107</v>
      </c>
      <c r="BT145" s="1">
        <v>237095.655021107</v>
      </c>
      <c r="BU145" s="1">
        <v>452490.35850763298</v>
      </c>
      <c r="BV145" s="7">
        <v>0.52397946290629605</v>
      </c>
      <c r="BW145" s="7">
        <v>1.90847174515851</v>
      </c>
      <c r="BX145" s="1">
        <v>205846.11152645599</v>
      </c>
      <c r="BY145" s="1">
        <v>455502.15189420298</v>
      </c>
      <c r="BZ145" s="1">
        <v>13203.7619502261</v>
      </c>
      <c r="CA145" s="1">
        <v>608878.34314202506</v>
      </c>
      <c r="CB145" s="1">
        <v>594997.34670164995</v>
      </c>
      <c r="CC145" s="1">
        <v>283419.00799001602</v>
      </c>
      <c r="CD145" s="1">
        <v>491477.25992993702</v>
      </c>
      <c r="CE145" s="1">
        <v>535907.24442675896</v>
      </c>
      <c r="CF145" s="1">
        <v>516522.96398670098</v>
      </c>
      <c r="CG145" s="1">
        <v>547859.91758409503</v>
      </c>
      <c r="CH145" s="1">
        <v>452490.35850763298</v>
      </c>
      <c r="CI145" s="1">
        <v>800359.73202745104</v>
      </c>
      <c r="CJ145" s="1">
        <v>499305.564907038</v>
      </c>
      <c r="CK145" s="1">
        <v>668669.93654404697</v>
      </c>
      <c r="CL145" s="1">
        <v>400739.805169511</v>
      </c>
      <c r="CM145" s="1">
        <v>350621.73516329698</v>
      </c>
      <c r="CN145" s="1">
        <v>419675.60908642999</v>
      </c>
      <c r="CO145" s="1">
        <v>574385.54567143903</v>
      </c>
      <c r="CP145" s="1">
        <v>238915.099064899</v>
      </c>
      <c r="CQ145" s="1">
        <v>448044.09211839398</v>
      </c>
      <c r="CR145" s="1">
        <v>296657.39246752497</v>
      </c>
      <c r="CS145" s="1">
        <v>452490.35850763298</v>
      </c>
      <c r="CT145" s="20">
        <v>239635.487573141</v>
      </c>
      <c r="CU145" s="20">
        <v>436121.60393887397</v>
      </c>
      <c r="CV145" s="20">
        <v>535551.58775458799</v>
      </c>
      <c r="CW145" s="20">
        <v>575614.54604515503</v>
      </c>
      <c r="CX145" s="20">
        <v>815170.37267462898</v>
      </c>
      <c r="CY145" s="20">
        <v>495193.43976660998</v>
      </c>
      <c r="CZ145" s="20">
        <v>691522.14319593296</v>
      </c>
      <c r="DA145" s="20">
        <v>404030.52245418698</v>
      </c>
      <c r="DB145" s="20">
        <v>411810.26182435098</v>
      </c>
      <c r="DC145" s="22">
        <v>286475.37892677</v>
      </c>
      <c r="DD145" s="22">
        <v>485298.85981429298</v>
      </c>
      <c r="DE145" s="22">
        <v>497479.794624815</v>
      </c>
      <c r="DF145" s="22">
        <v>565130.74646646099</v>
      </c>
      <c r="DG145" s="22">
        <v>529455.1598125</v>
      </c>
      <c r="DH145" s="22">
        <v>383493.66514039802</v>
      </c>
      <c r="DI145" s="22">
        <v>485568.63294100802</v>
      </c>
      <c r="DJ145" s="22">
        <v>241778.89127457101</v>
      </c>
      <c r="DK145" s="22">
        <v>395252.77636718802</v>
      </c>
      <c r="DL145" s="22">
        <v>375515.97822211299</v>
      </c>
      <c r="DM145" s="6">
        <v>-0.26917728344592001</v>
      </c>
      <c r="DN145" s="6">
        <v>-1.20512027686807</v>
      </c>
      <c r="DO145" s="5">
        <v>0.18332652278770201</v>
      </c>
      <c r="DP145" s="5">
        <v>0.51661774291482698</v>
      </c>
      <c r="DQ145" s="24">
        <v>511627.773914163</v>
      </c>
      <c r="DR145" s="26">
        <v>424544.988359012</v>
      </c>
      <c r="DS145" t="s">
        <v>1443</v>
      </c>
      <c r="DT145" t="s">
        <v>1442</v>
      </c>
      <c r="DU145" t="s">
        <v>397</v>
      </c>
      <c r="DV145" t="s">
        <v>397</v>
      </c>
      <c r="DW145" t="s">
        <v>3092</v>
      </c>
      <c r="DX145" t="s">
        <v>3093</v>
      </c>
      <c r="DY145" t="s">
        <v>3094</v>
      </c>
      <c r="DZ145" t="s">
        <v>3095</v>
      </c>
      <c r="EA145" t="s">
        <v>3096</v>
      </c>
      <c r="EB145" t="str">
        <f>"CFP"</f>
        <v>CFP</v>
      </c>
      <c r="EC145" t="s">
        <v>3097</v>
      </c>
      <c r="ED145" t="s">
        <v>1506</v>
      </c>
      <c r="EE145">
        <v>9606</v>
      </c>
      <c r="EF145" s="15" t="str">
        <f>HYPERLINK("http://www.uniprot.org/uniprot/P27918", "P27918")</f>
        <v>P27918</v>
      </c>
      <c r="EG145" t="s">
        <v>3098</v>
      </c>
      <c r="EH145" t="s">
        <v>1541</v>
      </c>
      <c r="EI145" t="s">
        <v>1509</v>
      </c>
      <c r="EJ145" t="s">
        <v>1510</v>
      </c>
      <c r="EK145" t="s">
        <v>1508</v>
      </c>
      <c r="EL145" t="s">
        <v>1603</v>
      </c>
      <c r="EM145" t="s">
        <v>1559</v>
      </c>
      <c r="EN145" t="s">
        <v>1508</v>
      </c>
      <c r="EO145" t="s">
        <v>1508</v>
      </c>
      <c r="EP145" t="s">
        <v>1617</v>
      </c>
      <c r="EQ145" t="s">
        <v>1514</v>
      </c>
      <c r="ER145" t="s">
        <v>3099</v>
      </c>
      <c r="ES145" t="s">
        <v>3100</v>
      </c>
      <c r="ET145" t="s">
        <v>1926</v>
      </c>
      <c r="EU145" t="s">
        <v>1508</v>
      </c>
      <c r="EV145" t="s">
        <v>3101</v>
      </c>
      <c r="EW145" t="s">
        <v>98</v>
      </c>
    </row>
    <row r="146" spans="1:153">
      <c r="A146">
        <v>268</v>
      </c>
      <c r="B146">
        <v>1</v>
      </c>
      <c r="C146" t="s">
        <v>399</v>
      </c>
      <c r="D146" t="s">
        <v>98</v>
      </c>
      <c r="E146" t="s">
        <v>98</v>
      </c>
      <c r="F146" t="s">
        <v>400</v>
      </c>
      <c r="G146" t="s">
        <v>98</v>
      </c>
      <c r="H146" t="s">
        <v>98</v>
      </c>
      <c r="I146">
        <v>34.4</v>
      </c>
      <c r="J146">
        <v>654</v>
      </c>
      <c r="K146">
        <v>72332</v>
      </c>
      <c r="L146" t="s">
        <v>401</v>
      </c>
      <c r="M146">
        <v>62</v>
      </c>
      <c r="N146">
        <v>54</v>
      </c>
      <c r="O146">
        <v>0.871</v>
      </c>
      <c r="P146">
        <v>33</v>
      </c>
      <c r="Q146">
        <v>29</v>
      </c>
      <c r="R146">
        <v>30</v>
      </c>
      <c r="S146">
        <v>24</v>
      </c>
      <c r="T146">
        <v>32.570999999999998</v>
      </c>
      <c r="U146">
        <v>28.138000000000002</v>
      </c>
      <c r="V146">
        <v>30</v>
      </c>
      <c r="W146" s="1">
        <v>1603568.365</v>
      </c>
      <c r="X146" s="1">
        <v>1166834.0549999999</v>
      </c>
      <c r="Y146" s="1">
        <v>126090.7408</v>
      </c>
      <c r="Z146" s="1">
        <v>1275710.986</v>
      </c>
      <c r="AA146" s="1">
        <v>514322.5956</v>
      </c>
      <c r="AB146" s="1">
        <v>1129648.5490000001</v>
      </c>
      <c r="AC146" s="1">
        <v>1401151.645</v>
      </c>
      <c r="AD146" s="1">
        <v>1251638.3049999999</v>
      </c>
      <c r="AE146" s="1">
        <v>988747.27639999997</v>
      </c>
      <c r="AF146" s="1">
        <v>1053860.571</v>
      </c>
      <c r="AG146" s="1">
        <v>1153942.483</v>
      </c>
      <c r="AH146">
        <v>24</v>
      </c>
      <c r="AI146" s="1">
        <v>131199.83720000001</v>
      </c>
      <c r="AJ146" s="1">
        <v>202824.30869999999</v>
      </c>
      <c r="AK146" s="1">
        <v>168362.0784</v>
      </c>
      <c r="AL146" s="1">
        <v>170414.58919999999</v>
      </c>
      <c r="AM146" s="1">
        <v>180352.5595</v>
      </c>
      <c r="AN146" s="1">
        <v>141957.75959999999</v>
      </c>
      <c r="AO146" s="1">
        <v>223611.73130000001</v>
      </c>
      <c r="AP146" s="1">
        <v>154380.08979999999</v>
      </c>
      <c r="AQ146" s="1">
        <v>83857.04999</v>
      </c>
      <c r="AR146" s="1">
        <v>299803.5134</v>
      </c>
      <c r="AS146" s="1">
        <v>175676.3517</v>
      </c>
      <c r="AT146" s="1">
        <v>618088.88366318098</v>
      </c>
      <c r="AU146" s="1">
        <v>1060501.4156181801</v>
      </c>
      <c r="AV146" s="1">
        <v>175676.351708181</v>
      </c>
      <c r="AW146" s="1">
        <v>801409.09161970799</v>
      </c>
      <c r="AX146" s="1">
        <v>1031860.03907182</v>
      </c>
      <c r="AY146" s="1">
        <v>89586.999469447706</v>
      </c>
      <c r="AZ146" s="1">
        <v>933323.46302647702</v>
      </c>
      <c r="BA146" s="1">
        <v>909709.05950738001</v>
      </c>
      <c r="BB146" s="1">
        <v>816003.26555312402</v>
      </c>
      <c r="BC146" s="1">
        <v>824131.23372772301</v>
      </c>
      <c r="BD146" s="1">
        <v>864428.35041811399</v>
      </c>
      <c r="BE146" s="1">
        <v>618665.66524005099</v>
      </c>
      <c r="BF146" s="1">
        <v>715652.31392245402</v>
      </c>
      <c r="BG146" s="1">
        <v>819871.815776253</v>
      </c>
      <c r="BH146" s="1">
        <v>819871.815776253</v>
      </c>
      <c r="BI146" s="1">
        <v>267067.31013218203</v>
      </c>
      <c r="BJ146" s="1">
        <v>382861.95326498599</v>
      </c>
      <c r="BK146" s="1">
        <v>300102.57791137497</v>
      </c>
      <c r="BL146" s="1">
        <v>268654.62873545499</v>
      </c>
      <c r="BM146" s="1">
        <v>284310.00561635901</v>
      </c>
      <c r="BN146" s="1">
        <v>242792.08465486401</v>
      </c>
      <c r="BO146" s="1">
        <v>364943.32390707801</v>
      </c>
      <c r="BP146" s="1">
        <v>262491.80721415603</v>
      </c>
      <c r="BQ146" s="1">
        <v>246698.091746669</v>
      </c>
      <c r="BR146" s="1">
        <v>315865.66593864898</v>
      </c>
      <c r="BS146" s="1">
        <v>296483.63300429599</v>
      </c>
      <c r="BT146" s="1">
        <v>296483.63300429599</v>
      </c>
      <c r="BU146" s="1">
        <v>493029.99354924902</v>
      </c>
      <c r="BV146" s="7">
        <v>0.60135009407836404</v>
      </c>
      <c r="BW146" s="7">
        <v>1.6629248250681801</v>
      </c>
      <c r="BX146" s="1">
        <v>481927.43264076801</v>
      </c>
      <c r="BY146" s="1">
        <v>620509.13157154596</v>
      </c>
      <c r="BZ146" s="1">
        <v>53873.150559150803</v>
      </c>
      <c r="CA146" s="1">
        <v>561254.15229651704</v>
      </c>
      <c r="CB146" s="1">
        <v>547053.62851870398</v>
      </c>
      <c r="CC146" s="1">
        <v>490703.64050862298</v>
      </c>
      <c r="CD146" s="1">
        <v>495591.39493508497</v>
      </c>
      <c r="CE146" s="1">
        <v>519824.06984793802</v>
      </c>
      <c r="CF146" s="1">
        <v>372034.65599515801</v>
      </c>
      <c r="CG146" s="1">
        <v>430357.586304667</v>
      </c>
      <c r="CH146" s="1">
        <v>493029.99354924902</v>
      </c>
      <c r="CI146" s="1">
        <v>444112.85998298897</v>
      </c>
      <c r="CJ146" s="1">
        <v>636670.64665844</v>
      </c>
      <c r="CK146" s="1">
        <v>499048.02687578398</v>
      </c>
      <c r="CL146" s="1">
        <v>446752.45149366499</v>
      </c>
      <c r="CM146" s="1">
        <v>472786.16635471798</v>
      </c>
      <c r="CN146" s="1">
        <v>403744.98490262899</v>
      </c>
      <c r="CO146" s="1">
        <v>606873.31306797895</v>
      </c>
      <c r="CP146" s="1">
        <v>436504.142593431</v>
      </c>
      <c r="CQ146" s="1">
        <v>410240.381062484</v>
      </c>
      <c r="CR146" s="1">
        <v>525260.85727607401</v>
      </c>
      <c r="CS146" s="1">
        <v>493029.99354924902</v>
      </c>
      <c r="CT146" s="20">
        <v>561035.20459700294</v>
      </c>
      <c r="CU146" s="20">
        <v>594107.92373722</v>
      </c>
      <c r="CV146" s="20">
        <v>493662.741961152</v>
      </c>
      <c r="CW146" s="20">
        <v>529232.65588954801</v>
      </c>
      <c r="CX146" s="20">
        <v>452331.15947106702</v>
      </c>
      <c r="CY146" s="20">
        <v>631427.225482504</v>
      </c>
      <c r="CZ146" s="20">
        <v>516103.30036142003</v>
      </c>
      <c r="DA146" s="20">
        <v>450421.00648904301</v>
      </c>
      <c r="DB146" s="20">
        <v>555294.140172999</v>
      </c>
      <c r="DC146" s="22">
        <v>495995.35455436201</v>
      </c>
      <c r="DD146" s="22">
        <v>489361.27569779602</v>
      </c>
      <c r="DE146" s="22">
        <v>482549.87070683402</v>
      </c>
      <c r="DF146" s="22">
        <v>407045.25744832202</v>
      </c>
      <c r="DG146" s="22">
        <v>415900.19149098301</v>
      </c>
      <c r="DH146" s="22">
        <v>368936.48496612202</v>
      </c>
      <c r="DI146" s="22">
        <v>513032.83520188299</v>
      </c>
      <c r="DJ146" s="22">
        <v>441736.36595621199</v>
      </c>
      <c r="DK146" s="22">
        <v>361903.33149183198</v>
      </c>
      <c r="DL146" s="22">
        <v>664887.67733439396</v>
      </c>
      <c r="DM146" s="6">
        <v>-0.195561303427505</v>
      </c>
      <c r="DN146" s="6">
        <v>-1.1451689115478501</v>
      </c>
      <c r="DO146" s="5">
        <v>0.13304918723568801</v>
      </c>
      <c r="DP146" s="5">
        <v>0.46025163288197202</v>
      </c>
      <c r="DQ146" s="24">
        <v>531512.81757355097</v>
      </c>
      <c r="DR146" s="26">
        <v>464134.86448487401</v>
      </c>
      <c r="DS146" t="s">
        <v>1443</v>
      </c>
      <c r="DT146" t="s">
        <v>1442</v>
      </c>
      <c r="DU146" t="s">
        <v>399</v>
      </c>
      <c r="DV146" t="s">
        <v>399</v>
      </c>
      <c r="DW146" t="s">
        <v>3102</v>
      </c>
      <c r="DX146" t="s">
        <v>3103</v>
      </c>
      <c r="DY146" t="s">
        <v>3104</v>
      </c>
      <c r="DZ146" t="s">
        <v>3105</v>
      </c>
      <c r="EA146" t="s">
        <v>3106</v>
      </c>
      <c r="EB146" t="str">
        <f>"HSPA5"</f>
        <v>HSPA5</v>
      </c>
      <c r="EC146" t="s">
        <v>1508</v>
      </c>
      <c r="ED146" t="s">
        <v>1506</v>
      </c>
      <c r="EE146">
        <v>9606</v>
      </c>
      <c r="EF146" s="15" t="str">
        <f>HYPERLINK("http://www.uniprot.org/uniprot/P11021", "P11021")</f>
        <v>P11021</v>
      </c>
      <c r="EG146" t="s">
        <v>3107</v>
      </c>
      <c r="EH146" t="s">
        <v>1508</v>
      </c>
      <c r="EI146" t="s">
        <v>3108</v>
      </c>
      <c r="EJ146" t="s">
        <v>1510</v>
      </c>
      <c r="EK146" t="s">
        <v>1508</v>
      </c>
      <c r="EL146" t="s">
        <v>1508</v>
      </c>
      <c r="EM146" t="s">
        <v>1528</v>
      </c>
      <c r="EN146" t="s">
        <v>2673</v>
      </c>
      <c r="EO146" t="s">
        <v>3109</v>
      </c>
      <c r="EP146" t="s">
        <v>3110</v>
      </c>
      <c r="EQ146" t="s">
        <v>1514</v>
      </c>
      <c r="ER146" t="s">
        <v>3111</v>
      </c>
      <c r="ES146" t="s">
        <v>3112</v>
      </c>
      <c r="ET146" t="s">
        <v>3113</v>
      </c>
      <c r="EU146" t="s">
        <v>1508</v>
      </c>
      <c r="EV146" t="s">
        <v>3114</v>
      </c>
      <c r="EW146" t="s">
        <v>98</v>
      </c>
    </row>
    <row r="147" spans="1:153">
      <c r="A147">
        <v>451</v>
      </c>
      <c r="B147">
        <v>1</v>
      </c>
      <c r="C147" t="s">
        <v>402</v>
      </c>
      <c r="D147" t="s">
        <v>98</v>
      </c>
      <c r="E147" t="s">
        <v>98</v>
      </c>
      <c r="F147" t="s">
        <v>98</v>
      </c>
      <c r="G147" t="s">
        <v>98</v>
      </c>
      <c r="H147" t="s">
        <v>98</v>
      </c>
      <c r="I147">
        <v>4.5999999999999996</v>
      </c>
      <c r="J147">
        <v>4391</v>
      </c>
      <c r="K147">
        <v>468825</v>
      </c>
      <c r="L147" t="s">
        <v>403</v>
      </c>
      <c r="M147">
        <v>36</v>
      </c>
      <c r="N147">
        <v>36</v>
      </c>
      <c r="O147">
        <v>1</v>
      </c>
      <c r="P147">
        <v>16</v>
      </c>
      <c r="Q147">
        <v>20</v>
      </c>
      <c r="R147">
        <v>16</v>
      </c>
      <c r="S147">
        <v>20</v>
      </c>
      <c r="T147">
        <v>16</v>
      </c>
      <c r="U147">
        <v>20</v>
      </c>
      <c r="V147">
        <v>16</v>
      </c>
      <c r="W147" s="1">
        <v>1076092.0619999999</v>
      </c>
      <c r="X147" s="1">
        <v>931156.27480000001</v>
      </c>
      <c r="Y147" s="1">
        <v>304748.86849999998</v>
      </c>
      <c r="Z147" s="1">
        <v>848782.36710000003</v>
      </c>
      <c r="AA147" s="1">
        <v>642428.51210000005</v>
      </c>
      <c r="AB147" s="1">
        <v>1097074.2250000001</v>
      </c>
      <c r="AC147" s="1">
        <v>1096205.145</v>
      </c>
      <c r="AD147" s="1">
        <v>1344057.923</v>
      </c>
      <c r="AE147" s="1">
        <v>1148327.7080000001</v>
      </c>
      <c r="AF147" s="1">
        <v>1293588.8049999999</v>
      </c>
      <c r="AG147" s="1">
        <v>1053079.2250000001</v>
      </c>
      <c r="AH147">
        <v>20</v>
      </c>
      <c r="AI147" s="1">
        <v>187687.76509999999</v>
      </c>
      <c r="AJ147" s="1">
        <v>174496.3401</v>
      </c>
      <c r="AK147" s="1">
        <v>237419.91810000001</v>
      </c>
      <c r="AL147" s="1">
        <v>237928.14490000001</v>
      </c>
      <c r="AM147" s="1">
        <v>212197.28339999999</v>
      </c>
      <c r="AN147" s="1">
        <v>253986.8126</v>
      </c>
      <c r="AO147" s="1">
        <v>314255.9608</v>
      </c>
      <c r="AP147" s="1">
        <v>193305.34849999999</v>
      </c>
      <c r="AQ147" s="1">
        <v>158339.47089999999</v>
      </c>
      <c r="AR147" s="1">
        <v>397147.10629999998</v>
      </c>
      <c r="AS147" s="1">
        <v>236676.41510000001</v>
      </c>
      <c r="AT147" s="1">
        <v>610862.80369545403</v>
      </c>
      <c r="AU147" s="1">
        <v>985049.19231818104</v>
      </c>
      <c r="AV147" s="1">
        <v>236676.41507272699</v>
      </c>
      <c r="AW147" s="1">
        <v>537794.32216885802</v>
      </c>
      <c r="AX147" s="1">
        <v>823444.38438343396</v>
      </c>
      <c r="AY147" s="1">
        <v>216522.93060859101</v>
      </c>
      <c r="AZ147" s="1">
        <v>620978.03257263999</v>
      </c>
      <c r="BA147" s="1">
        <v>1136296.6405577399</v>
      </c>
      <c r="BB147" s="1">
        <v>792473.15543107199</v>
      </c>
      <c r="BC147" s="1">
        <v>644767.396727802</v>
      </c>
      <c r="BD147" s="1">
        <v>928256.80438510305</v>
      </c>
      <c r="BE147" s="1">
        <v>718516.189465584</v>
      </c>
      <c r="BF147" s="1">
        <v>878446.20724730799</v>
      </c>
      <c r="BG147" s="1">
        <v>748208.84842749895</v>
      </c>
      <c r="BH147" s="1">
        <v>748208.84842749895</v>
      </c>
      <c r="BI147" s="1">
        <v>382052.81073304499</v>
      </c>
      <c r="BJ147" s="1">
        <v>329388.57297965197</v>
      </c>
      <c r="BK147" s="1">
        <v>423197.01768018497</v>
      </c>
      <c r="BL147" s="1">
        <v>375088.176041122</v>
      </c>
      <c r="BM147" s="1">
        <v>334510.42226672801</v>
      </c>
      <c r="BN147" s="1">
        <v>434396.738013878</v>
      </c>
      <c r="BO147" s="1">
        <v>512878.34598490299</v>
      </c>
      <c r="BP147" s="1">
        <v>328676.258302884</v>
      </c>
      <c r="BQ147" s="1">
        <v>465817.06992871099</v>
      </c>
      <c r="BR147" s="1">
        <v>418424.50004809402</v>
      </c>
      <c r="BS147" s="1">
        <v>399431.58379740501</v>
      </c>
      <c r="BT147" s="1">
        <v>399431.58379740501</v>
      </c>
      <c r="BU147" s="1">
        <v>546679.28929000802</v>
      </c>
      <c r="BV147" s="7">
        <v>0.73065066049266403</v>
      </c>
      <c r="BW147" s="7">
        <v>1.3686431205382299</v>
      </c>
      <c r="BX147" s="1">
        <v>392939.77670188103</v>
      </c>
      <c r="BY147" s="1">
        <v>601650.18332873203</v>
      </c>
      <c r="BZ147" s="1">
        <v>158202.62226097399</v>
      </c>
      <c r="CA147" s="1">
        <v>453718.00965063402</v>
      </c>
      <c r="CB147" s="1">
        <v>830235.89093910798</v>
      </c>
      <c r="CC147" s="1">
        <v>579021.03443841904</v>
      </c>
      <c r="CD147" s="1">
        <v>471099.72428330401</v>
      </c>
      <c r="CE147" s="1">
        <v>678231.44723078597</v>
      </c>
      <c r="CF147" s="1">
        <v>524984.32840770204</v>
      </c>
      <c r="CG147" s="1">
        <v>641837.30153252196</v>
      </c>
      <c r="CH147" s="1">
        <v>546679.28929000802</v>
      </c>
      <c r="CI147" s="1">
        <v>522893.95109207602</v>
      </c>
      <c r="CJ147" s="1">
        <v>450815.40439250501</v>
      </c>
      <c r="CK147" s="1">
        <v>579205.68688028201</v>
      </c>
      <c r="CL147" s="1">
        <v>513361.85173391498</v>
      </c>
      <c r="CM147" s="1">
        <v>457825.38818369602</v>
      </c>
      <c r="CN147" s="1">
        <v>594534.10706694203</v>
      </c>
      <c r="CO147" s="1">
        <v>701947.419905263</v>
      </c>
      <c r="CP147" s="1">
        <v>449840.49981048901</v>
      </c>
      <c r="CQ147" s="1">
        <v>637537.32818720699</v>
      </c>
      <c r="CR147" s="1">
        <v>572673.81345547305</v>
      </c>
      <c r="CS147" s="1">
        <v>546679.28929000802</v>
      </c>
      <c r="CT147" s="20">
        <v>457440.338700469</v>
      </c>
      <c r="CU147" s="20">
        <v>576051.37949905603</v>
      </c>
      <c r="CV147" s="20">
        <v>399077.09511778498</v>
      </c>
      <c r="CW147" s="20">
        <v>803189.89340458496</v>
      </c>
      <c r="CX147" s="20">
        <v>532570.09307711897</v>
      </c>
      <c r="CY147" s="20">
        <v>447102.62911342399</v>
      </c>
      <c r="CZ147" s="20">
        <v>599000.39773410803</v>
      </c>
      <c r="DA147" s="20">
        <v>517577.37686269399</v>
      </c>
      <c r="DB147" s="20">
        <v>537722.49141929206</v>
      </c>
      <c r="DC147" s="22">
        <v>585265.157138507</v>
      </c>
      <c r="DD147" s="22">
        <v>465177.49180522998</v>
      </c>
      <c r="DE147" s="22">
        <v>629598.58181684802</v>
      </c>
      <c r="DF147" s="22">
        <v>574388.37395790406</v>
      </c>
      <c r="DG147" s="22">
        <v>620275.47580967797</v>
      </c>
      <c r="DH147" s="22">
        <v>543276.89966638002</v>
      </c>
      <c r="DI147" s="22">
        <v>593405.68656098505</v>
      </c>
      <c r="DJ147" s="22">
        <v>455232.58144950698</v>
      </c>
      <c r="DK147" s="22">
        <v>562418.75171768898</v>
      </c>
      <c r="DL147" s="22">
        <v>724904.12415885006</v>
      </c>
      <c r="DM147" s="6">
        <v>8.8705142821662697E-2</v>
      </c>
      <c r="DN147" s="6">
        <v>1.0634156327475901</v>
      </c>
      <c r="DO147" s="5">
        <v>0.52384196495437296</v>
      </c>
      <c r="DP147" s="5">
        <v>0.79938692223385899</v>
      </c>
      <c r="DQ147" s="24">
        <v>541081.29943650402</v>
      </c>
      <c r="DR147" s="26">
        <v>575394.31240815797</v>
      </c>
      <c r="DS147" t="s">
        <v>1441</v>
      </c>
      <c r="DT147" t="s">
        <v>1442</v>
      </c>
      <c r="DU147" t="s">
        <v>402</v>
      </c>
      <c r="DV147" t="s">
        <v>402</v>
      </c>
      <c r="DW147" t="s">
        <v>3115</v>
      </c>
      <c r="DX147" t="s">
        <v>3116</v>
      </c>
      <c r="DY147" t="s">
        <v>3117</v>
      </c>
      <c r="DZ147" t="s">
        <v>3118</v>
      </c>
      <c r="EA147" t="s">
        <v>3119</v>
      </c>
      <c r="EB147" t="str">
        <f>"HSPG2"</f>
        <v>HSPG2</v>
      </c>
      <c r="EC147" t="s">
        <v>1508</v>
      </c>
      <c r="ED147" t="s">
        <v>1506</v>
      </c>
      <c r="EE147">
        <v>9606</v>
      </c>
      <c r="EF147" s="15" t="str">
        <f>HYPERLINK("http://www.uniprot.org/uniprot/P98160", "P98160")</f>
        <v>P98160</v>
      </c>
      <c r="EG147" t="s">
        <v>3120</v>
      </c>
      <c r="EH147" t="s">
        <v>3121</v>
      </c>
      <c r="EI147" t="s">
        <v>3122</v>
      </c>
      <c r="EJ147" t="s">
        <v>1510</v>
      </c>
      <c r="EK147" t="s">
        <v>1508</v>
      </c>
      <c r="EL147" t="s">
        <v>1603</v>
      </c>
      <c r="EM147" t="s">
        <v>3123</v>
      </c>
      <c r="EN147" t="s">
        <v>1805</v>
      </c>
      <c r="EO147" t="s">
        <v>1508</v>
      </c>
      <c r="EP147" t="s">
        <v>3124</v>
      </c>
      <c r="EQ147" t="s">
        <v>1514</v>
      </c>
      <c r="ER147" t="s">
        <v>3125</v>
      </c>
      <c r="ES147" t="s">
        <v>3126</v>
      </c>
      <c r="ET147" t="s">
        <v>3127</v>
      </c>
      <c r="EU147" t="s">
        <v>1508</v>
      </c>
      <c r="EV147" t="s">
        <v>3128</v>
      </c>
      <c r="EW147" t="s">
        <v>98</v>
      </c>
    </row>
    <row r="148" spans="1:153">
      <c r="A148">
        <v>337</v>
      </c>
      <c r="B148">
        <v>1</v>
      </c>
      <c r="C148" t="s">
        <v>404</v>
      </c>
      <c r="D148" t="s">
        <v>98</v>
      </c>
      <c r="E148" t="s">
        <v>98</v>
      </c>
      <c r="F148" t="s">
        <v>98</v>
      </c>
      <c r="G148" t="s">
        <v>98</v>
      </c>
      <c r="H148" t="s">
        <v>98</v>
      </c>
      <c r="I148">
        <v>17.2</v>
      </c>
      <c r="J148">
        <v>703</v>
      </c>
      <c r="K148">
        <v>77213</v>
      </c>
      <c r="L148" t="s">
        <v>405</v>
      </c>
      <c r="M148">
        <v>42</v>
      </c>
      <c r="N148">
        <v>42</v>
      </c>
      <c r="O148">
        <v>1</v>
      </c>
      <c r="P148">
        <v>19</v>
      </c>
      <c r="Q148">
        <v>23</v>
      </c>
      <c r="R148">
        <v>19</v>
      </c>
      <c r="S148">
        <v>23</v>
      </c>
      <c r="T148">
        <v>19</v>
      </c>
      <c r="U148">
        <v>23</v>
      </c>
      <c r="V148">
        <v>19</v>
      </c>
      <c r="W148" s="1">
        <v>929317.95409999997</v>
      </c>
      <c r="X148" s="1">
        <v>637831.19680000003</v>
      </c>
      <c r="Y148" s="1">
        <v>99922.523960000006</v>
      </c>
      <c r="Z148" s="1">
        <v>753872.54500000004</v>
      </c>
      <c r="AA148" s="1">
        <v>414941.62050000002</v>
      </c>
      <c r="AB148" s="1">
        <v>637207.18209999998</v>
      </c>
      <c r="AC148" s="1">
        <v>907221.44039999996</v>
      </c>
      <c r="AD148" s="1">
        <v>738197.6655</v>
      </c>
      <c r="AE148" s="1">
        <v>769743.52390000003</v>
      </c>
      <c r="AF148" s="1">
        <v>1303548.1240000001</v>
      </c>
      <c r="AG148" s="1">
        <v>787986.80579999997</v>
      </c>
      <c r="AH148">
        <v>23</v>
      </c>
      <c r="AI148" s="1">
        <v>616361.04630000005</v>
      </c>
      <c r="AJ148" s="1">
        <v>411218.62300000002</v>
      </c>
      <c r="AK148" s="1">
        <v>485041.85190000001</v>
      </c>
      <c r="AL148" s="1">
        <v>460674.6153</v>
      </c>
      <c r="AM148" s="1">
        <v>527017.82979999995</v>
      </c>
      <c r="AN148" s="1">
        <v>232266.87179999999</v>
      </c>
      <c r="AO148" s="1">
        <v>888104.56799999997</v>
      </c>
      <c r="AP148" s="1">
        <v>199850.91709999999</v>
      </c>
      <c r="AQ148" s="1">
        <v>301763.62229999999</v>
      </c>
      <c r="AR148" s="1">
        <v>696299.61769999994</v>
      </c>
      <c r="AS148" s="1">
        <v>481859.95630000002</v>
      </c>
      <c r="AT148" s="1">
        <v>603647.73188909097</v>
      </c>
      <c r="AU148" s="1">
        <v>725435.50745999999</v>
      </c>
      <c r="AV148" s="1">
        <v>481859.95631818101</v>
      </c>
      <c r="AW148" s="1">
        <v>464441.60016911197</v>
      </c>
      <c r="AX148" s="1">
        <v>564049.80710926896</v>
      </c>
      <c r="AY148" s="1">
        <v>70994.579333856993</v>
      </c>
      <c r="AZ148" s="1">
        <v>551541.01681458997</v>
      </c>
      <c r="BA148" s="1">
        <v>733928.77265127003</v>
      </c>
      <c r="BB148" s="1">
        <v>460287.53092082602</v>
      </c>
      <c r="BC148" s="1">
        <v>533610.71059592103</v>
      </c>
      <c r="BD148" s="1">
        <v>509826.990530357</v>
      </c>
      <c r="BE148" s="1">
        <v>481633.57881671702</v>
      </c>
      <c r="BF148" s="1">
        <v>885209.35019389202</v>
      </c>
      <c r="BG148" s="1">
        <v>559861.676640408</v>
      </c>
      <c r="BH148" s="1">
        <v>559861.676640408</v>
      </c>
      <c r="BI148" s="1">
        <v>1254650.08355664</v>
      </c>
      <c r="BJ148" s="1">
        <v>776238.14536742505</v>
      </c>
      <c r="BK148" s="1">
        <v>864578.957051515</v>
      </c>
      <c r="BL148" s="1">
        <v>726242.796008631</v>
      </c>
      <c r="BM148" s="1">
        <v>830797.42569641501</v>
      </c>
      <c r="BN148" s="1">
        <v>397248.85881184298</v>
      </c>
      <c r="BO148" s="1">
        <v>1449422.3140205101</v>
      </c>
      <c r="BP148" s="1">
        <v>339805.66063244699</v>
      </c>
      <c r="BQ148" s="1">
        <v>887754.93281543104</v>
      </c>
      <c r="BR148" s="1">
        <v>733604.28616523906</v>
      </c>
      <c r="BS148" s="1">
        <v>813220.38544540002</v>
      </c>
      <c r="BT148" s="1">
        <v>813220.38544540002</v>
      </c>
      <c r="BU148" s="1">
        <v>674752.49423297495</v>
      </c>
      <c r="BV148" s="7">
        <v>1.2052128630807399</v>
      </c>
      <c r="BW148" s="7">
        <v>0.82972894717022205</v>
      </c>
      <c r="BX148" s="1">
        <v>559750.99067362002</v>
      </c>
      <c r="BY148" s="1">
        <v>679800.08294630598</v>
      </c>
      <c r="BZ148" s="1">
        <v>85563.580222171106</v>
      </c>
      <c r="CA148" s="1">
        <v>664724.32798158005</v>
      </c>
      <c r="CB148" s="1">
        <v>884540.39738437696</v>
      </c>
      <c r="CC148" s="1">
        <v>554744.452981457</v>
      </c>
      <c r="CD148" s="1">
        <v>643114.49228786305</v>
      </c>
      <c r="CE148" s="1">
        <v>614450.04693293397</v>
      </c>
      <c r="CF148" s="1">
        <v>580470.98448152398</v>
      </c>
      <c r="CG148" s="1">
        <v>1066865.6953730299</v>
      </c>
      <c r="CH148" s="1">
        <v>674752.49423297495</v>
      </c>
      <c r="CI148" s="1">
        <v>1041019.49289649</v>
      </c>
      <c r="CJ148" s="1">
        <v>644067.25910907995</v>
      </c>
      <c r="CK148" s="1">
        <v>717366.18777988304</v>
      </c>
      <c r="CL148" s="1">
        <v>602584.67052220099</v>
      </c>
      <c r="CM148" s="1">
        <v>689336.67333481798</v>
      </c>
      <c r="CN148" s="1">
        <v>329608.877386523</v>
      </c>
      <c r="CO148" s="1">
        <v>1202627.65061727</v>
      </c>
      <c r="CP148" s="1">
        <v>281946.59303904203</v>
      </c>
      <c r="CQ148" s="1">
        <v>736595.96575011895</v>
      </c>
      <c r="CR148" s="1">
        <v>608692.71199944697</v>
      </c>
      <c r="CS148" s="1">
        <v>674752.49423297495</v>
      </c>
      <c r="CT148" s="20">
        <v>651633.40018877201</v>
      </c>
      <c r="CU148" s="20">
        <v>650876.18422751897</v>
      </c>
      <c r="CV148" s="20">
        <v>584672.08314978401</v>
      </c>
      <c r="CW148" s="20">
        <v>855725.36099781096</v>
      </c>
      <c r="CX148" s="20">
        <v>1060283.53754919</v>
      </c>
      <c r="CY148" s="20">
        <v>638762.92173642898</v>
      </c>
      <c r="CZ148" s="20">
        <v>741882.61879059905</v>
      </c>
      <c r="DA148" s="20">
        <v>607532.85826194705</v>
      </c>
      <c r="DB148" s="20">
        <v>809635.81963601802</v>
      </c>
      <c r="DC148" s="22">
        <v>560726.77870986401</v>
      </c>
      <c r="DD148" s="22">
        <v>635029.84834301297</v>
      </c>
      <c r="DE148" s="22">
        <v>570390.65311083</v>
      </c>
      <c r="DF148" s="22">
        <v>635096.64358429401</v>
      </c>
      <c r="DG148" s="22">
        <v>1031025.50325832</v>
      </c>
      <c r="DH148" s="22">
        <v>301191.95329680899</v>
      </c>
      <c r="DI148" s="22">
        <v>1016666.01579372</v>
      </c>
      <c r="DJ148" s="22">
        <v>285326.188802763</v>
      </c>
      <c r="DK148" s="22">
        <v>649805.69021022005</v>
      </c>
      <c r="DL148" s="22">
        <v>770497.70201888599</v>
      </c>
      <c r="DM148" s="6">
        <v>-0.18410234073349099</v>
      </c>
      <c r="DN148" s="6">
        <v>-1.1361099537331001</v>
      </c>
      <c r="DO148" s="5">
        <v>0.39516704203038999</v>
      </c>
      <c r="DP148" s="5">
        <v>0.74404470291997404</v>
      </c>
      <c r="DQ148" s="24">
        <v>733444.976059785</v>
      </c>
      <c r="DR148" s="26">
        <v>645575.69771287194</v>
      </c>
      <c r="DS148" t="s">
        <v>1443</v>
      </c>
      <c r="DT148" t="s">
        <v>1442</v>
      </c>
      <c r="DU148" t="s">
        <v>404</v>
      </c>
      <c r="DV148" t="s">
        <v>404</v>
      </c>
      <c r="DW148" t="s">
        <v>3129</v>
      </c>
      <c r="DX148" t="s">
        <v>1508</v>
      </c>
      <c r="DY148" t="s">
        <v>3130</v>
      </c>
      <c r="DZ148" t="s">
        <v>3131</v>
      </c>
      <c r="EA148" t="s">
        <v>3132</v>
      </c>
      <c r="EB148" t="str">
        <f>"FBLN1"</f>
        <v>FBLN1</v>
      </c>
      <c r="EC148" t="s">
        <v>1508</v>
      </c>
      <c r="ED148" t="s">
        <v>1506</v>
      </c>
      <c r="EE148">
        <v>9606</v>
      </c>
      <c r="EF148" s="15" t="str">
        <f>HYPERLINK("http://www.uniprot.org/uniprot/P23142", "P23142")</f>
        <v>P23142</v>
      </c>
      <c r="EG148" t="s">
        <v>3133</v>
      </c>
      <c r="EH148" t="s">
        <v>2063</v>
      </c>
      <c r="EI148" t="s">
        <v>1788</v>
      </c>
      <c r="EJ148" t="s">
        <v>3134</v>
      </c>
      <c r="EK148" t="s">
        <v>1508</v>
      </c>
      <c r="EL148" t="s">
        <v>1508</v>
      </c>
      <c r="EM148" t="s">
        <v>2137</v>
      </c>
      <c r="EN148" t="s">
        <v>2019</v>
      </c>
      <c r="EO148" t="s">
        <v>1508</v>
      </c>
      <c r="EP148" t="s">
        <v>1617</v>
      </c>
      <c r="EQ148" t="s">
        <v>1508</v>
      </c>
      <c r="ER148" t="s">
        <v>3135</v>
      </c>
      <c r="ES148" t="s">
        <v>3136</v>
      </c>
      <c r="ET148" t="s">
        <v>3137</v>
      </c>
      <c r="EU148" t="s">
        <v>1508</v>
      </c>
      <c r="EV148" t="s">
        <v>3138</v>
      </c>
      <c r="EW148" t="s">
        <v>98</v>
      </c>
    </row>
    <row r="149" spans="1:153">
      <c r="A149">
        <v>257</v>
      </c>
      <c r="B149">
        <v>1</v>
      </c>
      <c r="C149" t="s">
        <v>406</v>
      </c>
      <c r="D149" t="s">
        <v>407</v>
      </c>
      <c r="E149" t="s">
        <v>98</v>
      </c>
      <c r="F149" t="s">
        <v>98</v>
      </c>
      <c r="G149" t="s">
        <v>98</v>
      </c>
      <c r="H149" t="s">
        <v>98</v>
      </c>
      <c r="I149">
        <v>13.1</v>
      </c>
      <c r="J149">
        <v>122</v>
      </c>
      <c r="K149">
        <v>13532</v>
      </c>
      <c r="L149" t="s">
        <v>408</v>
      </c>
      <c r="M149">
        <v>15</v>
      </c>
      <c r="N149">
        <v>15</v>
      </c>
      <c r="O149">
        <v>1</v>
      </c>
      <c r="P149">
        <v>4</v>
      </c>
      <c r="Q149">
        <v>11</v>
      </c>
      <c r="R149">
        <v>4</v>
      </c>
      <c r="S149">
        <v>11</v>
      </c>
      <c r="T149">
        <v>4</v>
      </c>
      <c r="U149">
        <v>11</v>
      </c>
      <c r="V149">
        <v>4</v>
      </c>
      <c r="W149" s="1">
        <v>817820.77729999996</v>
      </c>
      <c r="X149" s="1">
        <v>285055.64260000002</v>
      </c>
      <c r="Y149" s="1">
        <v>90426.566900000005</v>
      </c>
      <c r="Z149" s="1">
        <v>671126.71089999995</v>
      </c>
      <c r="AA149" s="1">
        <v>117402.67290000001</v>
      </c>
      <c r="AB149" s="1">
        <v>384525.91019999998</v>
      </c>
      <c r="AC149" s="1">
        <v>817993.10160000005</v>
      </c>
      <c r="AD149" s="1">
        <v>347949.34960000002</v>
      </c>
      <c r="AE149" s="1">
        <v>403734.50780000002</v>
      </c>
      <c r="AF149" s="1">
        <v>286969.82620000001</v>
      </c>
      <c r="AG149" s="1">
        <v>459175.38880000002</v>
      </c>
      <c r="AH149">
        <v>11</v>
      </c>
      <c r="AI149" s="1">
        <v>287282.63010000001</v>
      </c>
      <c r="AJ149" s="1">
        <v>233236.35449999999</v>
      </c>
      <c r="AK149" s="1">
        <v>231032.09179999999</v>
      </c>
      <c r="AL149" s="1">
        <v>234034.4448</v>
      </c>
      <c r="AM149" s="1">
        <v>235611.67679999999</v>
      </c>
      <c r="AN149" s="1">
        <v>5192076.1869999999</v>
      </c>
      <c r="AO149" s="1">
        <v>391143.19559999998</v>
      </c>
      <c r="AP149" s="1">
        <v>500875.90480000002</v>
      </c>
      <c r="AQ149" s="1">
        <v>212712.8726</v>
      </c>
      <c r="AR149" s="1">
        <v>239479.8186</v>
      </c>
      <c r="AS149" s="1">
        <v>775748.51769999997</v>
      </c>
      <c r="AT149" s="1">
        <v>600700.64314090903</v>
      </c>
      <c r="AU149" s="1">
        <v>425652.768618181</v>
      </c>
      <c r="AV149" s="1">
        <v>775748.51766363601</v>
      </c>
      <c r="AW149" s="1">
        <v>408719.09208792401</v>
      </c>
      <c r="AX149" s="1">
        <v>252081.71226274301</v>
      </c>
      <c r="AY149" s="1">
        <v>64247.737379414903</v>
      </c>
      <c r="AZ149" s="1">
        <v>491003.30154776701</v>
      </c>
      <c r="BA149" s="1">
        <v>207656.198777185</v>
      </c>
      <c r="BB149" s="1">
        <v>277762.848180303</v>
      </c>
      <c r="BC149" s="1">
        <v>481128.26788450498</v>
      </c>
      <c r="BD149" s="1">
        <v>240306.86908689901</v>
      </c>
      <c r="BE149" s="1">
        <v>252619.333383027</v>
      </c>
      <c r="BF149" s="1">
        <v>194874.564811813</v>
      </c>
      <c r="BG149" s="1">
        <v>326242.39537181699</v>
      </c>
      <c r="BH149" s="1">
        <v>326242.39537181699</v>
      </c>
      <c r="BI149" s="1">
        <v>584785.78103377204</v>
      </c>
      <c r="BJ149" s="1">
        <v>440269.34852446901</v>
      </c>
      <c r="BK149" s="1">
        <v>411810.82455345499</v>
      </c>
      <c r="BL149" s="1">
        <v>368949.84856761602</v>
      </c>
      <c r="BM149" s="1">
        <v>371421.16164028097</v>
      </c>
      <c r="BN149" s="1">
        <v>8880071.1189063303</v>
      </c>
      <c r="BO149" s="1">
        <v>638361.400343491</v>
      </c>
      <c r="BP149" s="1">
        <v>851637.16131597699</v>
      </c>
      <c r="BQ149" s="1">
        <v>625777.55557380302</v>
      </c>
      <c r="BR149" s="1">
        <v>252310.09311099001</v>
      </c>
      <c r="BS149" s="1">
        <v>1309207.1676110099</v>
      </c>
      <c r="BT149" s="1">
        <v>1309207.1676110099</v>
      </c>
      <c r="BU149" s="1">
        <v>653543.32863198197</v>
      </c>
      <c r="BV149" s="7">
        <v>2.0032446362071998</v>
      </c>
      <c r="BW149" s="7">
        <v>0.49919015477477002</v>
      </c>
      <c r="BX149" s="1">
        <v>818764.32894061005</v>
      </c>
      <c r="BY149" s="1">
        <v>504981.33797626698</v>
      </c>
      <c r="BZ149" s="1">
        <v>128703.93529376099</v>
      </c>
      <c r="CA149" s="1">
        <v>983599.73018559103</v>
      </c>
      <c r="CB149" s="1">
        <v>415986.16637557303</v>
      </c>
      <c r="CC149" s="1">
        <v>556426.93575482699</v>
      </c>
      <c r="CD149" s="1">
        <v>963817.62196729495</v>
      </c>
      <c r="CE149" s="1">
        <v>481393.446542077</v>
      </c>
      <c r="CF149" s="1">
        <v>506058.32460178703</v>
      </c>
      <c r="CG149" s="1">
        <v>390381.42669247801</v>
      </c>
      <c r="CH149" s="1">
        <v>653543.32863198197</v>
      </c>
      <c r="CI149" s="1">
        <v>291919.30454433302</v>
      </c>
      <c r="CJ149" s="1">
        <v>219778.124232517</v>
      </c>
      <c r="CK149" s="1">
        <v>205571.90924676499</v>
      </c>
      <c r="CL149" s="1">
        <v>184176.13201059599</v>
      </c>
      <c r="CM149" s="1">
        <v>185409.78716583599</v>
      </c>
      <c r="CN149" s="1">
        <v>4432844.07625781</v>
      </c>
      <c r="CO149" s="1">
        <v>318663.72623970598</v>
      </c>
      <c r="CP149" s="1">
        <v>425128.886369268</v>
      </c>
      <c r="CQ149" s="1">
        <v>312381.994821464</v>
      </c>
      <c r="CR149" s="1">
        <v>125950.714431311</v>
      </c>
      <c r="CS149" s="1">
        <v>653543.32863198197</v>
      </c>
      <c r="CT149" s="20">
        <v>953163.44680119003</v>
      </c>
      <c r="CU149" s="20">
        <v>483495.56673128699</v>
      </c>
      <c r="CV149" s="20">
        <v>865145.56339377898</v>
      </c>
      <c r="CW149" s="20">
        <v>402434.884200259</v>
      </c>
      <c r="CX149" s="20">
        <v>297321.26536840998</v>
      </c>
      <c r="CY149" s="20">
        <v>217968.10004394001</v>
      </c>
      <c r="CZ149" s="20">
        <v>212597.45577605799</v>
      </c>
      <c r="DA149" s="20">
        <v>185688.51379352299</v>
      </c>
      <c r="DB149" s="20">
        <v>217766.45695395899</v>
      </c>
      <c r="DC149" s="22">
        <v>562427.40526083903</v>
      </c>
      <c r="DD149" s="22">
        <v>951701.39321670705</v>
      </c>
      <c r="DE149" s="22">
        <v>446874.93108187302</v>
      </c>
      <c r="DF149" s="22">
        <v>553681.32431211299</v>
      </c>
      <c r="DG149" s="22">
        <v>377266.98746047902</v>
      </c>
      <c r="DH149" s="22">
        <v>4050670.5297946199</v>
      </c>
      <c r="DI149" s="22">
        <v>269388.93411258003</v>
      </c>
      <c r="DJ149" s="22">
        <v>430224.75849143998</v>
      </c>
      <c r="DK149" s="22">
        <v>275575.22331457899</v>
      </c>
      <c r="DL149" s="22">
        <v>159431.40787440701</v>
      </c>
      <c r="DM149" s="6">
        <v>0.92241450085964405</v>
      </c>
      <c r="DN149" s="6">
        <v>1.8952847367328101</v>
      </c>
      <c r="DO149" s="5">
        <v>7.3298192642653401E-2</v>
      </c>
      <c r="DP149" s="5">
        <v>0.36806726843138898</v>
      </c>
      <c r="DQ149" s="24">
        <v>426175.69478471199</v>
      </c>
      <c r="DR149" s="26">
        <v>807724.28949196404</v>
      </c>
      <c r="DS149" t="s">
        <v>1441</v>
      </c>
      <c r="DT149" t="s">
        <v>1442</v>
      </c>
      <c r="DU149" t="s">
        <v>406</v>
      </c>
      <c r="DV149" t="s">
        <v>3139</v>
      </c>
      <c r="DW149" t="s">
        <v>3140</v>
      </c>
      <c r="DX149" t="s">
        <v>3141</v>
      </c>
      <c r="DY149" t="s">
        <v>3142</v>
      </c>
      <c r="DZ149" t="s">
        <v>3143</v>
      </c>
      <c r="EA149" t="s">
        <v>3144</v>
      </c>
      <c r="EB149" t="str">
        <f>"SAA1"</f>
        <v>SAA1</v>
      </c>
      <c r="EC149" t="s">
        <v>1508</v>
      </c>
      <c r="ED149" t="s">
        <v>1506</v>
      </c>
      <c r="EE149">
        <v>9606</v>
      </c>
      <c r="EF149" s="15" t="str">
        <f>HYPERLINK("http://www.uniprot.org/uniprot/P0DJI8", "P0DJI8")</f>
        <v>P0DJI8</v>
      </c>
      <c r="EG149" t="s">
        <v>3145</v>
      </c>
      <c r="EH149" t="s">
        <v>1602</v>
      </c>
      <c r="EI149" t="s">
        <v>1628</v>
      </c>
      <c r="EJ149" t="s">
        <v>1510</v>
      </c>
      <c r="EK149" t="s">
        <v>1508</v>
      </c>
      <c r="EL149" t="s">
        <v>3146</v>
      </c>
      <c r="EM149" t="s">
        <v>1528</v>
      </c>
      <c r="EN149" t="s">
        <v>1508</v>
      </c>
      <c r="EO149" t="s">
        <v>1589</v>
      </c>
      <c r="EP149" t="s">
        <v>3147</v>
      </c>
      <c r="EQ149" t="s">
        <v>1514</v>
      </c>
      <c r="ER149" t="s">
        <v>3148</v>
      </c>
      <c r="ES149" t="s">
        <v>3149</v>
      </c>
      <c r="ET149" t="s">
        <v>3150</v>
      </c>
      <c r="EU149" t="s">
        <v>1508</v>
      </c>
      <c r="EV149" t="s">
        <v>3151</v>
      </c>
      <c r="EW149" t="s">
        <v>98</v>
      </c>
    </row>
    <row r="150" spans="1:153">
      <c r="A150">
        <v>608</v>
      </c>
      <c r="B150">
        <v>1</v>
      </c>
      <c r="C150" t="s">
        <v>409</v>
      </c>
      <c r="D150" t="s">
        <v>98</v>
      </c>
      <c r="E150" t="s">
        <v>98</v>
      </c>
      <c r="F150" t="s">
        <v>98</v>
      </c>
      <c r="G150" t="s">
        <v>98</v>
      </c>
      <c r="H150" t="s">
        <v>98</v>
      </c>
      <c r="I150">
        <v>26.3</v>
      </c>
      <c r="J150">
        <v>505</v>
      </c>
      <c r="K150">
        <v>56639</v>
      </c>
      <c r="L150" t="s">
        <v>410</v>
      </c>
      <c r="M150">
        <v>28</v>
      </c>
      <c r="N150">
        <v>28</v>
      </c>
      <c r="O150">
        <v>1</v>
      </c>
      <c r="P150">
        <v>18</v>
      </c>
      <c r="Q150">
        <v>10</v>
      </c>
      <c r="R150">
        <v>18</v>
      </c>
      <c r="S150">
        <v>10</v>
      </c>
      <c r="T150">
        <v>18</v>
      </c>
      <c r="U150">
        <v>10</v>
      </c>
      <c r="V150">
        <v>18</v>
      </c>
      <c r="W150" s="1">
        <v>1336832.4509999999</v>
      </c>
      <c r="X150" s="1">
        <v>1030050.974</v>
      </c>
      <c r="Y150" s="1">
        <v>120119.98480000001</v>
      </c>
      <c r="Z150" s="1">
        <v>867199.16220000002</v>
      </c>
      <c r="AA150" s="1">
        <v>222469.69570000001</v>
      </c>
      <c r="AB150" s="1">
        <v>2067311.193</v>
      </c>
      <c r="AC150" s="1">
        <v>1450370.912</v>
      </c>
      <c r="AD150" s="1">
        <v>805609.39729999995</v>
      </c>
      <c r="AE150" s="1">
        <v>793189.81839999999</v>
      </c>
      <c r="AF150" s="1">
        <v>1315317.138</v>
      </c>
      <c r="AG150" s="1">
        <v>1098705.638</v>
      </c>
      <c r="AH150">
        <v>10</v>
      </c>
      <c r="AI150" s="1">
        <v>102105.08289999999</v>
      </c>
      <c r="AJ150" s="1">
        <v>180775.42310000001</v>
      </c>
      <c r="AK150" s="1">
        <v>122978.8232</v>
      </c>
      <c r="AL150" s="1">
        <v>219060.05799999999</v>
      </c>
      <c r="AM150" s="1">
        <v>129692.9764</v>
      </c>
      <c r="AN150" s="1">
        <v>152662.12450000001</v>
      </c>
      <c r="AO150" s="1">
        <v>147127.3976</v>
      </c>
      <c r="AP150" s="1">
        <v>201982.37179999999</v>
      </c>
      <c r="AQ150" s="1">
        <v>85544.599910000004</v>
      </c>
      <c r="AR150" s="1">
        <v>202359.16500000001</v>
      </c>
      <c r="AS150" s="1">
        <v>154428.80220000001</v>
      </c>
      <c r="AT150" s="1">
        <v>582086.05404590897</v>
      </c>
      <c r="AU150" s="1">
        <v>1009743.30585454</v>
      </c>
      <c r="AV150" s="1">
        <v>154428.802237272</v>
      </c>
      <c r="AW150" s="1">
        <v>668103.52685129095</v>
      </c>
      <c r="AX150" s="1">
        <v>910899.39801046497</v>
      </c>
      <c r="AY150" s="1">
        <v>85344.799675787697</v>
      </c>
      <c r="AZ150" s="1">
        <v>634451.95195501996</v>
      </c>
      <c r="BA150" s="1">
        <v>393493.69321027701</v>
      </c>
      <c r="BB150" s="1">
        <v>1493325.2345571099</v>
      </c>
      <c r="BC150" s="1">
        <v>853081.08750024904</v>
      </c>
      <c r="BD150" s="1">
        <v>556384.06048093096</v>
      </c>
      <c r="BE150" s="1">
        <v>496304.07928784902</v>
      </c>
      <c r="BF150" s="1">
        <v>893201.41511543503</v>
      </c>
      <c r="BG150" s="1">
        <v>780626.24411642004</v>
      </c>
      <c r="BH150" s="1">
        <v>780626.24411642004</v>
      </c>
      <c r="BI150" s="1">
        <v>207842.71095822999</v>
      </c>
      <c r="BJ150" s="1">
        <v>341241.30403295299</v>
      </c>
      <c r="BK150" s="1">
        <v>219207.687512292</v>
      </c>
      <c r="BL150" s="1">
        <v>345343.07672266703</v>
      </c>
      <c r="BM150" s="1">
        <v>204449.61219797001</v>
      </c>
      <c r="BN150" s="1">
        <v>261099.890274651</v>
      </c>
      <c r="BO150" s="1">
        <v>240117.82032091499</v>
      </c>
      <c r="BP150" s="1">
        <v>343429.76395381999</v>
      </c>
      <c r="BQ150" s="1">
        <v>251662.675464328</v>
      </c>
      <c r="BR150" s="1">
        <v>213200.67829303199</v>
      </c>
      <c r="BS150" s="1">
        <v>260624.79026741901</v>
      </c>
      <c r="BT150" s="1">
        <v>260624.79026741901</v>
      </c>
      <c r="BU150" s="1">
        <v>451054.93141089298</v>
      </c>
      <c r="BV150" s="7">
        <v>0.577811641371903</v>
      </c>
      <c r="BW150" s="7">
        <v>1.7306677962141599</v>
      </c>
      <c r="BX150" s="1">
        <v>386037.99545630201</v>
      </c>
      <c r="BY150" s="1">
        <v>526328.27628910495</v>
      </c>
      <c r="BZ150" s="1">
        <v>49313.218783223201</v>
      </c>
      <c r="CA150" s="1">
        <v>366593.72373073798</v>
      </c>
      <c r="CB150" s="1">
        <v>227365.23674332199</v>
      </c>
      <c r="CC150" s="1">
        <v>862860.70488152595</v>
      </c>
      <c r="CD150" s="1">
        <v>492920.18339184701</v>
      </c>
      <c r="CE150" s="1">
        <v>321485.18721965101</v>
      </c>
      <c r="CF150" s="1">
        <v>286770.27467288298</v>
      </c>
      <c r="CG150" s="1">
        <v>516102.175743556</v>
      </c>
      <c r="CH150" s="1">
        <v>451054.93141089298</v>
      </c>
      <c r="CI150" s="1">
        <v>359706.68653325801</v>
      </c>
      <c r="CJ150" s="1">
        <v>590575.33562795899</v>
      </c>
      <c r="CK150" s="1">
        <v>379375.685460101</v>
      </c>
      <c r="CL150" s="1">
        <v>597674.14152943599</v>
      </c>
      <c r="CM150" s="1">
        <v>353834.35977950098</v>
      </c>
      <c r="CN150" s="1">
        <v>451877.17169339099</v>
      </c>
      <c r="CO150" s="1">
        <v>415564.178926547</v>
      </c>
      <c r="CP150" s="1">
        <v>594362.83273630799</v>
      </c>
      <c r="CQ150" s="1">
        <v>435544.48793520802</v>
      </c>
      <c r="CR150" s="1">
        <v>368979.54805276601</v>
      </c>
      <c r="CS150" s="1">
        <v>451054.93141089298</v>
      </c>
      <c r="CT150" s="20">
        <v>449405.63888689002</v>
      </c>
      <c r="CU150" s="20">
        <v>503934.24289881799</v>
      </c>
      <c r="CV150" s="20">
        <v>322445.12063236401</v>
      </c>
      <c r="CW150" s="20">
        <v>219958.52294124899</v>
      </c>
      <c r="CX150" s="20">
        <v>366363.05148947099</v>
      </c>
      <c r="CY150" s="20">
        <v>585711.541078815</v>
      </c>
      <c r="CZ150" s="20">
        <v>392341.08301878802</v>
      </c>
      <c r="DA150" s="20">
        <v>602582.00594111602</v>
      </c>
      <c r="DB150" s="20">
        <v>415583.53555972403</v>
      </c>
      <c r="DC150" s="22">
        <v>872165.73491310305</v>
      </c>
      <c r="DD150" s="22">
        <v>486723.64416945103</v>
      </c>
      <c r="DE150" s="22">
        <v>298432.95939025102</v>
      </c>
      <c r="DF150" s="22">
        <v>313757.00731565402</v>
      </c>
      <c r="DG150" s="22">
        <v>498764.284751567</v>
      </c>
      <c r="DH150" s="22">
        <v>412918.99985135102</v>
      </c>
      <c r="DI150" s="22">
        <v>351305.72449335502</v>
      </c>
      <c r="DJ150" s="22">
        <v>601487.25332241005</v>
      </c>
      <c r="DK150" s="22">
        <v>384225.952570592</v>
      </c>
      <c r="DL150" s="22">
        <v>467063.08168657997</v>
      </c>
      <c r="DM150" s="6">
        <v>0.128639173970125</v>
      </c>
      <c r="DN150" s="6">
        <v>1.0932620916564999</v>
      </c>
      <c r="DO150" s="5">
        <v>0.54293450975930702</v>
      </c>
      <c r="DP150" s="5">
        <v>0.79938692223385899</v>
      </c>
      <c r="DQ150" s="24">
        <v>428702.74916080397</v>
      </c>
      <c r="DR150" s="26">
        <v>468684.46424643201</v>
      </c>
      <c r="DS150" t="s">
        <v>1441</v>
      </c>
      <c r="DT150" t="s">
        <v>1442</v>
      </c>
      <c r="DU150" t="s">
        <v>409</v>
      </c>
      <c r="DV150" t="s">
        <v>409</v>
      </c>
      <c r="DW150" t="s">
        <v>3152</v>
      </c>
      <c r="DX150" t="s">
        <v>3153</v>
      </c>
      <c r="DY150" t="s">
        <v>3154</v>
      </c>
      <c r="DZ150" t="s">
        <v>3155</v>
      </c>
      <c r="EA150" t="s">
        <v>3156</v>
      </c>
      <c r="EB150" t="str">
        <f>"PCYOX1"</f>
        <v>PCYOX1</v>
      </c>
      <c r="EC150" t="s">
        <v>3157</v>
      </c>
      <c r="ED150" t="s">
        <v>1506</v>
      </c>
      <c r="EE150">
        <v>9606</v>
      </c>
      <c r="EF150" s="15" t="str">
        <f>HYPERLINK("http://www.uniprot.org/uniprot/Q9UHG3", "Q9UHG3")</f>
        <v>Q9UHG3</v>
      </c>
      <c r="EG150" t="s">
        <v>3158</v>
      </c>
      <c r="EH150" t="s">
        <v>1508</v>
      </c>
      <c r="EI150" t="s">
        <v>3159</v>
      </c>
      <c r="EJ150" t="s">
        <v>1542</v>
      </c>
      <c r="EK150" t="s">
        <v>1508</v>
      </c>
      <c r="EL150" t="s">
        <v>1508</v>
      </c>
      <c r="EM150" t="s">
        <v>1528</v>
      </c>
      <c r="EN150" t="s">
        <v>3026</v>
      </c>
      <c r="EO150" t="s">
        <v>1574</v>
      </c>
      <c r="EP150" t="s">
        <v>1604</v>
      </c>
      <c r="EQ150" t="s">
        <v>1508</v>
      </c>
      <c r="ER150" t="s">
        <v>3160</v>
      </c>
      <c r="ES150" t="s">
        <v>3161</v>
      </c>
      <c r="ET150" t="s">
        <v>3162</v>
      </c>
      <c r="EU150" t="s">
        <v>1508</v>
      </c>
      <c r="EV150" t="s">
        <v>1508</v>
      </c>
      <c r="EW150" t="s">
        <v>98</v>
      </c>
    </row>
    <row r="151" spans="1:153">
      <c r="A151">
        <v>282</v>
      </c>
      <c r="B151">
        <v>1</v>
      </c>
      <c r="C151" t="s">
        <v>411</v>
      </c>
      <c r="D151" t="s">
        <v>98</v>
      </c>
      <c r="E151" t="s">
        <v>98</v>
      </c>
      <c r="F151" t="s">
        <v>98</v>
      </c>
      <c r="G151" t="s">
        <v>98</v>
      </c>
      <c r="H151" t="s">
        <v>98</v>
      </c>
      <c r="I151">
        <v>17.399999999999999</v>
      </c>
      <c r="J151">
        <v>858</v>
      </c>
      <c r="K151">
        <v>94573</v>
      </c>
      <c r="L151" t="s">
        <v>412</v>
      </c>
      <c r="M151">
        <v>37</v>
      </c>
      <c r="N151">
        <v>37</v>
      </c>
      <c r="O151">
        <v>1</v>
      </c>
      <c r="P151">
        <v>22</v>
      </c>
      <c r="Q151">
        <v>15</v>
      </c>
      <c r="R151">
        <v>22</v>
      </c>
      <c r="S151">
        <v>15</v>
      </c>
      <c r="T151">
        <v>22</v>
      </c>
      <c r="U151">
        <v>15</v>
      </c>
      <c r="V151">
        <v>22</v>
      </c>
      <c r="W151" s="1">
        <v>1567800.3319999999</v>
      </c>
      <c r="X151" s="1">
        <v>743023.09</v>
      </c>
      <c r="Y151" s="1">
        <v>156174.45250000001</v>
      </c>
      <c r="Z151" s="1">
        <v>999011.81770000001</v>
      </c>
      <c r="AA151" s="1">
        <v>526910.02220000001</v>
      </c>
      <c r="AB151" s="1">
        <v>1142551.2409999999</v>
      </c>
      <c r="AC151" s="1">
        <v>1296075.915</v>
      </c>
      <c r="AD151" s="1">
        <v>1283908.2290000001</v>
      </c>
      <c r="AE151" s="1">
        <v>1501956.3940000001</v>
      </c>
      <c r="AF151" s="1">
        <v>1428748.9110000001</v>
      </c>
      <c r="AG151" s="1">
        <v>1165553.9950000001</v>
      </c>
      <c r="AH151">
        <v>15</v>
      </c>
      <c r="AI151" s="1">
        <v>75087.445040000006</v>
      </c>
      <c r="AJ151" s="1">
        <v>76844.625239999994</v>
      </c>
      <c r="AK151" s="1">
        <v>99649.060419999994</v>
      </c>
      <c r="AL151" s="1">
        <v>92671.616819999996</v>
      </c>
      <c r="AM151" s="1">
        <v>93173.391359999994</v>
      </c>
      <c r="AN151" s="1">
        <v>106998.0168</v>
      </c>
      <c r="AO151" s="1">
        <v>91194.68634</v>
      </c>
      <c r="AP151" s="1">
        <v>91797.788090000002</v>
      </c>
      <c r="AQ151" s="1">
        <v>38987.330690000003</v>
      </c>
      <c r="AR151" s="1">
        <v>29969.077420000001</v>
      </c>
      <c r="AS151" s="1">
        <v>79637.303820000001</v>
      </c>
      <c r="AT151" s="1">
        <v>576714.76097454503</v>
      </c>
      <c r="AU151" s="1">
        <v>1073792.21812727</v>
      </c>
      <c r="AV151" s="1">
        <v>79637.303821818103</v>
      </c>
      <c r="AW151" s="1">
        <v>783533.44162485795</v>
      </c>
      <c r="AX151" s="1">
        <v>657073.58419416903</v>
      </c>
      <c r="AY151" s="1">
        <v>110961.364050125</v>
      </c>
      <c r="AZ151" s="1">
        <v>730887.46552515705</v>
      </c>
      <c r="BA151" s="1">
        <v>931973.094009978</v>
      </c>
      <c r="BB151" s="1">
        <v>825323.54380758305</v>
      </c>
      <c r="BC151" s="1">
        <v>762327.65143257403</v>
      </c>
      <c r="BD151" s="1">
        <v>886715.17006881</v>
      </c>
      <c r="BE151" s="1">
        <v>939783.98103788495</v>
      </c>
      <c r="BF151" s="1">
        <v>970230.30589436204</v>
      </c>
      <c r="BG151" s="1">
        <v>828121.75159852905</v>
      </c>
      <c r="BH151" s="1">
        <v>828121.75159852905</v>
      </c>
      <c r="BI151" s="1">
        <v>152846.24127209501</v>
      </c>
      <c r="BJ151" s="1">
        <v>145056.00194510701</v>
      </c>
      <c r="BK151" s="1">
        <v>177622.777068831</v>
      </c>
      <c r="BL151" s="1">
        <v>146094.64440789499</v>
      </c>
      <c r="BM151" s="1">
        <v>146879.68662211701</v>
      </c>
      <c r="BN151" s="1">
        <v>183000.01089062099</v>
      </c>
      <c r="BO151" s="1">
        <v>148833.38974256601</v>
      </c>
      <c r="BP151" s="1">
        <v>156083.386952442</v>
      </c>
      <c r="BQ151" s="1">
        <v>114696.380145334</v>
      </c>
      <c r="BR151" s="1">
        <v>31574.688666858201</v>
      </c>
      <c r="BS151" s="1">
        <v>134401.45432631101</v>
      </c>
      <c r="BT151" s="1">
        <v>134401.45432631101</v>
      </c>
      <c r="BU151" s="1">
        <v>333617.69703373697</v>
      </c>
      <c r="BV151" s="7">
        <v>0.40286068611258302</v>
      </c>
      <c r="BW151" s="7">
        <v>2.4822476713961099</v>
      </c>
      <c r="BX151" s="1">
        <v>315654.81988514401</v>
      </c>
      <c r="BY151" s="1">
        <v>264709.11495491699</v>
      </c>
      <c r="BZ151" s="1">
        <v>44701.9712532216</v>
      </c>
      <c r="CA151" s="1">
        <v>294445.82583255199</v>
      </c>
      <c r="CB151" s="1">
        <v>375455.32009132602</v>
      </c>
      <c r="CC151" s="1">
        <v>332490.40912319103</v>
      </c>
      <c r="CD151" s="1">
        <v>307111.840698721</v>
      </c>
      <c r="CE151" s="1">
        <v>357222.68180035602</v>
      </c>
      <c r="CF151" s="1">
        <v>378602.019398537</v>
      </c>
      <c r="CG151" s="1">
        <v>390867.646719824</v>
      </c>
      <c r="CH151" s="1">
        <v>333617.69703373697</v>
      </c>
      <c r="CI151" s="1">
        <v>379402.22647930798</v>
      </c>
      <c r="CJ151" s="1">
        <v>360064.92305027298</v>
      </c>
      <c r="CK151" s="1">
        <v>440903.72476601898</v>
      </c>
      <c r="CL151" s="1">
        <v>362643.09088494</v>
      </c>
      <c r="CM151" s="1">
        <v>364591.76009314199</v>
      </c>
      <c r="CN151" s="1">
        <v>454251.35089870699</v>
      </c>
      <c r="CO151" s="1">
        <v>369441.33511447598</v>
      </c>
      <c r="CP151" s="1">
        <v>387437.62380631902</v>
      </c>
      <c r="CQ151" s="1">
        <v>284704.82253332</v>
      </c>
      <c r="CR151" s="1">
        <v>78376.197418366006</v>
      </c>
      <c r="CS151" s="1">
        <v>333617.69703373697</v>
      </c>
      <c r="CT151" s="20">
        <v>367469.15502587397</v>
      </c>
      <c r="CU151" s="20">
        <v>253446.36312100699</v>
      </c>
      <c r="CV151" s="20">
        <v>258985.93915919901</v>
      </c>
      <c r="CW151" s="20">
        <v>363224.38214665698</v>
      </c>
      <c r="CX151" s="20">
        <v>386423.05700371502</v>
      </c>
      <c r="CY151" s="20">
        <v>357099.54047430097</v>
      </c>
      <c r="CZ151" s="20">
        <v>455971.88093887502</v>
      </c>
      <c r="DA151" s="20">
        <v>365620.97297189402</v>
      </c>
      <c r="DB151" s="20">
        <v>428218.25667205598</v>
      </c>
      <c r="DC151" s="22">
        <v>336075.962648343</v>
      </c>
      <c r="DD151" s="22">
        <v>303251.11307856702</v>
      </c>
      <c r="DE151" s="22">
        <v>331607.882195096</v>
      </c>
      <c r="DF151" s="22">
        <v>414230.647530152</v>
      </c>
      <c r="DG151" s="22">
        <v>377736.87345509202</v>
      </c>
      <c r="DH151" s="22">
        <v>415088.49139537697</v>
      </c>
      <c r="DI151" s="22">
        <v>312314.82998712501</v>
      </c>
      <c r="DJ151" s="22">
        <v>392081.70387129998</v>
      </c>
      <c r="DK151" s="22">
        <v>251159.146010314</v>
      </c>
      <c r="DL151" s="22">
        <v>99210.453506932201</v>
      </c>
      <c r="DM151" s="6">
        <v>-0.15365317979416299</v>
      </c>
      <c r="DN151" s="6">
        <v>-1.11238365536721</v>
      </c>
      <c r="DO151" s="5">
        <v>0.44098167153801898</v>
      </c>
      <c r="DP151" s="5">
        <v>0.76855620857981899</v>
      </c>
      <c r="DQ151" s="24">
        <v>359606.61639039702</v>
      </c>
      <c r="DR151" s="26">
        <v>323275.71036783</v>
      </c>
      <c r="DS151" t="s">
        <v>1443</v>
      </c>
      <c r="DT151" t="s">
        <v>1442</v>
      </c>
      <c r="DU151" t="s">
        <v>411</v>
      </c>
      <c r="DV151" t="s">
        <v>411</v>
      </c>
      <c r="DW151" t="s">
        <v>3163</v>
      </c>
      <c r="DX151" t="s">
        <v>3164</v>
      </c>
      <c r="DY151" t="s">
        <v>3165</v>
      </c>
      <c r="DZ151" t="s">
        <v>3166</v>
      </c>
      <c r="EA151" t="s">
        <v>3167</v>
      </c>
      <c r="EB151" t="str">
        <f>"NCAM1"</f>
        <v>NCAM1</v>
      </c>
      <c r="EC151" t="s">
        <v>3168</v>
      </c>
      <c r="ED151" t="s">
        <v>1506</v>
      </c>
      <c r="EE151">
        <v>9606</v>
      </c>
      <c r="EF151" s="15" t="str">
        <f>HYPERLINK("http://www.uniprot.org/uniprot/P13591", "P13591")</f>
        <v>P13591</v>
      </c>
      <c r="EG151" t="s">
        <v>3169</v>
      </c>
      <c r="EH151" t="s">
        <v>3170</v>
      </c>
      <c r="EI151" t="s">
        <v>2268</v>
      </c>
      <c r="EJ151" t="s">
        <v>1542</v>
      </c>
      <c r="EK151" t="s">
        <v>1508</v>
      </c>
      <c r="EL151" t="s">
        <v>1508</v>
      </c>
      <c r="EM151" t="s">
        <v>2756</v>
      </c>
      <c r="EN151" t="s">
        <v>1508</v>
      </c>
      <c r="EO151" t="s">
        <v>3171</v>
      </c>
      <c r="EP151" t="s">
        <v>3172</v>
      </c>
      <c r="EQ151" t="s">
        <v>1514</v>
      </c>
      <c r="ER151" t="s">
        <v>3173</v>
      </c>
      <c r="ES151" t="s">
        <v>3174</v>
      </c>
      <c r="ET151" t="s">
        <v>3175</v>
      </c>
      <c r="EU151" t="s">
        <v>1508</v>
      </c>
      <c r="EV151" t="s">
        <v>3176</v>
      </c>
      <c r="EW151" t="s">
        <v>98</v>
      </c>
    </row>
    <row r="152" spans="1:153">
      <c r="A152">
        <v>141</v>
      </c>
      <c r="B152">
        <v>1</v>
      </c>
      <c r="C152" t="s">
        <v>413</v>
      </c>
      <c r="D152" t="s">
        <v>98</v>
      </c>
      <c r="E152" t="s">
        <v>98</v>
      </c>
      <c r="F152" t="s">
        <v>98</v>
      </c>
      <c r="G152" t="s">
        <v>98</v>
      </c>
      <c r="H152" t="s">
        <v>98</v>
      </c>
      <c r="I152">
        <v>47.5</v>
      </c>
      <c r="J152">
        <v>101</v>
      </c>
      <c r="K152">
        <v>11284</v>
      </c>
      <c r="L152" t="s">
        <v>414</v>
      </c>
      <c r="M152">
        <v>32</v>
      </c>
      <c r="N152">
        <v>32</v>
      </c>
      <c r="O152">
        <v>1</v>
      </c>
      <c r="P152">
        <v>14</v>
      </c>
      <c r="Q152">
        <v>18</v>
      </c>
      <c r="R152">
        <v>14</v>
      </c>
      <c r="S152">
        <v>18</v>
      </c>
      <c r="T152">
        <v>14</v>
      </c>
      <c r="U152">
        <v>18</v>
      </c>
      <c r="V152">
        <v>14</v>
      </c>
      <c r="W152" s="1">
        <v>895438.59250000003</v>
      </c>
      <c r="X152" s="1">
        <v>591558.58559999999</v>
      </c>
      <c r="Y152" s="1">
        <v>65869.707699999999</v>
      </c>
      <c r="Z152" s="1">
        <v>930205.03339999996</v>
      </c>
      <c r="AA152" s="1">
        <v>212921.93979999999</v>
      </c>
      <c r="AB152" s="1">
        <v>1377992.024</v>
      </c>
      <c r="AC152" s="1">
        <v>1624161.567</v>
      </c>
      <c r="AD152" s="1">
        <v>420991.82689999999</v>
      </c>
      <c r="AE152" s="1">
        <v>678914.98270000005</v>
      </c>
      <c r="AF152" s="1">
        <v>780361.63119999995</v>
      </c>
      <c r="AG152" s="1">
        <v>834727.35369999998</v>
      </c>
      <c r="AH152">
        <v>18</v>
      </c>
      <c r="AI152" s="1">
        <v>216162.94270000001</v>
      </c>
      <c r="AJ152" s="1">
        <v>326904.5662</v>
      </c>
      <c r="AK152" s="1">
        <v>336667.16</v>
      </c>
      <c r="AL152" s="1">
        <v>686028.60549999995</v>
      </c>
      <c r="AM152" s="1">
        <v>212642.16209999999</v>
      </c>
      <c r="AN152" s="1">
        <v>485874.91029999999</v>
      </c>
      <c r="AO152" s="1">
        <v>364993.84759999998</v>
      </c>
      <c r="AP152" s="1">
        <v>389574.1605</v>
      </c>
      <c r="AQ152" s="1">
        <v>77425.275450000001</v>
      </c>
      <c r="AR152" s="1">
        <v>667527.8308</v>
      </c>
      <c r="AS152" s="1">
        <v>376380.14610000001</v>
      </c>
      <c r="AT152" s="1">
        <v>570605.67507954501</v>
      </c>
      <c r="AU152" s="1">
        <v>764831.20404545404</v>
      </c>
      <c r="AV152" s="1">
        <v>376380.14611363597</v>
      </c>
      <c r="AW152" s="1">
        <v>447509.84409489401</v>
      </c>
      <c r="AX152" s="1">
        <v>523129.799507341</v>
      </c>
      <c r="AY152" s="1">
        <v>46800.180816865897</v>
      </c>
      <c r="AZ152" s="1">
        <v>680547.70447633904</v>
      </c>
      <c r="BA152" s="1">
        <v>376606.08198242</v>
      </c>
      <c r="BB152" s="1">
        <v>995394.53442006605</v>
      </c>
      <c r="BC152" s="1">
        <v>955301.505558923</v>
      </c>
      <c r="BD152" s="1">
        <v>290752.74303519703</v>
      </c>
      <c r="BE152" s="1">
        <v>424801.56399805099</v>
      </c>
      <c r="BF152" s="1">
        <v>529925.516175878</v>
      </c>
      <c r="BG152" s="1">
        <v>593070.66100635496</v>
      </c>
      <c r="BH152" s="1">
        <v>593070.66100635496</v>
      </c>
      <c r="BI152" s="1">
        <v>440016.21411422</v>
      </c>
      <c r="BJ152" s="1">
        <v>617082.44711288402</v>
      </c>
      <c r="BK152" s="1">
        <v>600103.55998373905</v>
      </c>
      <c r="BL152" s="1">
        <v>1081508.1101782999</v>
      </c>
      <c r="BM152" s="1">
        <v>335211.73455221002</v>
      </c>
      <c r="BN152" s="1">
        <v>830997.77487071604</v>
      </c>
      <c r="BO152" s="1">
        <v>595684.61446270102</v>
      </c>
      <c r="BP152" s="1">
        <v>662391.28093564999</v>
      </c>
      <c r="BQ152" s="1">
        <v>227776.52813630999</v>
      </c>
      <c r="BR152" s="1">
        <v>703291.03357407195</v>
      </c>
      <c r="BS152" s="1">
        <v>635205.31947850098</v>
      </c>
      <c r="BT152" s="1">
        <v>635205.31947850098</v>
      </c>
      <c r="BU152" s="1">
        <v>613776.53808032395</v>
      </c>
      <c r="BV152" s="7">
        <v>1.03491300183157</v>
      </c>
      <c r="BW152" s="7">
        <v>0.96626479542745403</v>
      </c>
      <c r="BX152" s="1">
        <v>463133.75610142702</v>
      </c>
      <c r="BY152" s="1">
        <v>541393.83115569304</v>
      </c>
      <c r="BZ152" s="1">
        <v>48434.115615443203</v>
      </c>
      <c r="CA152" s="1">
        <v>704307.66772919602</v>
      </c>
      <c r="CB152" s="1">
        <v>389754.53081245499</v>
      </c>
      <c r="CC152" s="1">
        <v>1030146.74562341</v>
      </c>
      <c r="CD152" s="1">
        <v>988653.948772209</v>
      </c>
      <c r="CE152" s="1">
        <v>300903.79408532102</v>
      </c>
      <c r="CF152" s="1">
        <v>439632.66177997098</v>
      </c>
      <c r="CG152" s="1">
        <v>548426.80669272505</v>
      </c>
      <c r="CH152" s="1">
        <v>613776.53808032395</v>
      </c>
      <c r="CI152" s="1">
        <v>425172.17711584002</v>
      </c>
      <c r="CJ152" s="1">
        <v>596265.04452140396</v>
      </c>
      <c r="CK152" s="1">
        <v>579858.94362297503</v>
      </c>
      <c r="CL152" s="1">
        <v>1045023.21283457</v>
      </c>
      <c r="CM152" s="1">
        <v>323903.29811197403</v>
      </c>
      <c r="CN152" s="1">
        <v>802963.894936122</v>
      </c>
      <c r="CO152" s="1">
        <v>575589.07213308394</v>
      </c>
      <c r="CP152" s="1">
        <v>640045.37556621502</v>
      </c>
      <c r="CQ152" s="1">
        <v>220092.440362808</v>
      </c>
      <c r="CR152" s="1">
        <v>679565.36668241397</v>
      </c>
      <c r="CS152" s="1">
        <v>613776.53808032395</v>
      </c>
      <c r="CT152" s="20">
        <v>539156.57008017797</v>
      </c>
      <c r="CU152" s="20">
        <v>518358.79374961503</v>
      </c>
      <c r="CV152" s="20">
        <v>619488.43142236595</v>
      </c>
      <c r="CW152" s="20">
        <v>377057.77776375401</v>
      </c>
      <c r="CX152" s="20">
        <v>433039.97965069499</v>
      </c>
      <c r="CY152" s="20">
        <v>591354.39130168397</v>
      </c>
      <c r="CZ152" s="20">
        <v>599675.97992806602</v>
      </c>
      <c r="DA152" s="20">
        <v>1053604.5314483</v>
      </c>
      <c r="DB152" s="20">
        <v>380429.07391106302</v>
      </c>
      <c r="DC152" s="22">
        <v>1041255.77672279</v>
      </c>
      <c r="DD152" s="22">
        <v>976225.50056221895</v>
      </c>
      <c r="DE152" s="22">
        <v>279327.36353193998</v>
      </c>
      <c r="DF152" s="22">
        <v>481004.62447038299</v>
      </c>
      <c r="DG152" s="22">
        <v>530003.00489839294</v>
      </c>
      <c r="DH152" s="22">
        <v>733737.10641603102</v>
      </c>
      <c r="DI152" s="22">
        <v>486586.05878518702</v>
      </c>
      <c r="DJ152" s="22">
        <v>647717.37690709694</v>
      </c>
      <c r="DK152" s="22">
        <v>194159.79284432199</v>
      </c>
      <c r="DL152" s="22">
        <v>860209.99279008503</v>
      </c>
      <c r="DM152" s="6">
        <v>0.133346551102593</v>
      </c>
      <c r="DN152" s="6">
        <v>1.0968353638095001</v>
      </c>
      <c r="DO152" s="5">
        <v>0.62449900060556296</v>
      </c>
      <c r="DP152" s="5">
        <v>0.82681973168824396</v>
      </c>
      <c r="DQ152" s="24">
        <v>568018.39213952504</v>
      </c>
      <c r="DR152" s="26">
        <v>623022.65979284397</v>
      </c>
      <c r="DS152" t="s">
        <v>1441</v>
      </c>
      <c r="DT152" t="s">
        <v>1442</v>
      </c>
      <c r="DU152" t="s">
        <v>413</v>
      </c>
      <c r="DV152" t="s">
        <v>413</v>
      </c>
      <c r="DW152" t="s">
        <v>3177</v>
      </c>
      <c r="DX152" t="s">
        <v>3178</v>
      </c>
      <c r="DY152" t="s">
        <v>3179</v>
      </c>
      <c r="DZ152" t="s">
        <v>3180</v>
      </c>
      <c r="EA152" t="s">
        <v>3181</v>
      </c>
      <c r="EB152" t="str">
        <f>"APOC2"</f>
        <v>APOC2</v>
      </c>
      <c r="EC152" t="s">
        <v>3182</v>
      </c>
      <c r="ED152" t="s">
        <v>1506</v>
      </c>
      <c r="EE152">
        <v>9606</v>
      </c>
      <c r="EF152" s="15" t="str">
        <f>HYPERLINK("http://www.uniprot.org/uniprot/P02655", "P02655")</f>
        <v>P02655</v>
      </c>
      <c r="EG152" t="s">
        <v>3183</v>
      </c>
      <c r="EH152" t="s">
        <v>3184</v>
      </c>
      <c r="EI152" t="s">
        <v>3185</v>
      </c>
      <c r="EJ152" t="s">
        <v>1510</v>
      </c>
      <c r="EK152" t="s">
        <v>1508</v>
      </c>
      <c r="EL152" t="s">
        <v>3186</v>
      </c>
      <c r="EM152" t="s">
        <v>1528</v>
      </c>
      <c r="EN152" t="s">
        <v>2360</v>
      </c>
      <c r="EO152" t="s">
        <v>1508</v>
      </c>
      <c r="EP152" t="s">
        <v>1604</v>
      </c>
      <c r="EQ152" t="s">
        <v>1514</v>
      </c>
      <c r="ER152" t="s">
        <v>3187</v>
      </c>
      <c r="ES152" t="s">
        <v>3188</v>
      </c>
      <c r="ET152" t="s">
        <v>3189</v>
      </c>
      <c r="EU152" t="s">
        <v>1508</v>
      </c>
      <c r="EV152" t="s">
        <v>3190</v>
      </c>
      <c r="EW152" t="s">
        <v>98</v>
      </c>
    </row>
    <row r="153" spans="1:153">
      <c r="A153">
        <v>190</v>
      </c>
      <c r="B153">
        <v>1</v>
      </c>
      <c r="C153" t="s">
        <v>415</v>
      </c>
      <c r="D153" t="s">
        <v>98</v>
      </c>
      <c r="E153" t="s">
        <v>98</v>
      </c>
      <c r="F153" t="s">
        <v>98</v>
      </c>
      <c r="G153" t="s">
        <v>98</v>
      </c>
      <c r="H153" t="s">
        <v>98</v>
      </c>
      <c r="I153">
        <v>23</v>
      </c>
      <c r="J153">
        <v>322</v>
      </c>
      <c r="K153">
        <v>34735</v>
      </c>
      <c r="L153" t="s">
        <v>416</v>
      </c>
      <c r="M153">
        <v>25</v>
      </c>
      <c r="N153">
        <v>25</v>
      </c>
      <c r="O153">
        <v>1</v>
      </c>
      <c r="P153">
        <v>15</v>
      </c>
      <c r="Q153">
        <v>10</v>
      </c>
      <c r="R153">
        <v>15</v>
      </c>
      <c r="S153">
        <v>10</v>
      </c>
      <c r="T153">
        <v>15</v>
      </c>
      <c r="U153">
        <v>10</v>
      </c>
      <c r="V153">
        <v>15</v>
      </c>
      <c r="W153" s="1">
        <v>629023.03540000005</v>
      </c>
      <c r="X153" s="1">
        <v>582136.59329999995</v>
      </c>
      <c r="Y153" s="1">
        <v>110410.2694</v>
      </c>
      <c r="Z153" s="1">
        <v>2225836.3640000001</v>
      </c>
      <c r="AA153" s="1">
        <v>296487.6287</v>
      </c>
      <c r="AB153" s="1">
        <v>749144.25589999999</v>
      </c>
      <c r="AC153" s="1">
        <v>694215.18169999996</v>
      </c>
      <c r="AD153" s="1">
        <v>1644284.9129999999</v>
      </c>
      <c r="AE153" s="1">
        <v>465801.9656</v>
      </c>
      <c r="AF153" s="1">
        <v>694026.45860000001</v>
      </c>
      <c r="AG153" s="1">
        <v>886772.93290000001</v>
      </c>
      <c r="AH153">
        <v>10</v>
      </c>
      <c r="AI153" s="1">
        <v>250673.4203</v>
      </c>
      <c r="AJ153" s="1">
        <v>209203.5607</v>
      </c>
      <c r="AK153" s="1">
        <v>261537.5018</v>
      </c>
      <c r="AL153" s="1">
        <v>535246.36470000003</v>
      </c>
      <c r="AM153" s="1">
        <v>232990.48850000001</v>
      </c>
      <c r="AN153" s="1">
        <v>239895.11</v>
      </c>
      <c r="AO153" s="1">
        <v>601898.87670000002</v>
      </c>
      <c r="AP153" s="1">
        <v>235073.8511</v>
      </c>
      <c r="AQ153" s="1">
        <v>286091.41190000001</v>
      </c>
      <c r="AR153" s="1">
        <v>324356.15970000002</v>
      </c>
      <c r="AS153" s="1">
        <v>317696.67450000002</v>
      </c>
      <c r="AT153" s="1">
        <v>566945.591745454</v>
      </c>
      <c r="AU153" s="1">
        <v>816194.50895454502</v>
      </c>
      <c r="AV153" s="1">
        <v>317696.67453636299</v>
      </c>
      <c r="AW153" s="1">
        <v>314364.38284175401</v>
      </c>
      <c r="AX153" s="1">
        <v>514797.700095988</v>
      </c>
      <c r="AY153" s="1">
        <v>78446.083220722707</v>
      </c>
      <c r="AZ153" s="1">
        <v>1628445.0993814201</v>
      </c>
      <c r="BA153" s="1">
        <v>524413.05158993194</v>
      </c>
      <c r="BB153" s="1">
        <v>541145.43830991501</v>
      </c>
      <c r="BC153" s="1">
        <v>408324.40671825799</v>
      </c>
      <c r="BD153" s="1">
        <v>1135604.8223228301</v>
      </c>
      <c r="BE153" s="1">
        <v>291455.349406661</v>
      </c>
      <c r="BF153" s="1">
        <v>471297.29936589103</v>
      </c>
      <c r="BG153" s="1">
        <v>630048.850257952</v>
      </c>
      <c r="BH153" s="1">
        <v>630048.850257952</v>
      </c>
      <c r="BI153" s="1">
        <v>510264.93256315601</v>
      </c>
      <c r="BJ153" s="1">
        <v>394903.76865064702</v>
      </c>
      <c r="BK153" s="1">
        <v>466186.20568585797</v>
      </c>
      <c r="BL153" s="1">
        <v>843803.42120662006</v>
      </c>
      <c r="BM153" s="1">
        <v>367289.08798210497</v>
      </c>
      <c r="BN153" s="1">
        <v>410295.52748314798</v>
      </c>
      <c r="BO153" s="1">
        <v>982323.13412992505</v>
      </c>
      <c r="BP153" s="1">
        <v>399695.06484916201</v>
      </c>
      <c r="BQ153" s="1">
        <v>841649.03713232104</v>
      </c>
      <c r="BR153" s="1">
        <v>341733.73494876298</v>
      </c>
      <c r="BS153" s="1">
        <v>536167.01017330796</v>
      </c>
      <c r="BT153" s="1">
        <v>536167.01017330796</v>
      </c>
      <c r="BU153" s="1">
        <v>581215.45773141296</v>
      </c>
      <c r="BV153" s="7">
        <v>0.92249268845336996</v>
      </c>
      <c r="BW153" s="7">
        <v>1.08401943182506</v>
      </c>
      <c r="BX153" s="1">
        <v>289998.84468167397</v>
      </c>
      <c r="BY153" s="1">
        <v>474897.11437115999</v>
      </c>
      <c r="BZ153" s="1">
        <v>72365.938208921405</v>
      </c>
      <c r="CA153" s="1">
        <v>1502228.69772708</v>
      </c>
      <c r="CB153" s="1">
        <v>483767.205821232</v>
      </c>
      <c r="CC153" s="1">
        <v>499202.71023079101</v>
      </c>
      <c r="CD153" s="1">
        <v>376676.27971465298</v>
      </c>
      <c r="CE153" s="1">
        <v>1047587.1455652</v>
      </c>
      <c r="CF153" s="1">
        <v>268865.42883826798</v>
      </c>
      <c r="CG153" s="1">
        <v>434768.31275285402</v>
      </c>
      <c r="CH153" s="1">
        <v>581215.45773141296</v>
      </c>
      <c r="CI153" s="1">
        <v>553137.10227736703</v>
      </c>
      <c r="CJ153" s="1">
        <v>428083.358918251</v>
      </c>
      <c r="CK153" s="1">
        <v>505354.90581226698</v>
      </c>
      <c r="CL153" s="1">
        <v>914699.30522844696</v>
      </c>
      <c r="CM153" s="1">
        <v>398148.50846990797</v>
      </c>
      <c r="CN153" s="1">
        <v>444768.32458264701</v>
      </c>
      <c r="CO153" s="1">
        <v>1064857.3657281301</v>
      </c>
      <c r="CP153" s="1">
        <v>433277.21710107097</v>
      </c>
      <c r="CQ153" s="1">
        <v>912363.91102829098</v>
      </c>
      <c r="CR153" s="1">
        <v>370446.00919461501</v>
      </c>
      <c r="CS153" s="1">
        <v>581215.45773141296</v>
      </c>
      <c r="CT153" s="20">
        <v>337601.78429218999</v>
      </c>
      <c r="CU153" s="20">
        <v>454691.35626300698</v>
      </c>
      <c r="CV153" s="20">
        <v>1321316.4391537399</v>
      </c>
      <c r="CW153" s="20">
        <v>468007.86947030202</v>
      </c>
      <c r="CX153" s="20">
        <v>563372.89316317195</v>
      </c>
      <c r="CY153" s="20">
        <v>424557.79768655502</v>
      </c>
      <c r="CZ153" s="20">
        <v>522625.72076747997</v>
      </c>
      <c r="DA153" s="20">
        <v>922210.45529431803</v>
      </c>
      <c r="DB153" s="20">
        <v>467631.13941468898</v>
      </c>
      <c r="DC153" s="22">
        <v>504586.07765529398</v>
      </c>
      <c r="DD153" s="22">
        <v>371941.05194342003</v>
      </c>
      <c r="DE153" s="22">
        <v>972469.47759557702</v>
      </c>
      <c r="DF153" s="22">
        <v>294167.21248100698</v>
      </c>
      <c r="DG153" s="22">
        <v>420162.74438372301</v>
      </c>
      <c r="DH153" s="22">
        <v>406423.03541025298</v>
      </c>
      <c r="DI153" s="22">
        <v>900199.07229619904</v>
      </c>
      <c r="DJ153" s="22">
        <v>438470.76043014001</v>
      </c>
      <c r="DK153" s="22">
        <v>804863.57310536003</v>
      </c>
      <c r="DL153" s="22">
        <v>468919.363054207</v>
      </c>
      <c r="DM153" s="6">
        <v>-0.12587501275194199</v>
      </c>
      <c r="DN153" s="6">
        <v>-1.09116937759634</v>
      </c>
      <c r="DO153" s="5">
        <v>0.63932188183990901</v>
      </c>
      <c r="DP153" s="5">
        <v>0.83631181742083405</v>
      </c>
      <c r="DQ153" s="24">
        <v>609112.82838949398</v>
      </c>
      <c r="DR153" s="26">
        <v>558220.23683551804</v>
      </c>
      <c r="DS153" t="s">
        <v>1443</v>
      </c>
      <c r="DT153" t="s">
        <v>1442</v>
      </c>
      <c r="DU153" t="s">
        <v>415</v>
      </c>
      <c r="DV153" t="s">
        <v>415</v>
      </c>
      <c r="DW153" t="s">
        <v>3191</v>
      </c>
      <c r="DX153" t="s">
        <v>3192</v>
      </c>
      <c r="DY153" t="s">
        <v>3193</v>
      </c>
      <c r="DZ153" t="s">
        <v>3194</v>
      </c>
      <c r="EA153" t="s">
        <v>3195</v>
      </c>
      <c r="EB153" t="str">
        <f>"ARG1"</f>
        <v>ARG1</v>
      </c>
      <c r="EC153" t="s">
        <v>1508</v>
      </c>
      <c r="ED153" t="s">
        <v>1506</v>
      </c>
      <c r="EE153">
        <v>9606</v>
      </c>
      <c r="EF153" s="15" t="str">
        <f>HYPERLINK("http://www.uniprot.org/uniprot/P05089", "P05089")</f>
        <v>P05089</v>
      </c>
      <c r="EG153" t="s">
        <v>3196</v>
      </c>
      <c r="EH153" t="s">
        <v>3197</v>
      </c>
      <c r="EI153" t="s">
        <v>3082</v>
      </c>
      <c r="EJ153" t="s">
        <v>1542</v>
      </c>
      <c r="EK153" t="s">
        <v>1508</v>
      </c>
      <c r="EL153" t="s">
        <v>1603</v>
      </c>
      <c r="EM153" t="s">
        <v>1508</v>
      </c>
      <c r="EN153" t="s">
        <v>3198</v>
      </c>
      <c r="EO153" t="s">
        <v>2209</v>
      </c>
      <c r="EP153" t="s">
        <v>2222</v>
      </c>
      <c r="EQ153" t="s">
        <v>1514</v>
      </c>
      <c r="ER153" t="s">
        <v>3199</v>
      </c>
      <c r="ES153" t="s">
        <v>3200</v>
      </c>
      <c r="ET153" t="s">
        <v>3201</v>
      </c>
      <c r="EU153" t="s">
        <v>3202</v>
      </c>
      <c r="EV153" t="s">
        <v>3203</v>
      </c>
      <c r="EW153" t="s">
        <v>98</v>
      </c>
    </row>
    <row r="154" spans="1:153">
      <c r="A154">
        <v>107</v>
      </c>
      <c r="B154">
        <v>1</v>
      </c>
      <c r="C154" t="s">
        <v>417</v>
      </c>
      <c r="D154" t="s">
        <v>98</v>
      </c>
      <c r="E154" t="s">
        <v>98</v>
      </c>
      <c r="F154" t="s">
        <v>98</v>
      </c>
      <c r="G154" t="s">
        <v>98</v>
      </c>
      <c r="H154" t="s">
        <v>98</v>
      </c>
      <c r="I154">
        <v>24.1</v>
      </c>
      <c r="J154">
        <v>261</v>
      </c>
      <c r="K154">
        <v>28870</v>
      </c>
      <c r="L154" t="s">
        <v>418</v>
      </c>
      <c r="M154">
        <v>20</v>
      </c>
      <c r="N154">
        <v>20</v>
      </c>
      <c r="O154">
        <v>1</v>
      </c>
      <c r="P154">
        <v>10</v>
      </c>
      <c r="Q154">
        <v>10</v>
      </c>
      <c r="R154">
        <v>10</v>
      </c>
      <c r="S154">
        <v>10</v>
      </c>
      <c r="T154">
        <v>10</v>
      </c>
      <c r="U154">
        <v>10</v>
      </c>
      <c r="V154">
        <v>10</v>
      </c>
      <c r="W154" s="1">
        <v>444049.36940000003</v>
      </c>
      <c r="X154" s="1">
        <v>372292.38929999998</v>
      </c>
      <c r="Y154" s="1">
        <v>55917.922299999998</v>
      </c>
      <c r="Z154" s="1">
        <v>584275.45589999994</v>
      </c>
      <c r="AA154" s="1">
        <v>268693.47259999998</v>
      </c>
      <c r="AB154" s="1">
        <v>875538.37600000005</v>
      </c>
      <c r="AC154" s="1">
        <v>1525518.4439999999</v>
      </c>
      <c r="AD154" s="1">
        <v>742690.63100000005</v>
      </c>
      <c r="AE154" s="1">
        <v>841411.59809999994</v>
      </c>
      <c r="AF154" s="1">
        <v>1049088.0830000001</v>
      </c>
      <c r="AG154" s="1">
        <v>744839.75769999996</v>
      </c>
      <c r="AH154">
        <v>10</v>
      </c>
      <c r="AI154" s="1">
        <v>241231.3939</v>
      </c>
      <c r="AJ154" s="1">
        <v>94612.965790000002</v>
      </c>
      <c r="AK154" s="1">
        <v>114874.7656</v>
      </c>
      <c r="AL154" s="1">
        <v>148808.16390000001</v>
      </c>
      <c r="AM154" s="1">
        <v>149513.62030000001</v>
      </c>
      <c r="AN154" s="1">
        <v>873571.16110000003</v>
      </c>
      <c r="AO154" s="1">
        <v>416515.59509999998</v>
      </c>
      <c r="AP154" s="1">
        <v>287908.34090000001</v>
      </c>
      <c r="AQ154" s="1">
        <v>651292.23250000004</v>
      </c>
      <c r="AR154" s="1">
        <v>822172.93729999999</v>
      </c>
      <c r="AS154" s="1">
        <v>380050.1176</v>
      </c>
      <c r="AT154" s="1">
        <v>531130.30878590897</v>
      </c>
      <c r="AU154" s="1">
        <v>682210.49993636296</v>
      </c>
      <c r="AV154" s="1">
        <v>380050.11763545399</v>
      </c>
      <c r="AW154" s="1">
        <v>221920.81705550299</v>
      </c>
      <c r="AX154" s="1">
        <v>329227.31190703902</v>
      </c>
      <c r="AY154" s="1">
        <v>39729.474532698703</v>
      </c>
      <c r="AZ154" s="1">
        <v>427462.01753095299</v>
      </c>
      <c r="BA154" s="1">
        <v>475252.08564785402</v>
      </c>
      <c r="BB154" s="1">
        <v>632446.41403339501</v>
      </c>
      <c r="BC154" s="1">
        <v>897281.46258438495</v>
      </c>
      <c r="BD154" s="1">
        <v>512930.000992833</v>
      </c>
      <c r="BE154" s="1">
        <v>526476.76358163694</v>
      </c>
      <c r="BF154" s="1">
        <v>712411.427818208</v>
      </c>
      <c r="BG154" s="1">
        <v>529205.86043441703</v>
      </c>
      <c r="BH154" s="1">
        <v>529205.86043441703</v>
      </c>
      <c r="BI154" s="1">
        <v>491044.96517096198</v>
      </c>
      <c r="BJ154" s="1">
        <v>178596.46665988001</v>
      </c>
      <c r="BK154" s="1">
        <v>204762.340909216</v>
      </c>
      <c r="BL154" s="1">
        <v>234592.60274037201</v>
      </c>
      <c r="BM154" s="1">
        <v>235695.120407843</v>
      </c>
      <c r="BN154" s="1">
        <v>1494079.39302135</v>
      </c>
      <c r="BO154" s="1">
        <v>679770.17507635895</v>
      </c>
      <c r="BP154" s="1">
        <v>489529.32216049498</v>
      </c>
      <c r="BQ154" s="1">
        <v>1916029.1346564</v>
      </c>
      <c r="BR154" s="1">
        <v>866221.34414586297</v>
      </c>
      <c r="BS154" s="1">
        <v>641399.01870331296</v>
      </c>
      <c r="BT154" s="1">
        <v>641399.01870331296</v>
      </c>
      <c r="BU154" s="1">
        <v>582608.03253532096</v>
      </c>
      <c r="BV154" s="7">
        <v>1.10091001648596</v>
      </c>
      <c r="BW154" s="7">
        <v>0.90833945102247304</v>
      </c>
      <c r="BX154" s="1">
        <v>244314.85036315201</v>
      </c>
      <c r="BY154" s="1">
        <v>362449.64537920698</v>
      </c>
      <c r="BZ154" s="1">
        <v>43738.576462771904</v>
      </c>
      <c r="CA154" s="1">
        <v>470597.21676712303</v>
      </c>
      <c r="CB154" s="1">
        <v>523209.78144556598</v>
      </c>
      <c r="CC154" s="1">
        <v>696266.59209999198</v>
      </c>
      <c r="CD154" s="1">
        <v>987826.14976632199</v>
      </c>
      <c r="CE154" s="1">
        <v>564689.775849164</v>
      </c>
      <c r="CF154" s="1">
        <v>579603.54247413506</v>
      </c>
      <c r="CG154" s="1">
        <v>784300.87674413004</v>
      </c>
      <c r="CH154" s="1">
        <v>582608.03253532096</v>
      </c>
      <c r="CI154" s="1">
        <v>446035.51409074198</v>
      </c>
      <c r="CJ154" s="1">
        <v>162226.21648038799</v>
      </c>
      <c r="CK154" s="1">
        <v>185993.71233155401</v>
      </c>
      <c r="CL154" s="1">
        <v>213089.715987123</v>
      </c>
      <c r="CM154" s="1">
        <v>214091.17627993599</v>
      </c>
      <c r="CN154" s="1">
        <v>1357131.2556410001</v>
      </c>
      <c r="CO154" s="1">
        <v>617462.06765031104</v>
      </c>
      <c r="CP154" s="1">
        <v>444658.79575066798</v>
      </c>
      <c r="CQ154" s="1">
        <v>1740404.8523168601</v>
      </c>
      <c r="CR154" s="1">
        <v>786823.02020540205</v>
      </c>
      <c r="CS154" s="1">
        <v>582608.03253532096</v>
      </c>
      <c r="CT154" s="20">
        <v>284418.82071019098</v>
      </c>
      <c r="CU154" s="20">
        <v>347028.26327496802</v>
      </c>
      <c r="CV154" s="20">
        <v>413923.552169659</v>
      </c>
      <c r="CW154" s="20">
        <v>506165.55267462198</v>
      </c>
      <c r="CX154" s="20">
        <v>454289.39225418097</v>
      </c>
      <c r="CY154" s="20">
        <v>160890.171881427</v>
      </c>
      <c r="CZ154" s="20">
        <v>192350.16193076799</v>
      </c>
      <c r="DA154" s="20">
        <v>214839.524722217</v>
      </c>
      <c r="DB154" s="20">
        <v>251453.16024707499</v>
      </c>
      <c r="DC154" s="22">
        <v>703775.08276693395</v>
      </c>
      <c r="DD154" s="22">
        <v>975408.107884133</v>
      </c>
      <c r="DE154" s="22">
        <v>524198.46277067403</v>
      </c>
      <c r="DF154" s="22">
        <v>634147.57029359601</v>
      </c>
      <c r="DG154" s="22">
        <v>757953.14223531797</v>
      </c>
      <c r="DH154" s="22">
        <v>1240127.44137145</v>
      </c>
      <c r="DI154" s="22">
        <v>521984.256639692</v>
      </c>
      <c r="DJ154" s="22">
        <v>449988.76610506</v>
      </c>
      <c r="DK154" s="22">
        <v>1535339.62835825</v>
      </c>
      <c r="DL154" s="22">
        <v>995979.27987738606</v>
      </c>
      <c r="DM154" s="6">
        <v>1.4094195881020699</v>
      </c>
      <c r="DN154" s="6">
        <v>2.6563040758190999</v>
      </c>
      <c r="DO154" s="5">
        <v>8.3456614033285E-8</v>
      </c>
      <c r="DP154" s="5">
        <v>6.2329822764707699E-6</v>
      </c>
      <c r="DQ154" s="24">
        <v>313928.73331834498</v>
      </c>
      <c r="DR154" s="26">
        <v>833890.173830249</v>
      </c>
      <c r="DS154" t="s">
        <v>1441</v>
      </c>
      <c r="DT154" t="s">
        <v>1446</v>
      </c>
      <c r="DU154" t="s">
        <v>417</v>
      </c>
      <c r="DV154" t="s">
        <v>417</v>
      </c>
      <c r="DW154" t="s">
        <v>3204</v>
      </c>
      <c r="DX154" t="s">
        <v>3205</v>
      </c>
      <c r="DY154" t="s">
        <v>3206</v>
      </c>
      <c r="DZ154" t="s">
        <v>3207</v>
      </c>
      <c r="EA154" t="s">
        <v>1508</v>
      </c>
      <c r="EB154" t="str">
        <f>"CA1"</f>
        <v>CA1</v>
      </c>
      <c r="EC154" t="s">
        <v>1508</v>
      </c>
      <c r="ED154" t="s">
        <v>1506</v>
      </c>
      <c r="EE154">
        <v>9606</v>
      </c>
      <c r="EF154" s="15" t="str">
        <f>HYPERLINK("http://www.uniprot.org/uniprot/P00915", "P00915")</f>
        <v>P00915</v>
      </c>
      <c r="EG154" t="s">
        <v>3208</v>
      </c>
      <c r="EH154" t="s">
        <v>1508</v>
      </c>
      <c r="EI154" t="s">
        <v>3082</v>
      </c>
      <c r="EJ154" t="s">
        <v>1510</v>
      </c>
      <c r="EK154" t="s">
        <v>1508</v>
      </c>
      <c r="EL154" t="s">
        <v>1508</v>
      </c>
      <c r="EM154" t="s">
        <v>1508</v>
      </c>
      <c r="EN154" t="s">
        <v>2208</v>
      </c>
      <c r="EO154" t="s">
        <v>3085</v>
      </c>
      <c r="EP154" t="s">
        <v>2610</v>
      </c>
      <c r="EQ154" t="s">
        <v>1514</v>
      </c>
      <c r="ER154" t="s">
        <v>3209</v>
      </c>
      <c r="ES154" t="s">
        <v>3210</v>
      </c>
      <c r="ET154" t="s">
        <v>3211</v>
      </c>
      <c r="EU154" t="s">
        <v>1508</v>
      </c>
      <c r="EV154" t="s">
        <v>3212</v>
      </c>
      <c r="EW154" t="s">
        <v>98</v>
      </c>
    </row>
    <row r="155" spans="1:153">
      <c r="A155">
        <v>249</v>
      </c>
      <c r="B155">
        <v>1</v>
      </c>
      <c r="C155" t="s">
        <v>419</v>
      </c>
      <c r="D155" t="s">
        <v>98</v>
      </c>
      <c r="E155" t="s">
        <v>98</v>
      </c>
      <c r="F155" t="s">
        <v>98</v>
      </c>
      <c r="G155" t="s">
        <v>98</v>
      </c>
      <c r="H155" t="s">
        <v>98</v>
      </c>
      <c r="I155">
        <v>17.7</v>
      </c>
      <c r="J155">
        <v>617</v>
      </c>
      <c r="K155">
        <v>69064</v>
      </c>
      <c r="L155" t="s">
        <v>420</v>
      </c>
      <c r="M155">
        <v>41</v>
      </c>
      <c r="N155">
        <v>41</v>
      </c>
      <c r="O155">
        <v>1</v>
      </c>
      <c r="P155">
        <v>23</v>
      </c>
      <c r="Q155">
        <v>18</v>
      </c>
      <c r="R155">
        <v>23</v>
      </c>
      <c r="S155">
        <v>18</v>
      </c>
      <c r="T155">
        <v>23</v>
      </c>
      <c r="U155">
        <v>18</v>
      </c>
      <c r="V155">
        <v>23</v>
      </c>
      <c r="W155" s="1">
        <v>852401.84519999998</v>
      </c>
      <c r="X155" s="1">
        <v>1484634.622</v>
      </c>
      <c r="Y155" s="1">
        <v>85951.001470000003</v>
      </c>
      <c r="Z155" s="1">
        <v>748921.34900000005</v>
      </c>
      <c r="AA155" s="1">
        <v>352814.92200000002</v>
      </c>
      <c r="AB155" s="1">
        <v>1038485.79</v>
      </c>
      <c r="AC155" s="1">
        <v>945601.4</v>
      </c>
      <c r="AD155" s="1">
        <v>592444.70389999996</v>
      </c>
      <c r="AE155" s="1">
        <v>837787.27240000002</v>
      </c>
      <c r="AF155" s="1">
        <v>1579777.429</v>
      </c>
      <c r="AG155" s="1">
        <v>936985.48149999999</v>
      </c>
      <c r="AH155">
        <v>18</v>
      </c>
      <c r="AI155" s="1">
        <v>293004.18410000001</v>
      </c>
      <c r="AJ155" s="1">
        <v>82035.414959999995</v>
      </c>
      <c r="AK155" s="1">
        <v>211649.595</v>
      </c>
      <c r="AL155" s="1">
        <v>226330.54680000001</v>
      </c>
      <c r="AM155" s="1">
        <v>112107.29700000001</v>
      </c>
      <c r="AN155" s="1">
        <v>151435.91810000001</v>
      </c>
      <c r="AO155" s="1">
        <v>184228.4437</v>
      </c>
      <c r="AP155" s="1">
        <v>84951.291840000005</v>
      </c>
      <c r="AQ155" s="1">
        <v>121676.52899999999</v>
      </c>
      <c r="AR155" s="1">
        <v>386416.44170000002</v>
      </c>
      <c r="AS155" s="1">
        <v>185383.5662</v>
      </c>
      <c r="AT155" s="1">
        <v>522501.13840318099</v>
      </c>
      <c r="AU155" s="1">
        <v>859618.71058818104</v>
      </c>
      <c r="AV155" s="1">
        <v>185383.56621818099</v>
      </c>
      <c r="AW155" s="1">
        <v>426001.53717593098</v>
      </c>
      <c r="AX155" s="1">
        <v>1312898.8929486601</v>
      </c>
      <c r="AY155" s="1">
        <v>61067.864890293298</v>
      </c>
      <c r="AZ155" s="1">
        <v>547918.67018000304</v>
      </c>
      <c r="BA155" s="1">
        <v>624042.05768631306</v>
      </c>
      <c r="BB155" s="1">
        <v>750151.71454933204</v>
      </c>
      <c r="BC155" s="1">
        <v>556185.08615936595</v>
      </c>
      <c r="BD155" s="1">
        <v>409164.52944944397</v>
      </c>
      <c r="BE155" s="1">
        <v>524208.99918545998</v>
      </c>
      <c r="BF155" s="1">
        <v>1072790.27573213</v>
      </c>
      <c r="BG155" s="1">
        <v>665724.67812799197</v>
      </c>
      <c r="BH155" s="1">
        <v>665724.67812799197</v>
      </c>
      <c r="BI155" s="1">
        <v>596432.44210566604</v>
      </c>
      <c r="BJ155" s="1">
        <v>154854.41271709499</v>
      </c>
      <c r="BK155" s="1">
        <v>377261.84944387397</v>
      </c>
      <c r="BL155" s="1">
        <v>356804.83289306698</v>
      </c>
      <c r="BM155" s="1">
        <v>176727.329670665</v>
      </c>
      <c r="BN155" s="1">
        <v>259002.694539018</v>
      </c>
      <c r="BO155" s="1">
        <v>300668.21723188402</v>
      </c>
      <c r="BP155" s="1">
        <v>144442.318625071</v>
      </c>
      <c r="BQ155" s="1">
        <v>357958.78245464002</v>
      </c>
      <c r="BR155" s="1">
        <v>407118.93367429002</v>
      </c>
      <c r="BS155" s="1">
        <v>312866.20352936501</v>
      </c>
      <c r="BT155" s="1">
        <v>312866.20352936501</v>
      </c>
      <c r="BU155" s="1">
        <v>456380.05285256897</v>
      </c>
      <c r="BV155" s="7">
        <v>0.68553873372383101</v>
      </c>
      <c r="BW155" s="7">
        <v>1.4587067816985599</v>
      </c>
      <c r="BX155" s="1">
        <v>292040.55435999302</v>
      </c>
      <c r="BY155" s="1">
        <v>900043.04457944701</v>
      </c>
      <c r="BZ155" s="1">
        <v>41864.386768109602</v>
      </c>
      <c r="CA155" s="1">
        <v>375619.47133884497</v>
      </c>
      <c r="CB155" s="1">
        <v>427805.00201668899</v>
      </c>
      <c r="CC155" s="1">
        <v>514258.05649291002</v>
      </c>
      <c r="CD155" s="1">
        <v>381286.41968177102</v>
      </c>
      <c r="CE155" s="1">
        <v>280498.13340347901</v>
      </c>
      <c r="CF155" s="1">
        <v>359365.57350823702</v>
      </c>
      <c r="CG155" s="1">
        <v>735439.28717664804</v>
      </c>
      <c r="CH155" s="1">
        <v>456380.05285256897</v>
      </c>
      <c r="CI155" s="1">
        <v>870020.04812457296</v>
      </c>
      <c r="CJ155" s="1">
        <v>225887.18200637499</v>
      </c>
      <c r="CK155" s="1">
        <v>550314.41825992195</v>
      </c>
      <c r="CL155" s="1">
        <v>520473.62948394002</v>
      </c>
      <c r="CM155" s="1">
        <v>257793.35430207799</v>
      </c>
      <c r="CN155" s="1">
        <v>377808.98700226902</v>
      </c>
      <c r="CO155" s="1">
        <v>438586.76751736703</v>
      </c>
      <c r="CP155" s="1">
        <v>210698.989742657</v>
      </c>
      <c r="CQ155" s="1">
        <v>522156.90353514499</v>
      </c>
      <c r="CR155" s="1">
        <v>593867.14950857696</v>
      </c>
      <c r="CS155" s="1">
        <v>456380.05285256897</v>
      </c>
      <c r="CT155" s="20">
        <v>339978.638004017</v>
      </c>
      <c r="CU155" s="20">
        <v>861748.32453302399</v>
      </c>
      <c r="CV155" s="20">
        <v>330383.90432640997</v>
      </c>
      <c r="CW155" s="20">
        <v>413868.70613250101</v>
      </c>
      <c r="CX155" s="20">
        <v>886119.75151166401</v>
      </c>
      <c r="CY155" s="20">
        <v>224026.845520437</v>
      </c>
      <c r="CZ155" s="20">
        <v>569121.75222589297</v>
      </c>
      <c r="DA155" s="20">
        <v>524747.55372771795</v>
      </c>
      <c r="DB155" s="20">
        <v>302781.99576610199</v>
      </c>
      <c r="DC155" s="22">
        <v>519803.77972793003</v>
      </c>
      <c r="DD155" s="22">
        <v>376493.23747067299</v>
      </c>
      <c r="DE155" s="22">
        <v>260384.899158193</v>
      </c>
      <c r="DF155" s="22">
        <v>393183.94141385501</v>
      </c>
      <c r="DG155" s="22">
        <v>710733.004600093</v>
      </c>
      <c r="DH155" s="22">
        <v>345236.53510357399</v>
      </c>
      <c r="DI155" s="22">
        <v>370768.34320486803</v>
      </c>
      <c r="DJ155" s="22">
        <v>213224.565262046</v>
      </c>
      <c r="DK155" s="22">
        <v>460633.159664615</v>
      </c>
      <c r="DL155" s="22">
        <v>751731.15264978004</v>
      </c>
      <c r="DM155" s="6">
        <v>-0.16848687780732</v>
      </c>
      <c r="DN155" s="6">
        <v>-1.1238787016377001</v>
      </c>
      <c r="DO155" s="5">
        <v>0.53412316179967401</v>
      </c>
      <c r="DP155" s="5">
        <v>0.79938692223385899</v>
      </c>
      <c r="DQ155" s="24">
        <v>494753.05241641798</v>
      </c>
      <c r="DR155" s="26">
        <v>440219.26182556298</v>
      </c>
      <c r="DS155" t="s">
        <v>1443</v>
      </c>
      <c r="DT155" t="s">
        <v>1442</v>
      </c>
      <c r="DU155" t="s">
        <v>419</v>
      </c>
      <c r="DV155" t="s">
        <v>419</v>
      </c>
      <c r="DW155" t="s">
        <v>3213</v>
      </c>
      <c r="DX155" t="s">
        <v>3214</v>
      </c>
      <c r="DY155" t="s">
        <v>3215</v>
      </c>
      <c r="DZ155" t="s">
        <v>3216</v>
      </c>
      <c r="EA155" t="s">
        <v>3217</v>
      </c>
      <c r="EB155" t="str">
        <f>"DBH"</f>
        <v>DBH</v>
      </c>
      <c r="EC155" t="s">
        <v>1508</v>
      </c>
      <c r="ED155" t="s">
        <v>1506</v>
      </c>
      <c r="EE155">
        <v>9606</v>
      </c>
      <c r="EF155" s="15" t="str">
        <f>HYPERLINK("http://www.uniprot.org/uniprot/P09172", "P09172")</f>
        <v>P09172</v>
      </c>
      <c r="EG155" t="s">
        <v>3218</v>
      </c>
      <c r="EH155" t="s">
        <v>3219</v>
      </c>
      <c r="EI155" t="s">
        <v>3220</v>
      </c>
      <c r="EJ155" t="s">
        <v>1510</v>
      </c>
      <c r="EK155" t="s">
        <v>1508</v>
      </c>
      <c r="EL155" t="s">
        <v>1603</v>
      </c>
      <c r="EM155" t="s">
        <v>2815</v>
      </c>
      <c r="EN155" t="s">
        <v>3221</v>
      </c>
      <c r="EO155" t="s">
        <v>3222</v>
      </c>
      <c r="EP155" t="s">
        <v>1617</v>
      </c>
      <c r="EQ155" t="s">
        <v>1514</v>
      </c>
      <c r="ER155" t="s">
        <v>3223</v>
      </c>
      <c r="ES155" t="s">
        <v>3224</v>
      </c>
      <c r="ET155" t="s">
        <v>3225</v>
      </c>
      <c r="EU155" t="s">
        <v>3226</v>
      </c>
      <c r="EV155" t="s">
        <v>3227</v>
      </c>
      <c r="EW155" t="s">
        <v>98</v>
      </c>
    </row>
    <row r="156" spans="1:153">
      <c r="A156">
        <v>410</v>
      </c>
      <c r="B156">
        <v>1</v>
      </c>
      <c r="C156" t="s">
        <v>421</v>
      </c>
      <c r="D156" t="s">
        <v>98</v>
      </c>
      <c r="E156" t="s">
        <v>98</v>
      </c>
      <c r="F156" t="s">
        <v>422</v>
      </c>
      <c r="G156" t="s">
        <v>98</v>
      </c>
      <c r="H156" t="s">
        <v>98</v>
      </c>
      <c r="I156">
        <v>29.7</v>
      </c>
      <c r="J156">
        <v>757</v>
      </c>
      <c r="K156">
        <v>82860</v>
      </c>
      <c r="L156" t="s">
        <v>423</v>
      </c>
      <c r="M156">
        <v>59</v>
      </c>
      <c r="N156">
        <v>47</v>
      </c>
      <c r="O156">
        <v>0.79700000000000004</v>
      </c>
      <c r="P156">
        <v>37</v>
      </c>
      <c r="Q156">
        <v>22</v>
      </c>
      <c r="R156">
        <v>27</v>
      </c>
      <c r="S156">
        <v>20</v>
      </c>
      <c r="T156">
        <v>35.182000000000002</v>
      </c>
      <c r="U156">
        <v>21.667000000000002</v>
      </c>
      <c r="V156">
        <v>27</v>
      </c>
      <c r="W156" s="1">
        <v>532260.49970000004</v>
      </c>
      <c r="X156" s="1">
        <v>379898.37579999998</v>
      </c>
      <c r="Y156" s="1">
        <v>56202.512390000004</v>
      </c>
      <c r="Z156" s="1">
        <v>657501.19469999999</v>
      </c>
      <c r="AA156" s="1">
        <v>461991.13040000002</v>
      </c>
      <c r="AB156" s="1">
        <v>571675.19259999995</v>
      </c>
      <c r="AC156" s="1">
        <v>902681.98789999995</v>
      </c>
      <c r="AD156" s="1">
        <v>838567.96389999997</v>
      </c>
      <c r="AE156" s="1">
        <v>924526.64139999996</v>
      </c>
      <c r="AF156" s="1">
        <v>1032418.173</v>
      </c>
      <c r="AG156" s="1">
        <v>700169.01769999997</v>
      </c>
      <c r="AH156">
        <v>20</v>
      </c>
      <c r="AI156" s="1">
        <v>355686.39429999999</v>
      </c>
      <c r="AJ156" s="1">
        <v>296726.57169999997</v>
      </c>
      <c r="AK156" s="1">
        <v>452597.18070000003</v>
      </c>
      <c r="AL156" s="1">
        <v>597236.22580000001</v>
      </c>
      <c r="AM156" s="1">
        <v>347963.57290000003</v>
      </c>
      <c r="AN156" s="1">
        <v>347602.15960000001</v>
      </c>
      <c r="AO156" s="1">
        <v>587294.7291</v>
      </c>
      <c r="AP156" s="1">
        <v>312831.65970000002</v>
      </c>
      <c r="AQ156" s="1">
        <v>270644.70649999997</v>
      </c>
      <c r="AR156" s="1">
        <v>331015.39279999997</v>
      </c>
      <c r="AS156" s="1">
        <v>389959.85930000001</v>
      </c>
      <c r="AT156" s="1">
        <v>515793.23372227198</v>
      </c>
      <c r="AU156" s="1">
        <v>641626.60813545401</v>
      </c>
      <c r="AV156" s="1">
        <v>389959.85930909001</v>
      </c>
      <c r="AW156" s="1">
        <v>266005.74872879102</v>
      </c>
      <c r="AX156" s="1">
        <v>335953.47274665401</v>
      </c>
      <c r="AY156" s="1">
        <v>39931.674726623198</v>
      </c>
      <c r="AZ156" s="1">
        <v>481034.73178167798</v>
      </c>
      <c r="BA156" s="1">
        <v>817147.68188756495</v>
      </c>
      <c r="BB156" s="1">
        <v>412950.40338896599</v>
      </c>
      <c r="BC156" s="1">
        <v>530940.68940112495</v>
      </c>
      <c r="BD156" s="1">
        <v>579146.48253558599</v>
      </c>
      <c r="BE156" s="1">
        <v>578482.39209964499</v>
      </c>
      <c r="BF156" s="1">
        <v>701091.27789262601</v>
      </c>
      <c r="BG156" s="1">
        <v>497467.46683558403</v>
      </c>
      <c r="BH156" s="1">
        <v>497467.46683558403</v>
      </c>
      <c r="BI156" s="1">
        <v>724026.87841380795</v>
      </c>
      <c r="BJ156" s="1">
        <v>560116.85953639797</v>
      </c>
      <c r="BK156" s="1">
        <v>806746.87539073802</v>
      </c>
      <c r="BL156" s="1">
        <v>941528.99269297905</v>
      </c>
      <c r="BM156" s="1">
        <v>548534.08035768697</v>
      </c>
      <c r="BN156" s="1">
        <v>594508.20580445905</v>
      </c>
      <c r="BO156" s="1">
        <v>958488.57886312995</v>
      </c>
      <c r="BP156" s="1">
        <v>531906.33465000696</v>
      </c>
      <c r="BQ156" s="1">
        <v>796206.55201738502</v>
      </c>
      <c r="BR156" s="1">
        <v>348749.74044488801</v>
      </c>
      <c r="BS156" s="1">
        <v>658123.38822100195</v>
      </c>
      <c r="BT156" s="1">
        <v>658123.38822100195</v>
      </c>
      <c r="BU156" s="1">
        <v>572184.38881496398</v>
      </c>
      <c r="BV156" s="7">
        <v>1.1501945895168899</v>
      </c>
      <c r="BW156" s="7">
        <v>0.86941810465307501</v>
      </c>
      <c r="BX156" s="1">
        <v>305958.372968246</v>
      </c>
      <c r="BY156" s="1">
        <v>386411.86668261199</v>
      </c>
      <c r="BZ156" s="1">
        <v>45929.196220910497</v>
      </c>
      <c r="CA156" s="1">
        <v>553283.54586499603</v>
      </c>
      <c r="CB156" s="1">
        <v>939878.84254334902</v>
      </c>
      <c r="CC156" s="1">
        <v>474973.31971680798</v>
      </c>
      <c r="CD156" s="1">
        <v>610685.108303544</v>
      </c>
      <c r="CE156" s="1">
        <v>666131.15075017198</v>
      </c>
      <c r="CF156" s="1">
        <v>665367.31752380205</v>
      </c>
      <c r="CG156" s="1">
        <v>806391.39458958397</v>
      </c>
      <c r="CH156" s="1">
        <v>572184.38881496398</v>
      </c>
      <c r="CI156" s="1">
        <v>629482.07634841604</v>
      </c>
      <c r="CJ156" s="1">
        <v>486975.73840236798</v>
      </c>
      <c r="CK156" s="1">
        <v>701400.33933700703</v>
      </c>
      <c r="CL156" s="1">
        <v>818582.35230304895</v>
      </c>
      <c r="CM156" s="1">
        <v>476905.46048219799</v>
      </c>
      <c r="CN156" s="1">
        <v>516876.19749121298</v>
      </c>
      <c r="CO156" s="1">
        <v>833327.32356680301</v>
      </c>
      <c r="CP156" s="1">
        <v>462448.99732437299</v>
      </c>
      <c r="CQ156" s="1">
        <v>692236.39136731497</v>
      </c>
      <c r="CR156" s="1">
        <v>303209.33833584702</v>
      </c>
      <c r="CS156" s="1">
        <v>572184.38881496398</v>
      </c>
      <c r="CT156" s="20">
        <v>356181.04874382098</v>
      </c>
      <c r="CU156" s="20">
        <v>369970.94827727001</v>
      </c>
      <c r="CV156" s="20">
        <v>486652.02959496703</v>
      </c>
      <c r="CW156" s="20">
        <v>909261.08542684501</v>
      </c>
      <c r="CX156" s="20">
        <v>641130.62943468802</v>
      </c>
      <c r="CY156" s="20">
        <v>482965.15787331801</v>
      </c>
      <c r="CZ156" s="20">
        <v>725371.12765010796</v>
      </c>
      <c r="DA156" s="20">
        <v>825304.22784649499</v>
      </c>
      <c r="DB156" s="20">
        <v>560132.31026641605</v>
      </c>
      <c r="DC156" s="22">
        <v>480095.39907348697</v>
      </c>
      <c r="DD156" s="22">
        <v>603008.13674985804</v>
      </c>
      <c r="DE156" s="22">
        <v>618365.94208175002</v>
      </c>
      <c r="DF156" s="22">
        <v>727982.20997642702</v>
      </c>
      <c r="DG156" s="22">
        <v>779301.55317178799</v>
      </c>
      <c r="DH156" s="22">
        <v>472314.194840223</v>
      </c>
      <c r="DI156" s="22">
        <v>704470.38987325598</v>
      </c>
      <c r="DJ156" s="22">
        <v>467992.212638481</v>
      </c>
      <c r="DK156" s="22">
        <v>610672.834221937</v>
      </c>
      <c r="DL156" s="22">
        <v>383809.58702631801</v>
      </c>
      <c r="DM156" s="6">
        <v>-2.5473345240295601E-2</v>
      </c>
      <c r="DN156" s="6">
        <v>-1.01781371630725</v>
      </c>
      <c r="DO156" s="5">
        <v>0.89198690823850801</v>
      </c>
      <c r="DP156" s="5">
        <v>0.96395113642534602</v>
      </c>
      <c r="DQ156" s="24">
        <v>595218.72945710295</v>
      </c>
      <c r="DR156" s="26">
        <v>584801.24596535205</v>
      </c>
      <c r="DS156" t="s">
        <v>1443</v>
      </c>
      <c r="DT156" t="s">
        <v>1442</v>
      </c>
      <c r="DU156" t="s">
        <v>421</v>
      </c>
      <c r="DV156" t="s">
        <v>421</v>
      </c>
      <c r="DW156" t="s">
        <v>3228</v>
      </c>
      <c r="DX156" t="s">
        <v>3229</v>
      </c>
      <c r="DY156" t="s">
        <v>3230</v>
      </c>
      <c r="DZ156" t="s">
        <v>3231</v>
      </c>
      <c r="EA156" t="s">
        <v>3232</v>
      </c>
      <c r="EB156" t="str">
        <f>"COMP"</f>
        <v>COMP</v>
      </c>
      <c r="EC156" t="s">
        <v>1508</v>
      </c>
      <c r="ED156" t="s">
        <v>1506</v>
      </c>
      <c r="EE156">
        <v>9606</v>
      </c>
      <c r="EF156" s="15" t="str">
        <f>HYPERLINK("http://www.uniprot.org/uniprot/P49747", "P49747")</f>
        <v>P49747</v>
      </c>
      <c r="EG156" t="s">
        <v>3233</v>
      </c>
      <c r="EH156" t="s">
        <v>3234</v>
      </c>
      <c r="EI156" t="s">
        <v>1788</v>
      </c>
      <c r="EJ156" t="s">
        <v>1542</v>
      </c>
      <c r="EK156" t="s">
        <v>1508</v>
      </c>
      <c r="EL156" t="s">
        <v>1789</v>
      </c>
      <c r="EM156" t="s">
        <v>2137</v>
      </c>
      <c r="EN156" t="s">
        <v>2019</v>
      </c>
      <c r="EO156" t="s">
        <v>1589</v>
      </c>
      <c r="EP156" t="s">
        <v>1617</v>
      </c>
      <c r="EQ156" t="s">
        <v>1514</v>
      </c>
      <c r="ER156" t="s">
        <v>3235</v>
      </c>
      <c r="ES156" t="s">
        <v>3236</v>
      </c>
      <c r="ET156" t="s">
        <v>3237</v>
      </c>
      <c r="EU156" t="s">
        <v>1508</v>
      </c>
      <c r="EV156" t="s">
        <v>3238</v>
      </c>
      <c r="EW156" t="s">
        <v>98</v>
      </c>
    </row>
    <row r="157" spans="1:153">
      <c r="A157">
        <v>288</v>
      </c>
      <c r="B157">
        <v>1</v>
      </c>
      <c r="C157" t="s">
        <v>424</v>
      </c>
      <c r="D157" t="s">
        <v>98</v>
      </c>
      <c r="E157" t="s">
        <v>98</v>
      </c>
      <c r="F157" t="s">
        <v>98</v>
      </c>
      <c r="G157" t="s">
        <v>98</v>
      </c>
      <c r="H157" t="s">
        <v>98</v>
      </c>
      <c r="I157">
        <v>27.8</v>
      </c>
      <c r="J157">
        <v>627</v>
      </c>
      <c r="K157">
        <v>70288</v>
      </c>
      <c r="L157" t="s">
        <v>425</v>
      </c>
      <c r="M157">
        <v>38</v>
      </c>
      <c r="N157">
        <v>38</v>
      </c>
      <c r="O157">
        <v>1</v>
      </c>
      <c r="P157">
        <v>20</v>
      </c>
      <c r="Q157">
        <v>18</v>
      </c>
      <c r="R157">
        <v>20</v>
      </c>
      <c r="S157">
        <v>18</v>
      </c>
      <c r="T157">
        <v>20</v>
      </c>
      <c r="U157">
        <v>18</v>
      </c>
      <c r="V157">
        <v>20</v>
      </c>
      <c r="W157" s="1">
        <v>936344.84770000004</v>
      </c>
      <c r="X157" s="1">
        <v>413469.97749999998</v>
      </c>
      <c r="Y157" s="1">
        <v>110805.9816</v>
      </c>
      <c r="Z157" s="1">
        <v>737087.23690000002</v>
      </c>
      <c r="AA157" s="1">
        <v>264440.95250000001</v>
      </c>
      <c r="AB157" s="1">
        <v>555387.60419999994</v>
      </c>
      <c r="AC157" s="1">
        <v>940921.32669999998</v>
      </c>
      <c r="AD157" s="1">
        <v>501185.10330000002</v>
      </c>
      <c r="AE157" s="1">
        <v>805011.2058</v>
      </c>
      <c r="AF157" s="1">
        <v>568260.39099999995</v>
      </c>
      <c r="AG157" s="1">
        <v>635789.84950000001</v>
      </c>
      <c r="AH157">
        <v>18</v>
      </c>
      <c r="AI157" s="1">
        <v>426876.92489999998</v>
      </c>
      <c r="AJ157" s="1">
        <v>472768.23469999997</v>
      </c>
      <c r="AK157" s="1">
        <v>298827.55499999999</v>
      </c>
      <c r="AL157" s="1">
        <v>317344.6078</v>
      </c>
      <c r="AM157" s="1">
        <v>533508.78700000001</v>
      </c>
      <c r="AN157" s="1">
        <v>501005.64850000001</v>
      </c>
      <c r="AO157" s="1">
        <v>634679.82750000001</v>
      </c>
      <c r="AP157" s="1">
        <v>280982.28340000001</v>
      </c>
      <c r="AQ157" s="1">
        <v>267693.8026</v>
      </c>
      <c r="AR157" s="1">
        <v>620697.07149999996</v>
      </c>
      <c r="AS157" s="1">
        <v>435438.4743</v>
      </c>
      <c r="AT157" s="1">
        <v>511751.25881363603</v>
      </c>
      <c r="AU157" s="1">
        <v>588064.04333636304</v>
      </c>
      <c r="AV157" s="1">
        <v>435438.47429090901</v>
      </c>
      <c r="AW157" s="1">
        <v>467953.40330753598</v>
      </c>
      <c r="AX157" s="1">
        <v>365641.66541931703</v>
      </c>
      <c r="AY157" s="1">
        <v>78727.235257950306</v>
      </c>
      <c r="AZ157" s="1">
        <v>539260.71033782302</v>
      </c>
      <c r="BA157" s="1">
        <v>467730.43271290202</v>
      </c>
      <c r="BB157" s="1">
        <v>401185.04031728301</v>
      </c>
      <c r="BC157" s="1">
        <v>553432.35443583794</v>
      </c>
      <c r="BD157" s="1">
        <v>346137.22700005601</v>
      </c>
      <c r="BE157" s="1">
        <v>503700.79903054202</v>
      </c>
      <c r="BF157" s="1">
        <v>385892.47469780198</v>
      </c>
      <c r="BG157" s="1">
        <v>451726.30875543802</v>
      </c>
      <c r="BH157" s="1">
        <v>451726.30875543802</v>
      </c>
      <c r="BI157" s="1">
        <v>868940.652089015</v>
      </c>
      <c r="BJ157" s="1">
        <v>892422.46621734195</v>
      </c>
      <c r="BK157" s="1">
        <v>532655.09940659697</v>
      </c>
      <c r="BL157" s="1">
        <v>500286.37917643599</v>
      </c>
      <c r="BM157" s="1">
        <v>841029.85091457504</v>
      </c>
      <c r="BN157" s="1">
        <v>856876.060638936</v>
      </c>
      <c r="BO157" s="1">
        <v>1035822.9620514601</v>
      </c>
      <c r="BP157" s="1">
        <v>477752.97617961501</v>
      </c>
      <c r="BQ157" s="1">
        <v>787525.32174342906</v>
      </c>
      <c r="BR157" s="1">
        <v>653951.28833576001</v>
      </c>
      <c r="BS157" s="1">
        <v>734876.26286078</v>
      </c>
      <c r="BT157" s="1">
        <v>734876.26286078</v>
      </c>
      <c r="BU157" s="1">
        <v>576162.25285425596</v>
      </c>
      <c r="BV157" s="7">
        <v>1.2754675600844501</v>
      </c>
      <c r="BW157" s="7">
        <v>0.78402621226508096</v>
      </c>
      <c r="BX157" s="1">
        <v>596859.38554987905</v>
      </c>
      <c r="BY157" s="1">
        <v>466364.08285759302</v>
      </c>
      <c r="BZ157" s="1">
        <v>100414.03466665201</v>
      </c>
      <c r="CA157" s="1">
        <v>687809.54246399296</v>
      </c>
      <c r="CB157" s="1">
        <v>596574.99378957099</v>
      </c>
      <c r="CC157" s="1">
        <v>511698.50451586797</v>
      </c>
      <c r="CD157" s="1">
        <v>705885.01478407299</v>
      </c>
      <c r="CE157" s="1">
        <v>441486.80437616102</v>
      </c>
      <c r="CF157" s="1">
        <v>642454.02915207495</v>
      </c>
      <c r="CG157" s="1">
        <v>492193.33315775701</v>
      </c>
      <c r="CH157" s="1">
        <v>576162.25285425596</v>
      </c>
      <c r="CI157" s="1">
        <v>681272.24814050097</v>
      </c>
      <c r="CJ157" s="1">
        <v>699682.60592864605</v>
      </c>
      <c r="CK157" s="1">
        <v>417615.560031434</v>
      </c>
      <c r="CL157" s="1">
        <v>392237.63491351297</v>
      </c>
      <c r="CM157" s="1">
        <v>659389.44841442094</v>
      </c>
      <c r="CN157" s="1">
        <v>671813.29220336897</v>
      </c>
      <c r="CO157" s="1">
        <v>812112.35351440299</v>
      </c>
      <c r="CP157" s="1">
        <v>374570.85631247301</v>
      </c>
      <c r="CQ157" s="1">
        <v>617440.49506934104</v>
      </c>
      <c r="CR157" s="1">
        <v>512714.95159975602</v>
      </c>
      <c r="CS157" s="1">
        <v>576162.25285425596</v>
      </c>
      <c r="CT157" s="20">
        <v>694833.09064338706</v>
      </c>
      <c r="CU157" s="20">
        <v>446521.38522185601</v>
      </c>
      <c r="CV157" s="20">
        <v>604977.16282450699</v>
      </c>
      <c r="CW157" s="20">
        <v>577140.79925849603</v>
      </c>
      <c r="CX157" s="20">
        <v>693879.17730789504</v>
      </c>
      <c r="CY157" s="20">
        <v>693920.23787914298</v>
      </c>
      <c r="CZ157" s="20">
        <v>431887.828840476</v>
      </c>
      <c r="DA157" s="20">
        <v>395458.53572810598</v>
      </c>
      <c r="DB157" s="20">
        <v>774462.374014806</v>
      </c>
      <c r="DC157" s="22">
        <v>517216.62571978499</v>
      </c>
      <c r="DD157" s="22">
        <v>697011.27755847701</v>
      </c>
      <c r="DE157" s="22">
        <v>409829.81113746599</v>
      </c>
      <c r="DF157" s="22">
        <v>702912.64934824</v>
      </c>
      <c r="DG157" s="22">
        <v>475658.63371577498</v>
      </c>
      <c r="DH157" s="22">
        <v>613893.53143000498</v>
      </c>
      <c r="DI157" s="22">
        <v>686535.87866583001</v>
      </c>
      <c r="DJ157" s="22">
        <v>379060.70690992899</v>
      </c>
      <c r="DK157" s="22">
        <v>544689.85131311498</v>
      </c>
      <c r="DL157" s="22">
        <v>649006.77174313704</v>
      </c>
      <c r="DM157" s="6">
        <v>-5.6723746631376699E-2</v>
      </c>
      <c r="DN157" s="6">
        <v>-1.04010122115843</v>
      </c>
      <c r="DO157" s="5">
        <v>0.73077019389811004</v>
      </c>
      <c r="DP157" s="5">
        <v>0.87729995000107297</v>
      </c>
      <c r="DQ157" s="24">
        <v>590342.28796874103</v>
      </c>
      <c r="DR157" s="26">
        <v>567581.57375417603</v>
      </c>
      <c r="DS157" t="s">
        <v>1443</v>
      </c>
      <c r="DT157" t="s">
        <v>1442</v>
      </c>
      <c r="DU157" t="s">
        <v>424</v>
      </c>
      <c r="DV157" t="s">
        <v>424</v>
      </c>
      <c r="DW157" t="s">
        <v>3239</v>
      </c>
      <c r="DX157" t="s">
        <v>3240</v>
      </c>
      <c r="DY157" t="s">
        <v>3241</v>
      </c>
      <c r="DZ157" t="s">
        <v>3242</v>
      </c>
      <c r="EA157" t="s">
        <v>3243</v>
      </c>
      <c r="EB157" t="str">
        <f>"LCP1"</f>
        <v>LCP1</v>
      </c>
      <c r="EC157" t="s">
        <v>3244</v>
      </c>
      <c r="ED157" t="s">
        <v>1506</v>
      </c>
      <c r="EE157">
        <v>9606</v>
      </c>
      <c r="EF157" s="15" t="str">
        <f>HYPERLINK("http://www.uniprot.org/uniprot/P13796", "P13796")</f>
        <v>P13796</v>
      </c>
      <c r="EG157" t="s">
        <v>3245</v>
      </c>
      <c r="EH157" t="s">
        <v>1508</v>
      </c>
      <c r="EI157" t="s">
        <v>3246</v>
      </c>
      <c r="EJ157" t="s">
        <v>3134</v>
      </c>
      <c r="EK157" t="s">
        <v>1508</v>
      </c>
      <c r="EL157" t="s">
        <v>1603</v>
      </c>
      <c r="EM157" t="s">
        <v>2730</v>
      </c>
      <c r="EN157" t="s">
        <v>1805</v>
      </c>
      <c r="EO157" t="s">
        <v>1679</v>
      </c>
      <c r="EP157" t="s">
        <v>3247</v>
      </c>
      <c r="EQ157" t="s">
        <v>1514</v>
      </c>
      <c r="ER157" t="s">
        <v>3248</v>
      </c>
      <c r="ES157" t="s">
        <v>3249</v>
      </c>
      <c r="ET157" t="s">
        <v>3250</v>
      </c>
      <c r="EU157" t="s">
        <v>1508</v>
      </c>
      <c r="EV157" t="s">
        <v>3251</v>
      </c>
      <c r="EW157" t="s">
        <v>98</v>
      </c>
    </row>
    <row r="158" spans="1:153">
      <c r="A158">
        <v>310</v>
      </c>
      <c r="B158">
        <v>1</v>
      </c>
      <c r="C158" t="s">
        <v>426</v>
      </c>
      <c r="D158" t="s">
        <v>98</v>
      </c>
      <c r="E158" t="s">
        <v>98</v>
      </c>
      <c r="F158" t="s">
        <v>98</v>
      </c>
      <c r="G158" t="s">
        <v>98</v>
      </c>
      <c r="H158" t="s">
        <v>98</v>
      </c>
      <c r="I158">
        <v>11.9</v>
      </c>
      <c r="J158">
        <v>1134</v>
      </c>
      <c r="K158">
        <v>123798</v>
      </c>
      <c r="L158" t="s">
        <v>427</v>
      </c>
      <c r="M158">
        <v>32</v>
      </c>
      <c r="N158">
        <v>32</v>
      </c>
      <c r="O158">
        <v>1</v>
      </c>
      <c r="P158">
        <v>13</v>
      </c>
      <c r="Q158">
        <v>19</v>
      </c>
      <c r="R158">
        <v>13</v>
      </c>
      <c r="S158">
        <v>19</v>
      </c>
      <c r="T158">
        <v>13</v>
      </c>
      <c r="U158">
        <v>19</v>
      </c>
      <c r="V158">
        <v>13</v>
      </c>
      <c r="W158" s="1">
        <v>431992.80339999998</v>
      </c>
      <c r="X158" s="1">
        <v>253708.05369999999</v>
      </c>
      <c r="Y158" s="1">
        <v>45259.786440000003</v>
      </c>
      <c r="Z158" s="1">
        <v>503734.03279999999</v>
      </c>
      <c r="AA158" s="1">
        <v>145615.31049999999</v>
      </c>
      <c r="AB158" s="1">
        <v>636594.35109999997</v>
      </c>
      <c r="AC158" s="1">
        <v>605193.9253</v>
      </c>
      <c r="AD158" s="1">
        <v>397540.15</v>
      </c>
      <c r="AE158" s="1">
        <v>590268.51100000006</v>
      </c>
      <c r="AF158" s="1">
        <v>374171.46509999997</v>
      </c>
      <c r="AG158" s="1">
        <v>437646.51140000002</v>
      </c>
      <c r="AH158">
        <v>19</v>
      </c>
      <c r="AI158" s="1">
        <v>329336.47700000001</v>
      </c>
      <c r="AJ158" s="1">
        <v>340401.63319999998</v>
      </c>
      <c r="AK158" s="1">
        <v>316196.63679999998</v>
      </c>
      <c r="AL158" s="1">
        <v>463139.87449999998</v>
      </c>
      <c r="AM158" s="1">
        <v>437590.91350000002</v>
      </c>
      <c r="AN158" s="1">
        <v>453999.4768</v>
      </c>
      <c r="AO158" s="1">
        <v>679232.96310000005</v>
      </c>
      <c r="AP158" s="1">
        <v>459886.3652</v>
      </c>
      <c r="AQ158" s="1">
        <v>484205.14279999997</v>
      </c>
      <c r="AR158" s="1">
        <v>1933070.398</v>
      </c>
      <c r="AS158" s="1">
        <v>589705.98809999996</v>
      </c>
      <c r="AT158" s="1">
        <v>495840.48953363602</v>
      </c>
      <c r="AU158" s="1">
        <v>401974.99097636301</v>
      </c>
      <c r="AV158" s="1">
        <v>589705.98809090897</v>
      </c>
      <c r="AW158" s="1">
        <v>215895.35420839</v>
      </c>
      <c r="AX158" s="1">
        <v>224360.26878193699</v>
      </c>
      <c r="AY158" s="1">
        <v>32156.908890074399</v>
      </c>
      <c r="AZ158" s="1">
        <v>368537.07234374201</v>
      </c>
      <c r="BA158" s="1">
        <v>257557.35466044501</v>
      </c>
      <c r="BB158" s="1">
        <v>459844.85156035097</v>
      </c>
      <c r="BC158" s="1">
        <v>355963.76600764901</v>
      </c>
      <c r="BD158" s="1">
        <v>274556.13551989303</v>
      </c>
      <c r="BE158" s="1">
        <v>369334.88439803798</v>
      </c>
      <c r="BF158" s="1">
        <v>254091.17882499201</v>
      </c>
      <c r="BG158" s="1">
        <v>310946.20854656602</v>
      </c>
      <c r="BH158" s="1">
        <v>310946.20854656602</v>
      </c>
      <c r="BI158" s="1">
        <v>670389.60503221804</v>
      </c>
      <c r="BJ158" s="1">
        <v>642560.22868694505</v>
      </c>
      <c r="BK158" s="1">
        <v>563615.19608436199</v>
      </c>
      <c r="BL158" s="1">
        <v>730129.21968997095</v>
      </c>
      <c r="BM158" s="1">
        <v>689823.72869985702</v>
      </c>
      <c r="BN158" s="1">
        <v>776480.83285536396</v>
      </c>
      <c r="BO158" s="1">
        <v>1108535.4682416299</v>
      </c>
      <c r="BP158" s="1">
        <v>781942.82223106595</v>
      </c>
      <c r="BQ158" s="1">
        <v>1424477.5455006801</v>
      </c>
      <c r="BR158" s="1">
        <v>2036635.8007149301</v>
      </c>
      <c r="BS158" s="1">
        <v>995228.85160346003</v>
      </c>
      <c r="BT158" s="1">
        <v>995228.85160346003</v>
      </c>
      <c r="BU158" s="1">
        <v>556293.66169519594</v>
      </c>
      <c r="BV158" s="7">
        <v>1.7890350369455801</v>
      </c>
      <c r="BW158" s="7">
        <v>0.55896054540513396</v>
      </c>
      <c r="BX158" s="1">
        <v>386244.35299258801</v>
      </c>
      <c r="BY158" s="1">
        <v>401388.38174941501</v>
      </c>
      <c r="BZ158" s="1">
        <v>57529.836684210197</v>
      </c>
      <c r="CA158" s="1">
        <v>659325.73483630503</v>
      </c>
      <c r="CB158" s="1">
        <v>460779.13151055702</v>
      </c>
      <c r="CC158" s="1">
        <v>822678.55100051104</v>
      </c>
      <c r="CD158" s="1">
        <v>636831.64927078399</v>
      </c>
      <c r="CE158" s="1">
        <v>491190.54605347</v>
      </c>
      <c r="CF158" s="1">
        <v>660753.04855433805</v>
      </c>
      <c r="CG158" s="1">
        <v>454578.02149671799</v>
      </c>
      <c r="CH158" s="1">
        <v>556293.66169519594</v>
      </c>
      <c r="CI158" s="1">
        <v>374721.33926274098</v>
      </c>
      <c r="CJ158" s="1">
        <v>359165.815882503</v>
      </c>
      <c r="CK158" s="1">
        <v>315038.657401937</v>
      </c>
      <c r="CL158" s="1">
        <v>408113.42685413198</v>
      </c>
      <c r="CM158" s="1">
        <v>385584.247627476</v>
      </c>
      <c r="CN158" s="1">
        <v>434022.14982946799</v>
      </c>
      <c r="CO158" s="1">
        <v>619627.58992927999</v>
      </c>
      <c r="CP158" s="1">
        <v>437075.18638990697</v>
      </c>
      <c r="CQ158" s="1">
        <v>796226.74575043097</v>
      </c>
      <c r="CR158" s="1">
        <v>1138399.0579592399</v>
      </c>
      <c r="CS158" s="1">
        <v>556293.66169519594</v>
      </c>
      <c r="CT158" s="20">
        <v>449645.86974894401</v>
      </c>
      <c r="CU158" s="20">
        <v>384310.24776287598</v>
      </c>
      <c r="CV158" s="20">
        <v>579923.63846759498</v>
      </c>
      <c r="CW158" s="20">
        <v>445768.66112400597</v>
      </c>
      <c r="CX158" s="20">
        <v>381655.55006391602</v>
      </c>
      <c r="CY158" s="20">
        <v>356207.83807316702</v>
      </c>
      <c r="CZ158" s="20">
        <v>325805.297426896</v>
      </c>
      <c r="DA158" s="20">
        <v>411464.69341296301</v>
      </c>
      <c r="DB158" s="20">
        <v>452874.23467020201</v>
      </c>
      <c r="DC158" s="22">
        <v>831550.25946989201</v>
      </c>
      <c r="DD158" s="22">
        <v>628825.98745021096</v>
      </c>
      <c r="DE158" s="22">
        <v>455969.52553554601</v>
      </c>
      <c r="DF158" s="22">
        <v>722933.71175093902</v>
      </c>
      <c r="DG158" s="22">
        <v>439306.967518483</v>
      </c>
      <c r="DH158" s="22">
        <v>396603.33216062299</v>
      </c>
      <c r="DI158" s="22">
        <v>523814.92543093598</v>
      </c>
      <c r="DJ158" s="22">
        <v>442314.254656095</v>
      </c>
      <c r="DK158" s="22">
        <v>702410.40427000495</v>
      </c>
      <c r="DL158" s="22">
        <v>1441012.58458777</v>
      </c>
      <c r="DM158" s="6">
        <v>0.64581735398737405</v>
      </c>
      <c r="DN158" s="6">
        <v>1.5646267003746599</v>
      </c>
      <c r="DO158" s="5">
        <v>2.72004361225478E-3</v>
      </c>
      <c r="DP158" s="5">
        <v>5.4344982478649301E-2</v>
      </c>
      <c r="DQ158" s="24">
        <v>420850.67008339602</v>
      </c>
      <c r="DR158" s="26">
        <v>658474.19528304995</v>
      </c>
      <c r="DS158" t="s">
        <v>1441</v>
      </c>
      <c r="DT158" t="s">
        <v>1444</v>
      </c>
      <c r="DU158" t="s">
        <v>426</v>
      </c>
      <c r="DV158" t="s">
        <v>426</v>
      </c>
      <c r="DW158" t="s">
        <v>3252</v>
      </c>
      <c r="DX158" t="s">
        <v>3253</v>
      </c>
      <c r="DY158" t="s">
        <v>3254</v>
      </c>
      <c r="DZ158" t="s">
        <v>3255</v>
      </c>
      <c r="EA158" t="s">
        <v>3256</v>
      </c>
      <c r="EB158" t="str">
        <f>"VCL"</f>
        <v>VCL</v>
      </c>
      <c r="EC158" t="s">
        <v>1508</v>
      </c>
      <c r="ED158" t="s">
        <v>1506</v>
      </c>
      <c r="EE158">
        <v>9606</v>
      </c>
      <c r="EF158" s="15" t="str">
        <f>HYPERLINK("http://www.uniprot.org/uniprot/P18206", "P18206")</f>
        <v>P18206</v>
      </c>
      <c r="EG158" t="s">
        <v>3257</v>
      </c>
      <c r="EH158" t="s">
        <v>1763</v>
      </c>
      <c r="EI158" t="s">
        <v>2518</v>
      </c>
      <c r="EJ158" t="s">
        <v>1542</v>
      </c>
      <c r="EK158" t="s">
        <v>1508</v>
      </c>
      <c r="EL158" t="s">
        <v>3258</v>
      </c>
      <c r="EM158" t="s">
        <v>2730</v>
      </c>
      <c r="EN158" t="s">
        <v>1508</v>
      </c>
      <c r="EO158" t="s">
        <v>1679</v>
      </c>
      <c r="EP158" t="s">
        <v>3259</v>
      </c>
      <c r="EQ158" t="s">
        <v>1514</v>
      </c>
      <c r="ER158" t="s">
        <v>3260</v>
      </c>
      <c r="ES158" t="s">
        <v>3261</v>
      </c>
      <c r="ET158" t="s">
        <v>3262</v>
      </c>
      <c r="EU158" t="s">
        <v>1508</v>
      </c>
      <c r="EV158" t="s">
        <v>3263</v>
      </c>
      <c r="EW158" t="s">
        <v>98</v>
      </c>
    </row>
    <row r="159" spans="1:153">
      <c r="A159">
        <v>376</v>
      </c>
      <c r="B159">
        <v>1</v>
      </c>
      <c r="C159" t="s">
        <v>428</v>
      </c>
      <c r="D159" t="s">
        <v>98</v>
      </c>
      <c r="E159" t="s">
        <v>98</v>
      </c>
      <c r="F159" t="s">
        <v>98</v>
      </c>
      <c r="G159" t="s">
        <v>98</v>
      </c>
      <c r="H159" t="s">
        <v>98</v>
      </c>
      <c r="I159">
        <v>10.7</v>
      </c>
      <c r="J159">
        <v>653</v>
      </c>
      <c r="K159">
        <v>72968</v>
      </c>
      <c r="L159" t="s">
        <v>429</v>
      </c>
      <c r="M159">
        <v>20</v>
      </c>
      <c r="N159">
        <v>20</v>
      </c>
      <c r="O159">
        <v>1</v>
      </c>
      <c r="P159">
        <v>10</v>
      </c>
      <c r="Q159">
        <v>10</v>
      </c>
      <c r="R159">
        <v>10</v>
      </c>
      <c r="S159">
        <v>10</v>
      </c>
      <c r="T159">
        <v>10</v>
      </c>
      <c r="U159">
        <v>10</v>
      </c>
      <c r="V159">
        <v>10</v>
      </c>
      <c r="W159" s="1">
        <v>1083942.6299999999</v>
      </c>
      <c r="X159" s="1">
        <v>578508.88670000003</v>
      </c>
      <c r="Y159" s="1">
        <v>100744.2213</v>
      </c>
      <c r="Z159" s="1">
        <v>847695.75930000003</v>
      </c>
      <c r="AA159" s="1">
        <v>354034.39730000001</v>
      </c>
      <c r="AB159" s="1">
        <v>707449.03659999999</v>
      </c>
      <c r="AC159" s="1">
        <v>1055786.0060000001</v>
      </c>
      <c r="AD159" s="1">
        <v>653642.69819999998</v>
      </c>
      <c r="AE159" s="1">
        <v>820612.24899999995</v>
      </c>
      <c r="AF159" s="1">
        <v>764210.2095</v>
      </c>
      <c r="AG159" s="1">
        <v>762875.76359999995</v>
      </c>
      <c r="AH159">
        <v>10</v>
      </c>
      <c r="AI159" s="1">
        <v>176139.49160000001</v>
      </c>
      <c r="AJ159" s="1">
        <v>291838.62819999998</v>
      </c>
      <c r="AK159" s="1">
        <v>172628.39600000001</v>
      </c>
      <c r="AL159" s="1">
        <v>246489.86499999999</v>
      </c>
      <c r="AM159" s="1">
        <v>349831.61869999999</v>
      </c>
      <c r="AN159" s="1">
        <v>319760.3259</v>
      </c>
      <c r="AO159" s="1">
        <v>439133.98749999999</v>
      </c>
      <c r="AP159" s="1">
        <v>295408.55200000003</v>
      </c>
      <c r="AQ159" s="1">
        <v>124830.3441</v>
      </c>
      <c r="AR159" s="1">
        <v>448467.27250000002</v>
      </c>
      <c r="AS159" s="1">
        <v>286452.84820000001</v>
      </c>
      <c r="AT159" s="1">
        <v>494567.417599999</v>
      </c>
      <c r="AU159" s="1">
        <v>702681.98704545398</v>
      </c>
      <c r="AV159" s="1">
        <v>286452.848154545</v>
      </c>
      <c r="AW159" s="1">
        <v>541717.769841498</v>
      </c>
      <c r="AX159" s="1">
        <v>511589.62996984099</v>
      </c>
      <c r="AY159" s="1">
        <v>71578.392218891793</v>
      </c>
      <c r="AZ159" s="1">
        <v>620183.05897283799</v>
      </c>
      <c r="BA159" s="1">
        <v>626199.00691962696</v>
      </c>
      <c r="BB159" s="1">
        <v>511026.83625720401</v>
      </c>
      <c r="BC159" s="1">
        <v>620993.613919102</v>
      </c>
      <c r="BD159" s="1">
        <v>451430.15926463797</v>
      </c>
      <c r="BE159" s="1">
        <v>513462.47423323803</v>
      </c>
      <c r="BF159" s="1">
        <v>518957.45965035999</v>
      </c>
      <c r="BG159" s="1">
        <v>542020.37513028004</v>
      </c>
      <c r="BH159" s="1">
        <v>542020.37513028004</v>
      </c>
      <c r="BI159" s="1">
        <v>358545.41616506001</v>
      </c>
      <c r="BJ159" s="1">
        <v>550890.11739758099</v>
      </c>
      <c r="BK159" s="1">
        <v>307707.21740095603</v>
      </c>
      <c r="BL159" s="1">
        <v>388585.52826665802</v>
      </c>
      <c r="BM159" s="1">
        <v>551478.89086307702</v>
      </c>
      <c r="BN159" s="1">
        <v>546889.97863826295</v>
      </c>
      <c r="BO159" s="1">
        <v>716684.29964353703</v>
      </c>
      <c r="BP159" s="1">
        <v>502281.89905481599</v>
      </c>
      <c r="BQ159" s="1">
        <v>367236.95485618</v>
      </c>
      <c r="BR159" s="1">
        <v>472494.174846126</v>
      </c>
      <c r="BS159" s="1">
        <v>483437.75526369998</v>
      </c>
      <c r="BT159" s="1">
        <v>483437.75526369998</v>
      </c>
      <c r="BU159" s="1">
        <v>511891.70090964698</v>
      </c>
      <c r="BV159" s="7">
        <v>0.94441412979467398</v>
      </c>
      <c r="BW159" s="7">
        <v>1.0588575164768099</v>
      </c>
      <c r="BX159" s="1">
        <v>511605.91619916999</v>
      </c>
      <c r="BY159" s="1">
        <v>483152.47519994702</v>
      </c>
      <c r="BZ159" s="1">
        <v>67599.644999506607</v>
      </c>
      <c r="CA159" s="1">
        <v>585709.64395323198</v>
      </c>
      <c r="CB159" s="1">
        <v>591391.190198289</v>
      </c>
      <c r="CC159" s="1">
        <v>482620.96486557298</v>
      </c>
      <c r="CD159" s="1">
        <v>586475.14349745901</v>
      </c>
      <c r="CE159" s="1">
        <v>426337.02102498402</v>
      </c>
      <c r="CF159" s="1">
        <v>484921.21578520403</v>
      </c>
      <c r="CG159" s="1">
        <v>490110.75765614997</v>
      </c>
      <c r="CH159" s="1">
        <v>511891.70090964698</v>
      </c>
      <c r="CI159" s="1">
        <v>379648.50890468102</v>
      </c>
      <c r="CJ159" s="1">
        <v>583314.14155922201</v>
      </c>
      <c r="CK159" s="1">
        <v>325818.10001916799</v>
      </c>
      <c r="CL159" s="1">
        <v>411456.70739926398</v>
      </c>
      <c r="CM159" s="1">
        <v>583937.56876866496</v>
      </c>
      <c r="CN159" s="1">
        <v>579078.56456696906</v>
      </c>
      <c r="CO159" s="1">
        <v>758866.55761847994</v>
      </c>
      <c r="CP159" s="1">
        <v>531844.96420444001</v>
      </c>
      <c r="CQ159" s="1">
        <v>388851.60997752298</v>
      </c>
      <c r="CR159" s="1">
        <v>500304.00852733001</v>
      </c>
      <c r="CS159" s="1">
        <v>511891.70090964698</v>
      </c>
      <c r="CT159" s="20">
        <v>595585.37328957499</v>
      </c>
      <c r="CU159" s="20">
        <v>462595.47085560003</v>
      </c>
      <c r="CV159" s="20">
        <v>515173.07737312699</v>
      </c>
      <c r="CW159" s="20">
        <v>572125.86470874795</v>
      </c>
      <c r="CX159" s="20">
        <v>386673.89688038599</v>
      </c>
      <c r="CY159" s="20">
        <v>578510.14794317004</v>
      </c>
      <c r="CZ159" s="20">
        <v>336953.13413038402</v>
      </c>
      <c r="DA159" s="20">
        <v>414835.42765981302</v>
      </c>
      <c r="DB159" s="20">
        <v>685843.058108486</v>
      </c>
      <c r="DC159" s="22">
        <v>487825.51589743298</v>
      </c>
      <c r="DD159" s="22">
        <v>579102.51735617197</v>
      </c>
      <c r="DE159" s="22">
        <v>395766.34924451198</v>
      </c>
      <c r="DF159" s="22">
        <v>530555.091953611</v>
      </c>
      <c r="DG159" s="22">
        <v>473646.02007196698</v>
      </c>
      <c r="DH159" s="22">
        <v>529153.84244856704</v>
      </c>
      <c r="DI159" s="22">
        <v>641523.450136111</v>
      </c>
      <c r="DJ159" s="22">
        <v>538220.00484106399</v>
      </c>
      <c r="DK159" s="22">
        <v>343034.71721228102</v>
      </c>
      <c r="DL159" s="22">
        <v>633296.70502362598</v>
      </c>
      <c r="DM159" s="6">
        <v>2.7838297761513201E-2</v>
      </c>
      <c r="DN159" s="6">
        <v>1.01948341807897</v>
      </c>
      <c r="DO159" s="5">
        <v>0.85985568772113896</v>
      </c>
      <c r="DP159" s="5">
        <v>0.949296941290241</v>
      </c>
      <c r="DQ159" s="24">
        <v>505366.16121658799</v>
      </c>
      <c r="DR159" s="26">
        <v>515212.421418535</v>
      </c>
      <c r="DS159" t="s">
        <v>1441</v>
      </c>
      <c r="DT159" t="s">
        <v>1442</v>
      </c>
      <c r="DU159" t="s">
        <v>428</v>
      </c>
      <c r="DV159" t="s">
        <v>428</v>
      </c>
      <c r="DW159" t="s">
        <v>3264</v>
      </c>
      <c r="DX159" t="s">
        <v>3265</v>
      </c>
      <c r="DY159" t="s">
        <v>3266</v>
      </c>
      <c r="DZ159" t="s">
        <v>3267</v>
      </c>
      <c r="EA159" t="s">
        <v>3268</v>
      </c>
      <c r="EB159" t="str">
        <f>"MAN1A1"</f>
        <v>MAN1A1</v>
      </c>
      <c r="EC159" t="s">
        <v>1508</v>
      </c>
      <c r="ED159" t="s">
        <v>1506</v>
      </c>
      <c r="EE159">
        <v>9606</v>
      </c>
      <c r="EF159" s="15" t="str">
        <f>HYPERLINK("http://www.uniprot.org/uniprot/P33908", "P33908")</f>
        <v>P33908</v>
      </c>
      <c r="EG159" t="s">
        <v>3269</v>
      </c>
      <c r="EH159" t="s">
        <v>1508</v>
      </c>
      <c r="EI159" t="s">
        <v>2814</v>
      </c>
      <c r="EJ159" t="s">
        <v>1542</v>
      </c>
      <c r="EK159" t="s">
        <v>1508</v>
      </c>
      <c r="EL159" t="s">
        <v>1508</v>
      </c>
      <c r="EM159" t="s">
        <v>2815</v>
      </c>
      <c r="EN159" t="s">
        <v>2019</v>
      </c>
      <c r="EO159" t="s">
        <v>2816</v>
      </c>
      <c r="EP159" t="s">
        <v>1617</v>
      </c>
      <c r="EQ159" t="s">
        <v>1508</v>
      </c>
      <c r="ER159" t="s">
        <v>3270</v>
      </c>
      <c r="ES159" t="s">
        <v>3271</v>
      </c>
      <c r="ET159" t="s">
        <v>3272</v>
      </c>
      <c r="EU159" t="s">
        <v>2820</v>
      </c>
      <c r="EV159" t="s">
        <v>3273</v>
      </c>
      <c r="EW159" t="s">
        <v>98</v>
      </c>
    </row>
    <row r="160" spans="1:153">
      <c r="A160">
        <v>166</v>
      </c>
      <c r="B160">
        <v>1</v>
      </c>
      <c r="C160" t="s">
        <v>430</v>
      </c>
      <c r="D160" t="s">
        <v>98</v>
      </c>
      <c r="E160" t="s">
        <v>98</v>
      </c>
      <c r="F160" t="s">
        <v>98</v>
      </c>
      <c r="G160" t="s">
        <v>98</v>
      </c>
      <c r="H160" t="s">
        <v>98</v>
      </c>
      <c r="I160">
        <v>25.9</v>
      </c>
      <c r="J160">
        <v>147</v>
      </c>
      <c r="K160">
        <v>16550</v>
      </c>
      <c r="L160" t="s">
        <v>431</v>
      </c>
      <c r="M160">
        <v>11</v>
      </c>
      <c r="N160">
        <v>11</v>
      </c>
      <c r="O160">
        <v>1</v>
      </c>
      <c r="P160">
        <v>6</v>
      </c>
      <c r="Q160">
        <v>5</v>
      </c>
      <c r="R160">
        <v>6</v>
      </c>
      <c r="S160">
        <v>5</v>
      </c>
      <c r="T160">
        <v>6</v>
      </c>
      <c r="U160">
        <v>5</v>
      </c>
      <c r="V160">
        <v>6</v>
      </c>
      <c r="W160" s="1">
        <v>865986.36910000001</v>
      </c>
      <c r="X160" s="1">
        <v>579502.72270000004</v>
      </c>
      <c r="Y160" s="1">
        <v>114769.7191</v>
      </c>
      <c r="Z160" s="1">
        <v>1105632.213</v>
      </c>
      <c r="AA160" s="1">
        <v>470152.45409999997</v>
      </c>
      <c r="AB160" s="1">
        <v>567794.98239999998</v>
      </c>
      <c r="AC160" s="1">
        <v>1083126.527</v>
      </c>
      <c r="AD160" s="1">
        <v>645448.45799999998</v>
      </c>
      <c r="AE160" s="1">
        <v>905702.83979999996</v>
      </c>
      <c r="AF160" s="1">
        <v>979840.88089999999</v>
      </c>
      <c r="AG160" s="1">
        <v>800354.16079999995</v>
      </c>
      <c r="AH160">
        <v>5</v>
      </c>
      <c r="AI160" s="1">
        <v>362254.0625</v>
      </c>
      <c r="AJ160" s="1">
        <v>284754.96090000001</v>
      </c>
      <c r="AK160" s="1">
        <v>277892.28779999999</v>
      </c>
      <c r="AL160" s="1">
        <v>244057.71309999999</v>
      </c>
      <c r="AM160" s="1">
        <v>234908.05619999999</v>
      </c>
      <c r="AN160" s="1">
        <v>245618.18919999999</v>
      </c>
      <c r="AO160" s="1">
        <v>305991.99119999999</v>
      </c>
      <c r="AP160" s="1">
        <v>154736.58670000001</v>
      </c>
      <c r="AQ160" s="1">
        <v>135442.01560000001</v>
      </c>
      <c r="AR160" s="1">
        <v>236431.29519999999</v>
      </c>
      <c r="AS160" s="1">
        <v>248208.71580000001</v>
      </c>
      <c r="AT160" s="1">
        <v>493118.50914090901</v>
      </c>
      <c r="AU160" s="1">
        <v>738028.30244545406</v>
      </c>
      <c r="AV160" s="1">
        <v>248208.715836363</v>
      </c>
      <c r="AW160" s="1">
        <v>432790.621568217</v>
      </c>
      <c r="AX160" s="1">
        <v>512468.50357607199</v>
      </c>
      <c r="AY160" s="1">
        <v>81543.455918218897</v>
      </c>
      <c r="AZ160" s="1">
        <v>808892.05877763499</v>
      </c>
      <c r="BA160" s="1">
        <v>831583.03855082998</v>
      </c>
      <c r="BB160" s="1">
        <v>410147.52793089999</v>
      </c>
      <c r="BC160" s="1">
        <v>637074.79783869802</v>
      </c>
      <c r="BD160" s="1">
        <v>445770.90969491802</v>
      </c>
      <c r="BE160" s="1">
        <v>566704.21579799999</v>
      </c>
      <c r="BF160" s="1">
        <v>665387.25614007295</v>
      </c>
      <c r="BG160" s="1">
        <v>568648.636085595</v>
      </c>
      <c r="BH160" s="1">
        <v>568648.636085595</v>
      </c>
      <c r="BI160" s="1">
        <v>737395.86969800398</v>
      </c>
      <c r="BJ160" s="1">
        <v>537518.610224006</v>
      </c>
      <c r="BK160" s="1">
        <v>495338.33713037497</v>
      </c>
      <c r="BL160" s="1">
        <v>384751.29747227498</v>
      </c>
      <c r="BM160" s="1">
        <v>370311.96542320203</v>
      </c>
      <c r="BN160" s="1">
        <v>420083.77952043101</v>
      </c>
      <c r="BO160" s="1">
        <v>499391.215784006</v>
      </c>
      <c r="BP160" s="1">
        <v>263097.95737036102</v>
      </c>
      <c r="BQ160" s="1">
        <v>398455.309301092</v>
      </c>
      <c r="BR160" s="1">
        <v>249098.243246556</v>
      </c>
      <c r="BS160" s="1">
        <v>418894.29676558397</v>
      </c>
      <c r="BT160" s="1">
        <v>418894.29676558397</v>
      </c>
      <c r="BU160" s="1">
        <v>488061.13399837899</v>
      </c>
      <c r="BV160" s="7">
        <v>0.85828243141150296</v>
      </c>
      <c r="BW160" s="7">
        <v>1.16511763890521</v>
      </c>
      <c r="BX160" s="1">
        <v>371456.58697166498</v>
      </c>
      <c r="BY160" s="1">
        <v>439842.713271085</v>
      </c>
      <c r="BZ160" s="1">
        <v>69987.315611185593</v>
      </c>
      <c r="CA160" s="1">
        <v>694257.84295712505</v>
      </c>
      <c r="CB160" s="1">
        <v>713733.11224797205</v>
      </c>
      <c r="CC160" s="1">
        <v>352022.41750995</v>
      </c>
      <c r="CD160" s="1">
        <v>546790.10647998902</v>
      </c>
      <c r="CE160" s="1">
        <v>382597.340225472</v>
      </c>
      <c r="CF160" s="1">
        <v>486392.27222625603</v>
      </c>
      <c r="CG160" s="1">
        <v>571090.192030131</v>
      </c>
      <c r="CH160" s="1">
        <v>488061.13399837899</v>
      </c>
      <c r="CI160" s="1">
        <v>859152.93464099802</v>
      </c>
      <c r="CJ160" s="1">
        <v>626272.414011808</v>
      </c>
      <c r="CK160" s="1">
        <v>577127.43381657905</v>
      </c>
      <c r="CL160" s="1">
        <v>448280.52327661699</v>
      </c>
      <c r="CM160" s="1">
        <v>431457.00281223201</v>
      </c>
      <c r="CN160" s="1">
        <v>489447.02133722499</v>
      </c>
      <c r="CO160" s="1">
        <v>581849.51422426698</v>
      </c>
      <c r="CP160" s="1">
        <v>306540.07089214103</v>
      </c>
      <c r="CQ160" s="1">
        <v>464247.30918213702</v>
      </c>
      <c r="CR160" s="1">
        <v>290228.75702686497</v>
      </c>
      <c r="CS160" s="1">
        <v>488061.13399837899</v>
      </c>
      <c r="CT160" s="20">
        <v>432430.71084084897</v>
      </c>
      <c r="CU160" s="20">
        <v>421128.43769213703</v>
      </c>
      <c r="CV160" s="20">
        <v>610648.89939768601</v>
      </c>
      <c r="CW160" s="20">
        <v>690482.34194902598</v>
      </c>
      <c r="CX160" s="20">
        <v>875051.54231295397</v>
      </c>
      <c r="CY160" s="20">
        <v>621114.62944176502</v>
      </c>
      <c r="CZ160" s="20">
        <v>596851.11909277597</v>
      </c>
      <c r="DA160" s="20">
        <v>451961.62619501998</v>
      </c>
      <c r="DB160" s="20">
        <v>506752.44422968902</v>
      </c>
      <c r="DC160" s="22">
        <v>355818.60285966803</v>
      </c>
      <c r="DD160" s="22">
        <v>539916.36412700405</v>
      </c>
      <c r="DE160" s="22">
        <v>355163.04028127599</v>
      </c>
      <c r="DF160" s="22">
        <v>532164.58326878899</v>
      </c>
      <c r="DG160" s="22">
        <v>551905.03846679395</v>
      </c>
      <c r="DH160" s="22">
        <v>447249.799704245</v>
      </c>
      <c r="DI160" s="22">
        <v>491878.45224935201</v>
      </c>
      <c r="DJ160" s="22">
        <v>310214.46012249502</v>
      </c>
      <c r="DK160" s="22">
        <v>409546.83055333799</v>
      </c>
      <c r="DL160" s="22">
        <v>367378.45868803601</v>
      </c>
      <c r="DM160" s="6">
        <v>-0.40755827602966699</v>
      </c>
      <c r="DN160" s="6">
        <v>-1.32643900655504</v>
      </c>
      <c r="DO160" s="5">
        <v>1.22099568782003E-2</v>
      </c>
      <c r="DP160" s="5">
        <v>0.13576309195522701</v>
      </c>
      <c r="DQ160" s="24">
        <v>578491.30568354495</v>
      </c>
      <c r="DR160" s="26">
        <v>436123.56303209998</v>
      </c>
      <c r="DS160" t="s">
        <v>1443</v>
      </c>
      <c r="DT160" t="s">
        <v>1442</v>
      </c>
      <c r="DU160" t="s">
        <v>430</v>
      </c>
      <c r="DV160" t="s">
        <v>430</v>
      </c>
      <c r="DW160" t="s">
        <v>3274</v>
      </c>
      <c r="DX160" t="s">
        <v>3275</v>
      </c>
      <c r="DY160" t="s">
        <v>3276</v>
      </c>
      <c r="DZ160" t="s">
        <v>3277</v>
      </c>
      <c r="EA160" t="s">
        <v>3278</v>
      </c>
      <c r="EB160" t="str">
        <f>"ANG"</f>
        <v>ANG</v>
      </c>
      <c r="EC160" t="s">
        <v>3279</v>
      </c>
      <c r="ED160" t="s">
        <v>1506</v>
      </c>
      <c r="EE160">
        <v>9606</v>
      </c>
      <c r="EF160" s="15" t="str">
        <f>HYPERLINK("http://www.uniprot.org/uniprot/P03950", "P03950")</f>
        <v>P03950</v>
      </c>
      <c r="EG160" t="s">
        <v>3280</v>
      </c>
      <c r="EH160" t="s">
        <v>3281</v>
      </c>
      <c r="EI160" t="s">
        <v>3282</v>
      </c>
      <c r="EJ160" t="s">
        <v>1510</v>
      </c>
      <c r="EK160" t="s">
        <v>1508</v>
      </c>
      <c r="EL160" t="s">
        <v>3283</v>
      </c>
      <c r="EM160" t="s">
        <v>1528</v>
      </c>
      <c r="EN160" t="s">
        <v>1508</v>
      </c>
      <c r="EO160" t="s">
        <v>3284</v>
      </c>
      <c r="EP160" t="s">
        <v>2245</v>
      </c>
      <c r="EQ160" t="s">
        <v>1514</v>
      </c>
      <c r="ER160" t="s">
        <v>3285</v>
      </c>
      <c r="ES160" t="s">
        <v>3286</v>
      </c>
      <c r="ET160" t="s">
        <v>3287</v>
      </c>
      <c r="EU160" t="s">
        <v>1508</v>
      </c>
      <c r="EV160" t="s">
        <v>3288</v>
      </c>
      <c r="EW160" t="s">
        <v>98</v>
      </c>
    </row>
    <row r="161" spans="1:153">
      <c r="A161">
        <v>55</v>
      </c>
      <c r="B161">
        <v>1</v>
      </c>
      <c r="C161" t="s">
        <v>432</v>
      </c>
      <c r="D161" t="s">
        <v>98</v>
      </c>
      <c r="E161" t="s">
        <v>98</v>
      </c>
      <c r="F161" t="s">
        <v>98</v>
      </c>
      <c r="G161" t="s">
        <v>98</v>
      </c>
      <c r="H161" t="s">
        <v>98</v>
      </c>
      <c r="I161">
        <v>10.9</v>
      </c>
      <c r="J161">
        <v>1208</v>
      </c>
      <c r="K161">
        <v>135070</v>
      </c>
      <c r="L161" t="s">
        <v>433</v>
      </c>
      <c r="M161">
        <v>42</v>
      </c>
      <c r="N161">
        <v>42</v>
      </c>
      <c r="O161">
        <v>1</v>
      </c>
      <c r="P161">
        <v>19</v>
      </c>
      <c r="Q161">
        <v>23</v>
      </c>
      <c r="R161">
        <v>19</v>
      </c>
      <c r="S161">
        <v>23</v>
      </c>
      <c r="T161">
        <v>19</v>
      </c>
      <c r="U161">
        <v>23</v>
      </c>
      <c r="V161">
        <v>19</v>
      </c>
      <c r="W161" s="1">
        <v>852714.90370000002</v>
      </c>
      <c r="X161" s="1">
        <v>945745.72719999996</v>
      </c>
      <c r="Y161" s="1">
        <v>70795.553889999996</v>
      </c>
      <c r="Z161" s="1">
        <v>905019.50009999995</v>
      </c>
      <c r="AA161" s="1">
        <v>384164.09240000002</v>
      </c>
      <c r="AB161" s="1">
        <v>706716.70380000002</v>
      </c>
      <c r="AC161" s="1">
        <v>733265.79630000005</v>
      </c>
      <c r="AD161" s="1">
        <v>1057232.406</v>
      </c>
      <c r="AE161" s="1">
        <v>811169.08180000004</v>
      </c>
      <c r="AF161" s="1">
        <v>956136.82570000004</v>
      </c>
      <c r="AG161" s="1">
        <v>816907.22629999998</v>
      </c>
      <c r="AH161">
        <v>23</v>
      </c>
      <c r="AI161" s="1">
        <v>181586.90609999999</v>
      </c>
      <c r="AJ161" s="1">
        <v>140351.6936</v>
      </c>
      <c r="AK161" s="1">
        <v>203629.6262</v>
      </c>
      <c r="AL161" s="1">
        <v>282776.15220000001</v>
      </c>
      <c r="AM161" s="1">
        <v>201059.65119999999</v>
      </c>
      <c r="AN161" s="1">
        <v>206462.9871</v>
      </c>
      <c r="AO161" s="1">
        <v>230035.3155</v>
      </c>
      <c r="AP161" s="1">
        <v>276679.17019999999</v>
      </c>
      <c r="AQ161" s="1">
        <v>108430.2962</v>
      </c>
      <c r="AR161" s="1">
        <v>478849.41930000001</v>
      </c>
      <c r="AS161" s="1">
        <v>230986.12179999999</v>
      </c>
      <c r="AT161" s="1">
        <v>490032.50711772701</v>
      </c>
      <c r="AU161" s="1">
        <v>749078.89247181802</v>
      </c>
      <c r="AV161" s="1">
        <v>230986.12176363601</v>
      </c>
      <c r="AW161" s="1">
        <v>426157.99319837801</v>
      </c>
      <c r="AX161" s="1">
        <v>836346.19579268398</v>
      </c>
      <c r="AY161" s="1">
        <v>50299.976100883403</v>
      </c>
      <c r="AZ161" s="1">
        <v>662121.70562888205</v>
      </c>
      <c r="BA161" s="1">
        <v>679490.96186609403</v>
      </c>
      <c r="BB161" s="1">
        <v>510497.83459841303</v>
      </c>
      <c r="BC161" s="1">
        <v>431293.24902948702</v>
      </c>
      <c r="BD161" s="1">
        <v>730164.34626228095</v>
      </c>
      <c r="BE161" s="1">
        <v>507553.82249056798</v>
      </c>
      <c r="BF161" s="1">
        <v>649290.38106946601</v>
      </c>
      <c r="BG161" s="1">
        <v>580409.52717686095</v>
      </c>
      <c r="BH161" s="1">
        <v>580409.52717686095</v>
      </c>
      <c r="BI161" s="1">
        <v>369634.04530316102</v>
      </c>
      <c r="BJ161" s="1">
        <v>264935.32210296101</v>
      </c>
      <c r="BK161" s="1">
        <v>362966.38971492799</v>
      </c>
      <c r="BL161" s="1">
        <v>445790.01446509798</v>
      </c>
      <c r="BM161" s="1">
        <v>316952.92110282002</v>
      </c>
      <c r="BN161" s="1">
        <v>353116.16063345701</v>
      </c>
      <c r="BO161" s="1">
        <v>375426.87124029</v>
      </c>
      <c r="BP161" s="1">
        <v>470436.41118746798</v>
      </c>
      <c r="BQ161" s="1">
        <v>318989.84239555302</v>
      </c>
      <c r="BR161" s="1">
        <v>504504.06333206798</v>
      </c>
      <c r="BS161" s="1">
        <v>389828.24894830101</v>
      </c>
      <c r="BT161" s="1">
        <v>389828.24894830101</v>
      </c>
      <c r="BU161" s="1">
        <v>475667.982580568</v>
      </c>
      <c r="BV161" s="7">
        <v>0.81953855046838897</v>
      </c>
      <c r="BW161" s="7">
        <v>1.2201988538897499</v>
      </c>
      <c r="BX161" s="1">
        <v>349252.904016316</v>
      </c>
      <c r="BY161" s="1">
        <v>685417.94898968795</v>
      </c>
      <c r="BZ161" s="1">
        <v>41222.7695023126</v>
      </c>
      <c r="CA161" s="1">
        <v>542634.26286475104</v>
      </c>
      <c r="CB161" s="1">
        <v>556869.03794410999</v>
      </c>
      <c r="CC161" s="1">
        <v>418372.65538403502</v>
      </c>
      <c r="CD161" s="1">
        <v>353461.44413642702</v>
      </c>
      <c r="CE161" s="1">
        <v>598397.82993948797</v>
      </c>
      <c r="CF161" s="1">
        <v>415959.92396861</v>
      </c>
      <c r="CG161" s="1">
        <v>532118.49773473805</v>
      </c>
      <c r="CH161" s="1">
        <v>475667.982580568</v>
      </c>
      <c r="CI161" s="1">
        <v>451027.038437551</v>
      </c>
      <c r="CJ161" s="1">
        <v>323273.77638494602</v>
      </c>
      <c r="CK161" s="1">
        <v>442891.17273065803</v>
      </c>
      <c r="CL161" s="1">
        <v>543952.46472580999</v>
      </c>
      <c r="CM161" s="1">
        <v>386745.591066672</v>
      </c>
      <c r="CN161" s="1">
        <v>430871.93449489499</v>
      </c>
      <c r="CO161" s="1">
        <v>458095.43800681899</v>
      </c>
      <c r="CP161" s="1">
        <v>574025.96975895902</v>
      </c>
      <c r="CQ161" s="1">
        <v>389231.04009352799</v>
      </c>
      <c r="CR161" s="1">
        <v>615595.27986051398</v>
      </c>
      <c r="CS161" s="1">
        <v>475667.982580568</v>
      </c>
      <c r="CT161" s="20">
        <v>406582.321714291</v>
      </c>
      <c r="CU161" s="20">
        <v>656255.02325026598</v>
      </c>
      <c r="CV161" s="20">
        <v>477285.23164022597</v>
      </c>
      <c r="CW161" s="20">
        <v>538728.31578109704</v>
      </c>
      <c r="CX161" s="20">
        <v>459373.28465803299</v>
      </c>
      <c r="CY161" s="20">
        <v>320611.39423552802</v>
      </c>
      <c r="CZ161" s="20">
        <v>458027.25116099202</v>
      </c>
      <c r="DA161" s="20">
        <v>548419.18790784595</v>
      </c>
      <c r="DB161" s="20">
        <v>454238.24921294203</v>
      </c>
      <c r="DC161" s="22">
        <v>422884.35709986801</v>
      </c>
      <c r="DD161" s="22">
        <v>349018.05192812899</v>
      </c>
      <c r="DE161" s="22">
        <v>555489.46695180703</v>
      </c>
      <c r="DF161" s="22">
        <v>455104.14584116201</v>
      </c>
      <c r="DG161" s="22">
        <v>514242.55583378801</v>
      </c>
      <c r="DH161" s="22">
        <v>393724.70972348301</v>
      </c>
      <c r="DI161" s="22">
        <v>387260.39898768999</v>
      </c>
      <c r="DJ161" s="22">
        <v>580906.61944070295</v>
      </c>
      <c r="DK161" s="22">
        <v>343369.44053399598</v>
      </c>
      <c r="DL161" s="22">
        <v>779235.13647495501</v>
      </c>
      <c r="DM161" s="6">
        <v>-5.4922549109681197E-3</v>
      </c>
      <c r="DN161" s="6">
        <v>-1.0038132559264099</v>
      </c>
      <c r="DO161" s="5">
        <v>0.97233950884193798</v>
      </c>
      <c r="DP161" s="5">
        <v>0.997782564277226</v>
      </c>
      <c r="DQ161" s="24">
        <v>479946.695506802</v>
      </c>
      <c r="DR161" s="26">
        <v>478123.48828155798</v>
      </c>
      <c r="DS161" t="s">
        <v>1443</v>
      </c>
      <c r="DT161" t="s">
        <v>1442</v>
      </c>
      <c r="DU161" t="s">
        <v>432</v>
      </c>
      <c r="DV161" t="s">
        <v>432</v>
      </c>
      <c r="DW161" t="s">
        <v>3289</v>
      </c>
      <c r="DX161" t="s">
        <v>3290</v>
      </c>
      <c r="DY161" t="s">
        <v>3291</v>
      </c>
      <c r="DZ161" t="s">
        <v>3292</v>
      </c>
      <c r="EA161" t="s">
        <v>3293</v>
      </c>
      <c r="EB161" t="str">
        <f>"CHL1"</f>
        <v>CHL1</v>
      </c>
      <c r="EC161" t="s">
        <v>3294</v>
      </c>
      <c r="ED161" t="s">
        <v>1506</v>
      </c>
      <c r="EE161">
        <v>9606</v>
      </c>
      <c r="EF161" s="15" t="str">
        <f>HYPERLINK("http://www.uniprot.org/uniprot/O00533", "O00533")</f>
        <v>O00533</v>
      </c>
      <c r="EG161" t="s">
        <v>3295</v>
      </c>
      <c r="EH161" t="s">
        <v>3296</v>
      </c>
      <c r="EI161" t="s">
        <v>3297</v>
      </c>
      <c r="EJ161" t="s">
        <v>1542</v>
      </c>
      <c r="EK161" t="s">
        <v>1508</v>
      </c>
      <c r="EL161" t="s">
        <v>1508</v>
      </c>
      <c r="EM161" t="s">
        <v>2756</v>
      </c>
      <c r="EN161" t="s">
        <v>1508</v>
      </c>
      <c r="EO161" t="s">
        <v>3049</v>
      </c>
      <c r="EP161" t="s">
        <v>1575</v>
      </c>
      <c r="EQ161" t="s">
        <v>1508</v>
      </c>
      <c r="ER161" t="s">
        <v>3298</v>
      </c>
      <c r="ES161" t="s">
        <v>3299</v>
      </c>
      <c r="ET161" t="s">
        <v>3300</v>
      </c>
      <c r="EU161" t="s">
        <v>1508</v>
      </c>
      <c r="EV161" t="s">
        <v>3301</v>
      </c>
      <c r="EW161" t="s">
        <v>98</v>
      </c>
    </row>
    <row r="162" spans="1:153">
      <c r="A162">
        <v>510</v>
      </c>
      <c r="B162">
        <v>1</v>
      </c>
      <c r="C162" t="s">
        <v>434</v>
      </c>
      <c r="D162" t="s">
        <v>98</v>
      </c>
      <c r="E162" t="s">
        <v>98</v>
      </c>
      <c r="F162" t="s">
        <v>98</v>
      </c>
      <c r="G162" t="s">
        <v>98</v>
      </c>
      <c r="H162" t="s">
        <v>98</v>
      </c>
      <c r="I162">
        <v>21.7</v>
      </c>
      <c r="J162">
        <v>683</v>
      </c>
      <c r="K162">
        <v>74680</v>
      </c>
      <c r="L162" t="s">
        <v>435</v>
      </c>
      <c r="M162">
        <v>45</v>
      </c>
      <c r="N162">
        <v>45</v>
      </c>
      <c r="O162">
        <v>1</v>
      </c>
      <c r="P162">
        <v>23</v>
      </c>
      <c r="Q162">
        <v>22</v>
      </c>
      <c r="R162">
        <v>23</v>
      </c>
      <c r="S162">
        <v>22</v>
      </c>
      <c r="T162">
        <v>23</v>
      </c>
      <c r="U162">
        <v>22</v>
      </c>
      <c r="V162">
        <v>23</v>
      </c>
      <c r="W162" s="1">
        <v>850171.61769999994</v>
      </c>
      <c r="X162" s="1">
        <v>910804.67</v>
      </c>
      <c r="Y162" s="1">
        <v>101598.905</v>
      </c>
      <c r="Z162" s="1">
        <v>702445.54390000005</v>
      </c>
      <c r="AA162" s="1">
        <v>301330.1985</v>
      </c>
      <c r="AB162" s="1">
        <v>648359.83070000005</v>
      </c>
      <c r="AC162" s="1">
        <v>893868.42379999999</v>
      </c>
      <c r="AD162" s="1">
        <v>615249.01890000002</v>
      </c>
      <c r="AE162" s="1">
        <v>802468.25950000004</v>
      </c>
      <c r="AF162" s="1">
        <v>708727.44900000002</v>
      </c>
      <c r="AG162" s="1">
        <v>714825.0013</v>
      </c>
      <c r="AH162">
        <v>22</v>
      </c>
      <c r="AI162" s="1">
        <v>250740.39970000001</v>
      </c>
      <c r="AJ162" s="1">
        <v>276291.15649999998</v>
      </c>
      <c r="AK162" s="1">
        <v>281331.42070000002</v>
      </c>
      <c r="AL162" s="1">
        <v>245285.9356</v>
      </c>
      <c r="AM162" s="1">
        <v>323795.2427</v>
      </c>
      <c r="AN162" s="1">
        <v>304750.89779999998</v>
      </c>
      <c r="AO162" s="1">
        <v>381647.60830000002</v>
      </c>
      <c r="AP162" s="1">
        <v>254047.61480000001</v>
      </c>
      <c r="AQ162" s="1">
        <v>233461.90330000001</v>
      </c>
      <c r="AR162" s="1">
        <v>303827.0013</v>
      </c>
      <c r="AS162" s="1">
        <v>285517.91810000001</v>
      </c>
      <c r="AT162" s="1">
        <v>472297.54623181798</v>
      </c>
      <c r="AU162" s="1">
        <v>659077.17439090903</v>
      </c>
      <c r="AV162" s="1">
        <v>285517.91807272698</v>
      </c>
      <c r="AW162" s="1">
        <v>424886.94509872899</v>
      </c>
      <c r="AX162" s="1">
        <v>805446.95995609998</v>
      </c>
      <c r="AY162" s="1">
        <v>72185.641789261907</v>
      </c>
      <c r="AZ162" s="1">
        <v>513916.48642607598</v>
      </c>
      <c r="BA162" s="1">
        <v>532978.35604290396</v>
      </c>
      <c r="BB162" s="1">
        <v>468343.66279053199</v>
      </c>
      <c r="BC162" s="1">
        <v>525756.71557417302</v>
      </c>
      <c r="BD162" s="1">
        <v>424914.04456025298</v>
      </c>
      <c r="BE162" s="1">
        <v>502109.66082777799</v>
      </c>
      <c r="BF162" s="1">
        <v>481280.40157715301</v>
      </c>
      <c r="BG162" s="1">
        <v>507880.48833634402</v>
      </c>
      <c r="BH162" s="1">
        <v>507880.48833634402</v>
      </c>
      <c r="BI162" s="1">
        <v>510401.274258191</v>
      </c>
      <c r="BJ162" s="1">
        <v>521541.88285140198</v>
      </c>
      <c r="BK162" s="1">
        <v>501468.53378082102</v>
      </c>
      <c r="BL162" s="1">
        <v>386687.56162249303</v>
      </c>
      <c r="BM162" s="1">
        <v>510434.82568700297</v>
      </c>
      <c r="BN162" s="1">
        <v>521219.171011089</v>
      </c>
      <c r="BO162" s="1">
        <v>622864.22060446104</v>
      </c>
      <c r="BP162" s="1">
        <v>431956.07421714102</v>
      </c>
      <c r="BQ162" s="1">
        <v>686818.89055867901</v>
      </c>
      <c r="BR162" s="1">
        <v>320104.71460928302</v>
      </c>
      <c r="BS162" s="1">
        <v>481859.902183472</v>
      </c>
      <c r="BT162" s="1">
        <v>481859.902183472</v>
      </c>
      <c r="BU162" s="1">
        <v>494699.14334941399</v>
      </c>
      <c r="BV162" s="7">
        <v>0.97404636466719297</v>
      </c>
      <c r="BW162" s="7">
        <v>1.02664517447449</v>
      </c>
      <c r="BX162" s="1">
        <v>413859.58426796697</v>
      </c>
      <c r="BY162" s="1">
        <v>784542.68327748205</v>
      </c>
      <c r="BZ162" s="1">
        <v>70312.161965998806</v>
      </c>
      <c r="CA162" s="1">
        <v>500578.485345856</v>
      </c>
      <c r="CB162" s="1">
        <v>519145.630149887</v>
      </c>
      <c r="CC162" s="1">
        <v>456188.44215603598</v>
      </c>
      <c r="CD162" s="1">
        <v>512111.41750438599</v>
      </c>
      <c r="CE162" s="1">
        <v>413885.98039994901</v>
      </c>
      <c r="CF162" s="1">
        <v>489078.08979357401</v>
      </c>
      <c r="CG162" s="1">
        <v>468789.425541793</v>
      </c>
      <c r="CH162" s="1">
        <v>494699.14334941399</v>
      </c>
      <c r="CI162" s="1">
        <v>524001.00526280602</v>
      </c>
      <c r="CJ162" s="1">
        <v>535438.45731573505</v>
      </c>
      <c r="CK162" s="1">
        <v>514830.25035688101</v>
      </c>
      <c r="CL162" s="1">
        <v>396990.91916904203</v>
      </c>
      <c r="CM162" s="1">
        <v>524035.45067529299</v>
      </c>
      <c r="CN162" s="1">
        <v>535107.14676213195</v>
      </c>
      <c r="CO162" s="1">
        <v>639460.54643638805</v>
      </c>
      <c r="CP162" s="1">
        <v>443465.619179976</v>
      </c>
      <c r="CQ162" s="1">
        <v>705119.29972999496</v>
      </c>
      <c r="CR162" s="1">
        <v>328633.960580157</v>
      </c>
      <c r="CS162" s="1">
        <v>494699.14334941399</v>
      </c>
      <c r="CT162" s="20">
        <v>481794.10593396297</v>
      </c>
      <c r="CU162" s="20">
        <v>751162.23264068004</v>
      </c>
      <c r="CV162" s="20">
        <v>440294.199395145</v>
      </c>
      <c r="CW162" s="20">
        <v>502233.79631286801</v>
      </c>
      <c r="CX162" s="20">
        <v>533697.63326287898</v>
      </c>
      <c r="CY162" s="20">
        <v>531028.75292581995</v>
      </c>
      <c r="CZ162" s="20">
        <v>532424.89104403998</v>
      </c>
      <c r="DA162" s="20">
        <v>400250.852079915</v>
      </c>
      <c r="DB162" s="20">
        <v>615487.16039331502</v>
      </c>
      <c r="DC162" s="22">
        <v>461107.946695188</v>
      </c>
      <c r="DD162" s="22">
        <v>505673.62373630202</v>
      </c>
      <c r="DE162" s="22">
        <v>384208.11561840499</v>
      </c>
      <c r="DF162" s="22">
        <v>535103.15172076202</v>
      </c>
      <c r="DG162" s="22">
        <v>453040.95490895602</v>
      </c>
      <c r="DH162" s="22">
        <v>488973.379704725</v>
      </c>
      <c r="DI162" s="22">
        <v>540581.12306753802</v>
      </c>
      <c r="DJ162" s="22">
        <v>448781.287341744</v>
      </c>
      <c r="DK162" s="22">
        <v>622037.79893770395</v>
      </c>
      <c r="DL162" s="22">
        <v>415992.678145629</v>
      </c>
      <c r="DM162" s="6">
        <v>-0.13191832364727299</v>
      </c>
      <c r="DN162" s="6">
        <v>-1.09575019506847</v>
      </c>
      <c r="DO162" s="5">
        <v>0.323931202052126</v>
      </c>
      <c r="DP162" s="5">
        <v>0.69019241608487703</v>
      </c>
      <c r="DQ162" s="24">
        <v>532041.51377651398</v>
      </c>
      <c r="DR162" s="26">
        <v>485550.00598769501</v>
      </c>
      <c r="DS162" t="s">
        <v>1443</v>
      </c>
      <c r="DT162" t="s">
        <v>1442</v>
      </c>
      <c r="DU162" t="s">
        <v>434</v>
      </c>
      <c r="DV162" t="s">
        <v>434</v>
      </c>
      <c r="DW162" t="s">
        <v>3302</v>
      </c>
      <c r="DX162" t="s">
        <v>3303</v>
      </c>
      <c r="DY162" t="s">
        <v>3304</v>
      </c>
      <c r="DZ162" t="s">
        <v>3305</v>
      </c>
      <c r="EA162" t="s">
        <v>3306</v>
      </c>
      <c r="EB162" t="str">
        <f>"TGFBI"</f>
        <v>TGFBI</v>
      </c>
      <c r="EC162" t="s">
        <v>3307</v>
      </c>
      <c r="ED162" t="s">
        <v>1506</v>
      </c>
      <c r="EE162">
        <v>9606</v>
      </c>
      <c r="EF162" s="15" t="str">
        <f>HYPERLINK("http://www.uniprot.org/uniprot/Q15582", "Q15582")</f>
        <v>Q15582</v>
      </c>
      <c r="EG162" t="s">
        <v>3308</v>
      </c>
      <c r="EH162" t="s">
        <v>3309</v>
      </c>
      <c r="EI162" t="s">
        <v>3310</v>
      </c>
      <c r="EJ162" t="s">
        <v>1510</v>
      </c>
      <c r="EK162" t="s">
        <v>1508</v>
      </c>
      <c r="EL162" t="s">
        <v>1804</v>
      </c>
      <c r="EM162" t="s">
        <v>1559</v>
      </c>
      <c r="EN162" t="s">
        <v>1508</v>
      </c>
      <c r="EO162" t="s">
        <v>1508</v>
      </c>
      <c r="EP162" t="s">
        <v>3311</v>
      </c>
      <c r="EQ162" t="s">
        <v>1514</v>
      </c>
      <c r="ER162" t="s">
        <v>3312</v>
      </c>
      <c r="ES162" t="s">
        <v>3313</v>
      </c>
      <c r="ET162" t="s">
        <v>3314</v>
      </c>
      <c r="EU162" t="s">
        <v>1508</v>
      </c>
      <c r="EV162" t="s">
        <v>1845</v>
      </c>
      <c r="EW162" t="s">
        <v>98</v>
      </c>
    </row>
    <row r="163" spans="1:153">
      <c r="A163">
        <v>481</v>
      </c>
      <c r="B163">
        <v>1</v>
      </c>
      <c r="C163" t="s">
        <v>436</v>
      </c>
      <c r="D163" t="s">
        <v>98</v>
      </c>
      <c r="E163" t="s">
        <v>98</v>
      </c>
      <c r="F163" t="s">
        <v>98</v>
      </c>
      <c r="G163" t="s">
        <v>98</v>
      </c>
      <c r="H163" t="s">
        <v>98</v>
      </c>
      <c r="I163">
        <v>2.7</v>
      </c>
      <c r="J163">
        <v>261</v>
      </c>
      <c r="K163">
        <v>28868</v>
      </c>
      <c r="L163" t="s">
        <v>437</v>
      </c>
      <c r="M163">
        <v>15</v>
      </c>
      <c r="N163">
        <v>15</v>
      </c>
      <c r="O163">
        <v>1</v>
      </c>
      <c r="P163">
        <v>10</v>
      </c>
      <c r="Q163">
        <v>5</v>
      </c>
      <c r="R163">
        <v>10</v>
      </c>
      <c r="S163">
        <v>5</v>
      </c>
      <c r="T163">
        <v>10</v>
      </c>
      <c r="U163">
        <v>5</v>
      </c>
      <c r="V163">
        <v>10</v>
      </c>
      <c r="W163" s="1">
        <v>1011602.048</v>
      </c>
      <c r="X163" s="1">
        <v>1087124.351</v>
      </c>
      <c r="Y163" s="1">
        <v>78554.534239999994</v>
      </c>
      <c r="Z163" s="1">
        <v>1107003.385</v>
      </c>
      <c r="AA163" s="1">
        <v>469477.8395</v>
      </c>
      <c r="AB163" s="1">
        <v>959756.18900000001</v>
      </c>
      <c r="AC163" s="1">
        <v>1034811.023</v>
      </c>
      <c r="AD163" s="1">
        <v>1338689.2779999999</v>
      </c>
      <c r="AE163" s="1">
        <v>689135.71680000005</v>
      </c>
      <c r="AF163" s="1">
        <v>615351.71019999997</v>
      </c>
      <c r="AG163" s="1">
        <v>923661.28229999996</v>
      </c>
      <c r="AH163">
        <v>5</v>
      </c>
      <c r="AI163" s="1">
        <v>58789.242189999997</v>
      </c>
      <c r="AJ163" s="1">
        <v>74133.754879999993</v>
      </c>
      <c r="AK163" s="1">
        <v>72563.128909999999</v>
      </c>
      <c r="AL163" s="1">
        <v>116500.6152</v>
      </c>
      <c r="AM163" s="1">
        <v>99499.883300000001</v>
      </c>
      <c r="AN163" s="1">
        <v>78755.351079999993</v>
      </c>
      <c r="AO163" s="1">
        <v>149203.05660000001</v>
      </c>
      <c r="AP163" s="1">
        <v>125742.6909</v>
      </c>
      <c r="AQ163" s="1">
        <v>66396.395260000005</v>
      </c>
      <c r="AR163" s="1">
        <v>112510.9365</v>
      </c>
      <c r="AS163" s="1">
        <v>95409.505480000007</v>
      </c>
      <c r="AT163" s="1">
        <v>471121.45078818098</v>
      </c>
      <c r="AU163" s="1">
        <v>846833.39609454502</v>
      </c>
      <c r="AV163" s="1">
        <v>95409.505481818094</v>
      </c>
      <c r="AW163" s="1">
        <v>505564.40003623802</v>
      </c>
      <c r="AX163" s="1">
        <v>961370.78832412895</v>
      </c>
      <c r="AY163" s="1">
        <v>55812.702603152502</v>
      </c>
      <c r="AZ163" s="1">
        <v>809895.222514163</v>
      </c>
      <c r="BA163" s="1">
        <v>830389.81270668795</v>
      </c>
      <c r="BB163" s="1">
        <v>693281.27323502698</v>
      </c>
      <c r="BC163" s="1">
        <v>608656.52058670402</v>
      </c>
      <c r="BD163" s="1">
        <v>924549.01682156196</v>
      </c>
      <c r="BE163" s="1">
        <v>431196.74445734901</v>
      </c>
      <c r="BF163" s="1">
        <v>417871.09926970501</v>
      </c>
      <c r="BG163" s="1">
        <v>656257.88445949997</v>
      </c>
      <c r="BH163" s="1">
        <v>656257.88445949997</v>
      </c>
      <c r="BI163" s="1">
        <v>119670.001971562</v>
      </c>
      <c r="BJ163" s="1">
        <v>139938.81886320701</v>
      </c>
      <c r="BK163" s="1">
        <v>129342.558931052</v>
      </c>
      <c r="BL163" s="1">
        <v>183660.50507140599</v>
      </c>
      <c r="BM163" s="1">
        <v>156852.84677010699</v>
      </c>
      <c r="BN163" s="1">
        <v>134696.235840276</v>
      </c>
      <c r="BO163" s="1">
        <v>243505.379150472</v>
      </c>
      <c r="BP163" s="1">
        <v>213799.760196227</v>
      </c>
      <c r="BQ163" s="1">
        <v>195330.79224052001</v>
      </c>
      <c r="BR163" s="1">
        <v>118538.777214188</v>
      </c>
      <c r="BS163" s="1">
        <v>161019.71912622399</v>
      </c>
      <c r="BT163" s="1">
        <v>161019.71912622399</v>
      </c>
      <c r="BU163" s="1">
        <v>325069.93129177397</v>
      </c>
      <c r="BV163" s="7">
        <v>0.49533870600199198</v>
      </c>
      <c r="BW163" s="7">
        <v>2.0188206329992999</v>
      </c>
      <c r="BX163" s="1">
        <v>250425.615714624</v>
      </c>
      <c r="BY163" s="1">
        <v>476204.16227659001</v>
      </c>
      <c r="BZ163" s="1">
        <v>27646.191885919601</v>
      </c>
      <c r="CA163" s="1">
        <v>401172.45151736098</v>
      </c>
      <c r="CB163" s="1">
        <v>411324.21530336799</v>
      </c>
      <c r="CC163" s="1">
        <v>343409.04877965199</v>
      </c>
      <c r="CD163" s="1">
        <v>301491.133307093</v>
      </c>
      <c r="CE163" s="1">
        <v>457964.91362780699</v>
      </c>
      <c r="CF163" s="1">
        <v>213588.437431775</v>
      </c>
      <c r="CG163" s="1">
        <v>206987.72958788599</v>
      </c>
      <c r="CH163" s="1">
        <v>325069.93129177397</v>
      </c>
      <c r="CI163" s="1">
        <v>241592.26913125801</v>
      </c>
      <c r="CJ163" s="1">
        <v>282511.374878595</v>
      </c>
      <c r="CK163" s="1">
        <v>261119.42669493699</v>
      </c>
      <c r="CL163" s="1">
        <v>370777.61710522801</v>
      </c>
      <c r="CM163" s="1">
        <v>316657.76340416999</v>
      </c>
      <c r="CN163" s="1">
        <v>271927.54010169097</v>
      </c>
      <c r="CO163" s="1">
        <v>491593.68367529201</v>
      </c>
      <c r="CP163" s="1">
        <v>431623.367214447</v>
      </c>
      <c r="CQ163" s="1">
        <v>394337.83363526303</v>
      </c>
      <c r="CR163" s="1">
        <v>239308.52925051199</v>
      </c>
      <c r="CS163" s="1">
        <v>325069.93129177397</v>
      </c>
      <c r="CT163" s="20">
        <v>291532.66038190498</v>
      </c>
      <c r="CU163" s="20">
        <v>455942.79234639398</v>
      </c>
      <c r="CV163" s="20">
        <v>352859.55855291203</v>
      </c>
      <c r="CW163" s="20">
        <v>397924.802155376</v>
      </c>
      <c r="CX163" s="20">
        <v>246062.92918330201</v>
      </c>
      <c r="CY163" s="20">
        <v>280184.69917388703</v>
      </c>
      <c r="CZ163" s="20">
        <v>270043.34382286301</v>
      </c>
      <c r="DA163" s="20">
        <v>373822.29671438999</v>
      </c>
      <c r="DB163" s="20">
        <v>371919.08937263099</v>
      </c>
      <c r="DC163" s="22">
        <v>347112.34815802501</v>
      </c>
      <c r="DD163" s="22">
        <v>297701.06405107898</v>
      </c>
      <c r="DE163" s="22">
        <v>425126.350774811</v>
      </c>
      <c r="DF163" s="22">
        <v>233688.33817334799</v>
      </c>
      <c r="DG163" s="22">
        <v>200034.202048298</v>
      </c>
      <c r="DH163" s="22">
        <v>248483.55908321001</v>
      </c>
      <c r="DI163" s="22">
        <v>415578.82983564597</v>
      </c>
      <c r="DJ163" s="22">
        <v>436797.08642005199</v>
      </c>
      <c r="DK163" s="22">
        <v>347874.52019292198</v>
      </c>
      <c r="DL163" s="22">
        <v>302922.42411669699</v>
      </c>
      <c r="DM163" s="6">
        <v>-5.34140017462056E-2</v>
      </c>
      <c r="DN163" s="6">
        <v>-1.03771787053844</v>
      </c>
      <c r="DO163" s="5">
        <v>0.749209943961481</v>
      </c>
      <c r="DP163" s="5">
        <v>0.88265736036269804</v>
      </c>
      <c r="DQ163" s="24">
        <v>337810.24130040698</v>
      </c>
      <c r="DR163" s="26">
        <v>325531.87228540902</v>
      </c>
      <c r="DS163" t="s">
        <v>1443</v>
      </c>
      <c r="DT163" t="s">
        <v>1442</v>
      </c>
      <c r="DU163" t="s">
        <v>436</v>
      </c>
      <c r="DV163" t="s">
        <v>436</v>
      </c>
      <c r="DW163" t="s">
        <v>3315</v>
      </c>
      <c r="DX163" t="s">
        <v>3316</v>
      </c>
      <c r="DY163" t="s">
        <v>3317</v>
      </c>
      <c r="DZ163" t="s">
        <v>3318</v>
      </c>
      <c r="EA163" t="s">
        <v>3319</v>
      </c>
      <c r="EB163" t="str">
        <f>"RPA4"</f>
        <v>RPA4</v>
      </c>
      <c r="EC163" t="s">
        <v>1508</v>
      </c>
      <c r="ED163" t="s">
        <v>1506</v>
      </c>
      <c r="EE163">
        <v>9606</v>
      </c>
      <c r="EF163" s="15" t="str">
        <f>HYPERLINK("http://www.uniprot.org/uniprot/Q13156", "Q13156")</f>
        <v>Q13156</v>
      </c>
      <c r="EG163" t="s">
        <v>3320</v>
      </c>
      <c r="EH163" t="s">
        <v>3321</v>
      </c>
      <c r="EI163" t="s">
        <v>3322</v>
      </c>
      <c r="EJ163" t="s">
        <v>1510</v>
      </c>
      <c r="EK163" t="s">
        <v>1508</v>
      </c>
      <c r="EL163" t="s">
        <v>1508</v>
      </c>
      <c r="EM163" t="s">
        <v>1508</v>
      </c>
      <c r="EN163" t="s">
        <v>1508</v>
      </c>
      <c r="EO163" t="s">
        <v>3323</v>
      </c>
      <c r="EP163" t="s">
        <v>1508</v>
      </c>
      <c r="EQ163" t="s">
        <v>1508</v>
      </c>
      <c r="ER163" t="s">
        <v>3324</v>
      </c>
      <c r="ES163" t="s">
        <v>3325</v>
      </c>
      <c r="ET163" t="s">
        <v>3326</v>
      </c>
      <c r="EU163" t="s">
        <v>1508</v>
      </c>
      <c r="EV163" t="s">
        <v>3327</v>
      </c>
      <c r="EW163" t="s">
        <v>98</v>
      </c>
    </row>
    <row r="164" spans="1:153">
      <c r="A164">
        <v>329</v>
      </c>
      <c r="B164">
        <v>1</v>
      </c>
      <c r="C164" t="s">
        <v>438</v>
      </c>
      <c r="D164" t="s">
        <v>98</v>
      </c>
      <c r="E164" t="s">
        <v>98</v>
      </c>
      <c r="F164" t="s">
        <v>98</v>
      </c>
      <c r="G164" t="s">
        <v>98</v>
      </c>
      <c r="H164" t="s">
        <v>98</v>
      </c>
      <c r="I164">
        <v>5.2</v>
      </c>
      <c r="J164">
        <v>4244</v>
      </c>
      <c r="K164">
        <v>458383</v>
      </c>
      <c r="L164" t="s">
        <v>439</v>
      </c>
      <c r="M164">
        <v>40</v>
      </c>
      <c r="N164">
        <v>40</v>
      </c>
      <c r="O164">
        <v>1</v>
      </c>
      <c r="P164">
        <v>23</v>
      </c>
      <c r="Q164">
        <v>17</v>
      </c>
      <c r="R164">
        <v>23</v>
      </c>
      <c r="S164">
        <v>17</v>
      </c>
      <c r="T164">
        <v>23</v>
      </c>
      <c r="U164">
        <v>17</v>
      </c>
      <c r="V164">
        <v>23</v>
      </c>
      <c r="W164" s="1">
        <v>1030278.675</v>
      </c>
      <c r="X164" s="1">
        <v>653291.31099999999</v>
      </c>
      <c r="Y164" s="1">
        <v>130704.1749</v>
      </c>
      <c r="Z164" s="1">
        <v>971903.34149999998</v>
      </c>
      <c r="AA164" s="1">
        <v>278182.76520000002</v>
      </c>
      <c r="AB164" s="1">
        <v>837139.7574</v>
      </c>
      <c r="AC164" s="1">
        <v>863841.51729999995</v>
      </c>
      <c r="AD164" s="1">
        <v>820249.21459999995</v>
      </c>
      <c r="AE164" s="1">
        <v>620521.39899999998</v>
      </c>
      <c r="AF164" s="1">
        <v>836684.29749999999</v>
      </c>
      <c r="AG164" s="1">
        <v>768010.25320000004</v>
      </c>
      <c r="AH164">
        <v>17</v>
      </c>
      <c r="AI164" s="1">
        <v>173088.54930000001</v>
      </c>
      <c r="AJ164" s="1">
        <v>209313.9773</v>
      </c>
      <c r="AK164" s="1">
        <v>193461.33350000001</v>
      </c>
      <c r="AL164" s="1">
        <v>335424.51640000002</v>
      </c>
      <c r="AM164" s="1">
        <v>206418.4767</v>
      </c>
      <c r="AN164" s="1">
        <v>245526.17629999999</v>
      </c>
      <c r="AO164" s="1">
        <v>322330.81089999998</v>
      </c>
      <c r="AP164" s="1">
        <v>200418.43410000001</v>
      </c>
      <c r="AQ164" s="1">
        <v>149401.44070000001</v>
      </c>
      <c r="AR164" s="1">
        <v>199998.32689999999</v>
      </c>
      <c r="AS164" s="1">
        <v>223538.20420000001</v>
      </c>
      <c r="AT164" s="1">
        <v>466805.77058636298</v>
      </c>
      <c r="AU164" s="1">
        <v>710073.33696363599</v>
      </c>
      <c r="AV164" s="1">
        <v>223538.20420909001</v>
      </c>
      <c r="AW164" s="1">
        <v>514898.34488404001</v>
      </c>
      <c r="AX164" s="1">
        <v>577721.56615170301</v>
      </c>
      <c r="AY164" s="1">
        <v>92864.827132658902</v>
      </c>
      <c r="AZ164" s="1">
        <v>711054.62159575999</v>
      </c>
      <c r="BA164" s="1">
        <v>492036.28980374202</v>
      </c>
      <c r="BB164" s="1">
        <v>604709.11627112597</v>
      </c>
      <c r="BC164" s="1">
        <v>508095.449866654</v>
      </c>
      <c r="BD164" s="1">
        <v>566494.86730787705</v>
      </c>
      <c r="BE164" s="1">
        <v>388264.315129922</v>
      </c>
      <c r="BF164" s="1">
        <v>568172.93483167805</v>
      </c>
      <c r="BG164" s="1">
        <v>545668.41077629605</v>
      </c>
      <c r="BH164" s="1">
        <v>545668.41077629605</v>
      </c>
      <c r="BI164" s="1">
        <v>352334.98960646999</v>
      </c>
      <c r="BJ164" s="1">
        <v>395112.19689783198</v>
      </c>
      <c r="BK164" s="1">
        <v>344841.57870506699</v>
      </c>
      <c r="BL164" s="1">
        <v>528788.93377170898</v>
      </c>
      <c r="BM164" s="1">
        <v>325400.63990551402</v>
      </c>
      <c r="BN164" s="1">
        <v>419926.40873725503</v>
      </c>
      <c r="BO164" s="1">
        <v>526056.82556830102</v>
      </c>
      <c r="BP164" s="1">
        <v>340770.60736325698</v>
      </c>
      <c r="BQ164" s="1">
        <v>439522.38159210701</v>
      </c>
      <c r="BR164" s="1">
        <v>210713.35687983999</v>
      </c>
      <c r="BS164" s="1">
        <v>377258.62505187897</v>
      </c>
      <c r="BT164" s="1">
        <v>377258.62505187897</v>
      </c>
      <c r="BU164" s="1">
        <v>453715.896110892</v>
      </c>
      <c r="BV164" s="7">
        <v>0.83148646165060502</v>
      </c>
      <c r="BW164" s="7">
        <v>1.20266540241061</v>
      </c>
      <c r="BX164" s="1">
        <v>428131.002897383</v>
      </c>
      <c r="BY164" s="1">
        <v>480367.66085872601</v>
      </c>
      <c r="BZ164" s="1">
        <v>77215.846524329696</v>
      </c>
      <c r="CA164" s="1">
        <v>591232.291350969</v>
      </c>
      <c r="CB164" s="1">
        <v>409121.51361260499</v>
      </c>
      <c r="CC164" s="1">
        <v>502807.44341614301</v>
      </c>
      <c r="CD164" s="1">
        <v>422474.48779039597</v>
      </c>
      <c r="CE164" s="1">
        <v>471032.812761056</v>
      </c>
      <c r="CF164" s="1">
        <v>322836.52157257398</v>
      </c>
      <c r="CG164" s="1">
        <v>472428.103188832</v>
      </c>
      <c r="CH164" s="1">
        <v>453715.896110892</v>
      </c>
      <c r="CI164" s="1">
        <v>423741.10205840401</v>
      </c>
      <c r="CJ164" s="1">
        <v>475187.76927947102</v>
      </c>
      <c r="CK164" s="1">
        <v>414729.03602124</v>
      </c>
      <c r="CL164" s="1">
        <v>635956.15582483006</v>
      </c>
      <c r="CM164" s="1">
        <v>391348.09153663501</v>
      </c>
      <c r="CN164" s="1">
        <v>505030.963346834</v>
      </c>
      <c r="CO164" s="1">
        <v>632670.34381294902</v>
      </c>
      <c r="CP164" s="1">
        <v>409833.01963424002</v>
      </c>
      <c r="CQ164" s="1">
        <v>528598.36192594096</v>
      </c>
      <c r="CR164" s="1">
        <v>253417.66414518401</v>
      </c>
      <c r="CS164" s="1">
        <v>453715.896110892</v>
      </c>
      <c r="CT164" s="20">
        <v>498408.15968635201</v>
      </c>
      <c r="CU164" s="20">
        <v>459929.14383142599</v>
      </c>
      <c r="CV164" s="20">
        <v>520030.63654858503</v>
      </c>
      <c r="CW164" s="20">
        <v>395793.856293466</v>
      </c>
      <c r="CX164" s="20">
        <v>431582.42257827701</v>
      </c>
      <c r="CY164" s="20">
        <v>471274.270793145</v>
      </c>
      <c r="CZ164" s="20">
        <v>428902.65609556</v>
      </c>
      <c r="DA164" s="20">
        <v>641178.377044864</v>
      </c>
      <c r="DB164" s="20">
        <v>459643.95209299802</v>
      </c>
      <c r="DC164" s="22">
        <v>508229.68403345102</v>
      </c>
      <c r="DD164" s="22">
        <v>417163.52706640802</v>
      </c>
      <c r="DE164" s="22">
        <v>437257.21081560099</v>
      </c>
      <c r="DF164" s="22">
        <v>353217.295538562</v>
      </c>
      <c r="DG164" s="22">
        <v>456557.39513990801</v>
      </c>
      <c r="DH164" s="22">
        <v>461490.18658689002</v>
      </c>
      <c r="DI164" s="22">
        <v>534840.88564321096</v>
      </c>
      <c r="DJ164" s="22">
        <v>414745.54552100302</v>
      </c>
      <c r="DK164" s="22">
        <v>466315.64573597099</v>
      </c>
      <c r="DL164" s="22">
        <v>320782.10240676499</v>
      </c>
      <c r="DM164" s="6">
        <v>-0.13076811053498599</v>
      </c>
      <c r="DN164" s="6">
        <v>-1.09487738496556</v>
      </c>
      <c r="DO164" s="5">
        <v>0.303307349009863</v>
      </c>
      <c r="DP164" s="5">
        <v>0.67998799175938296</v>
      </c>
      <c r="DQ164" s="24">
        <v>478527.05277385202</v>
      </c>
      <c r="DR164" s="26">
        <v>437059.947848777</v>
      </c>
      <c r="DS164" t="s">
        <v>1443</v>
      </c>
      <c r="DT164" t="s">
        <v>1442</v>
      </c>
      <c r="DU164" t="s">
        <v>438</v>
      </c>
      <c r="DV164" t="s">
        <v>438</v>
      </c>
      <c r="DW164" t="s">
        <v>3328</v>
      </c>
      <c r="DX164" t="s">
        <v>3329</v>
      </c>
      <c r="DY164" t="s">
        <v>3330</v>
      </c>
      <c r="DZ164" t="s">
        <v>3331</v>
      </c>
      <c r="EA164" t="s">
        <v>3332</v>
      </c>
      <c r="EB164" t="str">
        <f>"TNXB"</f>
        <v>TNXB</v>
      </c>
      <c r="EC164" t="s">
        <v>1508</v>
      </c>
      <c r="ED164" t="s">
        <v>1506</v>
      </c>
      <c r="EE164">
        <v>9606</v>
      </c>
      <c r="EF164" s="15" t="str">
        <f>HYPERLINK("http://www.uniprot.org/uniprot/P22105", "P22105")</f>
        <v>P22105</v>
      </c>
      <c r="EG164" t="s">
        <v>3333</v>
      </c>
      <c r="EH164" t="s">
        <v>1763</v>
      </c>
      <c r="EI164" t="s">
        <v>1788</v>
      </c>
      <c r="EJ164" t="s">
        <v>1542</v>
      </c>
      <c r="EK164" t="s">
        <v>1508</v>
      </c>
      <c r="EL164" t="s">
        <v>2006</v>
      </c>
      <c r="EM164" t="s">
        <v>3334</v>
      </c>
      <c r="EN164" t="s">
        <v>1508</v>
      </c>
      <c r="EO164" t="s">
        <v>1508</v>
      </c>
      <c r="EP164" t="s">
        <v>1617</v>
      </c>
      <c r="EQ164" t="s">
        <v>1514</v>
      </c>
      <c r="ER164" t="s">
        <v>3335</v>
      </c>
      <c r="ES164" t="s">
        <v>3336</v>
      </c>
      <c r="ET164" t="s">
        <v>3337</v>
      </c>
      <c r="EU164" t="s">
        <v>1508</v>
      </c>
      <c r="EV164" t="s">
        <v>3338</v>
      </c>
      <c r="EW164" t="s">
        <v>98</v>
      </c>
    </row>
    <row r="165" spans="1:153">
      <c r="A165">
        <v>327</v>
      </c>
      <c r="B165">
        <v>1</v>
      </c>
      <c r="C165" t="s">
        <v>440</v>
      </c>
      <c r="D165" t="s">
        <v>98</v>
      </c>
      <c r="E165" t="s">
        <v>98</v>
      </c>
      <c r="F165" t="s">
        <v>98</v>
      </c>
      <c r="G165" t="s">
        <v>98</v>
      </c>
      <c r="H165" t="s">
        <v>98</v>
      </c>
      <c r="I165">
        <v>1.9</v>
      </c>
      <c r="J165">
        <v>4061</v>
      </c>
      <c r="K165">
        <v>435164</v>
      </c>
      <c r="L165" t="s">
        <v>441</v>
      </c>
      <c r="M165">
        <v>37</v>
      </c>
      <c r="N165">
        <v>37</v>
      </c>
      <c r="O165">
        <v>1</v>
      </c>
      <c r="P165">
        <v>19</v>
      </c>
      <c r="Q165">
        <v>18</v>
      </c>
      <c r="R165">
        <v>19</v>
      </c>
      <c r="S165">
        <v>18</v>
      </c>
      <c r="T165">
        <v>19</v>
      </c>
      <c r="U165">
        <v>18</v>
      </c>
      <c r="V165">
        <v>19</v>
      </c>
      <c r="W165" s="1">
        <v>516352.92139999999</v>
      </c>
      <c r="X165" s="1">
        <v>451383.2426</v>
      </c>
      <c r="Y165" s="1">
        <v>85610.722689999995</v>
      </c>
      <c r="Z165" s="1">
        <v>2536662.4139999999</v>
      </c>
      <c r="AA165" s="1">
        <v>217759.14799999999</v>
      </c>
      <c r="AB165" s="1">
        <v>610248.67299999995</v>
      </c>
      <c r="AC165" s="1">
        <v>553754.27300000004</v>
      </c>
      <c r="AD165" s="1">
        <v>1358812.6229999999</v>
      </c>
      <c r="AE165" s="1">
        <v>441715.96149999998</v>
      </c>
      <c r="AF165" s="1">
        <v>507712.06050000002</v>
      </c>
      <c r="AG165" s="1">
        <v>799377.92409999995</v>
      </c>
      <c r="AH165">
        <v>18</v>
      </c>
      <c r="AI165" s="1">
        <v>152323.0619</v>
      </c>
      <c r="AJ165" s="1">
        <v>131401.14809999999</v>
      </c>
      <c r="AK165" s="1">
        <v>199069.6237</v>
      </c>
      <c r="AL165" s="1">
        <v>429284.81410000002</v>
      </c>
      <c r="AM165" s="1">
        <v>158443.21100000001</v>
      </c>
      <c r="AN165" s="1">
        <v>166739.5963</v>
      </c>
      <c r="AO165" s="1">
        <v>293370.89429999999</v>
      </c>
      <c r="AP165" s="1">
        <v>158612.37210000001</v>
      </c>
      <c r="AQ165" s="1">
        <v>143216.31950000001</v>
      </c>
      <c r="AR165" s="1">
        <v>156622.6409</v>
      </c>
      <c r="AS165" s="1">
        <v>198908.3682</v>
      </c>
      <c r="AT165" s="1">
        <v>466699.18244954501</v>
      </c>
      <c r="AU165" s="1">
        <v>734489.99670818099</v>
      </c>
      <c r="AV165" s="1">
        <v>198908.36819090901</v>
      </c>
      <c r="AW165" s="1">
        <v>258055.68052245499</v>
      </c>
      <c r="AX165" s="1">
        <v>399169.29776754102</v>
      </c>
      <c r="AY165" s="1">
        <v>60826.098090527397</v>
      </c>
      <c r="AZ165" s="1">
        <v>1855848.6794779201</v>
      </c>
      <c r="BA165" s="1">
        <v>385161.903095296</v>
      </c>
      <c r="BB165" s="1">
        <v>440814.01282573602</v>
      </c>
      <c r="BC165" s="1">
        <v>325707.92306316597</v>
      </c>
      <c r="BD165" s="1">
        <v>938446.953512821</v>
      </c>
      <c r="BE165" s="1">
        <v>276384.57843699999</v>
      </c>
      <c r="BF165" s="1">
        <v>344775.50531982299</v>
      </c>
      <c r="BG165" s="1">
        <v>567955.02356361202</v>
      </c>
      <c r="BH165" s="1">
        <v>567955.02356361202</v>
      </c>
      <c r="BI165" s="1">
        <v>310065.25069629302</v>
      </c>
      <c r="BJ165" s="1">
        <v>248039.79634038699</v>
      </c>
      <c r="BK165" s="1">
        <v>354838.261822131</v>
      </c>
      <c r="BL165" s="1">
        <v>676757.50588732201</v>
      </c>
      <c r="BM165" s="1">
        <v>249771.83763939899</v>
      </c>
      <c r="BN165" s="1">
        <v>285176.76169487397</v>
      </c>
      <c r="BO165" s="1">
        <v>478793.07888277201</v>
      </c>
      <c r="BP165" s="1">
        <v>269687.93872960401</v>
      </c>
      <c r="BQ165" s="1">
        <v>421326.444608349</v>
      </c>
      <c r="BR165" s="1">
        <v>165013.79256000501</v>
      </c>
      <c r="BS165" s="1">
        <v>335691.600310551</v>
      </c>
      <c r="BT165" s="1">
        <v>335691.600310551</v>
      </c>
      <c r="BU165" s="1">
        <v>436643.71146792697</v>
      </c>
      <c r="BV165" s="7">
        <v>0.76879980518214597</v>
      </c>
      <c r="BW165" s="7">
        <v>1.3007287375197401</v>
      </c>
      <c r="BX165" s="1">
        <v>198393.15691180999</v>
      </c>
      <c r="BY165" s="1">
        <v>306881.27835838002</v>
      </c>
      <c r="BZ165" s="1">
        <v>46763.092361987598</v>
      </c>
      <c r="CA165" s="1">
        <v>1426776.10323017</v>
      </c>
      <c r="CB165" s="1">
        <v>296112.39606324799</v>
      </c>
      <c r="CC165" s="1">
        <v>338897.72718198597</v>
      </c>
      <c r="CD165" s="1">
        <v>250404.18779724301</v>
      </c>
      <c r="CE165" s="1">
        <v>721477.83503443596</v>
      </c>
      <c r="CF165" s="1">
        <v>212484.41005771499</v>
      </c>
      <c r="CG165" s="1">
        <v>265063.34132145601</v>
      </c>
      <c r="CH165" s="1">
        <v>436643.71146792697</v>
      </c>
      <c r="CI165" s="1">
        <v>403310.78208693297</v>
      </c>
      <c r="CJ165" s="1">
        <v>322632.49114848598</v>
      </c>
      <c r="CK165" s="1">
        <v>461548.32432360097</v>
      </c>
      <c r="CL165" s="1">
        <v>880277.93623982801</v>
      </c>
      <c r="CM165" s="1">
        <v>324885.40704068198</v>
      </c>
      <c r="CN165" s="1">
        <v>370937.60920934298</v>
      </c>
      <c r="CO165" s="1">
        <v>622779.91702837998</v>
      </c>
      <c r="CP165" s="1">
        <v>350790.85206806002</v>
      </c>
      <c r="CQ165" s="1">
        <v>548031.41437910101</v>
      </c>
      <c r="CR165" s="1">
        <v>214638.18206992099</v>
      </c>
      <c r="CS165" s="1">
        <v>436643.71146792697</v>
      </c>
      <c r="CT165" s="20">
        <v>230959.13998660201</v>
      </c>
      <c r="CU165" s="20">
        <v>293824.19990752201</v>
      </c>
      <c r="CV165" s="20">
        <v>1254950.5431776999</v>
      </c>
      <c r="CW165" s="20">
        <v>286466.15549322299</v>
      </c>
      <c r="CX165" s="20">
        <v>410774.03994910797</v>
      </c>
      <c r="CY165" s="20">
        <v>319975.39042456902</v>
      </c>
      <c r="CZ165" s="20">
        <v>477322.02239321702</v>
      </c>
      <c r="DA165" s="20">
        <v>887506.431594508</v>
      </c>
      <c r="DB165" s="20">
        <v>381582.57494796498</v>
      </c>
      <c r="DC165" s="22">
        <v>342552.37678095599</v>
      </c>
      <c r="DD165" s="22">
        <v>247256.33663712101</v>
      </c>
      <c r="DE165" s="22">
        <v>669743.96956177102</v>
      </c>
      <c r="DF165" s="22">
        <v>232480.415471894</v>
      </c>
      <c r="DG165" s="22">
        <v>256158.82680127799</v>
      </c>
      <c r="DH165" s="22">
        <v>338957.56678299402</v>
      </c>
      <c r="DI165" s="22">
        <v>526479.80996994895</v>
      </c>
      <c r="DJ165" s="22">
        <v>354995.66002414399</v>
      </c>
      <c r="DK165" s="22">
        <v>483458.97620392602</v>
      </c>
      <c r="DL165" s="22">
        <v>271694.11230035598</v>
      </c>
      <c r="DM165" s="6">
        <v>-0.43899563018083498</v>
      </c>
      <c r="DN165" s="6">
        <v>-1.3556603703185599</v>
      </c>
      <c r="DO165" s="5">
        <v>0.143038983930908</v>
      </c>
      <c r="DP165" s="5">
        <v>0.47487521039200298</v>
      </c>
      <c r="DQ165" s="24">
        <v>504817.83309715701</v>
      </c>
      <c r="DR165" s="26">
        <v>372377.80505343899</v>
      </c>
      <c r="DS165" t="s">
        <v>1443</v>
      </c>
      <c r="DT165" t="s">
        <v>1442</v>
      </c>
      <c r="DU165" t="s">
        <v>440</v>
      </c>
      <c r="DV165" t="s">
        <v>440</v>
      </c>
      <c r="DW165" t="s">
        <v>3339</v>
      </c>
      <c r="DX165" t="s">
        <v>1508</v>
      </c>
      <c r="DY165" t="s">
        <v>3340</v>
      </c>
      <c r="DZ165" t="s">
        <v>3341</v>
      </c>
      <c r="EA165" t="s">
        <v>3342</v>
      </c>
      <c r="EB165" t="str">
        <f>"FLG"</f>
        <v>FLG</v>
      </c>
      <c r="EC165" t="s">
        <v>1508</v>
      </c>
      <c r="ED165" t="s">
        <v>1506</v>
      </c>
      <c r="EE165">
        <v>9606</v>
      </c>
      <c r="EF165" s="15" t="str">
        <f>HYPERLINK("http://www.uniprot.org/uniprot/P20930", "P20930")</f>
        <v>P20930</v>
      </c>
      <c r="EG165" t="s">
        <v>3343</v>
      </c>
      <c r="EH165" t="s">
        <v>1508</v>
      </c>
      <c r="EI165" t="s">
        <v>1508</v>
      </c>
      <c r="EJ165" t="s">
        <v>1510</v>
      </c>
      <c r="EK165" t="s">
        <v>1508</v>
      </c>
      <c r="EL165" t="s">
        <v>3344</v>
      </c>
      <c r="EM165" t="s">
        <v>3345</v>
      </c>
      <c r="EN165" t="s">
        <v>1805</v>
      </c>
      <c r="EO165" t="s">
        <v>3049</v>
      </c>
      <c r="EP165" t="s">
        <v>3346</v>
      </c>
      <c r="EQ165" t="s">
        <v>1514</v>
      </c>
      <c r="ER165" t="s">
        <v>3347</v>
      </c>
      <c r="ES165" t="s">
        <v>3348</v>
      </c>
      <c r="ET165" t="s">
        <v>3349</v>
      </c>
      <c r="EU165" t="s">
        <v>1508</v>
      </c>
      <c r="EV165" t="s">
        <v>3350</v>
      </c>
      <c r="EW165" t="s">
        <v>98</v>
      </c>
    </row>
    <row r="166" spans="1:153">
      <c r="A166">
        <v>53</v>
      </c>
      <c r="B166">
        <v>1</v>
      </c>
      <c r="C166" t="s">
        <v>442</v>
      </c>
      <c r="D166" t="s">
        <v>98</v>
      </c>
      <c r="E166" t="s">
        <v>98</v>
      </c>
      <c r="F166" t="s">
        <v>98</v>
      </c>
      <c r="G166" t="s">
        <v>98</v>
      </c>
      <c r="H166" t="s">
        <v>98</v>
      </c>
      <c r="I166">
        <v>13.7</v>
      </c>
      <c r="J166">
        <v>686</v>
      </c>
      <c r="K166">
        <v>75702</v>
      </c>
      <c r="L166" t="s">
        <v>443</v>
      </c>
      <c r="M166">
        <v>25</v>
      </c>
      <c r="N166">
        <v>25</v>
      </c>
      <c r="O166">
        <v>1</v>
      </c>
      <c r="P166">
        <v>17</v>
      </c>
      <c r="Q166">
        <v>8</v>
      </c>
      <c r="R166">
        <v>17</v>
      </c>
      <c r="S166">
        <v>8</v>
      </c>
      <c r="T166">
        <v>17</v>
      </c>
      <c r="U166">
        <v>8</v>
      </c>
      <c r="V166">
        <v>17</v>
      </c>
      <c r="W166" s="1">
        <v>718710.9523</v>
      </c>
      <c r="X166" s="1">
        <v>562687.13450000004</v>
      </c>
      <c r="Y166" s="1">
        <v>67320.258990000002</v>
      </c>
      <c r="Z166" s="1">
        <v>544711.99040000001</v>
      </c>
      <c r="AA166" s="1">
        <v>216769.53580000001</v>
      </c>
      <c r="AB166" s="1">
        <v>557133.25199999998</v>
      </c>
      <c r="AC166" s="1">
        <v>816282.91159999999</v>
      </c>
      <c r="AD166" s="1">
        <v>519426.01130000001</v>
      </c>
      <c r="AE166" s="1">
        <v>697161.93680000002</v>
      </c>
      <c r="AF166" s="1">
        <v>649933.56350000005</v>
      </c>
      <c r="AG166" s="1">
        <v>586979.69869999995</v>
      </c>
      <c r="AH166">
        <v>8</v>
      </c>
      <c r="AI166" s="1">
        <v>285019.81229999999</v>
      </c>
      <c r="AJ166" s="1">
        <v>380017.79460000002</v>
      </c>
      <c r="AK166" s="1">
        <v>325638.49</v>
      </c>
      <c r="AL166" s="1">
        <v>391136.86839999998</v>
      </c>
      <c r="AM166" s="1">
        <v>274808.22440000001</v>
      </c>
      <c r="AN166" s="1">
        <v>364810.35859999998</v>
      </c>
      <c r="AO166" s="1">
        <v>240259.6501</v>
      </c>
      <c r="AP166" s="1">
        <v>409888.95760000002</v>
      </c>
      <c r="AQ166" s="1">
        <v>236802.68460000001</v>
      </c>
      <c r="AR166" s="1">
        <v>703685.69629999995</v>
      </c>
      <c r="AS166" s="1">
        <v>361206.85369999998</v>
      </c>
      <c r="AT166" s="1">
        <v>450472.39256772702</v>
      </c>
      <c r="AU166" s="1">
        <v>539737.93144454504</v>
      </c>
      <c r="AV166" s="1">
        <v>361206.85369090899</v>
      </c>
      <c r="AW166" s="1">
        <v>359187.3623797</v>
      </c>
      <c r="AX166" s="1">
        <v>497598.06555387302</v>
      </c>
      <c r="AY166" s="1">
        <v>47830.792080017702</v>
      </c>
      <c r="AZ166" s="1">
        <v>398516.97352410603</v>
      </c>
      <c r="BA166" s="1">
        <v>383411.52465297101</v>
      </c>
      <c r="BB166" s="1">
        <v>402446.01153400901</v>
      </c>
      <c r="BC166" s="1">
        <v>480122.36606107402</v>
      </c>
      <c r="BD166" s="1">
        <v>358735.08210690302</v>
      </c>
      <c r="BE166" s="1">
        <v>436218.803030034</v>
      </c>
      <c r="BF166" s="1">
        <v>441354.835178326</v>
      </c>
      <c r="BG166" s="1">
        <v>417046.87927410897</v>
      </c>
      <c r="BH166" s="1">
        <v>417046.87927410897</v>
      </c>
      <c r="BI166" s="1">
        <v>580179.64221483399</v>
      </c>
      <c r="BJ166" s="1">
        <v>717341.80211707798</v>
      </c>
      <c r="BK166" s="1">
        <v>580445.140882554</v>
      </c>
      <c r="BL166" s="1">
        <v>616618.15844550205</v>
      </c>
      <c r="BM166" s="1">
        <v>433211.08410765702</v>
      </c>
      <c r="BN166" s="1">
        <v>623939.59807310498</v>
      </c>
      <c r="BO166" s="1">
        <v>392113.39583347499</v>
      </c>
      <c r="BP166" s="1">
        <v>696932.44366509398</v>
      </c>
      <c r="BQ166" s="1">
        <v>696647.09667553101</v>
      </c>
      <c r="BR166" s="1">
        <v>741386.07834374299</v>
      </c>
      <c r="BS166" s="1">
        <v>609597.81561212498</v>
      </c>
      <c r="BT166" s="1">
        <v>609597.81561212498</v>
      </c>
      <c r="BU166" s="1">
        <v>504213.11626469099</v>
      </c>
      <c r="BV166" s="7">
        <v>1.20900824660838</v>
      </c>
      <c r="BW166" s="7">
        <v>0.82712421756037102</v>
      </c>
      <c r="BX166" s="1">
        <v>434260.48319457303</v>
      </c>
      <c r="BY166" s="1">
        <v>601600.16475101502</v>
      </c>
      <c r="BZ166" s="1">
        <v>57827.822066552602</v>
      </c>
      <c r="CA166" s="1">
        <v>481810.30740406102</v>
      </c>
      <c r="CB166" s="1">
        <v>463547.69515013701</v>
      </c>
      <c r="CC166" s="1">
        <v>486560.54675927199</v>
      </c>
      <c r="CD166" s="1">
        <v>580471.89994896995</v>
      </c>
      <c r="CE166" s="1">
        <v>433713.67261498299</v>
      </c>
      <c r="CF166" s="1">
        <v>527392.13018895104</v>
      </c>
      <c r="CG166" s="1">
        <v>533601.63541108195</v>
      </c>
      <c r="CH166" s="1">
        <v>504213.11626469099</v>
      </c>
      <c r="CI166" s="1">
        <v>479880.63261140097</v>
      </c>
      <c r="CJ166" s="1">
        <v>593330.77679943503</v>
      </c>
      <c r="CK166" s="1">
        <v>480100.23298920202</v>
      </c>
      <c r="CL166" s="1">
        <v>510019.81183775299</v>
      </c>
      <c r="CM166" s="1">
        <v>358319.37898102601</v>
      </c>
      <c r="CN166" s="1">
        <v>516075.55186115002</v>
      </c>
      <c r="CO166" s="1">
        <v>324326.48572370299</v>
      </c>
      <c r="CP166" s="1">
        <v>576449.70215892803</v>
      </c>
      <c r="CQ166" s="1">
        <v>576213.68475345301</v>
      </c>
      <c r="CR166" s="1">
        <v>613218.37996022101</v>
      </c>
      <c r="CS166" s="1">
        <v>504213.11626469099</v>
      </c>
      <c r="CT166" s="20">
        <v>505543.78633819701</v>
      </c>
      <c r="CU166" s="20">
        <v>576003.48909447703</v>
      </c>
      <c r="CV166" s="20">
        <v>423786.25883657503</v>
      </c>
      <c r="CW166" s="20">
        <v>448447.035256979</v>
      </c>
      <c r="CX166" s="20">
        <v>488760.81400826399</v>
      </c>
      <c r="CY166" s="20">
        <v>588444.28929489304</v>
      </c>
      <c r="CZ166" s="20">
        <v>496507.95395627897</v>
      </c>
      <c r="DA166" s="20">
        <v>514207.89345253498</v>
      </c>
      <c r="DB166" s="20">
        <v>420851.25500332098</v>
      </c>
      <c r="DC166" s="22">
        <v>491807.581969199</v>
      </c>
      <c r="DD166" s="22">
        <v>573174.74106458004</v>
      </c>
      <c r="DE166" s="22">
        <v>402614.05499242898</v>
      </c>
      <c r="DF166" s="22">
        <v>577022.76373890904</v>
      </c>
      <c r="DG166" s="22">
        <v>515675.86911378702</v>
      </c>
      <c r="DH166" s="22">
        <v>471582.57613162103</v>
      </c>
      <c r="DI166" s="22">
        <v>274176.06429376203</v>
      </c>
      <c r="DJ166" s="22">
        <v>583359.40427809802</v>
      </c>
      <c r="DK166" s="22">
        <v>508320.63782550202</v>
      </c>
      <c r="DL166" s="22">
        <v>776226.40008793795</v>
      </c>
      <c r="DM166" s="6">
        <v>6.1395287557129301E-2</v>
      </c>
      <c r="DN166" s="6">
        <v>1.0434754094071701</v>
      </c>
      <c r="DO166" s="5">
        <v>0.69355811930546296</v>
      </c>
      <c r="DP166" s="5">
        <v>0.84937533074614002</v>
      </c>
      <c r="DQ166" s="24">
        <v>495839.19724905799</v>
      </c>
      <c r="DR166" s="26">
        <v>517396.00934958202</v>
      </c>
      <c r="DS166" t="s">
        <v>1441</v>
      </c>
      <c r="DT166" t="s">
        <v>1442</v>
      </c>
      <c r="DU166" t="s">
        <v>442</v>
      </c>
      <c r="DV166" t="s">
        <v>442</v>
      </c>
      <c r="DW166" t="s">
        <v>3351</v>
      </c>
      <c r="DX166" t="s">
        <v>3352</v>
      </c>
      <c r="DY166" t="s">
        <v>3353</v>
      </c>
      <c r="DZ166" t="s">
        <v>3354</v>
      </c>
      <c r="EA166" t="s">
        <v>3355</v>
      </c>
      <c r="EB166" t="str">
        <f>"MASP2"</f>
        <v>MASP2</v>
      </c>
      <c r="EC166" t="s">
        <v>1508</v>
      </c>
      <c r="ED166" t="s">
        <v>1506</v>
      </c>
      <c r="EE166">
        <v>9606</v>
      </c>
      <c r="EF166" s="15" t="str">
        <f>HYPERLINK("http://www.uniprot.org/uniprot/O00187", "O00187")</f>
        <v>O00187</v>
      </c>
      <c r="EG166" t="s">
        <v>3356</v>
      </c>
      <c r="EH166" t="s">
        <v>2005</v>
      </c>
      <c r="EI166" t="s">
        <v>1509</v>
      </c>
      <c r="EJ166" t="s">
        <v>1542</v>
      </c>
      <c r="EK166" t="s">
        <v>1508</v>
      </c>
      <c r="EL166" t="s">
        <v>1603</v>
      </c>
      <c r="EM166" t="s">
        <v>1830</v>
      </c>
      <c r="EN166" t="s">
        <v>1805</v>
      </c>
      <c r="EO166" t="s">
        <v>1545</v>
      </c>
      <c r="EP166" t="s">
        <v>3357</v>
      </c>
      <c r="EQ166" t="s">
        <v>1514</v>
      </c>
      <c r="ER166" t="s">
        <v>3358</v>
      </c>
      <c r="ES166" t="s">
        <v>2090</v>
      </c>
      <c r="ET166" t="s">
        <v>3359</v>
      </c>
      <c r="EU166" t="s">
        <v>1508</v>
      </c>
      <c r="EV166" t="s">
        <v>2709</v>
      </c>
      <c r="EW166" t="s">
        <v>98</v>
      </c>
    </row>
    <row r="167" spans="1:153">
      <c r="A167">
        <v>513</v>
      </c>
      <c r="B167">
        <v>1</v>
      </c>
      <c r="C167" t="s">
        <v>444</v>
      </c>
      <c r="D167" t="s">
        <v>98</v>
      </c>
      <c r="E167" t="s">
        <v>98</v>
      </c>
      <c r="F167" t="s">
        <v>98</v>
      </c>
      <c r="G167" t="s">
        <v>98</v>
      </c>
      <c r="H167" t="s">
        <v>98</v>
      </c>
      <c r="I167">
        <v>24.8</v>
      </c>
      <c r="J167">
        <v>540</v>
      </c>
      <c r="K167">
        <v>60673</v>
      </c>
      <c r="L167" t="s">
        <v>445</v>
      </c>
      <c r="M167">
        <v>57</v>
      </c>
      <c r="N167">
        <v>57</v>
      </c>
      <c r="O167">
        <v>1</v>
      </c>
      <c r="P167">
        <v>33</v>
      </c>
      <c r="Q167">
        <v>24</v>
      </c>
      <c r="R167">
        <v>33</v>
      </c>
      <c r="S167">
        <v>24</v>
      </c>
      <c r="T167">
        <v>33</v>
      </c>
      <c r="U167">
        <v>24</v>
      </c>
      <c r="V167">
        <v>33</v>
      </c>
      <c r="W167" s="1">
        <v>299901.1923</v>
      </c>
      <c r="X167" s="1">
        <v>260499.6263</v>
      </c>
      <c r="Y167" s="1">
        <v>16098.989670000001</v>
      </c>
      <c r="Z167" s="1">
        <v>926091.5477</v>
      </c>
      <c r="AA167" s="1">
        <v>96201.223859999998</v>
      </c>
      <c r="AB167" s="1">
        <v>533338.9351</v>
      </c>
      <c r="AC167" s="1">
        <v>1081663.5759999999</v>
      </c>
      <c r="AD167" s="1">
        <v>1383635.993</v>
      </c>
      <c r="AE167" s="1">
        <v>1170688.8030000001</v>
      </c>
      <c r="AF167" s="1">
        <v>1086879.31</v>
      </c>
      <c r="AG167" s="1">
        <v>759877.80079999997</v>
      </c>
      <c r="AH167">
        <v>24</v>
      </c>
      <c r="AI167" s="1">
        <v>107121.7901</v>
      </c>
      <c r="AJ167" s="1">
        <v>132425.21030000001</v>
      </c>
      <c r="AK167" s="1">
        <v>123848.5569</v>
      </c>
      <c r="AL167" s="1">
        <v>135438.96109999999</v>
      </c>
      <c r="AM167" s="1">
        <v>142036.50109999999</v>
      </c>
      <c r="AN167" s="1">
        <v>241175.2047</v>
      </c>
      <c r="AO167" s="1">
        <v>260811.5668</v>
      </c>
      <c r="AP167" s="1">
        <v>224507.1097</v>
      </c>
      <c r="AQ167" s="1">
        <v>157245.5809</v>
      </c>
      <c r="AR167" s="1">
        <v>189290.92329999999</v>
      </c>
      <c r="AS167" s="1">
        <v>171390.14050000001</v>
      </c>
      <c r="AT167" s="1">
        <v>431825.84286954498</v>
      </c>
      <c r="AU167" s="1">
        <v>692261.54524818098</v>
      </c>
      <c r="AV167" s="1">
        <v>171390.14049090899</v>
      </c>
      <c r="AW167" s="1">
        <v>149880.44622395001</v>
      </c>
      <c r="AX167" s="1">
        <v>230366.223389077</v>
      </c>
      <c r="AY167" s="1">
        <v>11438.271913340401</v>
      </c>
      <c r="AZ167" s="1">
        <v>677538.235434553</v>
      </c>
      <c r="BA167" s="1">
        <v>170156.09586245299</v>
      </c>
      <c r="BB167" s="1">
        <v>385258.15225760499</v>
      </c>
      <c r="BC167" s="1">
        <v>636214.31737834495</v>
      </c>
      <c r="BD167" s="1">
        <v>955590.90372207796</v>
      </c>
      <c r="BE167" s="1">
        <v>732507.67348164204</v>
      </c>
      <c r="BF167" s="1">
        <v>738074.57510044798</v>
      </c>
      <c r="BG167" s="1">
        <v>539890.33378014702</v>
      </c>
      <c r="BH167" s="1">
        <v>539890.33378014702</v>
      </c>
      <c r="BI167" s="1">
        <v>218054.60242256499</v>
      </c>
      <c r="BJ167" s="1">
        <v>249972.87061866099</v>
      </c>
      <c r="BK167" s="1">
        <v>220757.97322951999</v>
      </c>
      <c r="BL167" s="1">
        <v>213516.36606612901</v>
      </c>
      <c r="BM167" s="1">
        <v>223908.09721482801</v>
      </c>
      <c r="BN167" s="1">
        <v>412484.88903438899</v>
      </c>
      <c r="BO167" s="1">
        <v>425654.94908542401</v>
      </c>
      <c r="BP167" s="1">
        <v>381728.47958519403</v>
      </c>
      <c r="BQ167" s="1">
        <v>462598.96750783001</v>
      </c>
      <c r="BR167" s="1">
        <v>199432.297728023</v>
      </c>
      <c r="BS167" s="1">
        <v>289249.92478971701</v>
      </c>
      <c r="BT167" s="1">
        <v>289249.92478971701</v>
      </c>
      <c r="BU167" s="1">
        <v>395174.94662567199</v>
      </c>
      <c r="BV167" s="7">
        <v>0.73195410604738498</v>
      </c>
      <c r="BW167" s="7">
        <v>1.3662058751198001</v>
      </c>
      <c r="BX167" s="1">
        <v>109705.60802983399</v>
      </c>
      <c r="BY167" s="1">
        <v>168617.503104264</v>
      </c>
      <c r="BZ167" s="1">
        <v>8372.2900930560409</v>
      </c>
      <c r="CA167" s="1">
        <v>495926.89343042101</v>
      </c>
      <c r="CB167" s="1">
        <v>124546.45303551501</v>
      </c>
      <c r="CC167" s="1">
        <v>281991.28643318301</v>
      </c>
      <c r="CD167" s="1">
        <v>465679.681931214</v>
      </c>
      <c r="CE167" s="1">
        <v>699448.68568090606</v>
      </c>
      <c r="CF167" s="1">
        <v>536161.99931610504</v>
      </c>
      <c r="CG167" s="1">
        <v>540236.71581395203</v>
      </c>
      <c r="CH167" s="1">
        <v>395174.94662567199</v>
      </c>
      <c r="CI167" s="1">
        <v>297907.47892661998</v>
      </c>
      <c r="CJ167" s="1">
        <v>341514.404459777</v>
      </c>
      <c r="CK167" s="1">
        <v>301600.84000571002</v>
      </c>
      <c r="CL167" s="1">
        <v>291707.31375377602</v>
      </c>
      <c r="CM167" s="1">
        <v>305904.55790179298</v>
      </c>
      <c r="CN167" s="1">
        <v>563539.278796923</v>
      </c>
      <c r="CO167" s="1">
        <v>581532.29221432598</v>
      </c>
      <c r="CP167" s="1">
        <v>521519.691509842</v>
      </c>
      <c r="CQ167" s="1">
        <v>632005.42723355198</v>
      </c>
      <c r="CR167" s="1">
        <v>272465.57684466703</v>
      </c>
      <c r="CS167" s="1">
        <v>395174.94662567199</v>
      </c>
      <c r="CT167" s="20">
        <v>127713.643336705</v>
      </c>
      <c r="CU167" s="20">
        <v>161443.22392373701</v>
      </c>
      <c r="CV167" s="20">
        <v>436202.79515330202</v>
      </c>
      <c r="CW167" s="20">
        <v>120489.192805628</v>
      </c>
      <c r="CX167" s="20">
        <v>303420.25079647999</v>
      </c>
      <c r="CY167" s="20">
        <v>338701.79817797401</v>
      </c>
      <c r="CZ167" s="20">
        <v>311908.23435009399</v>
      </c>
      <c r="DA167" s="20">
        <v>294102.69920601498</v>
      </c>
      <c r="DB167" s="20">
        <v>359289.29512635397</v>
      </c>
      <c r="DC167" s="22">
        <v>285032.26091963198</v>
      </c>
      <c r="DD167" s="22">
        <v>459825.58524094702</v>
      </c>
      <c r="DE167" s="22">
        <v>649294.42944055796</v>
      </c>
      <c r="DF167" s="22">
        <v>586617.928004188</v>
      </c>
      <c r="DG167" s="22">
        <v>522088.05121055699</v>
      </c>
      <c r="DH167" s="22">
        <v>514954.26180914999</v>
      </c>
      <c r="DI167" s="22">
        <v>491610.28209976101</v>
      </c>
      <c r="DJ167" s="22">
        <v>527770.96669329295</v>
      </c>
      <c r="DK167" s="22">
        <v>557538.65342159802</v>
      </c>
      <c r="DL167" s="22">
        <v>344893.40302510001</v>
      </c>
      <c r="DM167" s="6">
        <v>0.85769163983489005</v>
      </c>
      <c r="DN167" s="6">
        <v>1.8121369383522099</v>
      </c>
      <c r="DO167" s="5">
        <v>2.24906826479098E-4</v>
      </c>
      <c r="DP167" s="5">
        <v>7.5022491404099102E-3</v>
      </c>
      <c r="DQ167" s="24">
        <v>272585.68143069901</v>
      </c>
      <c r="DR167" s="26">
        <v>493962.58218647901</v>
      </c>
      <c r="DS167" t="s">
        <v>1441</v>
      </c>
      <c r="DT167" t="s">
        <v>1446</v>
      </c>
      <c r="DU167" t="s">
        <v>444</v>
      </c>
      <c r="DV167" t="s">
        <v>444</v>
      </c>
      <c r="DW167" t="s">
        <v>3360</v>
      </c>
      <c r="DX167" t="s">
        <v>3361</v>
      </c>
      <c r="DY167" t="s">
        <v>3362</v>
      </c>
      <c r="DZ167" t="s">
        <v>3363</v>
      </c>
      <c r="EA167" t="s">
        <v>3364</v>
      </c>
      <c r="EB167" t="str">
        <f>"ECM1"</f>
        <v>ECM1</v>
      </c>
      <c r="EC167" t="s">
        <v>1508</v>
      </c>
      <c r="ED167" t="s">
        <v>1506</v>
      </c>
      <c r="EE167">
        <v>9606</v>
      </c>
      <c r="EF167" s="15" t="str">
        <f>HYPERLINK("http://www.uniprot.org/uniprot/Q16610", "Q16610")</f>
        <v>Q16610</v>
      </c>
      <c r="EG167" t="s">
        <v>3365</v>
      </c>
      <c r="EH167" t="s">
        <v>3366</v>
      </c>
      <c r="EI167" t="s">
        <v>1788</v>
      </c>
      <c r="EJ167" t="s">
        <v>1542</v>
      </c>
      <c r="EK167" t="s">
        <v>1508</v>
      </c>
      <c r="EL167" t="s">
        <v>1603</v>
      </c>
      <c r="EM167" t="s">
        <v>1559</v>
      </c>
      <c r="EN167" t="s">
        <v>1508</v>
      </c>
      <c r="EO167" t="s">
        <v>1508</v>
      </c>
      <c r="EP167" t="s">
        <v>1604</v>
      </c>
      <c r="EQ167" t="s">
        <v>1508</v>
      </c>
      <c r="ER167" t="s">
        <v>3367</v>
      </c>
      <c r="ES167" t="s">
        <v>3368</v>
      </c>
      <c r="ET167" t="s">
        <v>3369</v>
      </c>
      <c r="EU167" t="s">
        <v>1508</v>
      </c>
      <c r="EV167" t="s">
        <v>1645</v>
      </c>
      <c r="EW167" t="s">
        <v>98</v>
      </c>
    </row>
    <row r="168" spans="1:153">
      <c r="A168">
        <v>351</v>
      </c>
      <c r="B168">
        <v>1</v>
      </c>
      <c r="C168" t="s">
        <v>446</v>
      </c>
      <c r="D168" t="s">
        <v>98</v>
      </c>
      <c r="E168" t="s">
        <v>98</v>
      </c>
      <c r="F168" t="s">
        <v>98</v>
      </c>
      <c r="G168" t="s">
        <v>98</v>
      </c>
      <c r="H168" t="s">
        <v>98</v>
      </c>
      <c r="I168">
        <v>23.5</v>
      </c>
      <c r="J168">
        <v>711</v>
      </c>
      <c r="K168">
        <v>80319</v>
      </c>
      <c r="L168" t="s">
        <v>447</v>
      </c>
      <c r="M168">
        <v>31</v>
      </c>
      <c r="N168">
        <v>31</v>
      </c>
      <c r="O168">
        <v>1</v>
      </c>
      <c r="P168">
        <v>21</v>
      </c>
      <c r="Q168">
        <v>10</v>
      </c>
      <c r="R168">
        <v>21</v>
      </c>
      <c r="S168">
        <v>10</v>
      </c>
      <c r="T168">
        <v>21</v>
      </c>
      <c r="U168">
        <v>10</v>
      </c>
      <c r="V168">
        <v>21</v>
      </c>
      <c r="W168" s="1">
        <v>760537.71189999999</v>
      </c>
      <c r="X168" s="1">
        <v>607963.78240000003</v>
      </c>
      <c r="Y168" s="1">
        <v>78072.650240000003</v>
      </c>
      <c r="Z168" s="1">
        <v>1068019.3370000001</v>
      </c>
      <c r="AA168" s="1">
        <v>334469.35220000002</v>
      </c>
      <c r="AB168" s="1">
        <v>595143.39789999998</v>
      </c>
      <c r="AC168" s="1">
        <v>763323.91810000001</v>
      </c>
      <c r="AD168" s="1">
        <v>1032511.711</v>
      </c>
      <c r="AE168" s="1">
        <v>661258.54969999997</v>
      </c>
      <c r="AF168" s="1">
        <v>1031021.045</v>
      </c>
      <c r="AG168" s="1">
        <v>761583.20059999998</v>
      </c>
      <c r="AH168">
        <v>10</v>
      </c>
      <c r="AI168" s="1">
        <v>210815.9038</v>
      </c>
      <c r="AJ168" s="1">
        <v>143827.74369999999</v>
      </c>
      <c r="AK168" s="1">
        <v>115947.95510000001</v>
      </c>
      <c r="AL168" s="1">
        <v>134083.1219</v>
      </c>
      <c r="AM168" s="1">
        <v>130496.0641</v>
      </c>
      <c r="AN168" s="1">
        <v>120196.0542</v>
      </c>
      <c r="AO168" s="1">
        <v>236883.05</v>
      </c>
      <c r="AP168" s="1">
        <v>76471.531919999994</v>
      </c>
      <c r="AQ168" s="1">
        <v>91446.589049999995</v>
      </c>
      <c r="AR168" s="1">
        <v>101139.0013</v>
      </c>
      <c r="AS168" s="1">
        <v>136130.7015</v>
      </c>
      <c r="AT168" s="1">
        <v>417788.28966409102</v>
      </c>
      <c r="AU168" s="1">
        <v>699445.87782181799</v>
      </c>
      <c r="AV168" s="1">
        <v>136130.701506363</v>
      </c>
      <c r="AW168" s="1">
        <v>380090.95847704</v>
      </c>
      <c r="AX168" s="1">
        <v>537637.31832588406</v>
      </c>
      <c r="AY168" s="1">
        <v>55470.325824505402</v>
      </c>
      <c r="AZ168" s="1">
        <v>781374.08639364201</v>
      </c>
      <c r="BA168" s="1">
        <v>591593.29655534297</v>
      </c>
      <c r="BB168" s="1">
        <v>429902.69547877001</v>
      </c>
      <c r="BC168" s="1">
        <v>448972.874993579</v>
      </c>
      <c r="BD168" s="1">
        <v>713091.30725838104</v>
      </c>
      <c r="BE168" s="1">
        <v>413753.81789706199</v>
      </c>
      <c r="BF168" s="1">
        <v>700142.52061527898</v>
      </c>
      <c r="BG168" s="1">
        <v>541102.01395593502</v>
      </c>
      <c r="BH168" s="1">
        <v>541102.01395593502</v>
      </c>
      <c r="BI168" s="1">
        <v>429131.90719226701</v>
      </c>
      <c r="BJ168" s="1">
        <v>271496.89916176099</v>
      </c>
      <c r="BK168" s="1">
        <v>206675.283173876</v>
      </c>
      <c r="BL168" s="1">
        <v>211378.917162189</v>
      </c>
      <c r="BM168" s="1">
        <v>205715.60958181901</v>
      </c>
      <c r="BN168" s="1">
        <v>205572.774948943</v>
      </c>
      <c r="BO168" s="1">
        <v>386602.64889352198</v>
      </c>
      <c r="BP168" s="1">
        <v>130024.21905648999</v>
      </c>
      <c r="BQ168" s="1">
        <v>269025.66949430102</v>
      </c>
      <c r="BR168" s="1">
        <v>106557.583784455</v>
      </c>
      <c r="BS168" s="1">
        <v>229743.642519777</v>
      </c>
      <c r="BT168" s="1">
        <v>229743.642519777</v>
      </c>
      <c r="BU168" s="1">
        <v>352582.965642164</v>
      </c>
      <c r="BV168" s="7">
        <v>0.65160165097976797</v>
      </c>
      <c r="BW168" s="7">
        <v>1.5346799666581099</v>
      </c>
      <c r="BX168" s="1">
        <v>247667.896066121</v>
      </c>
      <c r="BY168" s="1">
        <v>350325.364249481</v>
      </c>
      <c r="BZ168" s="1">
        <v>36144.555887633302</v>
      </c>
      <c r="CA168" s="1">
        <v>509144.64472690498</v>
      </c>
      <c r="CB168" s="1">
        <v>385483.168744025</v>
      </c>
      <c r="CC168" s="1">
        <v>280125.30613461899</v>
      </c>
      <c r="CD168" s="1">
        <v>292551.46659094898</v>
      </c>
      <c r="CE168" s="1">
        <v>464651.47310888203</v>
      </c>
      <c r="CF168" s="1">
        <v>269602.67084090703</v>
      </c>
      <c r="CG168" s="1">
        <v>456214.02235405199</v>
      </c>
      <c r="CH168" s="1">
        <v>352582.965642164</v>
      </c>
      <c r="CI168" s="1">
        <v>658580.14102175995</v>
      </c>
      <c r="CJ168" s="1">
        <v>416660.852153352</v>
      </c>
      <c r="CK168" s="1">
        <v>317180.41669033997</v>
      </c>
      <c r="CL168" s="1">
        <v>324398.98954269598</v>
      </c>
      <c r="CM168" s="1">
        <v>315707.62485407898</v>
      </c>
      <c r="CN168" s="1">
        <v>315488.41940446</v>
      </c>
      <c r="CO168" s="1">
        <v>593311.34031384799</v>
      </c>
      <c r="CP168" s="1">
        <v>199545.564166361</v>
      </c>
      <c r="CQ168" s="1">
        <v>412868.30548968998</v>
      </c>
      <c r="CR168" s="1">
        <v>163531.789129496</v>
      </c>
      <c r="CS168" s="1">
        <v>352582.965642164</v>
      </c>
      <c r="CT168" s="20">
        <v>288322.26457866002</v>
      </c>
      <c r="CU168" s="20">
        <v>335419.84186375601</v>
      </c>
      <c r="CV168" s="20">
        <v>447828.74272247998</v>
      </c>
      <c r="CW168" s="20">
        <v>372925.560785571</v>
      </c>
      <c r="CX168" s="20">
        <v>670767.15320605901</v>
      </c>
      <c r="CY168" s="20">
        <v>413229.36313021102</v>
      </c>
      <c r="CZ168" s="20">
        <v>328020.25265724602</v>
      </c>
      <c r="DA168" s="20">
        <v>327062.826147518</v>
      </c>
      <c r="DB168" s="20">
        <v>370803.138004412</v>
      </c>
      <c r="DC168" s="22">
        <v>283146.15801886999</v>
      </c>
      <c r="DD168" s="22">
        <v>288873.77860336</v>
      </c>
      <c r="DE168" s="22">
        <v>431333.44775285298</v>
      </c>
      <c r="DF168" s="22">
        <v>294973.83319746598</v>
      </c>
      <c r="DG168" s="22">
        <v>440888.00870724698</v>
      </c>
      <c r="DH168" s="22">
        <v>288288.87752171099</v>
      </c>
      <c r="DI168" s="22">
        <v>501567.94264002697</v>
      </c>
      <c r="DJ168" s="22">
        <v>201937.44745197499</v>
      </c>
      <c r="DK168" s="22">
        <v>364221.61766992899</v>
      </c>
      <c r="DL168" s="22">
        <v>207002.42543963401</v>
      </c>
      <c r="DM168" s="6">
        <v>-0.25815752018155502</v>
      </c>
      <c r="DN168" s="6">
        <v>-1.19595119931452</v>
      </c>
      <c r="DO168" s="5">
        <v>0.17785940792391</v>
      </c>
      <c r="DP168" s="5">
        <v>0.51661774291482698</v>
      </c>
      <c r="DQ168" s="24">
        <v>394931.01589954598</v>
      </c>
      <c r="DR168" s="26">
        <v>330223.35370030702</v>
      </c>
      <c r="DS168" t="s">
        <v>1443</v>
      </c>
      <c r="DT168" t="s">
        <v>1442</v>
      </c>
      <c r="DU168" t="s">
        <v>446</v>
      </c>
      <c r="DV168" t="s">
        <v>446</v>
      </c>
      <c r="DW168" t="s">
        <v>3370</v>
      </c>
      <c r="DX168" t="s">
        <v>3371</v>
      </c>
      <c r="DY168" t="s">
        <v>3372</v>
      </c>
      <c r="DZ168" t="s">
        <v>3373</v>
      </c>
      <c r="EA168" t="s">
        <v>3374</v>
      </c>
      <c r="EB168" t="str">
        <f>"MST1"</f>
        <v>MST1</v>
      </c>
      <c r="EC168" t="s">
        <v>3375</v>
      </c>
      <c r="ED168" t="s">
        <v>1506</v>
      </c>
      <c r="EE168">
        <v>9606</v>
      </c>
      <c r="EF168" s="15" t="str">
        <f>HYPERLINK("http://www.uniprot.org/uniprot/P26927", "P26927")</f>
        <v>P26927</v>
      </c>
      <c r="EG168" t="s">
        <v>3376</v>
      </c>
      <c r="EH168" t="s">
        <v>1508</v>
      </c>
      <c r="EI168" t="s">
        <v>1509</v>
      </c>
      <c r="EJ168" t="s">
        <v>1510</v>
      </c>
      <c r="EK168" t="s">
        <v>1508</v>
      </c>
      <c r="EL168" t="s">
        <v>1508</v>
      </c>
      <c r="EM168" t="s">
        <v>1690</v>
      </c>
      <c r="EN168" t="s">
        <v>1508</v>
      </c>
      <c r="EO168" t="s">
        <v>2618</v>
      </c>
      <c r="EP168" t="s">
        <v>1617</v>
      </c>
      <c r="EQ168" t="s">
        <v>1514</v>
      </c>
      <c r="ER168" t="s">
        <v>3377</v>
      </c>
      <c r="ES168" t="s">
        <v>2351</v>
      </c>
      <c r="ET168" t="s">
        <v>3378</v>
      </c>
      <c r="EU168" t="s">
        <v>1508</v>
      </c>
      <c r="EV168" t="s">
        <v>3379</v>
      </c>
      <c r="EW168" t="s">
        <v>98</v>
      </c>
    </row>
    <row r="169" spans="1:153">
      <c r="A169">
        <v>272</v>
      </c>
      <c r="B169">
        <v>1</v>
      </c>
      <c r="C169" t="s">
        <v>448</v>
      </c>
      <c r="D169" t="s">
        <v>98</v>
      </c>
      <c r="E169" t="s">
        <v>98</v>
      </c>
      <c r="F169" t="s">
        <v>98</v>
      </c>
      <c r="G169" t="s">
        <v>98</v>
      </c>
      <c r="H169" t="s">
        <v>98</v>
      </c>
      <c r="I169">
        <v>13</v>
      </c>
      <c r="J169">
        <v>493</v>
      </c>
      <c r="K169">
        <v>54756</v>
      </c>
      <c r="L169" t="s">
        <v>449</v>
      </c>
      <c r="M169">
        <v>32</v>
      </c>
      <c r="N169">
        <v>32</v>
      </c>
      <c r="O169">
        <v>1</v>
      </c>
      <c r="P169">
        <v>16</v>
      </c>
      <c r="Q169">
        <v>16</v>
      </c>
      <c r="R169">
        <v>16</v>
      </c>
      <c r="S169">
        <v>16</v>
      </c>
      <c r="T169">
        <v>16</v>
      </c>
      <c r="U169">
        <v>16</v>
      </c>
      <c r="V169">
        <v>16</v>
      </c>
      <c r="W169" s="1">
        <v>1153458.21</v>
      </c>
      <c r="X169" s="1">
        <v>595316.34790000005</v>
      </c>
      <c r="Y169" s="1">
        <v>89310.30661</v>
      </c>
      <c r="Z169" s="1">
        <v>627237.42680000002</v>
      </c>
      <c r="AA169" s="1">
        <v>334062.15999999997</v>
      </c>
      <c r="AB169" s="1">
        <v>703232.10849999997</v>
      </c>
      <c r="AC169" s="1">
        <v>434521.69949999999</v>
      </c>
      <c r="AD169" s="1">
        <v>454426.54759999999</v>
      </c>
      <c r="AE169" s="1">
        <v>837279.56090000004</v>
      </c>
      <c r="AF169" s="1">
        <v>782448.96010000003</v>
      </c>
      <c r="AG169" s="1">
        <v>657998.11349999998</v>
      </c>
      <c r="AH169">
        <v>16</v>
      </c>
      <c r="AI169" s="1">
        <v>167638.86439999999</v>
      </c>
      <c r="AJ169" s="1">
        <v>179509.0802</v>
      </c>
      <c r="AK169" s="1">
        <v>159488.75930000001</v>
      </c>
      <c r="AL169" s="1">
        <v>281953.7107</v>
      </c>
      <c r="AM169" s="1">
        <v>286687.17940000002</v>
      </c>
      <c r="AN169" s="1">
        <v>175085.45980000001</v>
      </c>
      <c r="AO169" s="1">
        <v>292961.28940000001</v>
      </c>
      <c r="AP169" s="1">
        <v>121586.87609999999</v>
      </c>
      <c r="AQ169" s="1">
        <v>206621.72159999999</v>
      </c>
      <c r="AR169" s="1">
        <v>399683.3542</v>
      </c>
      <c r="AS169" s="1">
        <v>227121.62950000001</v>
      </c>
      <c r="AT169" s="1">
        <v>416710.42572772701</v>
      </c>
      <c r="AU169" s="1">
        <v>606299.22194636299</v>
      </c>
      <c r="AV169" s="1">
        <v>227121.62950909001</v>
      </c>
      <c r="AW169" s="1">
        <v>576459.29944333504</v>
      </c>
      <c r="AX169" s="1">
        <v>526452.88108615298</v>
      </c>
      <c r="AY169" s="1">
        <v>63454.638620746999</v>
      </c>
      <c r="AZ169" s="1">
        <v>458893.44353485998</v>
      </c>
      <c r="BA169" s="1">
        <v>590873.074584794</v>
      </c>
      <c r="BB169" s="1">
        <v>507980.73213636997</v>
      </c>
      <c r="BC169" s="1">
        <v>255577.549773637</v>
      </c>
      <c r="BD169" s="1">
        <v>313844.0149673</v>
      </c>
      <c r="BE169" s="1">
        <v>523891.32076510403</v>
      </c>
      <c r="BF169" s="1">
        <v>531342.97290431894</v>
      </c>
      <c r="BG169" s="1">
        <v>467505.197217523</v>
      </c>
      <c r="BH169" s="1">
        <v>467505.197217523</v>
      </c>
      <c r="BI169" s="1">
        <v>341241.738895402</v>
      </c>
      <c r="BJ169" s="1">
        <v>338850.88781852199</v>
      </c>
      <c r="BK169" s="1">
        <v>284286.03560061997</v>
      </c>
      <c r="BL169" s="1">
        <v>444493.454605543</v>
      </c>
      <c r="BM169" s="1">
        <v>451937.21570306999</v>
      </c>
      <c r="BN169" s="1">
        <v>299450.793654237</v>
      </c>
      <c r="BO169" s="1">
        <v>478124.58723957598</v>
      </c>
      <c r="BP169" s="1">
        <v>206733.64604437901</v>
      </c>
      <c r="BQ169" s="1">
        <v>607858.06844159402</v>
      </c>
      <c r="BR169" s="1">
        <v>421096.62894623098</v>
      </c>
      <c r="BS169" s="1">
        <v>383306.262888517</v>
      </c>
      <c r="BT169" s="1">
        <v>383306.262888517</v>
      </c>
      <c r="BU169" s="1">
        <v>423317.45773876098</v>
      </c>
      <c r="BV169" s="7">
        <v>0.90548182193105697</v>
      </c>
      <c r="BW169" s="7">
        <v>1.10438440151937</v>
      </c>
      <c r="BX169" s="1">
        <v>521973.41672905203</v>
      </c>
      <c r="BY169" s="1">
        <v>476693.513926744</v>
      </c>
      <c r="BZ169" s="1">
        <v>57457.021788290898</v>
      </c>
      <c r="CA169" s="1">
        <v>415519.67132416199</v>
      </c>
      <c r="CB169" s="1">
        <v>535024.82810504502</v>
      </c>
      <c r="CC169" s="1">
        <v>459967.31884071301</v>
      </c>
      <c r="CD169" s="1">
        <v>231420.82541370901</v>
      </c>
      <c r="CE169" s="1">
        <v>284180.050474749</v>
      </c>
      <c r="CF169" s="1">
        <v>474374.06762025499</v>
      </c>
      <c r="CG169" s="1">
        <v>481121.40317566699</v>
      </c>
      <c r="CH169" s="1">
        <v>423317.45773876098</v>
      </c>
      <c r="CI169" s="1">
        <v>376862.05358342797</v>
      </c>
      <c r="CJ169" s="1">
        <v>374221.63494776603</v>
      </c>
      <c r="CK169" s="1">
        <v>313961.063287105</v>
      </c>
      <c r="CL169" s="1">
        <v>490891.63784381998</v>
      </c>
      <c r="CM169" s="1">
        <v>499112.41148856498</v>
      </c>
      <c r="CN169" s="1">
        <v>330708.78553433501</v>
      </c>
      <c r="CO169" s="1">
        <v>528033.33613027504</v>
      </c>
      <c r="CP169" s="1">
        <v>228313.41396063901</v>
      </c>
      <c r="CQ169" s="1">
        <v>671308.96912459005</v>
      </c>
      <c r="CR169" s="1">
        <v>465052.54854060803</v>
      </c>
      <c r="CS169" s="1">
        <v>423317.45773876098</v>
      </c>
      <c r="CT169" s="20">
        <v>607654.68577728595</v>
      </c>
      <c r="CU169" s="20">
        <v>456411.32323185401</v>
      </c>
      <c r="CV169" s="20">
        <v>365478.95359946002</v>
      </c>
      <c r="CW169" s="20">
        <v>517595.70905615698</v>
      </c>
      <c r="CX169" s="20">
        <v>383835.87825979298</v>
      </c>
      <c r="CY169" s="20">
        <v>371139.66210124502</v>
      </c>
      <c r="CZ169" s="20">
        <v>324690.87586992403</v>
      </c>
      <c r="DA169" s="20">
        <v>494922.64643522399</v>
      </c>
      <c r="DB169" s="20">
        <v>586214.69304851396</v>
      </c>
      <c r="DC169" s="22">
        <v>464927.57452409703</v>
      </c>
      <c r="DD169" s="22">
        <v>228511.61562706999</v>
      </c>
      <c r="DE169" s="22">
        <v>263802.80284859898</v>
      </c>
      <c r="DF169" s="22">
        <v>519015.396468352</v>
      </c>
      <c r="DG169" s="22">
        <v>464958.65317339398</v>
      </c>
      <c r="DH169" s="22">
        <v>302197.03388235997</v>
      </c>
      <c r="DI169" s="22">
        <v>446383.83939891501</v>
      </c>
      <c r="DJ169" s="22">
        <v>231050.127457706</v>
      </c>
      <c r="DK169" s="22">
        <v>592211.20982123003</v>
      </c>
      <c r="DL169" s="22">
        <v>588674.56912953896</v>
      </c>
      <c r="DM169" s="6">
        <v>-0.154186220495166</v>
      </c>
      <c r="DN169" s="6">
        <v>-1.1127937617580099</v>
      </c>
      <c r="DO169" s="5">
        <v>0.44824252581402602</v>
      </c>
      <c r="DP169" s="5">
        <v>0.77243269208542498</v>
      </c>
      <c r="DQ169" s="24">
        <v>456438.26970882801</v>
      </c>
      <c r="DR169" s="26">
        <v>410173.282233126</v>
      </c>
      <c r="DS169" t="s">
        <v>1443</v>
      </c>
      <c r="DT169" t="s">
        <v>1442</v>
      </c>
      <c r="DU169" t="s">
        <v>448</v>
      </c>
      <c r="DV169" t="s">
        <v>448</v>
      </c>
      <c r="DW169" t="s">
        <v>3380</v>
      </c>
      <c r="DX169" t="s">
        <v>3381</v>
      </c>
      <c r="DY169" t="s">
        <v>3382</v>
      </c>
      <c r="DZ169" t="s">
        <v>3383</v>
      </c>
      <c r="EA169" t="s">
        <v>3384</v>
      </c>
      <c r="EB169" t="str">
        <f>"CETP"</f>
        <v>CETP</v>
      </c>
      <c r="EC169" t="s">
        <v>1508</v>
      </c>
      <c r="ED169" t="s">
        <v>1506</v>
      </c>
      <c r="EE169">
        <v>9606</v>
      </c>
      <c r="EF169" s="15" t="str">
        <f>HYPERLINK("http://www.uniprot.org/uniprot/P11597", "P11597")</f>
        <v>P11597</v>
      </c>
      <c r="EG169" t="s">
        <v>3385</v>
      </c>
      <c r="EH169" t="s">
        <v>1585</v>
      </c>
      <c r="EI169" t="s">
        <v>1509</v>
      </c>
      <c r="EJ169" t="s">
        <v>1542</v>
      </c>
      <c r="EK169" t="s">
        <v>1508</v>
      </c>
      <c r="EL169" t="s">
        <v>1588</v>
      </c>
      <c r="EM169" t="s">
        <v>1528</v>
      </c>
      <c r="EN169" t="s">
        <v>1508</v>
      </c>
      <c r="EO169" t="s">
        <v>1508</v>
      </c>
      <c r="EP169" t="s">
        <v>1617</v>
      </c>
      <c r="EQ169" t="s">
        <v>1514</v>
      </c>
      <c r="ER169" t="s">
        <v>3386</v>
      </c>
      <c r="ES169" t="s">
        <v>3387</v>
      </c>
      <c r="ET169" t="s">
        <v>3388</v>
      </c>
      <c r="EU169" t="s">
        <v>1508</v>
      </c>
      <c r="EV169" t="s">
        <v>3389</v>
      </c>
      <c r="EW169" t="s">
        <v>98</v>
      </c>
    </row>
    <row r="170" spans="1:153">
      <c r="A170">
        <v>142</v>
      </c>
      <c r="B170">
        <v>1</v>
      </c>
      <c r="C170" t="s">
        <v>450</v>
      </c>
      <c r="D170" t="s">
        <v>98</v>
      </c>
      <c r="E170" t="s">
        <v>98</v>
      </c>
      <c r="F170" t="s">
        <v>98</v>
      </c>
      <c r="G170" t="s">
        <v>98</v>
      </c>
      <c r="H170" t="s">
        <v>98</v>
      </c>
      <c r="I170">
        <v>53.5</v>
      </c>
      <c r="J170">
        <v>99</v>
      </c>
      <c r="K170">
        <v>10852</v>
      </c>
      <c r="L170" t="s">
        <v>451</v>
      </c>
      <c r="M170">
        <v>74</v>
      </c>
      <c r="N170">
        <v>74</v>
      </c>
      <c r="O170">
        <v>1</v>
      </c>
      <c r="P170">
        <v>44</v>
      </c>
      <c r="Q170">
        <v>30</v>
      </c>
      <c r="R170">
        <v>44</v>
      </c>
      <c r="S170">
        <v>30</v>
      </c>
      <c r="T170">
        <v>44</v>
      </c>
      <c r="U170">
        <v>30</v>
      </c>
      <c r="V170">
        <v>44</v>
      </c>
      <c r="W170" s="1">
        <v>1193687.415</v>
      </c>
      <c r="X170" s="1">
        <v>501133.32949999999</v>
      </c>
      <c r="Y170" s="1">
        <v>95984.894990000001</v>
      </c>
      <c r="Z170" s="1">
        <v>808871.17500000005</v>
      </c>
      <c r="AA170" s="1">
        <v>269203.24780000001</v>
      </c>
      <c r="AB170" s="1">
        <v>662411.63589999999</v>
      </c>
      <c r="AC170" s="1">
        <v>1028881.005</v>
      </c>
      <c r="AD170" s="1">
        <v>432107.0184</v>
      </c>
      <c r="AE170" s="1">
        <v>535697.84310000006</v>
      </c>
      <c r="AF170" s="1">
        <v>516790.13290000003</v>
      </c>
      <c r="AG170" s="1">
        <v>660975.86699999997</v>
      </c>
      <c r="AH170">
        <v>30</v>
      </c>
      <c r="AI170" s="1">
        <v>202523.7058</v>
      </c>
      <c r="AJ170" s="1">
        <v>257648.61139999999</v>
      </c>
      <c r="AK170" s="1">
        <v>241574.40530000001</v>
      </c>
      <c r="AL170" s="1">
        <v>291960.12599999999</v>
      </c>
      <c r="AM170" s="1">
        <v>224343.27160000001</v>
      </c>
      <c r="AN170" s="1">
        <v>293525.80320000002</v>
      </c>
      <c r="AO170" s="1">
        <v>127659.6342</v>
      </c>
      <c r="AP170" s="1">
        <v>228117.3045</v>
      </c>
      <c r="AQ170" s="1">
        <v>67074.469150000004</v>
      </c>
      <c r="AR170" s="1">
        <v>286193.26510000002</v>
      </c>
      <c r="AS170" s="1">
        <v>222062.05960000001</v>
      </c>
      <c r="AT170" s="1">
        <v>415837.55547454499</v>
      </c>
      <c r="AU170" s="1">
        <v>609613.051326363</v>
      </c>
      <c r="AV170" s="1">
        <v>222062.05962272701</v>
      </c>
      <c r="AW170" s="1">
        <v>596564.49192487495</v>
      </c>
      <c r="AX170" s="1">
        <v>443164.52261762501</v>
      </c>
      <c r="AY170" s="1">
        <v>68196.908686447496</v>
      </c>
      <c r="AZ170" s="1">
        <v>591778.58815844299</v>
      </c>
      <c r="BA170" s="1">
        <v>476153.75149283098</v>
      </c>
      <c r="BB170" s="1">
        <v>478494.004629387</v>
      </c>
      <c r="BC170" s="1">
        <v>605168.59473099303</v>
      </c>
      <c r="BD170" s="1">
        <v>298429.311109651</v>
      </c>
      <c r="BE170" s="1">
        <v>335189.65905605798</v>
      </c>
      <c r="BF170" s="1">
        <v>350940.21410369</v>
      </c>
      <c r="BG170" s="1">
        <v>469620.87993563601</v>
      </c>
      <c r="BH170" s="1">
        <v>469620.87993563601</v>
      </c>
      <c r="BI170" s="1">
        <v>412252.50351154699</v>
      </c>
      <c r="BJ170" s="1">
        <v>486351.223129377</v>
      </c>
      <c r="BK170" s="1">
        <v>430602.32135942398</v>
      </c>
      <c r="BL170" s="1">
        <v>460268.33514842502</v>
      </c>
      <c r="BM170" s="1">
        <v>353657.50830161298</v>
      </c>
      <c r="BN170" s="1">
        <v>502020.75504523102</v>
      </c>
      <c r="BO170" s="1">
        <v>208345.648785331</v>
      </c>
      <c r="BP170" s="1">
        <v>387866.87838179298</v>
      </c>
      <c r="BQ170" s="1">
        <v>197325.61002562201</v>
      </c>
      <c r="BR170" s="1">
        <v>301526.24044587999</v>
      </c>
      <c r="BS170" s="1">
        <v>374767.38072893699</v>
      </c>
      <c r="BT170" s="1">
        <v>374767.38072893699</v>
      </c>
      <c r="BU170" s="1">
        <v>419521.85534140799</v>
      </c>
      <c r="BV170" s="7">
        <v>0.89332027868715103</v>
      </c>
      <c r="BW170" s="7">
        <v>1.1194193436083499</v>
      </c>
      <c r="BX170" s="1">
        <v>532923.15818118805</v>
      </c>
      <c r="BY170" s="1">
        <v>395887.85484903498</v>
      </c>
      <c r="BZ170" s="1">
        <v>60921.681473379504</v>
      </c>
      <c r="CA170" s="1">
        <v>528647.81329478999</v>
      </c>
      <c r="CB170" s="1">
        <v>425357.80198150798</v>
      </c>
      <c r="CC170" s="1">
        <v>427448.397565655</v>
      </c>
      <c r="CD170" s="1">
        <v>540609.37769780296</v>
      </c>
      <c r="CE170" s="1">
        <v>266592.95536888798</v>
      </c>
      <c r="CF170" s="1">
        <v>299431.719641009</v>
      </c>
      <c r="CG170" s="1">
        <v>313502.009865637</v>
      </c>
      <c r="CH170" s="1">
        <v>419521.85534140799</v>
      </c>
      <c r="CI170" s="1">
        <v>461483.42688179499</v>
      </c>
      <c r="CJ170" s="1">
        <v>544430.96695860603</v>
      </c>
      <c r="CK170" s="1">
        <v>482024.567932398</v>
      </c>
      <c r="CL170" s="1">
        <v>515233.27761555801</v>
      </c>
      <c r="CM170" s="1">
        <v>395891.05580515601</v>
      </c>
      <c r="CN170" s="1">
        <v>561971.74409050005</v>
      </c>
      <c r="CO170" s="1">
        <v>233226.14940693101</v>
      </c>
      <c r="CP170" s="1">
        <v>434185.68640556699</v>
      </c>
      <c r="CQ170" s="1">
        <v>220890.104851999</v>
      </c>
      <c r="CR170" s="1">
        <v>337534.30616062001</v>
      </c>
      <c r="CS170" s="1">
        <v>419521.85534140799</v>
      </c>
      <c r="CT170" s="20">
        <v>620401.81329028402</v>
      </c>
      <c r="CU170" s="20">
        <v>379043.75537787401</v>
      </c>
      <c r="CV170" s="20">
        <v>464983.15954551299</v>
      </c>
      <c r="CW170" s="20">
        <v>411501.22677290201</v>
      </c>
      <c r="CX170" s="20">
        <v>470023.16835887003</v>
      </c>
      <c r="CY170" s="20">
        <v>539947.20305968996</v>
      </c>
      <c r="CZ170" s="20">
        <v>498498.05423059902</v>
      </c>
      <c r="DA170" s="20">
        <v>519464.17015585001</v>
      </c>
      <c r="DB170" s="20">
        <v>464979.72884969797</v>
      </c>
      <c r="DC170" s="22">
        <v>432057.971456083</v>
      </c>
      <c r="DD170" s="22">
        <v>533813.33378284494</v>
      </c>
      <c r="DE170" s="22">
        <v>247476.79764471401</v>
      </c>
      <c r="DF170" s="22">
        <v>327609.96709686698</v>
      </c>
      <c r="DG170" s="22">
        <v>302970.25098477502</v>
      </c>
      <c r="DH170" s="22">
        <v>513521.870655637</v>
      </c>
      <c r="DI170" s="22">
        <v>197162.52156247501</v>
      </c>
      <c r="DJ170" s="22">
        <v>439390.11924026802</v>
      </c>
      <c r="DK170" s="22">
        <v>194863.47158824099</v>
      </c>
      <c r="DL170" s="22">
        <v>427258.94712130801</v>
      </c>
      <c r="DM170" s="6">
        <v>-0.424809853977827</v>
      </c>
      <c r="DN170" s="6">
        <v>-1.34239520549799</v>
      </c>
      <c r="DO170" s="5">
        <v>2.6227550128901399E-2</v>
      </c>
      <c r="DP170" s="5">
        <v>0.197552675970919</v>
      </c>
      <c r="DQ170" s="24">
        <v>485426.919960142</v>
      </c>
      <c r="DR170" s="26">
        <v>361612.52511332103</v>
      </c>
      <c r="DS170" t="s">
        <v>1443</v>
      </c>
      <c r="DT170" t="s">
        <v>1442</v>
      </c>
      <c r="DU170" t="s">
        <v>450</v>
      </c>
      <c r="DV170" t="s">
        <v>450</v>
      </c>
      <c r="DW170" t="s">
        <v>3390</v>
      </c>
      <c r="DX170" t="s">
        <v>3391</v>
      </c>
      <c r="DY170" t="s">
        <v>3392</v>
      </c>
      <c r="DZ170" t="s">
        <v>3393</v>
      </c>
      <c r="EA170" t="s">
        <v>3394</v>
      </c>
      <c r="EB170" t="str">
        <f>"APOC3"</f>
        <v>APOC3</v>
      </c>
      <c r="EC170" t="s">
        <v>1508</v>
      </c>
      <c r="ED170" t="s">
        <v>1506</v>
      </c>
      <c r="EE170">
        <v>9606</v>
      </c>
      <c r="EF170" s="15" t="str">
        <f>HYPERLINK("http://www.uniprot.org/uniprot/P02656", "P02656")</f>
        <v>P02656</v>
      </c>
      <c r="EG170" t="s">
        <v>3395</v>
      </c>
      <c r="EH170" t="s">
        <v>3184</v>
      </c>
      <c r="EI170" t="s">
        <v>3396</v>
      </c>
      <c r="EJ170" t="s">
        <v>1510</v>
      </c>
      <c r="EK170" t="s">
        <v>1508</v>
      </c>
      <c r="EL170" t="s">
        <v>1603</v>
      </c>
      <c r="EM170" t="s">
        <v>1528</v>
      </c>
      <c r="EN170" t="s">
        <v>2360</v>
      </c>
      <c r="EO170" t="s">
        <v>1508</v>
      </c>
      <c r="EP170" t="s">
        <v>1604</v>
      </c>
      <c r="EQ170" t="s">
        <v>1514</v>
      </c>
      <c r="ER170" t="s">
        <v>3397</v>
      </c>
      <c r="ES170" t="s">
        <v>3398</v>
      </c>
      <c r="ET170" t="s">
        <v>3399</v>
      </c>
      <c r="EU170" t="s">
        <v>1508</v>
      </c>
      <c r="EV170" t="s">
        <v>3400</v>
      </c>
      <c r="EW170" t="s">
        <v>98</v>
      </c>
    </row>
    <row r="171" spans="1:153">
      <c r="A171">
        <v>184</v>
      </c>
      <c r="B171">
        <v>1</v>
      </c>
      <c r="C171" t="s">
        <v>452</v>
      </c>
      <c r="D171" t="s">
        <v>98</v>
      </c>
      <c r="E171" t="s">
        <v>98</v>
      </c>
      <c r="F171" t="s">
        <v>453</v>
      </c>
      <c r="G171" t="s">
        <v>98</v>
      </c>
      <c r="H171" t="s">
        <v>98</v>
      </c>
      <c r="I171">
        <v>29</v>
      </c>
      <c r="J171">
        <v>335</v>
      </c>
      <c r="K171">
        <v>36053</v>
      </c>
      <c r="L171" t="s">
        <v>454</v>
      </c>
      <c r="M171">
        <v>18</v>
      </c>
      <c r="N171">
        <v>16</v>
      </c>
      <c r="O171">
        <v>0.88900000000000001</v>
      </c>
      <c r="P171">
        <v>10</v>
      </c>
      <c r="Q171">
        <v>8</v>
      </c>
      <c r="R171">
        <v>8</v>
      </c>
      <c r="S171">
        <v>8</v>
      </c>
      <c r="T171">
        <v>8.8889999999999993</v>
      </c>
      <c r="U171">
        <v>8</v>
      </c>
      <c r="V171">
        <v>8</v>
      </c>
      <c r="W171" s="1">
        <v>576126.97120000003</v>
      </c>
      <c r="X171" s="1">
        <v>557540</v>
      </c>
      <c r="Y171" s="1">
        <v>79158.121159999995</v>
      </c>
      <c r="Z171" s="1">
        <v>2054029.665</v>
      </c>
      <c r="AA171" s="1">
        <v>326917.85769999999</v>
      </c>
      <c r="AB171" s="1">
        <v>1002169.209</v>
      </c>
      <c r="AC171" s="1">
        <v>778663.47360000003</v>
      </c>
      <c r="AD171" s="1">
        <v>1465513.172</v>
      </c>
      <c r="AE171" s="1">
        <v>422328.47509999998</v>
      </c>
      <c r="AF171" s="1">
        <v>637528.59770000004</v>
      </c>
      <c r="AG171" s="1">
        <v>868979.71349999995</v>
      </c>
      <c r="AH171">
        <v>8</v>
      </c>
      <c r="AI171" s="1">
        <v>19791.60065</v>
      </c>
      <c r="AJ171" s="1">
        <v>25084.674869999999</v>
      </c>
      <c r="AK171" s="1">
        <v>28209.29651</v>
      </c>
      <c r="AL171" s="1">
        <v>31266.70319</v>
      </c>
      <c r="AM171" s="1">
        <v>31000.951420000001</v>
      </c>
      <c r="AN171" s="1">
        <v>37991.045160000001</v>
      </c>
      <c r="AO171" s="1">
        <v>52213.65021</v>
      </c>
      <c r="AP171" s="1">
        <v>32868.469729999997</v>
      </c>
      <c r="AQ171" s="1">
        <v>26891.4035</v>
      </c>
      <c r="AR171" s="1">
        <v>51190.6466</v>
      </c>
      <c r="AS171" s="1">
        <v>33650.84418</v>
      </c>
      <c r="AT171" s="1">
        <v>415414.297362727</v>
      </c>
      <c r="AU171" s="1">
        <v>797177.75054181798</v>
      </c>
      <c r="AV171" s="1">
        <v>33650.844183636298</v>
      </c>
      <c r="AW171" s="1">
        <v>287928.72366686101</v>
      </c>
      <c r="AX171" s="1">
        <v>493046.32798372</v>
      </c>
      <c r="AY171" s="1">
        <v>56241.548851011197</v>
      </c>
      <c r="AZ171" s="1">
        <v>1502749.5264487001</v>
      </c>
      <c r="BA171" s="1">
        <v>578236.57643797004</v>
      </c>
      <c r="BB171" s="1">
        <v>723918.37966304598</v>
      </c>
      <c r="BC171" s="1">
        <v>457995.31510144402</v>
      </c>
      <c r="BD171" s="1">
        <v>1012138.35396958</v>
      </c>
      <c r="BE171" s="1">
        <v>264253.70085353899</v>
      </c>
      <c r="BF171" s="1">
        <v>432930.91011348099</v>
      </c>
      <c r="BG171" s="1">
        <v>617406.83446175896</v>
      </c>
      <c r="BH171" s="1">
        <v>617406.83446175896</v>
      </c>
      <c r="BI171" s="1">
        <v>40287.317893149397</v>
      </c>
      <c r="BJ171" s="1">
        <v>47351.1665307863</v>
      </c>
      <c r="BK171" s="1">
        <v>50282.597388732102</v>
      </c>
      <c r="BL171" s="1">
        <v>49291.228977073602</v>
      </c>
      <c r="BM171" s="1">
        <v>48870.2832760889</v>
      </c>
      <c r="BN171" s="1">
        <v>64976.547098264302</v>
      </c>
      <c r="BO171" s="1">
        <v>85214.7736175545</v>
      </c>
      <c r="BP171" s="1">
        <v>55886.118676111102</v>
      </c>
      <c r="BQ171" s="1">
        <v>79111.510941904402</v>
      </c>
      <c r="BR171" s="1">
        <v>53933.216107997301</v>
      </c>
      <c r="BS171" s="1">
        <v>56791.505741110501</v>
      </c>
      <c r="BT171" s="1">
        <v>56791.505741110501</v>
      </c>
      <c r="BU171" s="1">
        <v>187252.40661720699</v>
      </c>
      <c r="BV171" s="7">
        <v>0.30328852251927002</v>
      </c>
      <c r="BW171" s="7">
        <v>3.2971903839073202</v>
      </c>
      <c r="BX171" s="1">
        <v>87325.4771917818</v>
      </c>
      <c r="BY171" s="1">
        <v>149535.29234773401</v>
      </c>
      <c r="BZ171" s="1">
        <v>17057.416255218599</v>
      </c>
      <c r="CA171" s="1">
        <v>455766.68359316199</v>
      </c>
      <c r="CB171" s="1">
        <v>175372.51693447301</v>
      </c>
      <c r="CC171" s="1">
        <v>219556.135792549</v>
      </c>
      <c r="CD171" s="1">
        <v>138904.72243786501</v>
      </c>
      <c r="CE171" s="1">
        <v>306969.945960521</v>
      </c>
      <c r="CF171" s="1">
        <v>80145.114502119395</v>
      </c>
      <c r="CG171" s="1">
        <v>131302.97608123999</v>
      </c>
      <c r="CH171" s="1">
        <v>187252.40661720699</v>
      </c>
      <c r="CI171" s="1">
        <v>132834.957150709</v>
      </c>
      <c r="CJ171" s="1">
        <v>156125.810952103</v>
      </c>
      <c r="CK171" s="1">
        <v>165791.296588011</v>
      </c>
      <c r="CL171" s="1">
        <v>162522.56619418101</v>
      </c>
      <c r="CM171" s="1">
        <v>161134.628076747</v>
      </c>
      <c r="CN171" s="1">
        <v>214240.046271898</v>
      </c>
      <c r="CO171" s="1">
        <v>280969.33213863999</v>
      </c>
      <c r="CP171" s="1">
        <v>184267.173092777</v>
      </c>
      <c r="CQ171" s="1">
        <v>260845.71313402601</v>
      </c>
      <c r="CR171" s="1">
        <v>177828.08152448401</v>
      </c>
      <c r="CS171" s="1">
        <v>187252.40661720699</v>
      </c>
      <c r="CT171" s="20">
        <v>101659.84263307499</v>
      </c>
      <c r="CU171" s="20">
        <v>143172.916468043</v>
      </c>
      <c r="CV171" s="20">
        <v>400879.048816861</v>
      </c>
      <c r="CW171" s="20">
        <v>169659.53257376599</v>
      </c>
      <c r="CX171" s="20">
        <v>135293.065345082</v>
      </c>
      <c r="CY171" s="20">
        <v>154840.007393304</v>
      </c>
      <c r="CZ171" s="20">
        <v>171457.31619447799</v>
      </c>
      <c r="DA171" s="20">
        <v>163857.13743174201</v>
      </c>
      <c r="DB171" s="20">
        <v>189254.93408544699</v>
      </c>
      <c r="DC171" s="22">
        <v>221923.81394223101</v>
      </c>
      <c r="DD171" s="22">
        <v>137158.54001368501</v>
      </c>
      <c r="DE171" s="22">
        <v>284958.53948714701</v>
      </c>
      <c r="DF171" s="22">
        <v>87687.230853474393</v>
      </c>
      <c r="DG171" s="22">
        <v>126891.995478533</v>
      </c>
      <c r="DH171" s="22">
        <v>195769.53910547201</v>
      </c>
      <c r="DI171" s="22">
        <v>237523.20289575699</v>
      </c>
      <c r="DJ171" s="22">
        <v>186475.91961765799</v>
      </c>
      <c r="DK171" s="22">
        <v>230111.26389868601</v>
      </c>
      <c r="DL171" s="22">
        <v>225099.012141888</v>
      </c>
      <c r="DM171" s="6">
        <v>9.4347288266135795E-2</v>
      </c>
      <c r="DN171" s="6">
        <v>1.0675830448201999</v>
      </c>
      <c r="DO171" s="5">
        <v>0.69080224362377796</v>
      </c>
      <c r="DP171" s="5">
        <v>0.84937533074614002</v>
      </c>
      <c r="DQ171" s="24">
        <v>181119.31121575501</v>
      </c>
      <c r="DR171" s="26">
        <v>193359.90574345301</v>
      </c>
      <c r="DS171" t="s">
        <v>1441</v>
      </c>
      <c r="DT171" t="s">
        <v>1442</v>
      </c>
      <c r="DU171" t="s">
        <v>452</v>
      </c>
      <c r="DV171" t="s">
        <v>452</v>
      </c>
      <c r="DW171" t="s">
        <v>3401</v>
      </c>
      <c r="DX171" t="s">
        <v>3402</v>
      </c>
      <c r="DY171" t="s">
        <v>3403</v>
      </c>
      <c r="DZ171" t="s">
        <v>3404</v>
      </c>
      <c r="EA171" t="s">
        <v>3405</v>
      </c>
      <c r="EB171" t="str">
        <f>"GAPDH"</f>
        <v>GAPDH</v>
      </c>
      <c r="EC171" t="s">
        <v>3406</v>
      </c>
      <c r="ED171" t="s">
        <v>1506</v>
      </c>
      <c r="EE171">
        <v>9606</v>
      </c>
      <c r="EF171" s="15" t="str">
        <f>HYPERLINK("http://www.uniprot.org/uniprot/P04406", "P04406")</f>
        <v>P04406</v>
      </c>
      <c r="EG171" t="s">
        <v>3407</v>
      </c>
      <c r="EH171" t="s">
        <v>3408</v>
      </c>
      <c r="EI171" t="s">
        <v>3409</v>
      </c>
      <c r="EJ171" t="s">
        <v>1542</v>
      </c>
      <c r="EK171" t="s">
        <v>1508</v>
      </c>
      <c r="EL171" t="s">
        <v>1508</v>
      </c>
      <c r="EM171" t="s">
        <v>1508</v>
      </c>
      <c r="EN171" t="s">
        <v>3410</v>
      </c>
      <c r="EO171" t="s">
        <v>3411</v>
      </c>
      <c r="EP171" t="s">
        <v>3412</v>
      </c>
      <c r="EQ171" t="s">
        <v>1514</v>
      </c>
      <c r="ER171" t="s">
        <v>3413</v>
      </c>
      <c r="ES171" t="s">
        <v>3414</v>
      </c>
      <c r="ET171" t="s">
        <v>3415</v>
      </c>
      <c r="EU171" t="s">
        <v>3416</v>
      </c>
      <c r="EV171" t="s">
        <v>3417</v>
      </c>
      <c r="EW171" t="s">
        <v>98</v>
      </c>
    </row>
    <row r="172" spans="1:153">
      <c r="A172">
        <v>296</v>
      </c>
      <c r="B172">
        <v>1</v>
      </c>
      <c r="C172" t="s">
        <v>455</v>
      </c>
      <c r="D172" t="s">
        <v>98</v>
      </c>
      <c r="E172" t="s">
        <v>98</v>
      </c>
      <c r="F172" t="s">
        <v>98</v>
      </c>
      <c r="G172" t="s">
        <v>98</v>
      </c>
      <c r="H172" t="s">
        <v>98</v>
      </c>
      <c r="I172">
        <v>15.2</v>
      </c>
      <c r="J172">
        <v>967</v>
      </c>
      <c r="K172">
        <v>109538</v>
      </c>
      <c r="L172" t="s">
        <v>456</v>
      </c>
      <c r="M172">
        <v>39</v>
      </c>
      <c r="N172">
        <v>39</v>
      </c>
      <c r="O172">
        <v>1</v>
      </c>
      <c r="P172">
        <v>19</v>
      </c>
      <c r="Q172">
        <v>20</v>
      </c>
      <c r="R172">
        <v>19</v>
      </c>
      <c r="S172">
        <v>20</v>
      </c>
      <c r="T172">
        <v>19</v>
      </c>
      <c r="U172">
        <v>20</v>
      </c>
      <c r="V172">
        <v>19</v>
      </c>
      <c r="W172" s="1">
        <v>766244.37719999999</v>
      </c>
      <c r="X172" s="1">
        <v>499555.29609999998</v>
      </c>
      <c r="Y172" s="1">
        <v>103667.44040000001</v>
      </c>
      <c r="Z172" s="1">
        <v>547109.69019999995</v>
      </c>
      <c r="AA172" s="1">
        <v>287369.04330000002</v>
      </c>
      <c r="AB172" s="1">
        <v>545095.1618</v>
      </c>
      <c r="AC172" s="1">
        <v>884862.69689999998</v>
      </c>
      <c r="AD172" s="1">
        <v>519929.30829999998</v>
      </c>
      <c r="AE172" s="1">
        <v>664368.06680000003</v>
      </c>
      <c r="AF172" s="1">
        <v>696796.00219999999</v>
      </c>
      <c r="AG172" s="1">
        <v>601258.84920000006</v>
      </c>
      <c r="AH172">
        <v>20</v>
      </c>
      <c r="AI172" s="1">
        <v>258954.2709</v>
      </c>
      <c r="AJ172" s="1">
        <v>250015.48389999999</v>
      </c>
      <c r="AK172" s="1">
        <v>268457.55729999999</v>
      </c>
      <c r="AL172" s="1">
        <v>344013.97139999998</v>
      </c>
      <c r="AM172" s="1">
        <v>235728.05319999999</v>
      </c>
      <c r="AN172" s="1">
        <v>273770.89970000001</v>
      </c>
      <c r="AO172" s="1">
        <v>333569.10889999999</v>
      </c>
      <c r="AP172" s="1">
        <v>271524.3799</v>
      </c>
      <c r="AQ172" s="1">
        <v>179273.5042</v>
      </c>
      <c r="AR172" s="1">
        <v>302926.16989999998</v>
      </c>
      <c r="AS172" s="1">
        <v>271823.33990000002</v>
      </c>
      <c r="AT172" s="1">
        <v>413923.30325454503</v>
      </c>
      <c r="AU172" s="1">
        <v>556023.266581818</v>
      </c>
      <c r="AV172" s="1">
        <v>271823.339927272</v>
      </c>
      <c r="AW172" s="1">
        <v>382942.95628023398</v>
      </c>
      <c r="AX172" s="1">
        <v>441769.02888927201</v>
      </c>
      <c r="AY172" s="1">
        <v>73655.328449888897</v>
      </c>
      <c r="AZ172" s="1">
        <v>400271.15570580098</v>
      </c>
      <c r="BA172" s="1">
        <v>508284.53649213602</v>
      </c>
      <c r="BB172" s="1">
        <v>393750.27964206901</v>
      </c>
      <c r="BC172" s="1">
        <v>520459.71517653798</v>
      </c>
      <c r="BD172" s="1">
        <v>359082.67788896099</v>
      </c>
      <c r="BE172" s="1">
        <v>415699.46317079797</v>
      </c>
      <c r="BF172" s="1">
        <v>473178.03230190801</v>
      </c>
      <c r="BG172" s="1">
        <v>427192.16226754</v>
      </c>
      <c r="BH172" s="1">
        <v>427192.16226754</v>
      </c>
      <c r="BI172" s="1">
        <v>527121.23774269002</v>
      </c>
      <c r="BJ172" s="1">
        <v>471942.525656663</v>
      </c>
      <c r="BK172" s="1">
        <v>478521.08842534199</v>
      </c>
      <c r="BL172" s="1">
        <v>542330.00942079304</v>
      </c>
      <c r="BM172" s="1">
        <v>371604.618836726</v>
      </c>
      <c r="BN172" s="1">
        <v>468233.70306275698</v>
      </c>
      <c r="BO172" s="1">
        <v>544398.17914279597</v>
      </c>
      <c r="BP172" s="1">
        <v>461671.743260341</v>
      </c>
      <c r="BQ172" s="1">
        <v>527402.66193662304</v>
      </c>
      <c r="BR172" s="1">
        <v>319155.62062825402</v>
      </c>
      <c r="BS172" s="1">
        <v>458747.979275766</v>
      </c>
      <c r="BT172" s="1">
        <v>458747.979275766</v>
      </c>
      <c r="BU172" s="1">
        <v>442688.98924942699</v>
      </c>
      <c r="BV172" s="7">
        <v>1.03627600960567</v>
      </c>
      <c r="BW172" s="7">
        <v>0.96499387299385597</v>
      </c>
      <c r="BX172" s="1">
        <v>396834.59864068101</v>
      </c>
      <c r="BY172" s="1">
        <v>457794.64642474998</v>
      </c>
      <c r="BZ172" s="1">
        <v>76327.249852246197</v>
      </c>
      <c r="CA172" s="1">
        <v>414791.39599505899</v>
      </c>
      <c r="CB172" s="1">
        <v>526723.07122034195</v>
      </c>
      <c r="CC172" s="1">
        <v>408033.96856860298</v>
      </c>
      <c r="CD172" s="1">
        <v>539339.91680364904</v>
      </c>
      <c r="CE172" s="1">
        <v>372108.76456129301</v>
      </c>
      <c r="CF172" s="1">
        <v>430779.38088985602</v>
      </c>
      <c r="CG172" s="1">
        <v>490343.04314688698</v>
      </c>
      <c r="CH172" s="1">
        <v>442688.98924942699</v>
      </c>
      <c r="CI172" s="1">
        <v>508668.764746634</v>
      </c>
      <c r="CJ172" s="1">
        <v>455421.64566392603</v>
      </c>
      <c r="CK172" s="1">
        <v>461769.91842880601</v>
      </c>
      <c r="CL172" s="1">
        <v>523345.13623176602</v>
      </c>
      <c r="CM172" s="1">
        <v>358596.18035365798</v>
      </c>
      <c r="CN172" s="1">
        <v>451842.65458478499</v>
      </c>
      <c r="CO172" s="1">
        <v>525340.90734180994</v>
      </c>
      <c r="CP172" s="1">
        <v>445510.40358062199</v>
      </c>
      <c r="CQ172" s="1">
        <v>508940.33736949199</v>
      </c>
      <c r="CR172" s="1">
        <v>307983.21843781602</v>
      </c>
      <c r="CS172" s="1">
        <v>442688.98924942699</v>
      </c>
      <c r="CT172" s="20">
        <v>461974.49068125599</v>
      </c>
      <c r="CU172" s="20">
        <v>438316.55820533697</v>
      </c>
      <c r="CV172" s="20">
        <v>364838.38391387899</v>
      </c>
      <c r="CW172" s="20">
        <v>509564.39253507397</v>
      </c>
      <c r="CX172" s="20">
        <v>518081.66994617798</v>
      </c>
      <c r="CY172" s="20">
        <v>451670.934816194</v>
      </c>
      <c r="CZ172" s="20">
        <v>477551.18961335899</v>
      </c>
      <c r="DA172" s="20">
        <v>527642.64015683904</v>
      </c>
      <c r="DB172" s="20">
        <v>421176.36218951299</v>
      </c>
      <c r="DC172" s="22">
        <v>412434.17860245297</v>
      </c>
      <c r="DD172" s="22">
        <v>532559.83138356998</v>
      </c>
      <c r="DE172" s="22">
        <v>345426.55225730001</v>
      </c>
      <c r="DF172" s="22">
        <v>471318.19891537703</v>
      </c>
      <c r="DG172" s="22">
        <v>473870.50218440703</v>
      </c>
      <c r="DH172" s="22">
        <v>412887.45860329497</v>
      </c>
      <c r="DI172" s="22">
        <v>444107.73935433902</v>
      </c>
      <c r="DJ172" s="22">
        <v>450850.58186192601</v>
      </c>
      <c r="DK172" s="22">
        <v>448973.85076419899</v>
      </c>
      <c r="DL172" s="22">
        <v>389852.47792310303</v>
      </c>
      <c r="DM172" s="6">
        <v>-8.06505502211603E-2</v>
      </c>
      <c r="DN172" s="6">
        <v>-1.05749501183189</v>
      </c>
      <c r="DO172" s="5">
        <v>0.48319858823974798</v>
      </c>
      <c r="DP172" s="5">
        <v>0.78624996762356103</v>
      </c>
      <c r="DQ172" s="24">
        <v>463424.06911751401</v>
      </c>
      <c r="DR172" s="26">
        <v>438228.13718499697</v>
      </c>
      <c r="DS172" t="s">
        <v>1443</v>
      </c>
      <c r="DT172" t="s">
        <v>1442</v>
      </c>
      <c r="DU172" t="s">
        <v>455</v>
      </c>
      <c r="DV172" t="s">
        <v>455</v>
      </c>
      <c r="DW172" t="s">
        <v>3418</v>
      </c>
      <c r="DX172" t="s">
        <v>3419</v>
      </c>
      <c r="DY172" t="s">
        <v>3420</v>
      </c>
      <c r="DZ172" t="s">
        <v>3421</v>
      </c>
      <c r="EA172" t="s">
        <v>3422</v>
      </c>
      <c r="EB172" t="str">
        <f>"ANPEP"</f>
        <v>ANPEP</v>
      </c>
      <c r="EC172" t="s">
        <v>3423</v>
      </c>
      <c r="ED172" t="s">
        <v>1506</v>
      </c>
      <c r="EE172">
        <v>9606</v>
      </c>
      <c r="EF172" s="15" t="str">
        <f>HYPERLINK("http://www.uniprot.org/uniprot/P15144", "P15144")</f>
        <v>P15144</v>
      </c>
      <c r="EG172" t="s">
        <v>3424</v>
      </c>
      <c r="EH172" t="s">
        <v>3425</v>
      </c>
      <c r="EI172" t="s">
        <v>2475</v>
      </c>
      <c r="EJ172" t="s">
        <v>1510</v>
      </c>
      <c r="EK172" t="s">
        <v>1508</v>
      </c>
      <c r="EL172" t="s">
        <v>1508</v>
      </c>
      <c r="EM172" t="s">
        <v>2815</v>
      </c>
      <c r="EN172" t="s">
        <v>2208</v>
      </c>
      <c r="EO172" t="s">
        <v>3426</v>
      </c>
      <c r="EP172" t="s">
        <v>3427</v>
      </c>
      <c r="EQ172" t="s">
        <v>1514</v>
      </c>
      <c r="ER172" t="s">
        <v>3428</v>
      </c>
      <c r="ES172" t="s">
        <v>3429</v>
      </c>
      <c r="ET172" t="s">
        <v>3430</v>
      </c>
      <c r="EU172" t="s">
        <v>1508</v>
      </c>
      <c r="EV172" t="s">
        <v>3431</v>
      </c>
      <c r="EW172" t="s">
        <v>98</v>
      </c>
    </row>
    <row r="173" spans="1:153">
      <c r="A173">
        <v>511</v>
      </c>
      <c r="B173">
        <v>1</v>
      </c>
      <c r="C173" t="s">
        <v>457</v>
      </c>
      <c r="D173" t="s">
        <v>98</v>
      </c>
      <c r="E173" t="s">
        <v>98</v>
      </c>
      <c r="F173" t="s">
        <v>98</v>
      </c>
      <c r="G173" t="s">
        <v>98</v>
      </c>
      <c r="H173" t="s">
        <v>98</v>
      </c>
      <c r="I173">
        <v>27.9</v>
      </c>
      <c r="J173">
        <v>244</v>
      </c>
      <c r="K173">
        <v>26413</v>
      </c>
      <c r="L173" t="s">
        <v>458</v>
      </c>
      <c r="M173">
        <v>34</v>
      </c>
      <c r="N173">
        <v>34</v>
      </c>
      <c r="O173">
        <v>1</v>
      </c>
      <c r="P173">
        <v>14</v>
      </c>
      <c r="Q173">
        <v>20</v>
      </c>
      <c r="R173">
        <v>14</v>
      </c>
      <c r="S173">
        <v>20</v>
      </c>
      <c r="T173">
        <v>14</v>
      </c>
      <c r="U173">
        <v>20</v>
      </c>
      <c r="V173">
        <v>14</v>
      </c>
      <c r="W173" s="1">
        <v>1131343.9609999999</v>
      </c>
      <c r="X173" s="1">
        <v>389811.19339999999</v>
      </c>
      <c r="Y173" s="1">
        <v>101127.1398</v>
      </c>
      <c r="Z173" s="1">
        <v>450121.25579999998</v>
      </c>
      <c r="AA173" s="1">
        <v>278853.7611</v>
      </c>
      <c r="AB173" s="1">
        <v>781556.11129999999</v>
      </c>
      <c r="AC173" s="1">
        <v>745613.9878</v>
      </c>
      <c r="AD173" s="1">
        <v>795106.72640000004</v>
      </c>
      <c r="AE173" s="1">
        <v>595921.22380000004</v>
      </c>
      <c r="AF173" s="1">
        <v>942020.22990000003</v>
      </c>
      <c r="AG173" s="1">
        <v>678927.60560000001</v>
      </c>
      <c r="AH173">
        <v>20</v>
      </c>
      <c r="AI173" s="1">
        <v>125879.5082</v>
      </c>
      <c r="AJ173" s="1">
        <v>59407.389159999999</v>
      </c>
      <c r="AK173" s="1">
        <v>63692.965819999998</v>
      </c>
      <c r="AL173" s="1">
        <v>167158.3915</v>
      </c>
      <c r="AM173" s="1">
        <v>168263.8695</v>
      </c>
      <c r="AN173" s="1">
        <v>172022.3076</v>
      </c>
      <c r="AO173" s="1">
        <v>125636.56630000001</v>
      </c>
      <c r="AP173" s="1">
        <v>167209.66579999999</v>
      </c>
      <c r="AQ173" s="1">
        <v>49603.015959999997</v>
      </c>
      <c r="AR173" s="1">
        <v>519708.12290000002</v>
      </c>
      <c r="AS173" s="1">
        <v>161858.18030000001</v>
      </c>
      <c r="AT173" s="1">
        <v>394129.23540636298</v>
      </c>
      <c r="AU173" s="1">
        <v>626400.29053636303</v>
      </c>
      <c r="AV173" s="1">
        <v>161858.18027636301</v>
      </c>
      <c r="AW173" s="1">
        <v>565407.34769013198</v>
      </c>
      <c r="AX173" s="1">
        <v>344719.621036736</v>
      </c>
      <c r="AY173" s="1">
        <v>71850.454380147203</v>
      </c>
      <c r="AZ173" s="1">
        <v>329313.40550913999</v>
      </c>
      <c r="BA173" s="1">
        <v>493223.11506544403</v>
      </c>
      <c r="BB173" s="1">
        <v>564558.18900343694</v>
      </c>
      <c r="BC173" s="1">
        <v>438556.22469062702</v>
      </c>
      <c r="BD173" s="1">
        <v>549130.52210262802</v>
      </c>
      <c r="BE173" s="1">
        <v>372871.82392575598</v>
      </c>
      <c r="BF173" s="1">
        <v>639704.12770068203</v>
      </c>
      <c r="BG173" s="1">
        <v>482375.52303020202</v>
      </c>
      <c r="BH173" s="1">
        <v>482375.52303020202</v>
      </c>
      <c r="BI173" s="1">
        <v>256237.37325594801</v>
      </c>
      <c r="BJ173" s="1">
        <v>112140.54763925201</v>
      </c>
      <c r="BK173" s="1">
        <v>113531.64215513199</v>
      </c>
      <c r="BL173" s="1">
        <v>263521.30893995299</v>
      </c>
      <c r="BM173" s="1">
        <v>265253.24517268798</v>
      </c>
      <c r="BN173" s="1">
        <v>294211.84715107502</v>
      </c>
      <c r="BO173" s="1">
        <v>205043.920742605</v>
      </c>
      <c r="BP173" s="1">
        <v>284305.880482245</v>
      </c>
      <c r="BQ173" s="1">
        <v>145926.54265408599</v>
      </c>
      <c r="BR173" s="1">
        <v>547551.79641445098</v>
      </c>
      <c r="BS173" s="1">
        <v>273163.125613841</v>
      </c>
      <c r="BT173" s="1">
        <v>273163.125613841</v>
      </c>
      <c r="BU173" s="1">
        <v>362997.52835321298</v>
      </c>
      <c r="BV173" s="7">
        <v>0.75252062142980003</v>
      </c>
      <c r="BW173" s="7">
        <v>1.32886723834887</v>
      </c>
      <c r="BX173" s="1">
        <v>425480.688644754</v>
      </c>
      <c r="BY173" s="1">
        <v>259408.62344160999</v>
      </c>
      <c r="BZ173" s="1">
        <v>54068.948580161901</v>
      </c>
      <c r="CA173" s="1">
        <v>247815.12855890099</v>
      </c>
      <c r="CB173" s="1">
        <v>371160.56505258998</v>
      </c>
      <c r="CC173" s="1">
        <v>424841.67922214902</v>
      </c>
      <c r="CD173" s="1">
        <v>330022.602736097</v>
      </c>
      <c r="CE173" s="1">
        <v>413232.04173873999</v>
      </c>
      <c r="CF173" s="1">
        <v>280593.736654273</v>
      </c>
      <c r="CG173" s="1">
        <v>481390.54770852497</v>
      </c>
      <c r="CH173" s="1">
        <v>362997.52835321298</v>
      </c>
      <c r="CI173" s="1">
        <v>340505.45056040201</v>
      </c>
      <c r="CJ173" s="1">
        <v>149019.89984830399</v>
      </c>
      <c r="CK173" s="1">
        <v>150868.47977590299</v>
      </c>
      <c r="CL173" s="1">
        <v>350184.834057117</v>
      </c>
      <c r="CM173" s="1">
        <v>352486.34737570799</v>
      </c>
      <c r="CN173" s="1">
        <v>390968.48481317097</v>
      </c>
      <c r="CO173" s="1">
        <v>272476.14869745198</v>
      </c>
      <c r="CP173" s="1">
        <v>377804.77024278702</v>
      </c>
      <c r="CQ173" s="1">
        <v>193917.00173853501</v>
      </c>
      <c r="CR173" s="1">
        <v>727623.64355423895</v>
      </c>
      <c r="CS173" s="1">
        <v>362997.52835321298</v>
      </c>
      <c r="CT173" s="20">
        <v>495322.79973740102</v>
      </c>
      <c r="CU173" s="20">
        <v>248371.39508664099</v>
      </c>
      <c r="CV173" s="20">
        <v>217970.941263007</v>
      </c>
      <c r="CW173" s="20">
        <v>359069.534254139</v>
      </c>
      <c r="CX173" s="20">
        <v>346806.49703344301</v>
      </c>
      <c r="CY173" s="20">
        <v>147792.618360455</v>
      </c>
      <c r="CZ173" s="20">
        <v>156024.50293273001</v>
      </c>
      <c r="DA173" s="20">
        <v>353060.41385078302</v>
      </c>
      <c r="DB173" s="20">
        <v>414000.27563806</v>
      </c>
      <c r="DC173" s="22">
        <v>429423.14244264702</v>
      </c>
      <c r="DD173" s="22">
        <v>325873.86208591802</v>
      </c>
      <c r="DE173" s="22">
        <v>383601.06789837801</v>
      </c>
      <c r="DF173" s="22">
        <v>306999.22153572598</v>
      </c>
      <c r="DG173" s="22">
        <v>465218.75608854298</v>
      </c>
      <c r="DH173" s="22">
        <v>357261.49899865303</v>
      </c>
      <c r="DI173" s="22">
        <v>230343.31561632801</v>
      </c>
      <c r="DJ173" s="22">
        <v>382333.38464193</v>
      </c>
      <c r="DK173" s="22">
        <v>171068.50569006801</v>
      </c>
      <c r="DL173" s="22">
        <v>921043.30188474397</v>
      </c>
      <c r="DM173" s="6">
        <v>0.38494226108207003</v>
      </c>
      <c r="DN173" s="6">
        <v>1.3058080153978799</v>
      </c>
      <c r="DO173" s="5">
        <v>0.16207674020170901</v>
      </c>
      <c r="DP173" s="5">
        <v>0.50348135327084398</v>
      </c>
      <c r="DQ173" s="24">
        <v>304268.77535074</v>
      </c>
      <c r="DR173" s="26">
        <v>397316.60568829399</v>
      </c>
      <c r="DS173" t="s">
        <v>1441</v>
      </c>
      <c r="DT173" t="s">
        <v>1442</v>
      </c>
      <c r="DU173" t="s">
        <v>457</v>
      </c>
      <c r="DV173" t="s">
        <v>457</v>
      </c>
      <c r="DW173" t="s">
        <v>3432</v>
      </c>
      <c r="DX173" t="s">
        <v>3433</v>
      </c>
      <c r="DY173" t="s">
        <v>3434</v>
      </c>
      <c r="DZ173" t="s">
        <v>3435</v>
      </c>
      <c r="EA173" t="s">
        <v>3436</v>
      </c>
      <c r="EB173" t="str">
        <f>"ADIPOQ"</f>
        <v>ADIPOQ</v>
      </c>
      <c r="EC173" t="s">
        <v>3437</v>
      </c>
      <c r="ED173" t="s">
        <v>1506</v>
      </c>
      <c r="EE173">
        <v>9606</v>
      </c>
      <c r="EF173" s="15" t="str">
        <f>HYPERLINK("http://www.uniprot.org/uniprot/Q15848", "Q15848")</f>
        <v>Q15848</v>
      </c>
      <c r="EG173" t="s">
        <v>3438</v>
      </c>
      <c r="EH173" t="s">
        <v>1508</v>
      </c>
      <c r="EI173" t="s">
        <v>1509</v>
      </c>
      <c r="EJ173" t="s">
        <v>1510</v>
      </c>
      <c r="EK173" t="s">
        <v>1508</v>
      </c>
      <c r="EL173" t="s">
        <v>3439</v>
      </c>
      <c r="EM173" t="s">
        <v>2317</v>
      </c>
      <c r="EN173" t="s">
        <v>1508</v>
      </c>
      <c r="EO173" t="s">
        <v>3440</v>
      </c>
      <c r="EP173" t="s">
        <v>2007</v>
      </c>
      <c r="EQ173" t="s">
        <v>2021</v>
      </c>
      <c r="ER173" t="s">
        <v>3441</v>
      </c>
      <c r="ES173" t="s">
        <v>3442</v>
      </c>
      <c r="ET173" t="s">
        <v>3443</v>
      </c>
      <c r="EU173" t="s">
        <v>1508</v>
      </c>
      <c r="EV173" t="s">
        <v>3444</v>
      </c>
      <c r="EW173" t="s">
        <v>98</v>
      </c>
    </row>
    <row r="174" spans="1:153">
      <c r="A174">
        <v>145</v>
      </c>
      <c r="B174">
        <v>1</v>
      </c>
      <c r="C174" t="s">
        <v>459</v>
      </c>
      <c r="D174" t="s">
        <v>98</v>
      </c>
      <c r="E174" t="s">
        <v>98</v>
      </c>
      <c r="F174" t="s">
        <v>98</v>
      </c>
      <c r="G174" t="s">
        <v>98</v>
      </c>
      <c r="H174" t="s">
        <v>98</v>
      </c>
      <c r="I174">
        <v>19</v>
      </c>
      <c r="J174">
        <v>453</v>
      </c>
      <c r="K174">
        <v>51511</v>
      </c>
      <c r="L174" t="s">
        <v>460</v>
      </c>
      <c r="M174">
        <v>44</v>
      </c>
      <c r="N174">
        <v>44</v>
      </c>
      <c r="O174">
        <v>1</v>
      </c>
      <c r="P174">
        <v>30</v>
      </c>
      <c r="Q174">
        <v>14</v>
      </c>
      <c r="R174">
        <v>30</v>
      </c>
      <c r="S174">
        <v>14</v>
      </c>
      <c r="T174">
        <v>30</v>
      </c>
      <c r="U174">
        <v>14</v>
      </c>
      <c r="V174">
        <v>30</v>
      </c>
      <c r="W174" s="1">
        <v>512246.25060000003</v>
      </c>
      <c r="X174" s="1">
        <v>1428016.202</v>
      </c>
      <c r="Y174" s="1">
        <v>58797.921629999997</v>
      </c>
      <c r="Z174" s="1">
        <v>2466199.9040000001</v>
      </c>
      <c r="AA174" s="1">
        <v>127382.014</v>
      </c>
      <c r="AB174" s="1">
        <v>444698.15950000001</v>
      </c>
      <c r="AC174" s="1">
        <v>355941.4227</v>
      </c>
      <c r="AD174" s="1">
        <v>295178.03110000002</v>
      </c>
      <c r="AE174" s="1">
        <v>301222.8075</v>
      </c>
      <c r="AF174" s="1">
        <v>361903.17340000003</v>
      </c>
      <c r="AG174" s="1">
        <v>699198.66280000005</v>
      </c>
      <c r="AH174">
        <v>14</v>
      </c>
      <c r="AI174" s="1">
        <v>51901.617980000003</v>
      </c>
      <c r="AJ174" s="1">
        <v>93157.215979999994</v>
      </c>
      <c r="AK174" s="1">
        <v>206715.6637</v>
      </c>
      <c r="AL174" s="1">
        <v>542111.40630000003</v>
      </c>
      <c r="AM174" s="1">
        <v>62117.241269999999</v>
      </c>
      <c r="AN174" s="1">
        <v>92335.243650000004</v>
      </c>
      <c r="AO174" s="1">
        <v>90108.435670000006</v>
      </c>
      <c r="AP174" s="1">
        <v>53883.380859999997</v>
      </c>
      <c r="AQ174" s="1">
        <v>37479.614439999998</v>
      </c>
      <c r="AR174" s="1">
        <v>235702.36619999999</v>
      </c>
      <c r="AS174" s="1">
        <v>146551.21859999999</v>
      </c>
      <c r="AT174" s="1">
        <v>393765.81608545402</v>
      </c>
      <c r="AU174" s="1">
        <v>640980.41356636304</v>
      </c>
      <c r="AV174" s="1">
        <v>146551.21860454499</v>
      </c>
      <c r="AW174" s="1">
        <v>256003.30571434501</v>
      </c>
      <c r="AX174" s="1">
        <v>1262829.83229429</v>
      </c>
      <c r="AY174" s="1">
        <v>41775.703278852001</v>
      </c>
      <c r="AZ174" s="1">
        <v>1804297.5722377601</v>
      </c>
      <c r="BA174" s="1">
        <v>225307.17714027601</v>
      </c>
      <c r="BB174" s="1">
        <v>321228.35961564502</v>
      </c>
      <c r="BC174" s="1">
        <v>209358.098298169</v>
      </c>
      <c r="BD174" s="1">
        <v>203861.01758322201</v>
      </c>
      <c r="BE174" s="1">
        <v>188477.08917690301</v>
      </c>
      <c r="BF174" s="1">
        <v>245760.065977066</v>
      </c>
      <c r="BG174" s="1">
        <v>496778.03331049002</v>
      </c>
      <c r="BH174" s="1">
        <v>496778.03331049002</v>
      </c>
      <c r="BI174" s="1">
        <v>105649.71574085701</v>
      </c>
      <c r="BJ174" s="1">
        <v>175848.51588763701</v>
      </c>
      <c r="BK174" s="1">
        <v>368467.19974342402</v>
      </c>
      <c r="BL174" s="1">
        <v>854625.99931427801</v>
      </c>
      <c r="BM174" s="1">
        <v>97922.387479876299</v>
      </c>
      <c r="BN174" s="1">
        <v>157922.091445139</v>
      </c>
      <c r="BO174" s="1">
        <v>147060.585034149</v>
      </c>
      <c r="BP174" s="1">
        <v>91617.6823000531</v>
      </c>
      <c r="BQ174" s="1">
        <v>110260.84703494199</v>
      </c>
      <c r="BR174" s="1">
        <v>248330.261439419</v>
      </c>
      <c r="BS174" s="1">
        <v>247330.03213735801</v>
      </c>
      <c r="BT174" s="1">
        <v>247330.03213735801</v>
      </c>
      <c r="BU174" s="1">
        <v>350525.50113196799</v>
      </c>
      <c r="BV174" s="7">
        <v>0.70559782765774304</v>
      </c>
      <c r="BW174" s="7">
        <v>1.41723792336427</v>
      </c>
      <c r="BX174" s="1">
        <v>180635.376385243</v>
      </c>
      <c r="BY174" s="1">
        <v>891049.986368243</v>
      </c>
      <c r="BZ174" s="1">
        <v>29476.8454824324</v>
      </c>
      <c r="CA174" s="1">
        <v>1273108.4474191</v>
      </c>
      <c r="CB174" s="1">
        <v>158976.254745877</v>
      </c>
      <c r="CC174" s="1">
        <v>226658.032726859</v>
      </c>
      <c r="CD174" s="1">
        <v>147722.619361744</v>
      </c>
      <c r="CE174" s="1">
        <v>143843.891150818</v>
      </c>
      <c r="CF174" s="1">
        <v>132989.024686477</v>
      </c>
      <c r="CG174" s="1">
        <v>173407.76867844199</v>
      </c>
      <c r="CH174" s="1">
        <v>350525.50113196799</v>
      </c>
      <c r="CI174" s="1">
        <v>149730.78374059699</v>
      </c>
      <c r="CJ174" s="1">
        <v>249219.185483284</v>
      </c>
      <c r="CK174" s="1">
        <v>522205.68899221899</v>
      </c>
      <c r="CL174" s="1">
        <v>1211208.37652128</v>
      </c>
      <c r="CM174" s="1">
        <v>138779.32108285101</v>
      </c>
      <c r="CN174" s="1">
        <v>223813.176933051</v>
      </c>
      <c r="CO174" s="1">
        <v>208419.83814253201</v>
      </c>
      <c r="CP174" s="1">
        <v>129844.053806374</v>
      </c>
      <c r="CQ174" s="1">
        <v>156265.853880187</v>
      </c>
      <c r="CR174" s="1">
        <v>351943.06403090898</v>
      </c>
      <c r="CS174" s="1">
        <v>350525.50113196799</v>
      </c>
      <c r="CT174" s="20">
        <v>210286.44248872399</v>
      </c>
      <c r="CU174" s="20">
        <v>853137.89985099703</v>
      </c>
      <c r="CV174" s="20">
        <v>1119788.96618441</v>
      </c>
      <c r="CW174" s="20">
        <v>153797.39962671199</v>
      </c>
      <c r="CX174" s="20">
        <v>152501.54886415601</v>
      </c>
      <c r="CY174" s="20">
        <v>247166.69388268801</v>
      </c>
      <c r="CZ174" s="20">
        <v>540052.38983436802</v>
      </c>
      <c r="DA174" s="20">
        <v>1221154.3421791701</v>
      </c>
      <c r="DB174" s="20">
        <v>162998.30506605</v>
      </c>
      <c r="DC174" s="22">
        <v>229102.29724080701</v>
      </c>
      <c r="DD174" s="22">
        <v>145865.586446981</v>
      </c>
      <c r="DE174" s="22">
        <v>133529.50565967499</v>
      </c>
      <c r="DF174" s="22">
        <v>145504.056998424</v>
      </c>
      <c r="DG174" s="22">
        <v>167582.32338521199</v>
      </c>
      <c r="DH174" s="22">
        <v>204517.331173029</v>
      </c>
      <c r="DI174" s="22">
        <v>176191.99620762299</v>
      </c>
      <c r="DJ174" s="22">
        <v>131400.449326031</v>
      </c>
      <c r="DK174" s="22">
        <v>137853.64807625301</v>
      </c>
      <c r="DL174" s="22">
        <v>445497.895295233</v>
      </c>
      <c r="DM174" s="6">
        <v>-1.4337229737992701</v>
      </c>
      <c r="DN174" s="6">
        <v>-2.7014283671108901</v>
      </c>
      <c r="DO174" s="5">
        <v>3.8155464046507099E-4</v>
      </c>
      <c r="DP174" s="5">
        <v>1.1701450031500599E-2</v>
      </c>
      <c r="DQ174" s="24">
        <v>517875.99866414099</v>
      </c>
      <c r="DR174" s="26">
        <v>191704.508980927</v>
      </c>
      <c r="DS174" t="s">
        <v>1443</v>
      </c>
      <c r="DT174" t="s">
        <v>1445</v>
      </c>
      <c r="DU174" t="s">
        <v>459</v>
      </c>
      <c r="DV174" t="s">
        <v>459</v>
      </c>
      <c r="DW174" t="s">
        <v>3445</v>
      </c>
      <c r="DX174" t="s">
        <v>1508</v>
      </c>
      <c r="DY174" t="s">
        <v>3446</v>
      </c>
      <c r="DZ174" t="s">
        <v>3447</v>
      </c>
      <c r="EA174" t="s">
        <v>3448</v>
      </c>
      <c r="EB174" t="str">
        <f>"FGG"</f>
        <v>FGG</v>
      </c>
      <c r="EC174" t="s">
        <v>1508</v>
      </c>
      <c r="ED174" t="s">
        <v>1506</v>
      </c>
      <c r="EE174">
        <v>9606</v>
      </c>
      <c r="EF174" s="15" t="str">
        <f>HYPERLINK("http://www.uniprot.org/uniprot/P02679", "P02679")</f>
        <v>P02679</v>
      </c>
      <c r="EG174" t="s">
        <v>3449</v>
      </c>
      <c r="EH174" t="s">
        <v>1653</v>
      </c>
      <c r="EI174" t="s">
        <v>1509</v>
      </c>
      <c r="EJ174" t="s">
        <v>1542</v>
      </c>
      <c r="EK174" t="s">
        <v>1508</v>
      </c>
      <c r="EL174" t="s">
        <v>1603</v>
      </c>
      <c r="EM174" t="s">
        <v>2076</v>
      </c>
      <c r="EN174" t="s">
        <v>1805</v>
      </c>
      <c r="EO174" t="s">
        <v>1508</v>
      </c>
      <c r="EP174" t="s">
        <v>3450</v>
      </c>
      <c r="EQ174" t="s">
        <v>1514</v>
      </c>
      <c r="ER174" t="s">
        <v>3451</v>
      </c>
      <c r="ES174" t="s">
        <v>3452</v>
      </c>
      <c r="ET174" t="s">
        <v>3453</v>
      </c>
      <c r="EU174" t="s">
        <v>1508</v>
      </c>
      <c r="EV174" t="s">
        <v>3454</v>
      </c>
      <c r="EW174" t="s">
        <v>98</v>
      </c>
    </row>
    <row r="175" spans="1:153">
      <c r="A175">
        <v>370</v>
      </c>
      <c r="B175">
        <v>1</v>
      </c>
      <c r="C175" t="s">
        <v>461</v>
      </c>
      <c r="D175" t="s">
        <v>98</v>
      </c>
      <c r="E175" t="s">
        <v>98</v>
      </c>
      <c r="F175" t="s">
        <v>98</v>
      </c>
      <c r="G175" t="s">
        <v>98</v>
      </c>
      <c r="H175" t="s">
        <v>98</v>
      </c>
      <c r="I175">
        <v>30.2</v>
      </c>
      <c r="J175">
        <v>242</v>
      </c>
      <c r="K175">
        <v>27679</v>
      </c>
      <c r="L175" t="s">
        <v>462</v>
      </c>
      <c r="M175">
        <v>26</v>
      </c>
      <c r="N175">
        <v>26</v>
      </c>
      <c r="O175">
        <v>1</v>
      </c>
      <c r="P175">
        <v>14</v>
      </c>
      <c r="Q175">
        <v>12</v>
      </c>
      <c r="R175">
        <v>14</v>
      </c>
      <c r="S175">
        <v>12</v>
      </c>
      <c r="T175">
        <v>14</v>
      </c>
      <c r="U175">
        <v>12</v>
      </c>
      <c r="V175">
        <v>14</v>
      </c>
      <c r="W175" s="1">
        <v>402687.62729999999</v>
      </c>
      <c r="X175" s="1">
        <v>859813.95689999999</v>
      </c>
      <c r="Y175" s="1">
        <v>62166.269529999998</v>
      </c>
      <c r="Z175" s="1">
        <v>1087116.132</v>
      </c>
      <c r="AA175" s="1">
        <v>282342.44069999998</v>
      </c>
      <c r="AB175" s="1">
        <v>487278.38620000001</v>
      </c>
      <c r="AC175" s="1">
        <v>583365.87769999995</v>
      </c>
      <c r="AD175" s="1">
        <v>795913.61939999997</v>
      </c>
      <c r="AE175" s="1">
        <v>353999.17210000003</v>
      </c>
      <c r="AF175" s="1">
        <v>471136.46730000002</v>
      </c>
      <c r="AG175" s="1">
        <v>591517.07550000004</v>
      </c>
      <c r="AH175">
        <v>12</v>
      </c>
      <c r="AI175" s="1">
        <v>213660.965</v>
      </c>
      <c r="AJ175" s="1">
        <v>194457.48019999999</v>
      </c>
      <c r="AK175" s="1">
        <v>209983.64550000001</v>
      </c>
      <c r="AL175" s="1">
        <v>337837.10029999999</v>
      </c>
      <c r="AM175" s="1">
        <v>189393.0576</v>
      </c>
      <c r="AN175" s="1">
        <v>204823.30360000001</v>
      </c>
      <c r="AO175" s="1">
        <v>328620.95209999999</v>
      </c>
      <c r="AP175" s="1">
        <v>204902.2629</v>
      </c>
      <c r="AQ175" s="1">
        <v>200712.4026</v>
      </c>
      <c r="AR175" s="1">
        <v>228388.99849999999</v>
      </c>
      <c r="AS175" s="1">
        <v>231278.01680000001</v>
      </c>
      <c r="AT175" s="1">
        <v>387336.14589681802</v>
      </c>
      <c r="AU175" s="1">
        <v>543394.27496636298</v>
      </c>
      <c r="AV175" s="1">
        <v>231278.01682727199</v>
      </c>
      <c r="AW175" s="1">
        <v>201249.62093586099</v>
      </c>
      <c r="AX175" s="1">
        <v>760354.61885909096</v>
      </c>
      <c r="AY175" s="1">
        <v>44168.901856445002</v>
      </c>
      <c r="AZ175" s="1">
        <v>795345.50079526298</v>
      </c>
      <c r="BA175" s="1">
        <v>499393.72367760498</v>
      </c>
      <c r="BB175" s="1">
        <v>351986.248045591</v>
      </c>
      <c r="BC175" s="1">
        <v>343124.91600690101</v>
      </c>
      <c r="BD175" s="1">
        <v>549687.79266726901</v>
      </c>
      <c r="BE175" s="1">
        <v>221499.60715853699</v>
      </c>
      <c r="BF175" s="1">
        <v>319937.86680581199</v>
      </c>
      <c r="BG175" s="1">
        <v>420270.66851029801</v>
      </c>
      <c r="BH175" s="1">
        <v>420270.66851029801</v>
      </c>
      <c r="BI175" s="1">
        <v>434923.24701448902</v>
      </c>
      <c r="BJ175" s="1">
        <v>367068.282759341</v>
      </c>
      <c r="BK175" s="1">
        <v>374292.322431785</v>
      </c>
      <c r="BL175" s="1">
        <v>532592.31607008097</v>
      </c>
      <c r="BM175" s="1">
        <v>298561.55864511302</v>
      </c>
      <c r="BN175" s="1">
        <v>350311.78997939097</v>
      </c>
      <c r="BO175" s="1">
        <v>536322.58856752899</v>
      </c>
      <c r="BP175" s="1">
        <v>348394.44231811201</v>
      </c>
      <c r="BQ175" s="1">
        <v>590473.51078071503</v>
      </c>
      <c r="BR175" s="1">
        <v>240625.07569087</v>
      </c>
      <c r="BS175" s="1">
        <v>390320.87125755497</v>
      </c>
      <c r="BT175" s="1">
        <v>390320.87125755497</v>
      </c>
      <c r="BU175" s="1">
        <v>405019.02856154199</v>
      </c>
      <c r="BV175" s="7">
        <v>0.96370995862542996</v>
      </c>
      <c r="BW175" s="7">
        <v>1.0376566009822401</v>
      </c>
      <c r="BX175" s="1">
        <v>193946.263865482</v>
      </c>
      <c r="BY175" s="1">
        <v>732761.31828134996</v>
      </c>
      <c r="BZ175" s="1">
        <v>42566.010580605398</v>
      </c>
      <c r="CA175" s="1">
        <v>766482.37966432504</v>
      </c>
      <c r="CB175" s="1">
        <v>481270.70478314499</v>
      </c>
      <c r="CC175" s="1">
        <v>339212.65254073701</v>
      </c>
      <c r="CD175" s="1">
        <v>330672.89860836498</v>
      </c>
      <c r="CE175" s="1">
        <v>529739.59992827906</v>
      </c>
      <c r="CF175" s="1">
        <v>213461.37725030299</v>
      </c>
      <c r="CG175" s="1">
        <v>308327.30838213803</v>
      </c>
      <c r="CH175" s="1">
        <v>405019.02856154199</v>
      </c>
      <c r="CI175" s="1">
        <v>451300.97818521399</v>
      </c>
      <c r="CJ175" s="1">
        <v>380890.82661644497</v>
      </c>
      <c r="CK175" s="1">
        <v>388386.89906831499</v>
      </c>
      <c r="CL175" s="1">
        <v>552647.93240253895</v>
      </c>
      <c r="CM175" s="1">
        <v>309804.37212764798</v>
      </c>
      <c r="CN175" s="1">
        <v>363503.34127401898</v>
      </c>
      <c r="CO175" s="1">
        <v>556518.67428297899</v>
      </c>
      <c r="CP175" s="1">
        <v>361513.79281691601</v>
      </c>
      <c r="CQ175" s="1">
        <v>612708.73616676696</v>
      </c>
      <c r="CR175" s="1">
        <v>249686.19815248199</v>
      </c>
      <c r="CS175" s="1">
        <v>405019.02856154199</v>
      </c>
      <c r="CT175" s="20">
        <v>225782.295131772</v>
      </c>
      <c r="CU175" s="20">
        <v>701584.04324608296</v>
      </c>
      <c r="CV175" s="20">
        <v>674175.49012643204</v>
      </c>
      <c r="CW175" s="20">
        <v>465592.69515111198</v>
      </c>
      <c r="CX175" s="20">
        <v>459652.29365518398</v>
      </c>
      <c r="CY175" s="20">
        <v>377753.92838423903</v>
      </c>
      <c r="CZ175" s="20">
        <v>401660.26039851998</v>
      </c>
      <c r="DA175" s="20">
        <v>557186.059336868</v>
      </c>
      <c r="DB175" s="20">
        <v>363869.68292423902</v>
      </c>
      <c r="DC175" s="22">
        <v>342870.698272946</v>
      </c>
      <c r="DD175" s="22">
        <v>326515.98303653602</v>
      </c>
      <c r="DE175" s="22">
        <v>491754.40361670399</v>
      </c>
      <c r="DF175" s="22">
        <v>233549.32089781901</v>
      </c>
      <c r="DG175" s="22">
        <v>297969.387966707</v>
      </c>
      <c r="DH175" s="22">
        <v>332164.237372312</v>
      </c>
      <c r="DI175" s="22">
        <v>470464.50579086202</v>
      </c>
      <c r="DJ175" s="22">
        <v>365847.13293484901</v>
      </c>
      <c r="DK175" s="22">
        <v>540515.61740122596</v>
      </c>
      <c r="DL175" s="22">
        <v>316058.72406518098</v>
      </c>
      <c r="DM175" s="6">
        <v>-0.33731048893195498</v>
      </c>
      <c r="DN175" s="6">
        <v>-1.2633992237882901</v>
      </c>
      <c r="DO175" s="5">
        <v>8.9378150288821206E-2</v>
      </c>
      <c r="DP175" s="5">
        <v>0.39512501595020999</v>
      </c>
      <c r="DQ175" s="24">
        <v>469695.19426160603</v>
      </c>
      <c r="DR175" s="26">
        <v>371771.001135514</v>
      </c>
      <c r="DS175" t="s">
        <v>1443</v>
      </c>
      <c r="DT175" t="s">
        <v>1442</v>
      </c>
      <c r="DU175" t="s">
        <v>461</v>
      </c>
      <c r="DV175" t="s">
        <v>461</v>
      </c>
      <c r="DW175" t="s">
        <v>3455</v>
      </c>
      <c r="DX175" t="s">
        <v>1508</v>
      </c>
      <c r="DY175" t="s">
        <v>3456</v>
      </c>
      <c r="DZ175" t="s">
        <v>3457</v>
      </c>
      <c r="EA175" t="s">
        <v>3458</v>
      </c>
      <c r="EB175" t="str">
        <f>"CASP14"</f>
        <v>CASP14</v>
      </c>
      <c r="EC175" t="s">
        <v>1508</v>
      </c>
      <c r="ED175" t="s">
        <v>1506</v>
      </c>
      <c r="EE175">
        <v>9606</v>
      </c>
      <c r="EF175" s="15" t="str">
        <f>HYPERLINK("http://www.uniprot.org/uniprot/P31944", "P31944")</f>
        <v>P31944</v>
      </c>
      <c r="EG175" t="s">
        <v>3459</v>
      </c>
      <c r="EH175" t="s">
        <v>3460</v>
      </c>
      <c r="EI175" t="s">
        <v>3461</v>
      </c>
      <c r="EJ175" t="s">
        <v>1508</v>
      </c>
      <c r="EK175" t="s">
        <v>1508</v>
      </c>
      <c r="EL175" t="s">
        <v>3344</v>
      </c>
      <c r="EM175" t="s">
        <v>1508</v>
      </c>
      <c r="EN175" t="s">
        <v>1508</v>
      </c>
      <c r="EO175" t="s">
        <v>3462</v>
      </c>
      <c r="EP175" t="s">
        <v>3463</v>
      </c>
      <c r="EQ175" t="s">
        <v>1508</v>
      </c>
      <c r="ER175" t="s">
        <v>3464</v>
      </c>
      <c r="ES175" t="s">
        <v>3465</v>
      </c>
      <c r="ET175" t="s">
        <v>3466</v>
      </c>
      <c r="EU175" t="s">
        <v>1508</v>
      </c>
      <c r="EV175" t="s">
        <v>3350</v>
      </c>
      <c r="EW175" t="s">
        <v>98</v>
      </c>
    </row>
    <row r="176" spans="1:153">
      <c r="A176">
        <v>280</v>
      </c>
      <c r="B176">
        <v>1</v>
      </c>
      <c r="C176" t="s">
        <v>463</v>
      </c>
      <c r="D176" t="s">
        <v>98</v>
      </c>
      <c r="E176" t="s">
        <v>98</v>
      </c>
      <c r="F176" t="s">
        <v>98</v>
      </c>
      <c r="G176" t="s">
        <v>98</v>
      </c>
      <c r="H176" t="s">
        <v>98</v>
      </c>
      <c r="I176">
        <v>16.399999999999999</v>
      </c>
      <c r="J176">
        <v>493</v>
      </c>
      <c r="K176">
        <v>54548</v>
      </c>
      <c r="L176" t="s">
        <v>464</v>
      </c>
      <c r="M176">
        <v>19</v>
      </c>
      <c r="N176">
        <v>19</v>
      </c>
      <c r="O176">
        <v>1</v>
      </c>
      <c r="P176">
        <v>11</v>
      </c>
      <c r="Q176">
        <v>8</v>
      </c>
      <c r="R176">
        <v>11</v>
      </c>
      <c r="S176">
        <v>8</v>
      </c>
      <c r="T176">
        <v>11</v>
      </c>
      <c r="U176">
        <v>8</v>
      </c>
      <c r="V176">
        <v>11</v>
      </c>
      <c r="W176" s="1">
        <v>385223.00439999998</v>
      </c>
      <c r="X176" s="1">
        <v>264246.26370000001</v>
      </c>
      <c r="Y176" s="1">
        <v>26288.745610000002</v>
      </c>
      <c r="Z176" s="1">
        <v>312008.42129999999</v>
      </c>
      <c r="AA176" s="1">
        <v>123802.2133</v>
      </c>
      <c r="AB176" s="1">
        <v>313684.89449999999</v>
      </c>
      <c r="AC176" s="1">
        <v>330183.77039999998</v>
      </c>
      <c r="AD176" s="1">
        <v>250815.22099999999</v>
      </c>
      <c r="AE176" s="1">
        <v>251643.26389999999</v>
      </c>
      <c r="AF176" s="1">
        <v>208013.21400000001</v>
      </c>
      <c r="AG176" s="1">
        <v>271068.91850000003</v>
      </c>
      <c r="AH176">
        <v>8</v>
      </c>
      <c r="AI176" s="1">
        <v>699568.73789999995</v>
      </c>
      <c r="AJ176" s="1">
        <v>441849.8124</v>
      </c>
      <c r="AK176" s="1">
        <v>293218.76620000001</v>
      </c>
      <c r="AL176" s="1">
        <v>519368.72779999999</v>
      </c>
      <c r="AM176" s="1">
        <v>712153.94790000003</v>
      </c>
      <c r="AN176" s="1">
        <v>353392.50890000002</v>
      </c>
      <c r="AO176" s="1">
        <v>650231.37399999995</v>
      </c>
      <c r="AP176" s="1">
        <v>280449.14840000001</v>
      </c>
      <c r="AQ176" s="1">
        <v>354904.43979999999</v>
      </c>
      <c r="AR176" s="1">
        <v>801116.77879999997</v>
      </c>
      <c r="AS176" s="1">
        <v>510625.42420000001</v>
      </c>
      <c r="AT176" s="1">
        <v>379720.79985954502</v>
      </c>
      <c r="AU176" s="1">
        <v>248816.17551</v>
      </c>
      <c r="AV176" s="1">
        <v>510625.42420909001</v>
      </c>
      <c r="AW176" s="1">
        <v>192521.394638025</v>
      </c>
      <c r="AX176" s="1">
        <v>233679.466945336</v>
      </c>
      <c r="AY176" s="1">
        <v>18678.055375621301</v>
      </c>
      <c r="AZ176" s="1">
        <v>228268.615271719</v>
      </c>
      <c r="BA176" s="1">
        <v>218975.39791089599</v>
      </c>
      <c r="BB176" s="1">
        <v>226590.73788328</v>
      </c>
      <c r="BC176" s="1">
        <v>194207.92819082999</v>
      </c>
      <c r="BD176" s="1">
        <v>173222.39730333601</v>
      </c>
      <c r="BE176" s="1">
        <v>157454.84309267401</v>
      </c>
      <c r="BF176" s="1">
        <v>141256.95753498899</v>
      </c>
      <c r="BG176" s="1">
        <v>192593.45217390699</v>
      </c>
      <c r="BH176" s="1">
        <v>192593.45217390699</v>
      </c>
      <c r="BI176" s="1">
        <v>1424025.70819286</v>
      </c>
      <c r="BJ176" s="1">
        <v>834059.20774244901</v>
      </c>
      <c r="BK176" s="1">
        <v>522657.52754340402</v>
      </c>
      <c r="BL176" s="1">
        <v>818772.69662728405</v>
      </c>
      <c r="BM176" s="1">
        <v>1122648.2922586999</v>
      </c>
      <c r="BN176" s="1">
        <v>604411.51071282197</v>
      </c>
      <c r="BO176" s="1">
        <v>1061203.71036287</v>
      </c>
      <c r="BP176" s="1">
        <v>476846.48901653301</v>
      </c>
      <c r="BQ176" s="1">
        <v>1044089.29316642</v>
      </c>
      <c r="BR176" s="1">
        <v>844037.08936083398</v>
      </c>
      <c r="BS176" s="1">
        <v>861766.99029876397</v>
      </c>
      <c r="BT176" s="1">
        <v>861766.99029876397</v>
      </c>
      <c r="BU176" s="1">
        <v>407394.99215277098</v>
      </c>
      <c r="BV176" s="7">
        <v>2.1153107104851299</v>
      </c>
      <c r="BW176" s="7">
        <v>0.47274378891158497</v>
      </c>
      <c r="BX176" s="1">
        <v>407242.56807535002</v>
      </c>
      <c r="BY176" s="1">
        <v>494304.679249926</v>
      </c>
      <c r="BZ176" s="1">
        <v>39509.8905870862</v>
      </c>
      <c r="CA176" s="1">
        <v>482859.04675187799</v>
      </c>
      <c r="CB176" s="1">
        <v>463201.004533662</v>
      </c>
      <c r="CC176" s="1">
        <v>479309.81474123202</v>
      </c>
      <c r="CD176" s="1">
        <v>410810.11056319001</v>
      </c>
      <c r="CE176" s="1">
        <v>366419.192311658</v>
      </c>
      <c r="CF176" s="1">
        <v>333065.91601168999</v>
      </c>
      <c r="CG176" s="1">
        <v>298802.35520430602</v>
      </c>
      <c r="CH176" s="1">
        <v>407394.99215277098</v>
      </c>
      <c r="CI176" s="1">
        <v>673199.30879859999</v>
      </c>
      <c r="CJ176" s="1">
        <v>394296.31004476099</v>
      </c>
      <c r="CK176" s="1">
        <v>247083.09987403001</v>
      </c>
      <c r="CL176" s="1">
        <v>387069.70686093898</v>
      </c>
      <c r="CM176" s="1">
        <v>530725.00729750202</v>
      </c>
      <c r="CN176" s="1">
        <v>285731.78763615497</v>
      </c>
      <c r="CO176" s="1">
        <v>501677.46284397901</v>
      </c>
      <c r="CP176" s="1">
        <v>225426.21594686201</v>
      </c>
      <c r="CQ176" s="1">
        <v>493586.72841351503</v>
      </c>
      <c r="CR176" s="1">
        <v>399013.29160634702</v>
      </c>
      <c r="CS176" s="1">
        <v>407394.99215277098</v>
      </c>
      <c r="CT176" s="20">
        <v>474090.91499273799</v>
      </c>
      <c r="CU176" s="20">
        <v>473273.17478631699</v>
      </c>
      <c r="CV176" s="20">
        <v>424708.699303033</v>
      </c>
      <c r="CW176" s="20">
        <v>448111.63853138703</v>
      </c>
      <c r="CX176" s="20">
        <v>685656.84838681505</v>
      </c>
      <c r="CY176" s="20">
        <v>391049.00842573203</v>
      </c>
      <c r="CZ176" s="20">
        <v>255527.31689340601</v>
      </c>
      <c r="DA176" s="20">
        <v>390248.17068786803</v>
      </c>
      <c r="DB176" s="20">
        <v>623344.14068804099</v>
      </c>
      <c r="DC176" s="22">
        <v>484478.65855966602</v>
      </c>
      <c r="DD176" s="22">
        <v>405645.78366234101</v>
      </c>
      <c r="DE176" s="22">
        <v>340144.95313042402</v>
      </c>
      <c r="DF176" s="22">
        <v>364409.33484434203</v>
      </c>
      <c r="DG176" s="22">
        <v>288764.41522620397</v>
      </c>
      <c r="DH176" s="22">
        <v>261097.68620158301</v>
      </c>
      <c r="DI176" s="22">
        <v>424103.35992300202</v>
      </c>
      <c r="DJ176" s="22">
        <v>228128.32160536299</v>
      </c>
      <c r="DK176" s="22">
        <v>435429.29862333002</v>
      </c>
      <c r="DL176" s="22">
        <v>505080.508106958</v>
      </c>
      <c r="DM176" s="6">
        <v>-0.30867985745631799</v>
      </c>
      <c r="DN176" s="6">
        <v>-1.23857378351322</v>
      </c>
      <c r="DO176" s="5">
        <v>9.4139822801735898E-2</v>
      </c>
      <c r="DP176" s="5">
        <v>0.40608256917533297</v>
      </c>
      <c r="DQ176" s="24">
        <v>462889.99029948201</v>
      </c>
      <c r="DR176" s="26">
        <v>373728.231988321</v>
      </c>
      <c r="DS176" t="s">
        <v>1443</v>
      </c>
      <c r="DT176" t="s">
        <v>1442</v>
      </c>
      <c r="DU176" t="s">
        <v>463</v>
      </c>
      <c r="DV176" t="s">
        <v>463</v>
      </c>
      <c r="DW176" t="s">
        <v>3467</v>
      </c>
      <c r="DX176" t="s">
        <v>3468</v>
      </c>
      <c r="DY176" t="s">
        <v>3469</v>
      </c>
      <c r="DZ176" t="s">
        <v>3470</v>
      </c>
      <c r="EA176" t="s">
        <v>3471</v>
      </c>
      <c r="EB176" t="str">
        <f>"PEPD"</f>
        <v>PEPD</v>
      </c>
      <c r="EC176" t="s">
        <v>3472</v>
      </c>
      <c r="ED176" t="s">
        <v>1506</v>
      </c>
      <c r="EE176">
        <v>9606</v>
      </c>
      <c r="EF176" s="15" t="str">
        <f>HYPERLINK("http://www.uniprot.org/uniprot/P12955", "P12955")</f>
        <v>P12955</v>
      </c>
      <c r="EG176" t="s">
        <v>3473</v>
      </c>
      <c r="EH176" t="s">
        <v>3474</v>
      </c>
      <c r="EI176" t="s">
        <v>1508</v>
      </c>
      <c r="EJ176" t="s">
        <v>1542</v>
      </c>
      <c r="EK176" t="s">
        <v>1508</v>
      </c>
      <c r="EL176" t="s">
        <v>1603</v>
      </c>
      <c r="EM176" t="s">
        <v>1508</v>
      </c>
      <c r="EN176" t="s">
        <v>3198</v>
      </c>
      <c r="EO176" t="s">
        <v>3475</v>
      </c>
      <c r="EP176" t="s">
        <v>3247</v>
      </c>
      <c r="EQ176" t="s">
        <v>1514</v>
      </c>
      <c r="ER176" t="s">
        <v>3476</v>
      </c>
      <c r="ES176" t="s">
        <v>3477</v>
      </c>
      <c r="ET176" t="s">
        <v>3478</v>
      </c>
      <c r="EU176" t="s">
        <v>1508</v>
      </c>
      <c r="EV176" t="s">
        <v>1508</v>
      </c>
      <c r="EW176" t="s">
        <v>98</v>
      </c>
    </row>
    <row r="177" spans="1:153">
      <c r="A177">
        <v>140</v>
      </c>
      <c r="B177">
        <v>1</v>
      </c>
      <c r="C177" t="s">
        <v>465</v>
      </c>
      <c r="D177" t="s">
        <v>98</v>
      </c>
      <c r="E177" t="s">
        <v>98</v>
      </c>
      <c r="F177" t="s">
        <v>98</v>
      </c>
      <c r="G177" t="s">
        <v>98</v>
      </c>
      <c r="H177" t="s">
        <v>98</v>
      </c>
      <c r="I177">
        <v>36.1</v>
      </c>
      <c r="J177">
        <v>83</v>
      </c>
      <c r="K177">
        <v>9332</v>
      </c>
      <c r="L177" t="s">
        <v>466</v>
      </c>
      <c r="M177">
        <v>19</v>
      </c>
      <c r="N177">
        <v>19</v>
      </c>
      <c r="O177">
        <v>1</v>
      </c>
      <c r="P177">
        <v>8</v>
      </c>
      <c r="Q177">
        <v>11</v>
      </c>
      <c r="R177">
        <v>8</v>
      </c>
      <c r="S177">
        <v>11</v>
      </c>
      <c r="T177">
        <v>8</v>
      </c>
      <c r="U177">
        <v>11</v>
      </c>
      <c r="V177">
        <v>8</v>
      </c>
      <c r="W177" s="1">
        <v>1040235.105</v>
      </c>
      <c r="X177" s="1">
        <v>409396.77340000001</v>
      </c>
      <c r="Y177" s="1">
        <v>103718.68429999999</v>
      </c>
      <c r="Z177" s="1">
        <v>427993.1606</v>
      </c>
      <c r="AA177" s="1">
        <v>221560.03270000001</v>
      </c>
      <c r="AB177" s="1">
        <v>682653.08400000003</v>
      </c>
      <c r="AC177" s="1">
        <v>506373.05619999999</v>
      </c>
      <c r="AD177" s="1">
        <v>273523.94290000002</v>
      </c>
      <c r="AE177" s="1">
        <v>299765.72269999998</v>
      </c>
      <c r="AF177" s="1">
        <v>425092.022</v>
      </c>
      <c r="AG177" s="1">
        <v>476288.09989999997</v>
      </c>
      <c r="AH177">
        <v>11</v>
      </c>
      <c r="AI177" s="1">
        <v>341119.63669999997</v>
      </c>
      <c r="AJ177" s="1">
        <v>217750.76319999999</v>
      </c>
      <c r="AK177" s="1">
        <v>347846.21679999999</v>
      </c>
      <c r="AL177" s="1">
        <v>407318.56640000001</v>
      </c>
      <c r="AM177" s="1">
        <v>364513.25679999997</v>
      </c>
      <c r="AN177" s="1">
        <v>282943.02</v>
      </c>
      <c r="AO177" s="1">
        <v>394241.70799999998</v>
      </c>
      <c r="AP177" s="1">
        <v>227405.09520000001</v>
      </c>
      <c r="AQ177" s="1">
        <v>110969.7007</v>
      </c>
      <c r="AR177" s="1">
        <v>358744.41700000002</v>
      </c>
      <c r="AS177" s="1">
        <v>305285.23810000002</v>
      </c>
      <c r="AT177" s="1">
        <v>373851.69557272701</v>
      </c>
      <c r="AU177" s="1">
        <v>442418.15306363598</v>
      </c>
      <c r="AV177" s="1">
        <v>305285.23808181798</v>
      </c>
      <c r="AW177" s="1">
        <v>519874.23097423202</v>
      </c>
      <c r="AX177" s="1">
        <v>362039.630902273</v>
      </c>
      <c r="AY177" s="1">
        <v>73691.737049068994</v>
      </c>
      <c r="AZ177" s="1">
        <v>313124.26026472898</v>
      </c>
      <c r="BA177" s="1">
        <v>391884.725066007</v>
      </c>
      <c r="BB177" s="1">
        <v>493115.44398213603</v>
      </c>
      <c r="BC177" s="1">
        <v>297839.17609616299</v>
      </c>
      <c r="BD177" s="1">
        <v>188905.89223450201</v>
      </c>
      <c r="BE177" s="1">
        <v>187565.381646961</v>
      </c>
      <c r="BF177" s="1">
        <v>288670.15006131597</v>
      </c>
      <c r="BG177" s="1">
        <v>338400.91256752302</v>
      </c>
      <c r="BH177" s="1">
        <v>338400.91256752302</v>
      </c>
      <c r="BI177" s="1">
        <v>694375.12843755505</v>
      </c>
      <c r="BJ177" s="1">
        <v>411037.92271273001</v>
      </c>
      <c r="BK177" s="1">
        <v>620030.04103089694</v>
      </c>
      <c r="BL177" s="1">
        <v>642128.22826351097</v>
      </c>
      <c r="BM177" s="1">
        <v>574623.206764334</v>
      </c>
      <c r="BN177" s="1">
        <v>483920.89208727499</v>
      </c>
      <c r="BO177" s="1">
        <v>643418.29699130706</v>
      </c>
      <c r="BP177" s="1">
        <v>386655.911951382</v>
      </c>
      <c r="BQ177" s="1">
        <v>326460.487313274</v>
      </c>
      <c r="BR177" s="1">
        <v>377964.36370074103</v>
      </c>
      <c r="BS177" s="1">
        <v>515220.60663598002</v>
      </c>
      <c r="BT177" s="1">
        <v>515220.60663598002</v>
      </c>
      <c r="BU177" s="1">
        <v>417553.73721140198</v>
      </c>
      <c r="BV177" s="7">
        <v>1.2339025153429</v>
      </c>
      <c r="BW177" s="7">
        <v>0.81043679509972999</v>
      </c>
      <c r="BX177" s="1">
        <v>641474.12126106396</v>
      </c>
      <c r="BY177" s="1">
        <v>446721.61122413102</v>
      </c>
      <c r="BZ177" s="1">
        <v>90928.419704834203</v>
      </c>
      <c r="CA177" s="1">
        <v>386364.81235553598</v>
      </c>
      <c r="CB177" s="1">
        <v>483547.54798341001</v>
      </c>
      <c r="CC177" s="1">
        <v>608456.38668399095</v>
      </c>
      <c r="CD177" s="1">
        <v>367504.50855271402</v>
      </c>
      <c r="CE177" s="1">
        <v>233091.455591248</v>
      </c>
      <c r="CF177" s="1">
        <v>231437.39620543801</v>
      </c>
      <c r="CG177" s="1">
        <v>356190.82426507201</v>
      </c>
      <c r="CH177" s="1">
        <v>417553.73721140198</v>
      </c>
      <c r="CI177" s="1">
        <v>562747.15368789504</v>
      </c>
      <c r="CJ177" s="1">
        <v>333120.25674775499</v>
      </c>
      <c r="CK177" s="1">
        <v>502495.15931863402</v>
      </c>
      <c r="CL177" s="1">
        <v>520404.34335694701</v>
      </c>
      <c r="CM177" s="1">
        <v>465695.790080017</v>
      </c>
      <c r="CN177" s="1">
        <v>392187.29686501302</v>
      </c>
      <c r="CO177" s="1">
        <v>521449.86252216098</v>
      </c>
      <c r="CP177" s="1">
        <v>313360.17808824102</v>
      </c>
      <c r="CQ177" s="1">
        <v>264575.59106486599</v>
      </c>
      <c r="CR177" s="1">
        <v>306316.22757953702</v>
      </c>
      <c r="CS177" s="1">
        <v>417553.73721140198</v>
      </c>
      <c r="CT177" s="20">
        <v>746771.27818462905</v>
      </c>
      <c r="CU177" s="20">
        <v>427714.65467517101</v>
      </c>
      <c r="CV177" s="20">
        <v>339835.192103796</v>
      </c>
      <c r="CW177" s="20">
        <v>467795.36726788903</v>
      </c>
      <c r="CX177" s="20">
        <v>573160.77838060795</v>
      </c>
      <c r="CY177" s="20">
        <v>330376.78205242899</v>
      </c>
      <c r="CZ177" s="20">
        <v>519668.240677236</v>
      </c>
      <c r="DA177" s="20">
        <v>524677.69865036698</v>
      </c>
      <c r="DB177" s="20">
        <v>546966.39144185395</v>
      </c>
      <c r="DC177" s="22">
        <v>615017.93818236096</v>
      </c>
      <c r="DD177" s="22">
        <v>362884.57985353901</v>
      </c>
      <c r="DE177" s="22">
        <v>216377.536714157</v>
      </c>
      <c r="DF177" s="22">
        <v>253216.98665308699</v>
      </c>
      <c r="DG177" s="22">
        <v>344224.98111675202</v>
      </c>
      <c r="DH177" s="22">
        <v>358375.232298274</v>
      </c>
      <c r="DI177" s="22">
        <v>440818.36459895602</v>
      </c>
      <c r="DJ177" s="22">
        <v>317116.31757185998</v>
      </c>
      <c r="DK177" s="22">
        <v>233401.66462845501</v>
      </c>
      <c r="DL177" s="22">
        <v>387742.361274308</v>
      </c>
      <c r="DM177" s="6">
        <v>-0.49519265763770098</v>
      </c>
      <c r="DN177" s="6">
        <v>-1.40950951298798</v>
      </c>
      <c r="DO177" s="5">
        <v>1.08080269890054E-2</v>
      </c>
      <c r="DP177" s="5">
        <v>0.129638437391802</v>
      </c>
      <c r="DQ177" s="24">
        <v>497440.70927044202</v>
      </c>
      <c r="DR177" s="26">
        <v>352917.59628917498</v>
      </c>
      <c r="DS177" t="s">
        <v>1443</v>
      </c>
      <c r="DT177" t="s">
        <v>1442</v>
      </c>
      <c r="DU177" t="s">
        <v>465</v>
      </c>
      <c r="DV177" t="s">
        <v>465</v>
      </c>
      <c r="DW177" t="s">
        <v>3479</v>
      </c>
      <c r="DX177" t="s">
        <v>3480</v>
      </c>
      <c r="DY177" t="s">
        <v>3481</v>
      </c>
      <c r="DZ177" t="s">
        <v>3482</v>
      </c>
      <c r="EA177" t="s">
        <v>3483</v>
      </c>
      <c r="EB177" t="str">
        <f>"APOC1"</f>
        <v>APOC1</v>
      </c>
      <c r="EC177" t="s">
        <v>1508</v>
      </c>
      <c r="ED177" t="s">
        <v>1506</v>
      </c>
      <c r="EE177">
        <v>9606</v>
      </c>
      <c r="EF177" s="15" t="str">
        <f>HYPERLINK("http://www.uniprot.org/uniprot/P02654", "P02654")</f>
        <v>P02654</v>
      </c>
      <c r="EG177" t="s">
        <v>3484</v>
      </c>
      <c r="EH177" t="s">
        <v>2220</v>
      </c>
      <c r="EI177" t="s">
        <v>3485</v>
      </c>
      <c r="EJ177" t="s">
        <v>1510</v>
      </c>
      <c r="EK177" t="s">
        <v>1508</v>
      </c>
      <c r="EL177" t="s">
        <v>1508</v>
      </c>
      <c r="EM177" t="s">
        <v>1528</v>
      </c>
      <c r="EN177" t="s">
        <v>1508</v>
      </c>
      <c r="EO177" t="s">
        <v>1508</v>
      </c>
      <c r="EP177" t="s">
        <v>1508</v>
      </c>
      <c r="EQ177" t="s">
        <v>1514</v>
      </c>
      <c r="ER177" t="s">
        <v>3486</v>
      </c>
      <c r="ES177" t="s">
        <v>3487</v>
      </c>
      <c r="ET177" t="s">
        <v>3488</v>
      </c>
      <c r="EU177" t="s">
        <v>1508</v>
      </c>
      <c r="EV177" t="s">
        <v>3489</v>
      </c>
      <c r="EW177" t="s">
        <v>98</v>
      </c>
    </row>
    <row r="178" spans="1:153">
      <c r="A178">
        <v>519</v>
      </c>
      <c r="B178">
        <v>1</v>
      </c>
      <c r="C178" t="s">
        <v>467</v>
      </c>
      <c r="D178" t="s">
        <v>98</v>
      </c>
      <c r="E178" t="s">
        <v>98</v>
      </c>
      <c r="F178" t="s">
        <v>98</v>
      </c>
      <c r="G178" t="s">
        <v>98</v>
      </c>
      <c r="H178" t="s">
        <v>98</v>
      </c>
      <c r="I178">
        <v>2</v>
      </c>
      <c r="J178">
        <v>861</v>
      </c>
      <c r="K178">
        <v>97112</v>
      </c>
      <c r="L178" t="s">
        <v>468</v>
      </c>
      <c r="M178">
        <v>5</v>
      </c>
      <c r="N178">
        <v>5</v>
      </c>
      <c r="O178">
        <v>1</v>
      </c>
      <c r="P178">
        <v>2</v>
      </c>
      <c r="Q178">
        <v>3</v>
      </c>
      <c r="R178">
        <v>2</v>
      </c>
      <c r="S178">
        <v>3</v>
      </c>
      <c r="T178">
        <v>2</v>
      </c>
      <c r="U178">
        <v>3</v>
      </c>
      <c r="V178">
        <v>2</v>
      </c>
      <c r="W178" s="1">
        <v>784400.02339999995</v>
      </c>
      <c r="X178" s="1">
        <v>370887.36330000003</v>
      </c>
      <c r="Y178" s="1">
        <v>97365.348629999993</v>
      </c>
      <c r="Z178" s="1">
        <v>500408.77340000001</v>
      </c>
      <c r="AA178" s="1">
        <v>189803.93359999999</v>
      </c>
      <c r="AB178" s="1">
        <v>549843.05469999998</v>
      </c>
      <c r="AC178" s="1">
        <v>481797.67969999998</v>
      </c>
      <c r="AD178" s="1">
        <v>381703.58199999999</v>
      </c>
      <c r="AE178" s="1">
        <v>649481.10939999996</v>
      </c>
      <c r="AF178" s="1">
        <v>598634.80469999998</v>
      </c>
      <c r="AG178" s="1">
        <v>500773.36940000003</v>
      </c>
      <c r="AH178">
        <v>3</v>
      </c>
      <c r="AI178" s="1">
        <v>282563.4988</v>
      </c>
      <c r="AJ178" s="1">
        <v>299389.6692</v>
      </c>
      <c r="AK178" s="1">
        <v>178042.1655</v>
      </c>
      <c r="AL178" s="1">
        <v>255984.2451</v>
      </c>
      <c r="AM178" s="1">
        <v>265718.78999999998</v>
      </c>
      <c r="AN178" s="1">
        <v>253619.67189999999</v>
      </c>
      <c r="AO178" s="1">
        <v>627786.30180000002</v>
      </c>
      <c r="AP178" s="1">
        <v>212813.83350000001</v>
      </c>
      <c r="AQ178" s="1">
        <v>154763.38939999999</v>
      </c>
      <c r="AR178" s="1">
        <v>278192.7769</v>
      </c>
      <c r="AS178" s="1">
        <v>280887.43420000002</v>
      </c>
      <c r="AT178" s="1">
        <v>372493.67356954498</v>
      </c>
      <c r="AU178" s="1">
        <v>464099.91292999999</v>
      </c>
      <c r="AV178" s="1">
        <v>280887.43420909002</v>
      </c>
      <c r="AW178" s="1">
        <v>392016.53259072098</v>
      </c>
      <c r="AX178" s="1">
        <v>327984.81287554099</v>
      </c>
      <c r="AY178" s="1">
        <v>69177.715831600493</v>
      </c>
      <c r="AZ178" s="1">
        <v>366104.27788423799</v>
      </c>
      <c r="BA178" s="1">
        <v>335716.06498179899</v>
      </c>
      <c r="BB178" s="1">
        <v>397179.92695523298</v>
      </c>
      <c r="BC178" s="1">
        <v>283384.39853761502</v>
      </c>
      <c r="BD178" s="1">
        <v>263618.80778085103</v>
      </c>
      <c r="BE178" s="1">
        <v>406384.59614349698</v>
      </c>
      <c r="BF178" s="1">
        <v>406519.03578815202</v>
      </c>
      <c r="BG178" s="1">
        <v>355797.60491612798</v>
      </c>
      <c r="BH178" s="1">
        <v>355797.60491612798</v>
      </c>
      <c r="BI178" s="1">
        <v>575179.62808915798</v>
      </c>
      <c r="BJ178" s="1">
        <v>565143.86402673903</v>
      </c>
      <c r="BK178" s="1">
        <v>317357.170636316</v>
      </c>
      <c r="BL178" s="1">
        <v>403553.19724859798</v>
      </c>
      <c r="BM178" s="1">
        <v>418882.38729027897</v>
      </c>
      <c r="BN178" s="1">
        <v>433768.81280453497</v>
      </c>
      <c r="BO178" s="1">
        <v>1024572.45132122</v>
      </c>
      <c r="BP178" s="1">
        <v>361846.452013059</v>
      </c>
      <c r="BQ178" s="1">
        <v>455296.636857362</v>
      </c>
      <c r="BR178" s="1">
        <v>293097.12130558601</v>
      </c>
      <c r="BS178" s="1">
        <v>474045.17540918</v>
      </c>
      <c r="BT178" s="1">
        <v>474045.17540918</v>
      </c>
      <c r="BU178" s="1">
        <v>410687.39697321103</v>
      </c>
      <c r="BV178" s="7">
        <v>1.15427251701152</v>
      </c>
      <c r="BW178" s="7">
        <v>0.86634653884773605</v>
      </c>
      <c r="BX178" s="1">
        <v>452493.90978362202</v>
      </c>
      <c r="BY178" s="1">
        <v>378583.85549940402</v>
      </c>
      <c r="BZ178" s="1">
        <v>79849.936174049595</v>
      </c>
      <c r="CA178" s="1">
        <v>422584.106322126</v>
      </c>
      <c r="CB178" s="1">
        <v>387507.82732774602</v>
      </c>
      <c r="CC178" s="1">
        <v>458453.87399306998</v>
      </c>
      <c r="CD178" s="1">
        <v>327102.82298181002</v>
      </c>
      <c r="CE178" s="1">
        <v>304287.94478878001</v>
      </c>
      <c r="CF178" s="1">
        <v>469078.57066526701</v>
      </c>
      <c r="CG178" s="1">
        <v>469233.75065228803</v>
      </c>
      <c r="CH178" s="1">
        <v>410687.39697321103</v>
      </c>
      <c r="CI178" s="1">
        <v>498304.88001077098</v>
      </c>
      <c r="CJ178" s="1">
        <v>489610.43055060098</v>
      </c>
      <c r="CK178" s="1">
        <v>274941.28635928303</v>
      </c>
      <c r="CL178" s="1">
        <v>349616.91567726003</v>
      </c>
      <c r="CM178" s="1">
        <v>362897.30641321099</v>
      </c>
      <c r="CN178" s="1">
        <v>375794.10963330098</v>
      </c>
      <c r="CO178" s="1">
        <v>887634.79700088501</v>
      </c>
      <c r="CP178" s="1">
        <v>313484.42129584798</v>
      </c>
      <c r="CQ178" s="1">
        <v>394444.66549039102</v>
      </c>
      <c r="CR178" s="1">
        <v>253923.676589329</v>
      </c>
      <c r="CS178" s="1">
        <v>410687.39697321103</v>
      </c>
      <c r="CT178" s="20">
        <v>526770.20659163198</v>
      </c>
      <c r="CU178" s="20">
        <v>362476.00060539797</v>
      </c>
      <c r="CV178" s="20">
        <v>371692.62406805501</v>
      </c>
      <c r="CW178" s="20">
        <v>374884.26352269301</v>
      </c>
      <c r="CX178" s="20">
        <v>507526.00173297402</v>
      </c>
      <c r="CY178" s="20">
        <v>485578.151517505</v>
      </c>
      <c r="CZ178" s="20">
        <v>284337.57404867897</v>
      </c>
      <c r="DA178" s="20">
        <v>352487.83194909798</v>
      </c>
      <c r="DB178" s="20">
        <v>426228.09649770998</v>
      </c>
      <c r="DC178" s="22">
        <v>463397.808792122</v>
      </c>
      <c r="DD178" s="22">
        <v>322990.78711747198</v>
      </c>
      <c r="DE178" s="22">
        <v>282468.85231464298</v>
      </c>
      <c r="DF178" s="22">
        <v>513221.56278478302</v>
      </c>
      <c r="DG178" s="22">
        <v>453470.35340086097</v>
      </c>
      <c r="DH178" s="22">
        <v>343395.36852085002</v>
      </c>
      <c r="DI178" s="22">
        <v>750380.32934264501</v>
      </c>
      <c r="DJ178" s="22">
        <v>317242.05003959098</v>
      </c>
      <c r="DK178" s="22">
        <v>347968.76446058799</v>
      </c>
      <c r="DL178" s="22">
        <v>321422.62498527003</v>
      </c>
      <c r="DM178" s="6">
        <v>4.8311494101034103E-3</v>
      </c>
      <c r="DN178" s="6">
        <v>1.00335372849585</v>
      </c>
      <c r="DO178" s="5">
        <v>0.98061949917230595</v>
      </c>
      <c r="DP178" s="5">
        <v>0.997782564277226</v>
      </c>
      <c r="DQ178" s="24">
        <v>410220.08339263801</v>
      </c>
      <c r="DR178" s="26">
        <v>411595.85017588298</v>
      </c>
      <c r="DS178" t="s">
        <v>1441</v>
      </c>
      <c r="DT178" t="s">
        <v>1442</v>
      </c>
      <c r="DU178" t="s">
        <v>467</v>
      </c>
      <c r="DV178" t="s">
        <v>467</v>
      </c>
      <c r="DW178" t="s">
        <v>3490</v>
      </c>
      <c r="DX178" t="s">
        <v>3491</v>
      </c>
      <c r="DY178" t="s">
        <v>3492</v>
      </c>
      <c r="DZ178" t="s">
        <v>3493</v>
      </c>
      <c r="EA178" t="s">
        <v>3494</v>
      </c>
      <c r="EB178" t="str">
        <f>"HECTD3"</f>
        <v>HECTD3</v>
      </c>
      <c r="EC178" t="s">
        <v>1508</v>
      </c>
      <c r="ED178" t="s">
        <v>1506</v>
      </c>
      <c r="EE178">
        <v>9606</v>
      </c>
      <c r="EF178" s="15" t="str">
        <f>HYPERLINK("http://www.uniprot.org/uniprot/Q5T447", "Q5T447")</f>
        <v>Q5T447</v>
      </c>
      <c r="EG178" t="s">
        <v>3495</v>
      </c>
      <c r="EH178" t="s">
        <v>3496</v>
      </c>
      <c r="EI178" t="s">
        <v>3082</v>
      </c>
      <c r="EJ178" t="s">
        <v>2410</v>
      </c>
      <c r="EK178" t="s">
        <v>1508</v>
      </c>
      <c r="EL178" t="s">
        <v>1508</v>
      </c>
      <c r="EM178" t="s">
        <v>1508</v>
      </c>
      <c r="EN178" t="s">
        <v>1508</v>
      </c>
      <c r="EO178" t="s">
        <v>3497</v>
      </c>
      <c r="EP178" t="s">
        <v>3247</v>
      </c>
      <c r="EQ178" t="s">
        <v>1508</v>
      </c>
      <c r="ER178" t="s">
        <v>3498</v>
      </c>
      <c r="ES178" t="s">
        <v>3499</v>
      </c>
      <c r="ET178" t="s">
        <v>3500</v>
      </c>
      <c r="EU178" t="s">
        <v>3501</v>
      </c>
      <c r="EV178" t="s">
        <v>3502</v>
      </c>
      <c r="EW178" t="s">
        <v>98</v>
      </c>
    </row>
    <row r="179" spans="1:153">
      <c r="A179">
        <v>515</v>
      </c>
      <c r="B179">
        <v>1</v>
      </c>
      <c r="C179" t="s">
        <v>469</v>
      </c>
      <c r="D179" t="s">
        <v>98</v>
      </c>
      <c r="E179" t="s">
        <v>98</v>
      </c>
      <c r="F179" t="s">
        <v>98</v>
      </c>
      <c r="G179" t="s">
        <v>98</v>
      </c>
      <c r="H179" t="s">
        <v>98</v>
      </c>
      <c r="I179">
        <v>4.5999999999999996</v>
      </c>
      <c r="J179">
        <v>763</v>
      </c>
      <c r="K179">
        <v>84621</v>
      </c>
      <c r="L179" t="s">
        <v>470</v>
      </c>
      <c r="M179">
        <v>10</v>
      </c>
      <c r="N179">
        <v>10</v>
      </c>
      <c r="O179">
        <v>1</v>
      </c>
      <c r="P179">
        <v>6</v>
      </c>
      <c r="Q179">
        <v>4</v>
      </c>
      <c r="R179">
        <v>6</v>
      </c>
      <c r="S179">
        <v>4</v>
      </c>
      <c r="T179">
        <v>6</v>
      </c>
      <c r="U179">
        <v>4</v>
      </c>
      <c r="V179">
        <v>6</v>
      </c>
      <c r="W179" s="1">
        <v>770024.04200000002</v>
      </c>
      <c r="X179" s="1">
        <v>552494.33010000002</v>
      </c>
      <c r="Y179" s="1">
        <v>99848.563479999997</v>
      </c>
      <c r="Z179" s="1">
        <v>593548.85160000005</v>
      </c>
      <c r="AA179" s="1">
        <v>266584.74119999999</v>
      </c>
      <c r="AB179" s="1">
        <v>568904.15529999998</v>
      </c>
      <c r="AC179" s="1">
        <v>801444.25589999999</v>
      </c>
      <c r="AD179" s="1">
        <v>613432.65229999996</v>
      </c>
      <c r="AE179" s="1">
        <v>656694.35549999995</v>
      </c>
      <c r="AF179" s="1">
        <v>731529.31640000001</v>
      </c>
      <c r="AG179" s="1">
        <v>617184.07779999997</v>
      </c>
      <c r="AH179">
        <v>4</v>
      </c>
      <c r="AI179" s="1">
        <v>167492.6936</v>
      </c>
      <c r="AJ179" s="1">
        <v>124167.3977</v>
      </c>
      <c r="AK179" s="1">
        <v>161698.15090000001</v>
      </c>
      <c r="AL179" s="1">
        <v>178267.77780000001</v>
      </c>
      <c r="AM179" s="1">
        <v>144157.46090000001</v>
      </c>
      <c r="AN179" s="1">
        <v>182622.34770000001</v>
      </c>
      <c r="AO179" s="1">
        <v>185470.12789999999</v>
      </c>
      <c r="AP179" s="1">
        <v>205908.9688</v>
      </c>
      <c r="AQ179" s="1">
        <v>83338.871459999995</v>
      </c>
      <c r="AR179" s="1">
        <v>197004.72140000001</v>
      </c>
      <c r="AS179" s="1">
        <v>163012.8518</v>
      </c>
      <c r="AT179" s="1">
        <v>366583.214160909</v>
      </c>
      <c r="AU179" s="1">
        <v>570153.57650727197</v>
      </c>
      <c r="AV179" s="1">
        <v>163012.85181454499</v>
      </c>
      <c r="AW179" s="1">
        <v>384831.90457835898</v>
      </c>
      <c r="AX179" s="1">
        <v>488584.318053647</v>
      </c>
      <c r="AY179" s="1">
        <v>70942.030689599007</v>
      </c>
      <c r="AZ179" s="1">
        <v>434246.53054661403</v>
      </c>
      <c r="BA179" s="1">
        <v>471522.263013074</v>
      </c>
      <c r="BB179" s="1">
        <v>410948.74058174097</v>
      </c>
      <c r="BC179" s="1">
        <v>471394.54586220998</v>
      </c>
      <c r="BD179" s="1">
        <v>423659.59367174999</v>
      </c>
      <c r="BE179" s="1">
        <v>410897.97160708898</v>
      </c>
      <c r="BF179" s="1">
        <v>496764.62180097197</v>
      </c>
      <c r="BG179" s="1">
        <v>438506.97759090801</v>
      </c>
      <c r="BH179" s="1">
        <v>438506.97759090801</v>
      </c>
      <c r="BI179" s="1">
        <v>340944.19704467303</v>
      </c>
      <c r="BJ179" s="1">
        <v>234384.98432437799</v>
      </c>
      <c r="BK179" s="1">
        <v>288224.239031445</v>
      </c>
      <c r="BL179" s="1">
        <v>281034.99756201397</v>
      </c>
      <c r="BM179" s="1">
        <v>227251.60447816699</v>
      </c>
      <c r="BN179" s="1">
        <v>312341.22479521303</v>
      </c>
      <c r="BO179" s="1">
        <v>302694.69570220599</v>
      </c>
      <c r="BP179" s="1">
        <v>350106.140059489</v>
      </c>
      <c r="BQ179" s="1">
        <v>245173.66828375999</v>
      </c>
      <c r="BR179" s="1">
        <v>207559.36717474501</v>
      </c>
      <c r="BS179" s="1">
        <v>275111.82956820802</v>
      </c>
      <c r="BT179" s="1">
        <v>275111.82956820802</v>
      </c>
      <c r="BU179" s="1">
        <v>347330.47214930598</v>
      </c>
      <c r="BV179" s="7">
        <v>0.79207513197962698</v>
      </c>
      <c r="BW179" s="7">
        <v>1.26250649670152</v>
      </c>
      <c r="BX179" s="1">
        <v>304815.78160887503</v>
      </c>
      <c r="BY179" s="1">
        <v>386995.48820551898</v>
      </c>
      <c r="BZ179" s="1">
        <v>56191.418321366902</v>
      </c>
      <c r="CA179" s="1">
        <v>343955.87799440499</v>
      </c>
      <c r="CB179" s="1">
        <v>373481.05870741297</v>
      </c>
      <c r="CC179" s="1">
        <v>325502.27793314401</v>
      </c>
      <c r="CD179" s="1">
        <v>373379.897128287</v>
      </c>
      <c r="CE179" s="1">
        <v>335570.22857198602</v>
      </c>
      <c r="CF179" s="1">
        <v>325462.06509084598</v>
      </c>
      <c r="CG179" s="1">
        <v>393474.90337581403</v>
      </c>
      <c r="CH179" s="1">
        <v>347330.47214930598</v>
      </c>
      <c r="CI179" s="1">
        <v>430444.26378158497</v>
      </c>
      <c r="CJ179" s="1">
        <v>295912.56543881301</v>
      </c>
      <c r="CK179" s="1">
        <v>363884.97428405401</v>
      </c>
      <c r="CL179" s="1">
        <v>354808.51022254099</v>
      </c>
      <c r="CM179" s="1">
        <v>286906.627039532</v>
      </c>
      <c r="CN179" s="1">
        <v>394332.82549166901</v>
      </c>
      <c r="CO179" s="1">
        <v>382154.01984112698</v>
      </c>
      <c r="CP179" s="1">
        <v>442011.27636020002</v>
      </c>
      <c r="CQ179" s="1">
        <v>309533.349028392</v>
      </c>
      <c r="CR179" s="1">
        <v>262045.049509373</v>
      </c>
      <c r="CS179" s="1">
        <v>347330.47214930598</v>
      </c>
      <c r="CT179" s="20">
        <v>354850.90247353603</v>
      </c>
      <c r="CU179" s="20">
        <v>370529.73807355302</v>
      </c>
      <c r="CV179" s="20">
        <v>302533.53342616698</v>
      </c>
      <c r="CW179" s="20">
        <v>361314.43485600897</v>
      </c>
      <c r="CX179" s="20">
        <v>438409.62617351802</v>
      </c>
      <c r="CY179" s="20">
        <v>293475.52170200698</v>
      </c>
      <c r="CZ179" s="20">
        <v>376320.96725366998</v>
      </c>
      <c r="DA179" s="20">
        <v>357722.05782195099</v>
      </c>
      <c r="DB179" s="20">
        <v>336975.95257539902</v>
      </c>
      <c r="DC179" s="22">
        <v>329012.47193593002</v>
      </c>
      <c r="DD179" s="22">
        <v>368686.10844734998</v>
      </c>
      <c r="DE179" s="22">
        <v>311508.027048157</v>
      </c>
      <c r="DF179" s="22">
        <v>356089.917806716</v>
      </c>
      <c r="DG179" s="22">
        <v>380256.54216083902</v>
      </c>
      <c r="DH179" s="22">
        <v>360335.78616150899</v>
      </c>
      <c r="DI179" s="22">
        <v>323061.75944983202</v>
      </c>
      <c r="DJ179" s="22">
        <v>447309.511820335</v>
      </c>
      <c r="DK179" s="22">
        <v>273062.22252201202</v>
      </c>
      <c r="DL179" s="22">
        <v>331702.851853072</v>
      </c>
      <c r="DM179" s="6">
        <v>-2.70116503045136E-2</v>
      </c>
      <c r="DN179" s="6">
        <v>-1.0188993030253</v>
      </c>
      <c r="DO179" s="5">
        <v>0.81744965202717501</v>
      </c>
      <c r="DP179" s="5">
        <v>0.92791530701795999</v>
      </c>
      <c r="DQ179" s="24">
        <v>354681.41492842301</v>
      </c>
      <c r="DR179" s="26">
        <v>348102.51992057503</v>
      </c>
      <c r="DS179" t="s">
        <v>1443</v>
      </c>
      <c r="DT179" t="s">
        <v>1442</v>
      </c>
      <c r="DU179" t="s">
        <v>469</v>
      </c>
      <c r="DV179" t="s">
        <v>469</v>
      </c>
      <c r="DW179" t="s">
        <v>3503</v>
      </c>
      <c r="DX179" t="s">
        <v>3504</v>
      </c>
      <c r="DY179" t="s">
        <v>3505</v>
      </c>
      <c r="DZ179" t="s">
        <v>3506</v>
      </c>
      <c r="EA179" t="s">
        <v>3507</v>
      </c>
      <c r="EB179" t="str">
        <f>"AOC3"</f>
        <v>AOC3</v>
      </c>
      <c r="EC179" t="s">
        <v>3508</v>
      </c>
      <c r="ED179" t="s">
        <v>1506</v>
      </c>
      <c r="EE179">
        <v>9606</v>
      </c>
      <c r="EF179" s="15" t="str">
        <f>HYPERLINK("http://www.uniprot.org/uniprot/Q16853", "Q16853")</f>
        <v>Q16853</v>
      </c>
      <c r="EG179" t="s">
        <v>3509</v>
      </c>
      <c r="EH179" t="s">
        <v>1763</v>
      </c>
      <c r="EI179" t="s">
        <v>2475</v>
      </c>
      <c r="EJ179" t="s">
        <v>1542</v>
      </c>
      <c r="EK179" t="s">
        <v>1508</v>
      </c>
      <c r="EL179" t="s">
        <v>1508</v>
      </c>
      <c r="EM179" t="s">
        <v>2815</v>
      </c>
      <c r="EN179" t="s">
        <v>2420</v>
      </c>
      <c r="EO179" t="s">
        <v>1574</v>
      </c>
      <c r="EP179" t="s">
        <v>3510</v>
      </c>
      <c r="EQ179" t="s">
        <v>1514</v>
      </c>
      <c r="ER179" t="s">
        <v>3511</v>
      </c>
      <c r="ES179" t="s">
        <v>3512</v>
      </c>
      <c r="ET179" t="s">
        <v>3513</v>
      </c>
      <c r="EU179" t="s">
        <v>1508</v>
      </c>
      <c r="EV179" t="s">
        <v>3514</v>
      </c>
      <c r="EW179" t="s">
        <v>98</v>
      </c>
    </row>
    <row r="180" spans="1:153">
      <c r="A180">
        <v>503</v>
      </c>
      <c r="B180">
        <v>1</v>
      </c>
      <c r="C180" t="s">
        <v>471</v>
      </c>
      <c r="D180" t="s">
        <v>98</v>
      </c>
      <c r="E180" t="s">
        <v>98</v>
      </c>
      <c r="F180" t="s">
        <v>98</v>
      </c>
      <c r="G180" t="s">
        <v>98</v>
      </c>
      <c r="H180" t="s">
        <v>98</v>
      </c>
      <c r="I180">
        <v>5.5</v>
      </c>
      <c r="J180">
        <v>836</v>
      </c>
      <c r="K180">
        <v>93313</v>
      </c>
      <c r="L180" t="s">
        <v>472</v>
      </c>
      <c r="M180">
        <v>9</v>
      </c>
      <c r="N180">
        <v>9</v>
      </c>
      <c r="O180">
        <v>1</v>
      </c>
      <c r="P180">
        <v>5</v>
      </c>
      <c r="Q180">
        <v>4</v>
      </c>
      <c r="R180">
        <v>5</v>
      </c>
      <c r="S180">
        <v>4</v>
      </c>
      <c r="T180">
        <v>5</v>
      </c>
      <c r="U180">
        <v>4</v>
      </c>
      <c r="V180">
        <v>5</v>
      </c>
      <c r="W180" s="1">
        <v>787619.89060000004</v>
      </c>
      <c r="X180" s="1">
        <v>364298.65230000002</v>
      </c>
      <c r="Y180" s="1">
        <v>101336.32369999999</v>
      </c>
      <c r="Z180" s="1">
        <v>662235.56640000001</v>
      </c>
      <c r="AA180" s="1">
        <v>271094.67190000002</v>
      </c>
      <c r="AB180" s="1">
        <v>565848.80859999999</v>
      </c>
      <c r="AC180" s="1">
        <v>753459.83589999995</v>
      </c>
      <c r="AD180" s="1">
        <v>733371.82030000002</v>
      </c>
      <c r="AE180" s="1">
        <v>651362.99219999998</v>
      </c>
      <c r="AF180" s="1">
        <v>684644.44920000003</v>
      </c>
      <c r="AG180" s="1">
        <v>608215.1875</v>
      </c>
      <c r="AH180">
        <v>4</v>
      </c>
      <c r="AI180" s="1">
        <v>95104.935060000003</v>
      </c>
      <c r="AJ180" s="1">
        <v>93730.879639999999</v>
      </c>
      <c r="AK180" s="1">
        <v>125866.6431</v>
      </c>
      <c r="AL180" s="1">
        <v>129506.4712</v>
      </c>
      <c r="AM180" s="1">
        <v>93831.860839999994</v>
      </c>
      <c r="AN180" s="1">
        <v>148279.08540000001</v>
      </c>
      <c r="AO180" s="1">
        <v>107651.04979999999</v>
      </c>
      <c r="AP180" s="1">
        <v>115440.4785</v>
      </c>
      <c r="AQ180" s="1">
        <v>74612.067630000005</v>
      </c>
      <c r="AR180" s="1">
        <v>203599.0405</v>
      </c>
      <c r="AS180" s="1">
        <v>118762.2512</v>
      </c>
      <c r="AT180" s="1">
        <v>340448.77097590902</v>
      </c>
      <c r="AU180" s="1">
        <v>562135.29078181798</v>
      </c>
      <c r="AV180" s="1">
        <v>118762.25117</v>
      </c>
      <c r="AW180" s="1">
        <v>393625.71303117397</v>
      </c>
      <c r="AX180" s="1">
        <v>322158.25376821897</v>
      </c>
      <c r="AY180" s="1">
        <v>71999.078758268995</v>
      </c>
      <c r="AZ180" s="1">
        <v>484498.44749690703</v>
      </c>
      <c r="BA180" s="1">
        <v>479499.21143151599</v>
      </c>
      <c r="BB180" s="1">
        <v>408741.70646763197</v>
      </c>
      <c r="BC180" s="1">
        <v>443171.006036648</v>
      </c>
      <c r="BD180" s="1">
        <v>506494.08086392703</v>
      </c>
      <c r="BE180" s="1">
        <v>407562.10257224302</v>
      </c>
      <c r="BF180" s="1">
        <v>464926.19400232198</v>
      </c>
      <c r="BG180" s="1">
        <v>432134.61459700699</v>
      </c>
      <c r="BH180" s="1">
        <v>432134.61459700699</v>
      </c>
      <c r="BI180" s="1">
        <v>193593.37426655</v>
      </c>
      <c r="BJ180" s="1">
        <v>176931.39392524699</v>
      </c>
      <c r="BK180" s="1">
        <v>224355.177996905</v>
      </c>
      <c r="BL180" s="1">
        <v>204163.933982449</v>
      </c>
      <c r="BM180" s="1">
        <v>147917.70605514399</v>
      </c>
      <c r="BN180" s="1">
        <v>253603.52513609701</v>
      </c>
      <c r="BO180" s="1">
        <v>175690.835662781</v>
      </c>
      <c r="BP180" s="1">
        <v>196282.95246095801</v>
      </c>
      <c r="BQ180" s="1">
        <v>219500.38437781201</v>
      </c>
      <c r="BR180" s="1">
        <v>214506.980864496</v>
      </c>
      <c r="BS180" s="1">
        <v>200431.437463332</v>
      </c>
      <c r="BT180" s="1">
        <v>200431.437463332</v>
      </c>
      <c r="BU180" s="1">
        <v>294301.48144605203</v>
      </c>
      <c r="BV180" s="7">
        <v>0.68104121147644403</v>
      </c>
      <c r="BW180" s="7">
        <v>1.4683399229718801</v>
      </c>
      <c r="BX180" s="1">
        <v>268075.33247103001</v>
      </c>
      <c r="BY180" s="1">
        <v>219403.04743344401</v>
      </c>
      <c r="BZ180" s="1">
        <v>49034.339822719499</v>
      </c>
      <c r="CA180" s="1">
        <v>329963.40964174998</v>
      </c>
      <c r="CB180" s="1">
        <v>326558.72385532001</v>
      </c>
      <c r="CC180" s="1">
        <v>278369.946953665</v>
      </c>
      <c r="CD180" s="1">
        <v>301817.718842434</v>
      </c>
      <c r="CE180" s="1">
        <v>344943.34243721701</v>
      </c>
      <c r="CF180" s="1">
        <v>277566.58808768698</v>
      </c>
      <c r="CG180" s="1">
        <v>316633.89841047401</v>
      </c>
      <c r="CH180" s="1">
        <v>294301.48144605203</v>
      </c>
      <c r="CI180" s="1">
        <v>284260.88025841297</v>
      </c>
      <c r="CJ180" s="1">
        <v>259795.42932750599</v>
      </c>
      <c r="CK180" s="1">
        <v>329429.66477831901</v>
      </c>
      <c r="CL180" s="1">
        <v>299782.05509742501</v>
      </c>
      <c r="CM180" s="1">
        <v>217193.47311518699</v>
      </c>
      <c r="CN180" s="1">
        <v>372376.18056373397</v>
      </c>
      <c r="CO180" s="1">
        <v>257973.86810395401</v>
      </c>
      <c r="CP180" s="1">
        <v>288210.09529721702</v>
      </c>
      <c r="CQ180" s="1">
        <v>322301.17748961499</v>
      </c>
      <c r="CR180" s="1">
        <v>314969.16375950503</v>
      </c>
      <c r="CS180" s="1">
        <v>294301.48144605203</v>
      </c>
      <c r="CT180" s="20">
        <v>312079.55557990202</v>
      </c>
      <c r="CU180" s="20">
        <v>210067.962484566</v>
      </c>
      <c r="CV180" s="20">
        <v>290226.16738618002</v>
      </c>
      <c r="CW180" s="20">
        <v>315920.65516103897</v>
      </c>
      <c r="CX180" s="20">
        <v>289521.122096034</v>
      </c>
      <c r="CY180" s="20">
        <v>257655.83507622901</v>
      </c>
      <c r="CZ180" s="20">
        <v>340688.12633812003</v>
      </c>
      <c r="DA180" s="20">
        <v>302243.74714203703</v>
      </c>
      <c r="DB180" s="20">
        <v>255096.85241974299</v>
      </c>
      <c r="DC180" s="22">
        <v>281371.86916618299</v>
      </c>
      <c r="DD180" s="22">
        <v>298023.54405342002</v>
      </c>
      <c r="DE180" s="22">
        <v>320209.03792114498</v>
      </c>
      <c r="DF180" s="22">
        <v>303687.20087376802</v>
      </c>
      <c r="DG180" s="22">
        <v>305996.92714194598</v>
      </c>
      <c r="DH180" s="22">
        <v>340272.11304043001</v>
      </c>
      <c r="DI180" s="22">
        <v>218083.51448557299</v>
      </c>
      <c r="DJ180" s="22">
        <v>291664.76948437199</v>
      </c>
      <c r="DK180" s="22">
        <v>284325.66675942601</v>
      </c>
      <c r="DL180" s="22">
        <v>398695.45355050999</v>
      </c>
      <c r="DM180" s="6">
        <v>8.9440354739723393E-2</v>
      </c>
      <c r="DN180" s="6">
        <v>1.06395844633008</v>
      </c>
      <c r="DO180" s="5">
        <v>0.47659971994415401</v>
      </c>
      <c r="DP180" s="5">
        <v>0.78275445743496896</v>
      </c>
      <c r="DQ180" s="24">
        <v>285944.44707598299</v>
      </c>
      <c r="DR180" s="26">
        <v>304233.00964767701</v>
      </c>
      <c r="DS180" t="s">
        <v>1441</v>
      </c>
      <c r="DT180" t="s">
        <v>1442</v>
      </c>
      <c r="DU180" t="s">
        <v>471</v>
      </c>
      <c r="DV180" t="s">
        <v>471</v>
      </c>
      <c r="DW180" t="s">
        <v>3515</v>
      </c>
      <c r="DX180" t="s">
        <v>3516</v>
      </c>
      <c r="DY180" t="s">
        <v>3517</v>
      </c>
      <c r="DZ180" t="s">
        <v>3518</v>
      </c>
      <c r="EA180" t="s">
        <v>3519</v>
      </c>
      <c r="EB180" t="str">
        <f>"POSTN"</f>
        <v>POSTN</v>
      </c>
      <c r="EC180" t="s">
        <v>3520</v>
      </c>
      <c r="ED180" t="s">
        <v>1506</v>
      </c>
      <c r="EE180">
        <v>9606</v>
      </c>
      <c r="EF180" s="15" t="str">
        <f>HYPERLINK("http://www.uniprot.org/uniprot/Q15063", "Q15063")</f>
        <v>Q15063</v>
      </c>
      <c r="EG180" t="s">
        <v>3521</v>
      </c>
      <c r="EH180" t="s">
        <v>1763</v>
      </c>
      <c r="EI180" t="s">
        <v>3522</v>
      </c>
      <c r="EJ180" t="s">
        <v>1542</v>
      </c>
      <c r="EK180" t="s">
        <v>1508</v>
      </c>
      <c r="EL180" t="s">
        <v>1508</v>
      </c>
      <c r="EM180" t="s">
        <v>1559</v>
      </c>
      <c r="EN180" t="s">
        <v>1508</v>
      </c>
      <c r="EO180" t="s">
        <v>1589</v>
      </c>
      <c r="EP180" t="s">
        <v>3523</v>
      </c>
      <c r="EQ180" t="s">
        <v>1514</v>
      </c>
      <c r="ER180" t="s">
        <v>3524</v>
      </c>
      <c r="ES180" t="s">
        <v>3525</v>
      </c>
      <c r="ET180" t="s">
        <v>3526</v>
      </c>
      <c r="EU180" t="s">
        <v>1508</v>
      </c>
      <c r="EV180" t="s">
        <v>1508</v>
      </c>
      <c r="EW180" t="s">
        <v>98</v>
      </c>
    </row>
    <row r="181" spans="1:153">
      <c r="A181">
        <v>395</v>
      </c>
      <c r="B181">
        <v>1</v>
      </c>
      <c r="C181" t="s">
        <v>473</v>
      </c>
      <c r="D181" t="s">
        <v>98</v>
      </c>
      <c r="E181" t="s">
        <v>98</v>
      </c>
      <c r="F181" t="s">
        <v>98</v>
      </c>
      <c r="G181" t="s">
        <v>98</v>
      </c>
      <c r="H181" t="s">
        <v>98</v>
      </c>
      <c r="I181">
        <v>7.5</v>
      </c>
      <c r="J181">
        <v>560</v>
      </c>
      <c r="K181">
        <v>60958</v>
      </c>
      <c r="L181" t="s">
        <v>474</v>
      </c>
      <c r="M181">
        <v>14</v>
      </c>
      <c r="N181">
        <v>14</v>
      </c>
      <c r="O181">
        <v>1</v>
      </c>
      <c r="P181">
        <v>6</v>
      </c>
      <c r="Q181">
        <v>8</v>
      </c>
      <c r="R181">
        <v>6</v>
      </c>
      <c r="S181">
        <v>8</v>
      </c>
      <c r="T181">
        <v>6</v>
      </c>
      <c r="U181">
        <v>8</v>
      </c>
      <c r="V181">
        <v>6</v>
      </c>
      <c r="W181" s="1">
        <v>570339.89210000006</v>
      </c>
      <c r="X181" s="1">
        <v>310739.7219</v>
      </c>
      <c r="Y181" s="1">
        <v>51878.020629999999</v>
      </c>
      <c r="Z181" s="1">
        <v>407484.54629999999</v>
      </c>
      <c r="AA181" s="1">
        <v>144714.9332</v>
      </c>
      <c r="AB181" s="1">
        <v>688383.78659999999</v>
      </c>
      <c r="AC181" s="1">
        <v>876197.929</v>
      </c>
      <c r="AD181" s="1">
        <v>715811.11450000003</v>
      </c>
      <c r="AE181" s="1">
        <v>605957.55050000001</v>
      </c>
      <c r="AF181" s="1">
        <v>1312091.1810000001</v>
      </c>
      <c r="AG181" s="1">
        <v>625746.73950000003</v>
      </c>
      <c r="AH181">
        <v>8</v>
      </c>
      <c r="AI181" s="1">
        <v>78511.493589999998</v>
      </c>
      <c r="AJ181" s="1">
        <v>56224.39905</v>
      </c>
      <c r="AK181" s="1">
        <v>83248.115720000002</v>
      </c>
      <c r="AL181" s="1">
        <v>63821.301030000002</v>
      </c>
      <c r="AM181" s="1">
        <v>71167.131500000003</v>
      </c>
      <c r="AN181" s="1">
        <v>83075.275940000007</v>
      </c>
      <c r="AO181" s="1">
        <v>193786.40839999999</v>
      </c>
      <c r="AP181" s="1">
        <v>71168.688110000003</v>
      </c>
      <c r="AQ181" s="1">
        <v>67575.207609999998</v>
      </c>
      <c r="AR181" s="1">
        <v>250195.8113</v>
      </c>
      <c r="AS181" s="1">
        <v>101877.3832</v>
      </c>
      <c r="AT181" s="1">
        <v>337727.11957636301</v>
      </c>
      <c r="AU181" s="1">
        <v>573576.85592999996</v>
      </c>
      <c r="AV181" s="1">
        <v>101877.383222727</v>
      </c>
      <c r="AW181" s="1">
        <v>285036.53777326999</v>
      </c>
      <c r="AX181" s="1">
        <v>274794.77497843601</v>
      </c>
      <c r="AY181" s="1">
        <v>36859.139514674098</v>
      </c>
      <c r="AZ181" s="1">
        <v>298119.94413794897</v>
      </c>
      <c r="BA181" s="1">
        <v>255964.81061553699</v>
      </c>
      <c r="BB181" s="1">
        <v>497255.02530559502</v>
      </c>
      <c r="BC181" s="1">
        <v>515363.26049593702</v>
      </c>
      <c r="BD181" s="1">
        <v>494365.998904281</v>
      </c>
      <c r="BE181" s="1">
        <v>379151.61946363002</v>
      </c>
      <c r="BF181" s="1">
        <v>891010.74240673496</v>
      </c>
      <c r="BG181" s="1">
        <v>444590.71668473701</v>
      </c>
      <c r="BH181" s="1">
        <v>444590.71668473701</v>
      </c>
      <c r="BI181" s="1">
        <v>159816.154158622</v>
      </c>
      <c r="BJ181" s="1">
        <v>106132.16620534701</v>
      </c>
      <c r="BK181" s="1">
        <v>148388.36851657901</v>
      </c>
      <c r="BL181" s="1">
        <v>100612.79385831099</v>
      </c>
      <c r="BM181" s="1">
        <v>112188.746378535</v>
      </c>
      <c r="BN181" s="1">
        <v>142084.65592570999</v>
      </c>
      <c r="BO181" s="1">
        <v>316267.199392282</v>
      </c>
      <c r="BP181" s="1">
        <v>121007.81637875699</v>
      </c>
      <c r="BQ181" s="1">
        <v>198798.72674700501</v>
      </c>
      <c r="BR181" s="1">
        <v>263600.20152897597</v>
      </c>
      <c r="BS181" s="1">
        <v>171935.35953938399</v>
      </c>
      <c r="BT181" s="1">
        <v>171935.35953938399</v>
      </c>
      <c r="BU181" s="1">
        <v>276479.41102559998</v>
      </c>
      <c r="BV181" s="7">
        <v>0.62187400827276895</v>
      </c>
      <c r="BW181" s="7">
        <v>1.6080427654107301</v>
      </c>
      <c r="BX181" s="1">
        <v>177256.81424925599</v>
      </c>
      <c r="BY181" s="1">
        <v>170887.72816825399</v>
      </c>
      <c r="BZ181" s="1">
        <v>22921.740831475599</v>
      </c>
      <c r="CA181" s="1">
        <v>185393.044607121</v>
      </c>
      <c r="CB181" s="1">
        <v>159177.862754264</v>
      </c>
      <c r="CC181" s="1">
        <v>309229.97572056798</v>
      </c>
      <c r="CD181" s="1">
        <v>320491.01652113203</v>
      </c>
      <c r="CE181" s="1">
        <v>307433.36529237701</v>
      </c>
      <c r="CF181" s="1">
        <v>235784.53733895899</v>
      </c>
      <c r="CG181" s="1">
        <v>554096.42179457203</v>
      </c>
      <c r="CH181" s="1">
        <v>276479.41102559998</v>
      </c>
      <c r="CI181" s="1">
        <v>256991.210490539</v>
      </c>
      <c r="CJ181" s="1">
        <v>170665.06204387799</v>
      </c>
      <c r="CK181" s="1">
        <v>238614.84246418701</v>
      </c>
      <c r="CL181" s="1">
        <v>161789.67527161801</v>
      </c>
      <c r="CM181" s="1">
        <v>180404.301974503</v>
      </c>
      <c r="CN181" s="1">
        <v>228478.203037211</v>
      </c>
      <c r="CO181" s="1">
        <v>508571.18191947299</v>
      </c>
      <c r="CP181" s="1">
        <v>194585.743686011</v>
      </c>
      <c r="CQ181" s="1">
        <v>319676.85431838699</v>
      </c>
      <c r="CR181" s="1">
        <v>423880.39702948101</v>
      </c>
      <c r="CS181" s="1">
        <v>276479.41102559998</v>
      </c>
      <c r="CT181" s="20">
        <v>206353.29369737901</v>
      </c>
      <c r="CU181" s="20">
        <v>163616.8562372</v>
      </c>
      <c r="CV181" s="20">
        <v>163066.30136595501</v>
      </c>
      <c r="CW181" s="20">
        <v>153992.43999600099</v>
      </c>
      <c r="CX181" s="20">
        <v>261746.82764086401</v>
      </c>
      <c r="CY181" s="20">
        <v>169259.517740854</v>
      </c>
      <c r="CZ181" s="20">
        <v>246769.65157431699</v>
      </c>
      <c r="DA181" s="20">
        <v>163118.22829787299</v>
      </c>
      <c r="DB181" s="20">
        <v>211887.44273300399</v>
      </c>
      <c r="DC181" s="22">
        <v>312564.69034422102</v>
      </c>
      <c r="DD181" s="22">
        <v>316462.09820694698</v>
      </c>
      <c r="DE181" s="22">
        <v>285388.729144843</v>
      </c>
      <c r="DF181" s="22">
        <v>257973.21877647701</v>
      </c>
      <c r="DG181" s="22">
        <v>535482.15545034595</v>
      </c>
      <c r="DH181" s="22">
        <v>208780.16637223001</v>
      </c>
      <c r="DI181" s="22">
        <v>429931.10710883001</v>
      </c>
      <c r="DJ181" s="22">
        <v>196918.175328307</v>
      </c>
      <c r="DK181" s="22">
        <v>282010.55751513701</v>
      </c>
      <c r="DL181" s="22">
        <v>536557.88118318305</v>
      </c>
      <c r="DM181" s="6">
        <v>0.79841559974885001</v>
      </c>
      <c r="DN181" s="6">
        <v>1.7391904453860101</v>
      </c>
      <c r="DO181" s="5">
        <v>5.32756032257559E-5</v>
      </c>
      <c r="DP181" s="5">
        <v>2.4879706706427999E-3</v>
      </c>
      <c r="DQ181" s="24">
        <v>193312.28436482701</v>
      </c>
      <c r="DR181" s="26">
        <v>336206.87794305198</v>
      </c>
      <c r="DS181" t="s">
        <v>1441</v>
      </c>
      <c r="DT181" t="s">
        <v>1446</v>
      </c>
      <c r="DU181" t="s">
        <v>473</v>
      </c>
      <c r="DV181" t="s">
        <v>473</v>
      </c>
      <c r="DW181" t="s">
        <v>3527</v>
      </c>
      <c r="DX181" t="s">
        <v>3528</v>
      </c>
      <c r="DY181" t="s">
        <v>3529</v>
      </c>
      <c r="DZ181" t="s">
        <v>3530</v>
      </c>
      <c r="EA181" t="s">
        <v>3531</v>
      </c>
      <c r="EB181" t="str">
        <f>"GP5"</f>
        <v>GP5</v>
      </c>
      <c r="EC181" t="s">
        <v>1508</v>
      </c>
      <c r="ED181" t="s">
        <v>1506</v>
      </c>
      <c r="EE181">
        <v>9606</v>
      </c>
      <c r="EF181" s="15" t="str">
        <f>HYPERLINK("http://www.uniprot.org/uniprot/P40197", "P40197")</f>
        <v>P40197</v>
      </c>
      <c r="EG181" t="s">
        <v>3532</v>
      </c>
      <c r="EH181" t="s">
        <v>2397</v>
      </c>
      <c r="EI181" t="s">
        <v>2755</v>
      </c>
      <c r="EJ181" t="s">
        <v>1508</v>
      </c>
      <c r="EK181" t="s">
        <v>1508</v>
      </c>
      <c r="EL181" t="s">
        <v>1508</v>
      </c>
      <c r="EM181" t="s">
        <v>3533</v>
      </c>
      <c r="EN181" t="s">
        <v>1508</v>
      </c>
      <c r="EO181" t="s">
        <v>1508</v>
      </c>
      <c r="EP181" t="s">
        <v>1604</v>
      </c>
      <c r="EQ181" t="s">
        <v>1508</v>
      </c>
      <c r="ER181" t="s">
        <v>3534</v>
      </c>
      <c r="ES181" t="s">
        <v>3535</v>
      </c>
      <c r="ET181" t="s">
        <v>1508</v>
      </c>
      <c r="EU181" t="s">
        <v>1508</v>
      </c>
      <c r="EV181" t="s">
        <v>3536</v>
      </c>
      <c r="EW181" t="s">
        <v>98</v>
      </c>
    </row>
    <row r="182" spans="1:153">
      <c r="A182">
        <v>396</v>
      </c>
      <c r="B182">
        <v>1</v>
      </c>
      <c r="C182" t="s">
        <v>475</v>
      </c>
      <c r="D182" t="s">
        <v>98</v>
      </c>
      <c r="E182" t="s">
        <v>98</v>
      </c>
      <c r="F182" t="s">
        <v>98</v>
      </c>
      <c r="G182" t="s">
        <v>98</v>
      </c>
      <c r="H182" t="s">
        <v>98</v>
      </c>
      <c r="I182">
        <v>28.4</v>
      </c>
      <c r="J182">
        <v>190</v>
      </c>
      <c r="K182">
        <v>21029</v>
      </c>
      <c r="L182" t="s">
        <v>476</v>
      </c>
      <c r="M182">
        <v>12</v>
      </c>
      <c r="N182">
        <v>12</v>
      </c>
      <c r="O182">
        <v>1</v>
      </c>
      <c r="P182">
        <v>8</v>
      </c>
      <c r="Q182">
        <v>4</v>
      </c>
      <c r="R182">
        <v>8</v>
      </c>
      <c r="S182">
        <v>4</v>
      </c>
      <c r="T182">
        <v>8</v>
      </c>
      <c r="U182">
        <v>4</v>
      </c>
      <c r="V182">
        <v>8</v>
      </c>
      <c r="W182" s="1">
        <v>652285.85640000005</v>
      </c>
      <c r="X182" s="1">
        <v>463323.82189999998</v>
      </c>
      <c r="Y182" s="1">
        <v>44993.49985</v>
      </c>
      <c r="Z182" s="1">
        <v>767255.04299999995</v>
      </c>
      <c r="AA182" s="1">
        <v>280491.76640000002</v>
      </c>
      <c r="AB182" s="1">
        <v>553275.23049999995</v>
      </c>
      <c r="AC182" s="1">
        <v>1089591.3570000001</v>
      </c>
      <c r="AD182" s="1">
        <v>706698.35620000004</v>
      </c>
      <c r="AE182" s="1">
        <v>894367.09860000003</v>
      </c>
      <c r="AF182" s="1">
        <v>627458.02590000001</v>
      </c>
      <c r="AG182" s="1">
        <v>670527.39509999997</v>
      </c>
      <c r="AH182">
        <v>4</v>
      </c>
      <c r="AI182" s="1">
        <v>46921.219239999999</v>
      </c>
      <c r="AJ182" s="1">
        <v>46922.067139999999</v>
      </c>
      <c r="AK182" s="1">
        <v>43856.09448</v>
      </c>
      <c r="AL182" s="1">
        <v>61858.112549999998</v>
      </c>
      <c r="AM182" s="1">
        <v>38216.991090000003</v>
      </c>
      <c r="AN182" s="1">
        <v>85472.185549999995</v>
      </c>
      <c r="AO182" s="1">
        <v>42554.566099999996</v>
      </c>
      <c r="AP182" s="1">
        <v>55947.745849999999</v>
      </c>
      <c r="AQ182" s="1">
        <v>33524.963739999999</v>
      </c>
      <c r="AR182" s="1">
        <v>156956.13819999999</v>
      </c>
      <c r="AS182" s="1">
        <v>61223.008390000003</v>
      </c>
      <c r="AT182" s="1">
        <v>337441.84287181799</v>
      </c>
      <c r="AU182" s="1">
        <v>613660.67735000001</v>
      </c>
      <c r="AV182" s="1">
        <v>61223.008393636301</v>
      </c>
      <c r="AW182" s="1">
        <v>325990.35193233402</v>
      </c>
      <c r="AX182" s="1">
        <v>409728.64557731798</v>
      </c>
      <c r="AY182" s="1">
        <v>31967.713264402799</v>
      </c>
      <c r="AZ182" s="1">
        <v>561331.791930879</v>
      </c>
      <c r="BA182" s="1">
        <v>496120.34002440702</v>
      </c>
      <c r="BB182" s="1">
        <v>399659.16411552601</v>
      </c>
      <c r="BC182" s="1">
        <v>640877.29012620496</v>
      </c>
      <c r="BD182" s="1">
        <v>488072.38628987002</v>
      </c>
      <c r="BE182" s="1">
        <v>559611.36807252106</v>
      </c>
      <c r="BF182" s="1">
        <v>426092.21796623198</v>
      </c>
      <c r="BG182" s="1">
        <v>476407.204906033</v>
      </c>
      <c r="BH182" s="1">
        <v>476407.204906033</v>
      </c>
      <c r="BI182" s="1">
        <v>95511.732925757096</v>
      </c>
      <c r="BJ182" s="1">
        <v>88572.589703845704</v>
      </c>
      <c r="BK182" s="1">
        <v>78172.752057050093</v>
      </c>
      <c r="BL182" s="1">
        <v>97517.872967394302</v>
      </c>
      <c r="BM182" s="1">
        <v>60245.737468662097</v>
      </c>
      <c r="BN182" s="1">
        <v>146184.11961533799</v>
      </c>
      <c r="BO182" s="1">
        <v>69450.760519904201</v>
      </c>
      <c r="BP182" s="1">
        <v>95127.713274103895</v>
      </c>
      <c r="BQ182" s="1">
        <v>98626.705584331299</v>
      </c>
      <c r="BR182" s="1">
        <v>165365.157177313</v>
      </c>
      <c r="BS182" s="1">
        <v>103324.208268606</v>
      </c>
      <c r="BT182" s="1">
        <v>103324.208268606</v>
      </c>
      <c r="BU182" s="1">
        <v>221865.71898419899</v>
      </c>
      <c r="BV182" s="7">
        <v>0.46570605292999201</v>
      </c>
      <c r="BW182" s="7">
        <v>2.1472772228501</v>
      </c>
      <c r="BX182" s="1">
        <v>151815.680091666</v>
      </c>
      <c r="BY182" s="1">
        <v>190813.11030416499</v>
      </c>
      <c r="BZ182" s="1">
        <v>14887.5575655628</v>
      </c>
      <c r="CA182" s="1">
        <v>261415.61320424901</v>
      </c>
      <c r="CB182" s="1">
        <v>231046.24533105199</v>
      </c>
      <c r="CC182" s="1">
        <v>186123.69183754199</v>
      </c>
      <c r="CD182" s="1">
        <v>298460.43319714401</v>
      </c>
      <c r="CE182" s="1">
        <v>227298.264563178</v>
      </c>
      <c r="CF182" s="1">
        <v>260614.40139980699</v>
      </c>
      <c r="CG182" s="1">
        <v>198433.72501324001</v>
      </c>
      <c r="CH182" s="1">
        <v>221865.71898419899</v>
      </c>
      <c r="CI182" s="1">
        <v>205090.16862642</v>
      </c>
      <c r="CJ182" s="1">
        <v>190189.904439915</v>
      </c>
      <c r="CK182" s="1">
        <v>167858.569939612</v>
      </c>
      <c r="CL182" s="1">
        <v>209397.90744367501</v>
      </c>
      <c r="CM182" s="1">
        <v>129364.299840265</v>
      </c>
      <c r="CN182" s="1">
        <v>313897.83039241098</v>
      </c>
      <c r="CO182" s="1">
        <v>149130.03617400699</v>
      </c>
      <c r="CP182" s="1">
        <v>204265.57197529901</v>
      </c>
      <c r="CQ182" s="1">
        <v>211778.87846597799</v>
      </c>
      <c r="CR182" s="1">
        <v>355084.83545987197</v>
      </c>
      <c r="CS182" s="1">
        <v>221865.71898419899</v>
      </c>
      <c r="CT182" s="20">
        <v>176736.029892597</v>
      </c>
      <c r="CU182" s="20">
        <v>182694.46010816301</v>
      </c>
      <c r="CV182" s="20">
        <v>229933.52989518101</v>
      </c>
      <c r="CW182" s="20">
        <v>223519.61795950399</v>
      </c>
      <c r="CX182" s="20">
        <v>208885.35804718401</v>
      </c>
      <c r="CY182" s="20">
        <v>188623.55961528199</v>
      </c>
      <c r="CZ182" s="20">
        <v>173595.23988529001</v>
      </c>
      <c r="DA182" s="20">
        <v>211117.40050254099</v>
      </c>
      <c r="DB182" s="20">
        <v>151940.22744520399</v>
      </c>
      <c r="DC182" s="22">
        <v>188130.836829009</v>
      </c>
      <c r="DD182" s="22">
        <v>294708.46311567299</v>
      </c>
      <c r="DE182" s="22">
        <v>210999.74883605199</v>
      </c>
      <c r="DF182" s="22">
        <v>285139.71589223499</v>
      </c>
      <c r="DG182" s="22">
        <v>191767.55994920601</v>
      </c>
      <c r="DH182" s="22">
        <v>286835.41966817901</v>
      </c>
      <c r="DI182" s="22">
        <v>126070.142852929</v>
      </c>
      <c r="DJ182" s="22">
        <v>206714.03235313401</v>
      </c>
      <c r="DK182" s="22">
        <v>186825.78603779001</v>
      </c>
      <c r="DL182" s="22">
        <v>449474.82424240798</v>
      </c>
      <c r="DM182" s="6">
        <v>0.32205202810243999</v>
      </c>
      <c r="DN182" s="6">
        <v>1.25011052809944</v>
      </c>
      <c r="DO182" s="5">
        <v>8.2050836722171699E-2</v>
      </c>
      <c r="DP182" s="5">
        <v>0.38587589289947399</v>
      </c>
      <c r="DQ182" s="24">
        <v>194116.15815010501</v>
      </c>
      <c r="DR182" s="26">
        <v>242666.652977661</v>
      </c>
      <c r="DS182" t="s">
        <v>1441</v>
      </c>
      <c r="DT182" t="s">
        <v>1442</v>
      </c>
      <c r="DU182" t="s">
        <v>475</v>
      </c>
      <c r="DV182" t="s">
        <v>475</v>
      </c>
      <c r="DW182" t="s">
        <v>3537</v>
      </c>
      <c r="DX182" t="s">
        <v>3538</v>
      </c>
      <c r="DY182" t="s">
        <v>3539</v>
      </c>
      <c r="DZ182" t="s">
        <v>3540</v>
      </c>
      <c r="EA182" t="s">
        <v>3541</v>
      </c>
      <c r="EB182" t="str">
        <f>"PTGDS"</f>
        <v>PTGDS</v>
      </c>
      <c r="EC182" t="s">
        <v>3542</v>
      </c>
      <c r="ED182" t="s">
        <v>1506</v>
      </c>
      <c r="EE182">
        <v>9606</v>
      </c>
      <c r="EF182" s="15" t="str">
        <f>HYPERLINK("http://www.uniprot.org/uniprot/P41222", "P41222")</f>
        <v>P41222</v>
      </c>
      <c r="EG182" t="s">
        <v>3543</v>
      </c>
      <c r="EH182" t="s">
        <v>3544</v>
      </c>
      <c r="EI182" t="s">
        <v>3545</v>
      </c>
      <c r="EJ182" t="s">
        <v>1510</v>
      </c>
      <c r="EK182" t="s">
        <v>1508</v>
      </c>
      <c r="EL182" t="s">
        <v>1508</v>
      </c>
      <c r="EM182" t="s">
        <v>1528</v>
      </c>
      <c r="EN182" t="s">
        <v>1508</v>
      </c>
      <c r="EO182" t="s">
        <v>3546</v>
      </c>
      <c r="EP182" t="s">
        <v>1617</v>
      </c>
      <c r="EQ182" t="s">
        <v>1514</v>
      </c>
      <c r="ER182" t="s">
        <v>3547</v>
      </c>
      <c r="ES182" t="s">
        <v>3548</v>
      </c>
      <c r="ET182" t="s">
        <v>3549</v>
      </c>
      <c r="EU182" t="s">
        <v>1508</v>
      </c>
      <c r="EV182" t="s">
        <v>3550</v>
      </c>
      <c r="EW182" t="s">
        <v>98</v>
      </c>
    </row>
    <row r="183" spans="1:153">
      <c r="A183">
        <v>522</v>
      </c>
      <c r="B183">
        <v>1</v>
      </c>
      <c r="C183" t="s">
        <v>477</v>
      </c>
      <c r="D183" t="s">
        <v>98</v>
      </c>
      <c r="E183" t="s">
        <v>98</v>
      </c>
      <c r="F183" t="s">
        <v>98</v>
      </c>
      <c r="G183" t="s">
        <v>98</v>
      </c>
      <c r="H183" t="s">
        <v>98</v>
      </c>
      <c r="I183">
        <v>9.5</v>
      </c>
      <c r="J183">
        <v>673</v>
      </c>
      <c r="K183">
        <v>71712</v>
      </c>
      <c r="L183" t="s">
        <v>478</v>
      </c>
      <c r="M183">
        <v>22</v>
      </c>
      <c r="N183">
        <v>22</v>
      </c>
      <c r="O183">
        <v>1</v>
      </c>
      <c r="P183">
        <v>11</v>
      </c>
      <c r="Q183">
        <v>11</v>
      </c>
      <c r="R183">
        <v>11</v>
      </c>
      <c r="S183">
        <v>11</v>
      </c>
      <c r="T183">
        <v>11</v>
      </c>
      <c r="U183">
        <v>11</v>
      </c>
      <c r="V183">
        <v>11</v>
      </c>
      <c r="W183" s="1">
        <v>563940.90009999997</v>
      </c>
      <c r="X183" s="1">
        <v>395903.81709999999</v>
      </c>
      <c r="Y183" s="1">
        <v>106541.0555</v>
      </c>
      <c r="Z183" s="1">
        <v>516462.86690000002</v>
      </c>
      <c r="AA183" s="1">
        <v>239949.38529999999</v>
      </c>
      <c r="AB183" s="1">
        <v>449003.77779999998</v>
      </c>
      <c r="AC183" s="1">
        <v>537674.15280000004</v>
      </c>
      <c r="AD183" s="1">
        <v>484800.2144</v>
      </c>
      <c r="AE183" s="1">
        <v>517758.5564</v>
      </c>
      <c r="AF183" s="1">
        <v>436707.94579999999</v>
      </c>
      <c r="AG183" s="1">
        <v>460244.62410000002</v>
      </c>
      <c r="AH183">
        <v>11</v>
      </c>
      <c r="AI183" s="1">
        <v>166528.7775</v>
      </c>
      <c r="AJ183" s="1">
        <v>188668.39600000001</v>
      </c>
      <c r="AK183" s="1">
        <v>223554.1453</v>
      </c>
      <c r="AL183" s="1">
        <v>276081.20140000002</v>
      </c>
      <c r="AM183" s="1">
        <v>260402.32279999999</v>
      </c>
      <c r="AN183" s="1">
        <v>273145.26319999999</v>
      </c>
      <c r="AO183" s="1">
        <v>257204.95250000001</v>
      </c>
      <c r="AP183" s="1">
        <v>215446.80910000001</v>
      </c>
      <c r="AQ183" s="1">
        <v>134377.15710000001</v>
      </c>
      <c r="AR183" s="1">
        <v>339907.00199999998</v>
      </c>
      <c r="AS183" s="1">
        <v>233531.60269999999</v>
      </c>
      <c r="AT183" s="1">
        <v>330810.67844545399</v>
      </c>
      <c r="AU183" s="1">
        <v>428089.75420000002</v>
      </c>
      <c r="AV183" s="1">
        <v>233531.602690909</v>
      </c>
      <c r="AW183" s="1">
        <v>281838.538562303</v>
      </c>
      <c r="AX183" s="1">
        <v>350107.47794937302</v>
      </c>
      <c r="AY183" s="1">
        <v>75697.021224518801</v>
      </c>
      <c r="AZ183" s="1">
        <v>377849.62013307499</v>
      </c>
      <c r="BA183" s="1">
        <v>424410.92710692697</v>
      </c>
      <c r="BB183" s="1">
        <v>324338.52923090698</v>
      </c>
      <c r="BC183" s="1">
        <v>316249.896627407</v>
      </c>
      <c r="BD183" s="1">
        <v>334821.2082852</v>
      </c>
      <c r="BE183" s="1">
        <v>323964.92953710898</v>
      </c>
      <c r="BF183" s="1">
        <v>296558.25497250899</v>
      </c>
      <c r="BG183" s="1">
        <v>327002.08305107098</v>
      </c>
      <c r="BH183" s="1">
        <v>327002.08305107098</v>
      </c>
      <c r="BI183" s="1">
        <v>338982.072048834</v>
      </c>
      <c r="BJ183" s="1">
        <v>356140.49950380501</v>
      </c>
      <c r="BK183" s="1">
        <v>398481.51047358499</v>
      </c>
      <c r="BL183" s="1">
        <v>435235.58054004598</v>
      </c>
      <c r="BM183" s="1">
        <v>410501.44263564498</v>
      </c>
      <c r="BN183" s="1">
        <v>467163.66933935101</v>
      </c>
      <c r="BO183" s="1">
        <v>419768.80973557499</v>
      </c>
      <c r="BP183" s="1">
        <v>366323.28917833202</v>
      </c>
      <c r="BQ183" s="1">
        <v>395322.61431645398</v>
      </c>
      <c r="BR183" s="1">
        <v>358117.722925724</v>
      </c>
      <c r="BS183" s="1">
        <v>394124.179605285</v>
      </c>
      <c r="BT183" s="1">
        <v>394124.179605285</v>
      </c>
      <c r="BU183" s="1">
        <v>358997.81017677899</v>
      </c>
      <c r="BV183" s="7">
        <v>1.0978456370282801</v>
      </c>
      <c r="BW183" s="7">
        <v>0.91087486826186403</v>
      </c>
      <c r="BX183" s="1">
        <v>309415.209907051</v>
      </c>
      <c r="BY183" s="1">
        <v>384363.96715769498</v>
      </c>
      <c r="BZ183" s="1">
        <v>83103.644487375306</v>
      </c>
      <c r="CA183" s="1">
        <v>414820.55691589002</v>
      </c>
      <c r="CB183" s="1">
        <v>465937.68463146797</v>
      </c>
      <c r="CC183" s="1">
        <v>356073.63923632202</v>
      </c>
      <c r="CD183" s="1">
        <v>347193.56922304502</v>
      </c>
      <c r="CE183" s="1">
        <v>367582.00270044501</v>
      </c>
      <c r="CF183" s="1">
        <v>355663.48444248998</v>
      </c>
      <c r="CG183" s="1">
        <v>325575.18634628999</v>
      </c>
      <c r="CH183" s="1">
        <v>358997.81017677899</v>
      </c>
      <c r="CI183" s="1">
        <v>308770.25022061501</v>
      </c>
      <c r="CJ183" s="1">
        <v>324399.43056824303</v>
      </c>
      <c r="CK183" s="1">
        <v>362966.79335741501</v>
      </c>
      <c r="CL183" s="1">
        <v>396445.152087291</v>
      </c>
      <c r="CM183" s="1">
        <v>373915.44748204801</v>
      </c>
      <c r="CN183" s="1">
        <v>425527.64576621098</v>
      </c>
      <c r="CO183" s="1">
        <v>382356.85926833103</v>
      </c>
      <c r="CP183" s="1">
        <v>333674.67777156603</v>
      </c>
      <c r="CQ183" s="1">
        <v>360089.43423643598</v>
      </c>
      <c r="CR183" s="1">
        <v>326200.43369220803</v>
      </c>
      <c r="CS183" s="1">
        <v>358997.81017677899</v>
      </c>
      <c r="CT183" s="20">
        <v>360205.32104679901</v>
      </c>
      <c r="CU183" s="20">
        <v>368010.182072767</v>
      </c>
      <c r="CV183" s="20">
        <v>364864.03300721099</v>
      </c>
      <c r="CW183" s="20">
        <v>450759.16776979697</v>
      </c>
      <c r="CX183" s="20">
        <v>314484.03745348001</v>
      </c>
      <c r="CY183" s="20">
        <v>321727.777881519</v>
      </c>
      <c r="CZ183" s="20">
        <v>375371.40692871797</v>
      </c>
      <c r="DA183" s="20">
        <v>399700.60337406199</v>
      </c>
      <c r="DB183" s="20">
        <v>439169.061370474</v>
      </c>
      <c r="DC183" s="22">
        <v>359913.51268032403</v>
      </c>
      <c r="DD183" s="22">
        <v>342828.97097378998</v>
      </c>
      <c r="DE183" s="22">
        <v>341224.38372110401</v>
      </c>
      <c r="DF183" s="22">
        <v>389133.46446881699</v>
      </c>
      <c r="DG183" s="22">
        <v>314637.84223911603</v>
      </c>
      <c r="DH183" s="22">
        <v>388841.17389781697</v>
      </c>
      <c r="DI183" s="22">
        <v>323233.23393089499</v>
      </c>
      <c r="DJ183" s="22">
        <v>337674.32009851403</v>
      </c>
      <c r="DK183" s="22">
        <v>317661.478247619</v>
      </c>
      <c r="DL183" s="22">
        <v>412912.26197175001</v>
      </c>
      <c r="DM183" s="6">
        <v>-9.6239046967907402E-2</v>
      </c>
      <c r="DN183" s="6">
        <v>-1.06898250439987</v>
      </c>
      <c r="DO183" s="5">
        <v>0.38638246994205599</v>
      </c>
      <c r="DP183" s="5">
        <v>0.74404470291997404</v>
      </c>
      <c r="DQ183" s="24">
        <v>377143.51010053599</v>
      </c>
      <c r="DR183" s="26">
        <v>352806.06422297499</v>
      </c>
      <c r="DS183" t="s">
        <v>1443</v>
      </c>
      <c r="DT183" t="s">
        <v>1442</v>
      </c>
      <c r="DU183" t="s">
        <v>477</v>
      </c>
      <c r="DV183" t="s">
        <v>477</v>
      </c>
      <c r="DW183" t="s">
        <v>3551</v>
      </c>
      <c r="DX183" t="s">
        <v>3552</v>
      </c>
      <c r="DY183" t="s">
        <v>3553</v>
      </c>
      <c r="DZ183" t="s">
        <v>3554</v>
      </c>
      <c r="EA183" t="s">
        <v>3555</v>
      </c>
      <c r="EB183" t="str">
        <f>"VASN"</f>
        <v>VASN</v>
      </c>
      <c r="EC183" t="s">
        <v>3556</v>
      </c>
      <c r="ED183" t="s">
        <v>1506</v>
      </c>
      <c r="EE183">
        <v>9606</v>
      </c>
      <c r="EF183" s="15" t="str">
        <f>HYPERLINK("http://www.uniprot.org/uniprot/Q6EMK4", "Q6EMK4")</f>
        <v>Q6EMK4</v>
      </c>
      <c r="EG183" t="s">
        <v>3557</v>
      </c>
      <c r="EH183" t="s">
        <v>1508</v>
      </c>
      <c r="EI183" t="s">
        <v>2207</v>
      </c>
      <c r="EJ183" t="s">
        <v>1510</v>
      </c>
      <c r="EK183" t="s">
        <v>1508</v>
      </c>
      <c r="EL183" t="s">
        <v>1508</v>
      </c>
      <c r="EM183" t="s">
        <v>3558</v>
      </c>
      <c r="EN183" t="s">
        <v>1508</v>
      </c>
      <c r="EO183" t="s">
        <v>1508</v>
      </c>
      <c r="EP183" t="s">
        <v>1617</v>
      </c>
      <c r="EQ183" t="s">
        <v>1508</v>
      </c>
      <c r="ER183" t="s">
        <v>3559</v>
      </c>
      <c r="ES183" t="s">
        <v>3560</v>
      </c>
      <c r="ET183" t="s">
        <v>3561</v>
      </c>
      <c r="EU183" t="s">
        <v>1508</v>
      </c>
      <c r="EV183" t="s">
        <v>1508</v>
      </c>
      <c r="EW183" t="s">
        <v>98</v>
      </c>
    </row>
    <row r="184" spans="1:153">
      <c r="A184">
        <v>453</v>
      </c>
      <c r="B184">
        <v>1</v>
      </c>
      <c r="C184" t="s">
        <v>479</v>
      </c>
      <c r="D184" t="s">
        <v>98</v>
      </c>
      <c r="E184" t="s">
        <v>98</v>
      </c>
      <c r="F184" t="s">
        <v>98</v>
      </c>
      <c r="G184" t="s">
        <v>98</v>
      </c>
      <c r="H184" t="s">
        <v>98</v>
      </c>
      <c r="I184">
        <v>7.4</v>
      </c>
      <c r="J184">
        <v>135</v>
      </c>
      <c r="K184">
        <v>15164</v>
      </c>
      <c r="L184" t="s">
        <v>480</v>
      </c>
      <c r="M184">
        <v>6</v>
      </c>
      <c r="N184">
        <v>6</v>
      </c>
      <c r="O184">
        <v>1</v>
      </c>
      <c r="P184">
        <v>3</v>
      </c>
      <c r="Q184">
        <v>3</v>
      </c>
      <c r="R184">
        <v>3</v>
      </c>
      <c r="S184">
        <v>3</v>
      </c>
      <c r="T184">
        <v>3</v>
      </c>
      <c r="U184">
        <v>3</v>
      </c>
      <c r="V184">
        <v>3</v>
      </c>
      <c r="W184" s="1">
        <v>568094.76560000004</v>
      </c>
      <c r="X184" s="1">
        <v>459719.55859999999</v>
      </c>
      <c r="Y184" s="1">
        <v>109006.9258</v>
      </c>
      <c r="Z184" s="1">
        <v>1738450.6089999999</v>
      </c>
      <c r="AA184" s="1">
        <v>217994.22270000001</v>
      </c>
      <c r="AB184" s="1">
        <v>517006.34379999997</v>
      </c>
      <c r="AC184" s="1">
        <v>553118.24219999998</v>
      </c>
      <c r="AD184" s="1">
        <v>977017.42969999998</v>
      </c>
      <c r="AE184" s="1">
        <v>429915.86719999998</v>
      </c>
      <c r="AF184" s="1">
        <v>451459.57030000002</v>
      </c>
      <c r="AG184" s="1">
        <v>656975.17879999999</v>
      </c>
      <c r="AH184">
        <v>3</v>
      </c>
      <c r="AI184" s="1">
        <v>34859.100590000002</v>
      </c>
      <c r="AJ184" s="1">
        <v>33229.907229999997</v>
      </c>
      <c r="AK184" s="1">
        <v>44148.362309999997</v>
      </c>
      <c r="AL184" s="1">
        <v>79361.660159999999</v>
      </c>
      <c r="AM184" s="1">
        <v>38504.791989999998</v>
      </c>
      <c r="AN184" s="1">
        <v>45398.28613</v>
      </c>
      <c r="AO184" s="1">
        <v>107004.7871</v>
      </c>
      <c r="AP184" s="1">
        <v>43876.284180000002</v>
      </c>
      <c r="AQ184" s="1">
        <v>40856.23242</v>
      </c>
      <c r="AR184" s="1">
        <v>46516.028319999998</v>
      </c>
      <c r="AS184" s="1">
        <v>51375.544040000001</v>
      </c>
      <c r="AT184" s="1">
        <v>329267.71355318098</v>
      </c>
      <c r="AU184" s="1">
        <v>607159.88306363602</v>
      </c>
      <c r="AV184" s="1">
        <v>51375.544042727197</v>
      </c>
      <c r="AW184" s="1">
        <v>283914.49968109501</v>
      </c>
      <c r="AX184" s="1">
        <v>406541.30693766603</v>
      </c>
      <c r="AY184" s="1">
        <v>77449.012844650701</v>
      </c>
      <c r="AZ184" s="1">
        <v>1271868.59758873</v>
      </c>
      <c r="BA184" s="1">
        <v>385577.69191359897</v>
      </c>
      <c r="BB184" s="1">
        <v>373460.28127592499</v>
      </c>
      <c r="BC184" s="1">
        <v>325333.82162328</v>
      </c>
      <c r="BD184" s="1">
        <v>674764.87553272594</v>
      </c>
      <c r="BE184" s="1">
        <v>269001.18192683702</v>
      </c>
      <c r="BF184" s="1">
        <v>306575.74162875803</v>
      </c>
      <c r="BG184" s="1">
        <v>466778.40594129899</v>
      </c>
      <c r="BH184" s="1">
        <v>466778.40594129899</v>
      </c>
      <c r="BI184" s="1">
        <v>70958.367227291601</v>
      </c>
      <c r="BJ184" s="1">
        <v>62726.540375937198</v>
      </c>
      <c r="BK184" s="1">
        <v>78693.714556783394</v>
      </c>
      <c r="BL184" s="1">
        <v>125111.807892761</v>
      </c>
      <c r="BM184" s="1">
        <v>60699.430367294801</v>
      </c>
      <c r="BN184" s="1">
        <v>77645.241516341193</v>
      </c>
      <c r="BO184" s="1">
        <v>174636.10898773599</v>
      </c>
      <c r="BP184" s="1">
        <v>74602.658562840705</v>
      </c>
      <c r="BQ184" s="1">
        <v>120194.48066888</v>
      </c>
      <c r="BR184" s="1">
        <v>49008.152357823201</v>
      </c>
      <c r="BS184" s="1">
        <v>86704.942339438596</v>
      </c>
      <c r="BT184" s="1">
        <v>86704.942339438596</v>
      </c>
      <c r="BU184" s="1">
        <v>201176.52639519199</v>
      </c>
      <c r="BV184" s="7">
        <v>0.43098935990730303</v>
      </c>
      <c r="BW184" s="7">
        <v>2.3202428946623499</v>
      </c>
      <c r="BX184" s="1">
        <v>122364.128485957</v>
      </c>
      <c r="BY184" s="1">
        <v>175214.97765294299</v>
      </c>
      <c r="BZ184" s="1">
        <v>33379.700471368502</v>
      </c>
      <c r="CA184" s="1">
        <v>548161.83276097104</v>
      </c>
      <c r="CB184" s="1">
        <v>166179.882632377</v>
      </c>
      <c r="CC184" s="1">
        <v>160957.407577912</v>
      </c>
      <c r="CD184" s="1">
        <v>140215.415537614</v>
      </c>
      <c r="CE184" s="1">
        <v>290816.48179378099</v>
      </c>
      <c r="CF184" s="1">
        <v>115936.64721295499</v>
      </c>
      <c r="CG184" s="1">
        <v>132130.88264768501</v>
      </c>
      <c r="CH184" s="1">
        <v>201176.52639519199</v>
      </c>
      <c r="CI184" s="1">
        <v>164640.647375965</v>
      </c>
      <c r="CJ184" s="1">
        <v>145540.809614019</v>
      </c>
      <c r="CK184" s="1">
        <v>182588.53205496399</v>
      </c>
      <c r="CL184" s="1">
        <v>290289.783301541</v>
      </c>
      <c r="CM184" s="1">
        <v>140837.42201976801</v>
      </c>
      <c r="CN184" s="1">
        <v>180155.81993263299</v>
      </c>
      <c r="CO184" s="1">
        <v>405198.191030277</v>
      </c>
      <c r="CP184" s="1">
        <v>173096.28845335299</v>
      </c>
      <c r="CQ184" s="1">
        <v>278880.38974960201</v>
      </c>
      <c r="CR184" s="1">
        <v>113710.817288769</v>
      </c>
      <c r="CS184" s="1">
        <v>201176.52639519199</v>
      </c>
      <c r="CT184" s="20">
        <v>142450.043742635</v>
      </c>
      <c r="CU184" s="20">
        <v>167759.99140804101</v>
      </c>
      <c r="CV184" s="20">
        <v>482147.12050142098</v>
      </c>
      <c r="CW184" s="20">
        <v>160766.36010821999</v>
      </c>
      <c r="CX184" s="20">
        <v>167687.31922442</v>
      </c>
      <c r="CY184" s="20">
        <v>144342.180829894</v>
      </c>
      <c r="CZ184" s="20">
        <v>188828.607522317</v>
      </c>
      <c r="DA184" s="20">
        <v>292673.52855257998</v>
      </c>
      <c r="DB184" s="20">
        <v>165415.57416460701</v>
      </c>
      <c r="DC184" s="22">
        <v>162693.16110434401</v>
      </c>
      <c r="DD184" s="22">
        <v>138452.75628518799</v>
      </c>
      <c r="DE184" s="22">
        <v>269963.36612511298</v>
      </c>
      <c r="DF184" s="22">
        <v>126846.95270192</v>
      </c>
      <c r="DG184" s="22">
        <v>127692.089424773</v>
      </c>
      <c r="DH184" s="22">
        <v>164623.85277222699</v>
      </c>
      <c r="DI184" s="22">
        <v>342542.623454677</v>
      </c>
      <c r="DJ184" s="22">
        <v>175171.133468741</v>
      </c>
      <c r="DK184" s="22">
        <v>246020.98378693999</v>
      </c>
      <c r="DL184" s="22">
        <v>143937.85515829499</v>
      </c>
      <c r="DM184" s="6">
        <v>-0.16270069063842299</v>
      </c>
      <c r="DN184" s="6">
        <v>-1.1193808469756501</v>
      </c>
      <c r="DO184" s="5">
        <v>0.51180672235089897</v>
      </c>
      <c r="DP184" s="5">
        <v>0.79938692223385899</v>
      </c>
      <c r="DQ184" s="24">
        <v>212452.30289490399</v>
      </c>
      <c r="DR184" s="26">
        <v>189794.47742822199</v>
      </c>
      <c r="DS184" t="s">
        <v>1443</v>
      </c>
      <c r="DT184" t="s">
        <v>1442</v>
      </c>
      <c r="DU184" t="s">
        <v>479</v>
      </c>
      <c r="DV184" t="s">
        <v>479</v>
      </c>
      <c r="DW184" t="s">
        <v>3562</v>
      </c>
      <c r="DX184" t="s">
        <v>3563</v>
      </c>
      <c r="DY184" t="s">
        <v>3564</v>
      </c>
      <c r="DZ184" t="s">
        <v>3565</v>
      </c>
      <c r="EA184" t="s">
        <v>3566</v>
      </c>
      <c r="EB184" t="str">
        <f>"FABP5"</f>
        <v>FABP5</v>
      </c>
      <c r="EC184" t="s">
        <v>1508</v>
      </c>
      <c r="ED184" t="s">
        <v>1506</v>
      </c>
      <c r="EE184">
        <v>9606</v>
      </c>
      <c r="EF184" s="15" t="str">
        <f>HYPERLINK("http://www.uniprot.org/uniprot/Q01469", "Q01469")</f>
        <v>Q01469</v>
      </c>
      <c r="EG184" t="s">
        <v>3567</v>
      </c>
      <c r="EH184" t="s">
        <v>1677</v>
      </c>
      <c r="EI184" t="s">
        <v>3568</v>
      </c>
      <c r="EJ184" t="s">
        <v>1508</v>
      </c>
      <c r="EK184" t="s">
        <v>1508</v>
      </c>
      <c r="EL184" t="s">
        <v>1508</v>
      </c>
      <c r="EM184" t="s">
        <v>1508</v>
      </c>
      <c r="EN184" t="s">
        <v>2109</v>
      </c>
      <c r="EO184" t="s">
        <v>1508</v>
      </c>
      <c r="EP184" t="s">
        <v>1807</v>
      </c>
      <c r="EQ184" t="s">
        <v>1514</v>
      </c>
      <c r="ER184" t="s">
        <v>3569</v>
      </c>
      <c r="ES184" t="s">
        <v>3570</v>
      </c>
      <c r="ET184" t="s">
        <v>3571</v>
      </c>
      <c r="EU184" t="s">
        <v>1508</v>
      </c>
      <c r="EV184" t="s">
        <v>3572</v>
      </c>
      <c r="EW184" t="s">
        <v>98</v>
      </c>
    </row>
    <row r="185" spans="1:153">
      <c r="A185">
        <v>328</v>
      </c>
      <c r="B185">
        <v>1</v>
      </c>
      <c r="C185" t="s">
        <v>481</v>
      </c>
      <c r="D185" t="s">
        <v>98</v>
      </c>
      <c r="E185" t="s">
        <v>98</v>
      </c>
      <c r="F185" t="s">
        <v>98</v>
      </c>
      <c r="G185" t="s">
        <v>98</v>
      </c>
      <c r="H185" t="s">
        <v>98</v>
      </c>
      <c r="I185">
        <v>10.8</v>
      </c>
      <c r="J185">
        <v>2647</v>
      </c>
      <c r="K185">
        <v>280736</v>
      </c>
      <c r="L185" t="s">
        <v>482</v>
      </c>
      <c r="M185">
        <v>51</v>
      </c>
      <c r="N185">
        <v>51</v>
      </c>
      <c r="O185">
        <v>1</v>
      </c>
      <c r="P185">
        <v>23</v>
      </c>
      <c r="Q185">
        <v>28</v>
      </c>
      <c r="R185">
        <v>23</v>
      </c>
      <c r="S185">
        <v>28</v>
      </c>
      <c r="T185">
        <v>23</v>
      </c>
      <c r="U185">
        <v>28</v>
      </c>
      <c r="V185">
        <v>23</v>
      </c>
      <c r="W185" s="1">
        <v>749741.57539999997</v>
      </c>
      <c r="X185" s="1">
        <v>239554.5191</v>
      </c>
      <c r="Y185" s="1">
        <v>71714.256770000007</v>
      </c>
      <c r="Z185" s="1">
        <v>305612.05219999998</v>
      </c>
      <c r="AA185" s="1">
        <v>123606.11629999999</v>
      </c>
      <c r="AB185" s="1">
        <v>1005056.667</v>
      </c>
      <c r="AC185" s="1">
        <v>668078.78740000003</v>
      </c>
      <c r="AD185" s="1">
        <v>318361.87119999999</v>
      </c>
      <c r="AE185" s="1">
        <v>283947.98570000002</v>
      </c>
      <c r="AF185" s="1">
        <v>390882.73830000003</v>
      </c>
      <c r="AG185" s="1">
        <v>453871.36810000002</v>
      </c>
      <c r="AH185">
        <v>28</v>
      </c>
      <c r="AI185" s="1">
        <v>92704.755340000003</v>
      </c>
      <c r="AJ185" s="1">
        <v>110278.1412</v>
      </c>
      <c r="AK185" s="1">
        <v>123167.50079999999</v>
      </c>
      <c r="AL185" s="1">
        <v>146639.2683</v>
      </c>
      <c r="AM185" s="1">
        <v>123426.5717</v>
      </c>
      <c r="AN185" s="1">
        <v>155146.9595</v>
      </c>
      <c r="AO185" s="1">
        <v>146440.35079999999</v>
      </c>
      <c r="AP185" s="1">
        <v>144689.514</v>
      </c>
      <c r="AQ185" s="1">
        <v>77559.282460000002</v>
      </c>
      <c r="AR185" s="1">
        <v>1035520.329</v>
      </c>
      <c r="AS185" s="1">
        <v>215557.26730000001</v>
      </c>
      <c r="AT185" s="1">
        <v>317343.53990318102</v>
      </c>
      <c r="AU185" s="1">
        <v>419129.81249727198</v>
      </c>
      <c r="AV185" s="1">
        <v>215557.26730909001</v>
      </c>
      <c r="AW185" s="1">
        <v>374695.41555270198</v>
      </c>
      <c r="AX185" s="1">
        <v>211843.950199377</v>
      </c>
      <c r="AY185" s="1">
        <v>50952.711059064699</v>
      </c>
      <c r="AZ185" s="1">
        <v>223588.96492401301</v>
      </c>
      <c r="BA185" s="1">
        <v>218628.55097286901</v>
      </c>
      <c r="BB185" s="1">
        <v>726004.13913153997</v>
      </c>
      <c r="BC185" s="1">
        <v>392951.46763880999</v>
      </c>
      <c r="BD185" s="1">
        <v>219872.646960449</v>
      </c>
      <c r="BE185" s="1">
        <v>177668.11971029401</v>
      </c>
      <c r="BF185" s="1">
        <v>265439.41754201899</v>
      </c>
      <c r="BG185" s="1">
        <v>322473.90851368703</v>
      </c>
      <c r="BH185" s="1">
        <v>322473.90851368703</v>
      </c>
      <c r="BI185" s="1">
        <v>188707.62474632001</v>
      </c>
      <c r="BJ185" s="1">
        <v>208166.88498967799</v>
      </c>
      <c r="BK185" s="1">
        <v>219544.00216635299</v>
      </c>
      <c r="BL185" s="1">
        <v>231173.389368328</v>
      </c>
      <c r="BM185" s="1">
        <v>194571.17431834899</v>
      </c>
      <c r="BN185" s="1">
        <v>265349.73382933502</v>
      </c>
      <c r="BO185" s="1">
        <v>238996.532357113</v>
      </c>
      <c r="BP185" s="1">
        <v>246014.96257711001</v>
      </c>
      <c r="BQ185" s="1">
        <v>228170.76181912699</v>
      </c>
      <c r="BR185" s="1">
        <v>1090998.9499562499</v>
      </c>
      <c r="BS185" s="1">
        <v>363789.44070240599</v>
      </c>
      <c r="BT185" s="1">
        <v>363789.44070240599</v>
      </c>
      <c r="BU185" s="1">
        <v>342509.27406321903</v>
      </c>
      <c r="BV185" s="7">
        <v>1.0621301910653</v>
      </c>
      <c r="BW185" s="7">
        <v>0.94150416626139599</v>
      </c>
      <c r="BX185" s="1">
        <v>397975.31331228698</v>
      </c>
      <c r="BY185" s="1">
        <v>225005.85530129401</v>
      </c>
      <c r="BZ185" s="1">
        <v>54118.412732459801</v>
      </c>
      <c r="CA185" s="1">
        <v>237480.590034836</v>
      </c>
      <c r="CB185" s="1">
        <v>232211.98461714399</v>
      </c>
      <c r="CC185" s="1">
        <v>771110.91500998696</v>
      </c>
      <c r="CD185" s="1">
        <v>417365.61740260199</v>
      </c>
      <c r="CE185" s="1">
        <v>233533.376526137</v>
      </c>
      <c r="CF185" s="1">
        <v>188706.67393410901</v>
      </c>
      <c r="CG185" s="1">
        <v>281931.21927016898</v>
      </c>
      <c r="CH185" s="1">
        <v>342509.27406321903</v>
      </c>
      <c r="CI185" s="1">
        <v>177669.01490395199</v>
      </c>
      <c r="CJ185" s="1">
        <v>195989.98949543899</v>
      </c>
      <c r="CK185" s="1">
        <v>206701.592717322</v>
      </c>
      <c r="CL185" s="1">
        <v>217650.70921904899</v>
      </c>
      <c r="CM185" s="1">
        <v>183189.57125509801</v>
      </c>
      <c r="CN185" s="1">
        <v>249827.87991667099</v>
      </c>
      <c r="CO185" s="1">
        <v>225016.230936248</v>
      </c>
      <c r="CP185" s="1">
        <v>231624.112228991</v>
      </c>
      <c r="CQ185" s="1">
        <v>214823.72287174501</v>
      </c>
      <c r="CR185" s="1">
        <v>1027180.05677061</v>
      </c>
      <c r="CS185" s="1">
        <v>342509.27406321903</v>
      </c>
      <c r="CT185" s="20">
        <v>463302.452207878</v>
      </c>
      <c r="CU185" s="20">
        <v>215432.384021823</v>
      </c>
      <c r="CV185" s="20">
        <v>208880.98334676199</v>
      </c>
      <c r="CW185" s="20">
        <v>224647.38179524301</v>
      </c>
      <c r="CX185" s="20">
        <v>180956.77642990401</v>
      </c>
      <c r="CY185" s="20">
        <v>194375.87697653199</v>
      </c>
      <c r="CZ185" s="20">
        <v>213765.74687455001</v>
      </c>
      <c r="DA185" s="20">
        <v>219437.97103235</v>
      </c>
      <c r="DB185" s="20">
        <v>215158.78149116499</v>
      </c>
      <c r="DC185" s="22">
        <v>779426.52166729805</v>
      </c>
      <c r="DD185" s="22">
        <v>412118.88069866202</v>
      </c>
      <c r="DE185" s="22">
        <v>216787.769526299</v>
      </c>
      <c r="DF185" s="22">
        <v>206465.05758518801</v>
      </c>
      <c r="DG185" s="22">
        <v>272460.046745267</v>
      </c>
      <c r="DH185" s="22">
        <v>228289.20063297899</v>
      </c>
      <c r="DI185" s="22">
        <v>190222.09815104201</v>
      </c>
      <c r="DJ185" s="22">
        <v>234400.50991490399</v>
      </c>
      <c r="DK185" s="22">
        <v>189511.86811354099</v>
      </c>
      <c r="DL185" s="22">
        <v>1300228.9294735501</v>
      </c>
      <c r="DM185" s="6">
        <v>0.763860376580483</v>
      </c>
      <c r="DN185" s="6">
        <v>1.6980292650212601</v>
      </c>
      <c r="DO185" s="5">
        <v>3.0305596467126699E-2</v>
      </c>
      <c r="DP185" s="5">
        <v>0.21588547414722201</v>
      </c>
      <c r="DQ185" s="24">
        <v>237328.706019579</v>
      </c>
      <c r="DR185" s="26">
        <v>402991.08825087303</v>
      </c>
      <c r="DS185" t="s">
        <v>1441</v>
      </c>
      <c r="DT185" t="s">
        <v>1442</v>
      </c>
      <c r="DU185" t="s">
        <v>481</v>
      </c>
      <c r="DV185" t="s">
        <v>481</v>
      </c>
      <c r="DW185" t="s">
        <v>3573</v>
      </c>
      <c r="DX185" t="s">
        <v>3574</v>
      </c>
      <c r="DY185" t="s">
        <v>3575</v>
      </c>
      <c r="DZ185" t="s">
        <v>3576</v>
      </c>
      <c r="EA185" t="s">
        <v>3577</v>
      </c>
      <c r="EB185" t="str">
        <f>"FLNA"</f>
        <v>FLNA</v>
      </c>
      <c r="EC185" t="s">
        <v>3578</v>
      </c>
      <c r="ED185" t="s">
        <v>1506</v>
      </c>
      <c r="EE185">
        <v>9606</v>
      </c>
      <c r="EF185" s="15" t="str">
        <f>HYPERLINK("http://www.uniprot.org/uniprot/P21333", "P21333")</f>
        <v>P21333</v>
      </c>
      <c r="EG185" t="s">
        <v>3579</v>
      </c>
      <c r="EH185" t="s">
        <v>1801</v>
      </c>
      <c r="EI185" t="s">
        <v>3580</v>
      </c>
      <c r="EJ185" t="s">
        <v>1542</v>
      </c>
      <c r="EK185" t="s">
        <v>1508</v>
      </c>
      <c r="EL185" t="s">
        <v>3581</v>
      </c>
      <c r="EM185" t="s">
        <v>2730</v>
      </c>
      <c r="EN185" t="s">
        <v>1508</v>
      </c>
      <c r="EO185" t="s">
        <v>1679</v>
      </c>
      <c r="EP185" t="s">
        <v>3086</v>
      </c>
      <c r="EQ185" t="s">
        <v>1514</v>
      </c>
      <c r="ER185" t="s">
        <v>3582</v>
      </c>
      <c r="ES185" t="s">
        <v>3583</v>
      </c>
      <c r="ET185" t="s">
        <v>3584</v>
      </c>
      <c r="EU185" t="s">
        <v>1508</v>
      </c>
      <c r="EV185" t="s">
        <v>3585</v>
      </c>
      <c r="EW185" t="s">
        <v>98</v>
      </c>
    </row>
    <row r="186" spans="1:153">
      <c r="A186">
        <v>568</v>
      </c>
      <c r="B186">
        <v>1</v>
      </c>
      <c r="C186" t="s">
        <v>483</v>
      </c>
      <c r="D186" t="s">
        <v>98</v>
      </c>
      <c r="E186" t="s">
        <v>98</v>
      </c>
      <c r="F186" t="s">
        <v>98</v>
      </c>
      <c r="G186" t="s">
        <v>98</v>
      </c>
      <c r="H186" t="s">
        <v>98</v>
      </c>
      <c r="I186">
        <v>12.1</v>
      </c>
      <c r="J186">
        <v>405</v>
      </c>
      <c r="K186">
        <v>46276</v>
      </c>
      <c r="L186" t="s">
        <v>484</v>
      </c>
      <c r="M186">
        <v>10</v>
      </c>
      <c r="N186">
        <v>10</v>
      </c>
      <c r="O186">
        <v>1</v>
      </c>
      <c r="P186">
        <v>6</v>
      </c>
      <c r="Q186">
        <v>4</v>
      </c>
      <c r="R186">
        <v>6</v>
      </c>
      <c r="S186">
        <v>4</v>
      </c>
      <c r="T186">
        <v>6</v>
      </c>
      <c r="U186">
        <v>4</v>
      </c>
      <c r="V186">
        <v>6</v>
      </c>
      <c r="W186" s="1">
        <v>261778.71189999999</v>
      </c>
      <c r="X186" s="1">
        <v>202629.05350000001</v>
      </c>
      <c r="Y186" s="1">
        <v>42705.504639999999</v>
      </c>
      <c r="Z186" s="1">
        <v>1853386.591</v>
      </c>
      <c r="AA186" s="1">
        <v>114280.1964</v>
      </c>
      <c r="AB186" s="1">
        <v>402642.79300000001</v>
      </c>
      <c r="AC186" s="1">
        <v>286053.05440000002</v>
      </c>
      <c r="AD186" s="1">
        <v>1100403.8049999999</v>
      </c>
      <c r="AE186" s="1">
        <v>272616.55109999998</v>
      </c>
      <c r="AF186" s="1">
        <v>248538.0276</v>
      </c>
      <c r="AG186" s="1">
        <v>526925.42039999994</v>
      </c>
      <c r="AH186">
        <v>4</v>
      </c>
      <c r="AI186" s="1">
        <v>103872.4142</v>
      </c>
      <c r="AJ186" s="1">
        <v>33520.606749999999</v>
      </c>
      <c r="AK186" s="1">
        <v>123649.4133</v>
      </c>
      <c r="AL186" s="1">
        <v>418981.8456</v>
      </c>
      <c r="AM186" s="1">
        <v>75487.489319999993</v>
      </c>
      <c r="AN186" s="1">
        <v>110932.61719999999</v>
      </c>
      <c r="AO186" s="1">
        <v>294332.16190000001</v>
      </c>
      <c r="AP186" s="1">
        <v>90639.767879999999</v>
      </c>
      <c r="AQ186" s="1">
        <v>103377.44779999999</v>
      </c>
      <c r="AR186" s="1">
        <v>111752.48910000001</v>
      </c>
      <c r="AS186" s="1">
        <v>146654.62530000001</v>
      </c>
      <c r="AT186" s="1">
        <v>314780.02669500001</v>
      </c>
      <c r="AU186" s="1">
        <v>482905.42808545398</v>
      </c>
      <c r="AV186" s="1">
        <v>146654.62530454501</v>
      </c>
      <c r="AW186" s="1">
        <v>130828.123258191</v>
      </c>
      <c r="AX186" s="1">
        <v>179189.85323204001</v>
      </c>
      <c r="AY186" s="1">
        <v>30342.101230054599</v>
      </c>
      <c r="AZ186" s="1">
        <v>1355956.9608025199</v>
      </c>
      <c r="BA186" s="1">
        <v>202133.31258775899</v>
      </c>
      <c r="BB186" s="1">
        <v>290849.60471137601</v>
      </c>
      <c r="BC186" s="1">
        <v>168251.06509742199</v>
      </c>
      <c r="BD186" s="1">
        <v>759980.13335806795</v>
      </c>
      <c r="BE186" s="1">
        <v>170577.96665272201</v>
      </c>
      <c r="BF186" s="1">
        <v>168776.42018705199</v>
      </c>
      <c r="BG186" s="1">
        <v>374378.53928289202</v>
      </c>
      <c r="BH186" s="1">
        <v>374378.53928289202</v>
      </c>
      <c r="BI186" s="1">
        <v>211440.24908385999</v>
      </c>
      <c r="BJ186" s="1">
        <v>63275.280252107601</v>
      </c>
      <c r="BK186" s="1">
        <v>220403.003106185</v>
      </c>
      <c r="BL186" s="1">
        <v>660515.11613516195</v>
      </c>
      <c r="BM186" s="1">
        <v>118999.411885441</v>
      </c>
      <c r="BN186" s="1">
        <v>189729.40586058699</v>
      </c>
      <c r="BO186" s="1">
        <v>480361.90620264801</v>
      </c>
      <c r="BP186" s="1">
        <v>154114.410136149</v>
      </c>
      <c r="BQ186" s="1">
        <v>304124.92575093103</v>
      </c>
      <c r="BR186" s="1">
        <v>117739.69554111701</v>
      </c>
      <c r="BS186" s="1">
        <v>247504.548478324</v>
      </c>
      <c r="BT186" s="1">
        <v>247504.548478324</v>
      </c>
      <c r="BU186" s="1">
        <v>304401.694024831</v>
      </c>
      <c r="BV186" s="7">
        <v>0.813085318960593</v>
      </c>
      <c r="BW186" s="7">
        <v>1.22988323203074</v>
      </c>
      <c r="BX186" s="1">
        <v>106374.426328402</v>
      </c>
      <c r="BY186" s="1">
        <v>145696.638969675</v>
      </c>
      <c r="BZ186" s="1">
        <v>24670.7170565735</v>
      </c>
      <c r="CA186" s="1">
        <v>1102508.6979709601</v>
      </c>
      <c r="CB186" s="1">
        <v>164351.628937979</v>
      </c>
      <c r="CC186" s="1">
        <v>236485.543616312</v>
      </c>
      <c r="CD186" s="1">
        <v>136802.47093019701</v>
      </c>
      <c r="CE186" s="1">
        <v>617928.68913515902</v>
      </c>
      <c r="CF186" s="1">
        <v>138694.44042347799</v>
      </c>
      <c r="CG186" s="1">
        <v>137229.629440816</v>
      </c>
      <c r="CH186" s="1">
        <v>304401.694024831</v>
      </c>
      <c r="CI186" s="1">
        <v>260046.816924643</v>
      </c>
      <c r="CJ186" s="1">
        <v>77821.206184113005</v>
      </c>
      <c r="CK186" s="1">
        <v>271069.95780951699</v>
      </c>
      <c r="CL186" s="1">
        <v>812356.46583747398</v>
      </c>
      <c r="CM186" s="1">
        <v>146355.38129942401</v>
      </c>
      <c r="CN186" s="1">
        <v>233345.01489108999</v>
      </c>
      <c r="CO186" s="1">
        <v>590789.05374495999</v>
      </c>
      <c r="CP186" s="1">
        <v>189542.72884075899</v>
      </c>
      <c r="CQ186" s="1">
        <v>374038.146623665</v>
      </c>
      <c r="CR186" s="1">
        <v>144806.077290424</v>
      </c>
      <c r="CS186" s="1">
        <v>304401.694024831</v>
      </c>
      <c r="CT186" s="20">
        <v>123835.65241767401</v>
      </c>
      <c r="CU186" s="20">
        <v>139497.588785742</v>
      </c>
      <c r="CV186" s="20">
        <v>969734.41470206005</v>
      </c>
      <c r="CW186" s="20">
        <v>158997.66411959101</v>
      </c>
      <c r="CX186" s="20">
        <v>264858.97801020503</v>
      </c>
      <c r="CY186" s="20">
        <v>77180.294964812507</v>
      </c>
      <c r="CZ186" s="20">
        <v>280333.940462898</v>
      </c>
      <c r="DA186" s="20">
        <v>819027.21685587801</v>
      </c>
      <c r="DB186" s="20">
        <v>171896.49655988501</v>
      </c>
      <c r="DC186" s="22">
        <v>239035.78732649001</v>
      </c>
      <c r="DD186" s="22">
        <v>135082.716078597</v>
      </c>
      <c r="DE186" s="22">
        <v>573619.85784044198</v>
      </c>
      <c r="DF186" s="22">
        <v>151746.38517966599</v>
      </c>
      <c r="DG186" s="22">
        <v>132619.549367645</v>
      </c>
      <c r="DH186" s="22">
        <v>213227.39054962801</v>
      </c>
      <c r="DI186" s="22">
        <v>499435.67581964697</v>
      </c>
      <c r="DJ186" s="22">
        <v>191814.71161781499</v>
      </c>
      <c r="DK186" s="22">
        <v>329966.66739034798</v>
      </c>
      <c r="DL186" s="22">
        <v>183298.974328351</v>
      </c>
      <c r="DM186" s="6">
        <v>-0.33363237978599602</v>
      </c>
      <c r="DN186" s="6">
        <v>-1.26018237421333</v>
      </c>
      <c r="DO186" s="5">
        <v>0.43514876870105601</v>
      </c>
      <c r="DP186" s="5">
        <v>0.76855620857981899</v>
      </c>
      <c r="DQ186" s="24">
        <v>333929.13854208298</v>
      </c>
      <c r="DR186" s="26">
        <v>264984.77154986298</v>
      </c>
      <c r="DS186" t="s">
        <v>1443</v>
      </c>
      <c r="DT186" t="s">
        <v>1442</v>
      </c>
      <c r="DU186" t="s">
        <v>483</v>
      </c>
      <c r="DV186" t="s">
        <v>483</v>
      </c>
      <c r="DW186" t="s">
        <v>3586</v>
      </c>
      <c r="DX186" t="s">
        <v>1508</v>
      </c>
      <c r="DY186" t="s">
        <v>3587</v>
      </c>
      <c r="DZ186" t="s">
        <v>3588</v>
      </c>
      <c r="EA186" t="s">
        <v>3589</v>
      </c>
      <c r="EB186" t="str">
        <f>"SERPINB12"</f>
        <v>SERPINB12</v>
      </c>
      <c r="EC186" t="s">
        <v>1508</v>
      </c>
      <c r="ED186" t="s">
        <v>1506</v>
      </c>
      <c r="EE186">
        <v>9606</v>
      </c>
      <c r="EF186" s="15" t="str">
        <f>HYPERLINK("http://www.uniprot.org/uniprot/Q96P63", "Q96P63")</f>
        <v>Q96P63</v>
      </c>
      <c r="EG186" t="s">
        <v>3590</v>
      </c>
      <c r="EH186" t="s">
        <v>1508</v>
      </c>
      <c r="EI186" t="s">
        <v>3082</v>
      </c>
      <c r="EJ186" t="s">
        <v>1542</v>
      </c>
      <c r="EK186" t="s">
        <v>1508</v>
      </c>
      <c r="EL186" t="s">
        <v>1508</v>
      </c>
      <c r="EM186" t="s">
        <v>1508</v>
      </c>
      <c r="EN186" t="s">
        <v>1508</v>
      </c>
      <c r="EO186" t="s">
        <v>1512</v>
      </c>
      <c r="EP186" t="s">
        <v>1508</v>
      </c>
      <c r="EQ186" t="s">
        <v>1508</v>
      </c>
      <c r="ER186" t="s">
        <v>3591</v>
      </c>
      <c r="ES186" t="s">
        <v>3592</v>
      </c>
      <c r="ET186" t="s">
        <v>3593</v>
      </c>
      <c r="EU186" t="s">
        <v>1508</v>
      </c>
      <c r="EV186" t="s">
        <v>2124</v>
      </c>
      <c r="EW186" t="s">
        <v>98</v>
      </c>
    </row>
    <row r="187" spans="1:153">
      <c r="A187">
        <v>615</v>
      </c>
      <c r="B187">
        <v>1</v>
      </c>
      <c r="C187" t="s">
        <v>485</v>
      </c>
      <c r="D187" t="s">
        <v>98</v>
      </c>
      <c r="E187" t="s">
        <v>98</v>
      </c>
      <c r="F187" t="s">
        <v>98</v>
      </c>
      <c r="G187" t="s">
        <v>98</v>
      </c>
      <c r="H187" t="s">
        <v>98</v>
      </c>
      <c r="I187">
        <v>6.4</v>
      </c>
      <c r="J187">
        <v>2541</v>
      </c>
      <c r="K187">
        <v>269764</v>
      </c>
      <c r="L187" t="s">
        <v>486</v>
      </c>
      <c r="M187">
        <v>27</v>
      </c>
      <c r="N187">
        <v>27</v>
      </c>
      <c r="O187">
        <v>1</v>
      </c>
      <c r="P187">
        <v>9</v>
      </c>
      <c r="Q187">
        <v>18</v>
      </c>
      <c r="R187">
        <v>9</v>
      </c>
      <c r="S187">
        <v>18</v>
      </c>
      <c r="T187">
        <v>9</v>
      </c>
      <c r="U187">
        <v>18</v>
      </c>
      <c r="V187">
        <v>9</v>
      </c>
      <c r="W187" s="1">
        <v>508420.75199999998</v>
      </c>
      <c r="X187" s="1">
        <v>183518.59669999999</v>
      </c>
      <c r="Y187" s="1">
        <v>70574.604070000001</v>
      </c>
      <c r="Z187" s="1">
        <v>241598.74950000001</v>
      </c>
      <c r="AA187" s="1">
        <v>112549.7262</v>
      </c>
      <c r="AB187" s="1">
        <v>754722.70120000001</v>
      </c>
      <c r="AC187" s="1">
        <v>699808.20700000005</v>
      </c>
      <c r="AD187" s="1">
        <v>293038.1335</v>
      </c>
      <c r="AE187" s="1">
        <v>248959.5166</v>
      </c>
      <c r="AF187" s="1">
        <v>252266.83059999999</v>
      </c>
      <c r="AG187" s="1">
        <v>366098.1348</v>
      </c>
      <c r="AH187">
        <v>18</v>
      </c>
      <c r="AI187" s="1">
        <v>122763.32980000001</v>
      </c>
      <c r="AJ187" s="1">
        <v>156697.56169999999</v>
      </c>
      <c r="AK187" s="1">
        <v>179317.22399999999</v>
      </c>
      <c r="AL187" s="1">
        <v>178342.24710000001</v>
      </c>
      <c r="AM187" s="1">
        <v>153238.21950000001</v>
      </c>
      <c r="AN187" s="1">
        <v>201612.06210000001</v>
      </c>
      <c r="AO187" s="1">
        <v>211039.16080000001</v>
      </c>
      <c r="AP187" s="1">
        <v>228833.535</v>
      </c>
      <c r="AQ187" s="1">
        <v>118596.35219999999</v>
      </c>
      <c r="AR187" s="1">
        <v>1282116.348</v>
      </c>
      <c r="AS187" s="1">
        <v>283255.60399999999</v>
      </c>
      <c r="AT187" s="1">
        <v>311243.98165318102</v>
      </c>
      <c r="AU187" s="1">
        <v>339232.359288181</v>
      </c>
      <c r="AV187" s="1">
        <v>283255.60401818098</v>
      </c>
      <c r="AW187" s="1">
        <v>254091.451237209</v>
      </c>
      <c r="AX187" s="1">
        <v>162290.00649219801</v>
      </c>
      <c r="AY187" s="1">
        <v>50142.992080633201</v>
      </c>
      <c r="AZ187" s="1">
        <v>176756.16500978099</v>
      </c>
      <c r="BA187" s="1">
        <v>199072.540162797</v>
      </c>
      <c r="BB187" s="1">
        <v>545175.03635218996</v>
      </c>
      <c r="BC187" s="1">
        <v>411614.119760531</v>
      </c>
      <c r="BD187" s="1">
        <v>202383.12405356401</v>
      </c>
      <c r="BE187" s="1">
        <v>155775.604779385</v>
      </c>
      <c r="BF187" s="1">
        <v>171308.56397204901</v>
      </c>
      <c r="BG187" s="1">
        <v>260111.35472752599</v>
      </c>
      <c r="BH187" s="1">
        <v>260111.35472752599</v>
      </c>
      <c r="BI187" s="1">
        <v>249894.15362289801</v>
      </c>
      <c r="BJ187" s="1">
        <v>295790.652160239</v>
      </c>
      <c r="BK187" s="1">
        <v>319629.94100405101</v>
      </c>
      <c r="BL187" s="1">
        <v>281152.39667812001</v>
      </c>
      <c r="BM187" s="1">
        <v>241566.62465711101</v>
      </c>
      <c r="BN187" s="1">
        <v>344819.56454337301</v>
      </c>
      <c r="BO187" s="1">
        <v>344424.384039069</v>
      </c>
      <c r="BP187" s="1">
        <v>389084.68204138702</v>
      </c>
      <c r="BQ187" s="1">
        <v>348897.24572167598</v>
      </c>
      <c r="BR187" s="1">
        <v>1350806.4981597699</v>
      </c>
      <c r="BS187" s="1">
        <v>478041.86351819802</v>
      </c>
      <c r="BT187" s="1">
        <v>478041.86351819802</v>
      </c>
      <c r="BU187" s="1">
        <v>352624.61164273502</v>
      </c>
      <c r="BV187" s="7">
        <v>1.3556678908236</v>
      </c>
      <c r="BW187" s="7">
        <v>0.737643789285645</v>
      </c>
      <c r="BX187" s="1">
        <v>344463.62177505501</v>
      </c>
      <c r="BY187" s="1">
        <v>220011.35080302699</v>
      </c>
      <c r="BZ187" s="1">
        <v>67977.244313536503</v>
      </c>
      <c r="CA187" s="1">
        <v>239622.657408878</v>
      </c>
      <c r="CB187" s="1">
        <v>269876.25064339599</v>
      </c>
      <c r="CC187" s="1">
        <v>739076.29166125401</v>
      </c>
      <c r="CD187" s="1">
        <v>558012.04556897294</v>
      </c>
      <c r="CE187" s="1">
        <v>274364.30292398698</v>
      </c>
      <c r="CF187" s="1">
        <v>211179.98557304</v>
      </c>
      <c r="CG187" s="1">
        <v>232237.519600008</v>
      </c>
      <c r="CH187" s="1">
        <v>352624.61164273502</v>
      </c>
      <c r="CI187" s="1">
        <v>184332.870398723</v>
      </c>
      <c r="CJ187" s="1">
        <v>218188.13749475099</v>
      </c>
      <c r="CK187" s="1">
        <v>235773.04085137599</v>
      </c>
      <c r="CL187" s="1">
        <v>207390.31925238899</v>
      </c>
      <c r="CM187" s="1">
        <v>178190.120377015</v>
      </c>
      <c r="CN187" s="1">
        <v>254354.0102096</v>
      </c>
      <c r="CO187" s="1">
        <v>254062.50776495301</v>
      </c>
      <c r="CP187" s="1">
        <v>287005.899214009</v>
      </c>
      <c r="CQ187" s="1">
        <v>257361.88640546199</v>
      </c>
      <c r="CR187" s="1">
        <v>996414.02389424597</v>
      </c>
      <c r="CS187" s="1">
        <v>352624.61164273502</v>
      </c>
      <c r="CT187" s="20">
        <v>401006.88491590199</v>
      </c>
      <c r="CU187" s="20">
        <v>210650.38397285299</v>
      </c>
      <c r="CV187" s="20">
        <v>210765.083177486</v>
      </c>
      <c r="CW187" s="20">
        <v>261084.68611434201</v>
      </c>
      <c r="CX187" s="20">
        <v>187743.94643577299</v>
      </c>
      <c r="CY187" s="20">
        <v>216391.207941798</v>
      </c>
      <c r="CZ187" s="20">
        <v>243830.729642241</v>
      </c>
      <c r="DA187" s="20">
        <v>209093.32678853799</v>
      </c>
      <c r="DB187" s="20">
        <v>209286.85465775599</v>
      </c>
      <c r="DC187" s="22">
        <v>747046.43916087702</v>
      </c>
      <c r="DD187" s="22">
        <v>550997.23131822597</v>
      </c>
      <c r="DE187" s="22">
        <v>254690.89752090399</v>
      </c>
      <c r="DF187" s="22">
        <v>231053.23713882701</v>
      </c>
      <c r="DG187" s="22">
        <v>224435.752840792</v>
      </c>
      <c r="DH187" s="22">
        <v>232425.11479467299</v>
      </c>
      <c r="DI187" s="22">
        <v>214776.96558812799</v>
      </c>
      <c r="DJ187" s="22">
        <v>290446.139121474</v>
      </c>
      <c r="DK187" s="22">
        <v>227037.923102389</v>
      </c>
      <c r="DL187" s="22">
        <v>1261284.5538236101</v>
      </c>
      <c r="DM187" s="6">
        <v>0.82584522588996301</v>
      </c>
      <c r="DN187" s="6">
        <v>1.77257451800073</v>
      </c>
      <c r="DO187" s="5">
        <v>1.1111895674317E-2</v>
      </c>
      <c r="DP187" s="5">
        <v>0.129731381997651</v>
      </c>
      <c r="DQ187" s="24">
        <v>238872.56707185399</v>
      </c>
      <c r="DR187" s="26">
        <v>423419.42544099002</v>
      </c>
      <c r="DS187" t="s">
        <v>1441</v>
      </c>
      <c r="DT187" t="s">
        <v>1442</v>
      </c>
      <c r="DU187" t="s">
        <v>485</v>
      </c>
      <c r="DV187" t="s">
        <v>485</v>
      </c>
      <c r="DW187" t="s">
        <v>3594</v>
      </c>
      <c r="DX187" t="s">
        <v>1508</v>
      </c>
      <c r="DY187" t="s">
        <v>3595</v>
      </c>
      <c r="DZ187" t="s">
        <v>3596</v>
      </c>
      <c r="EA187" t="s">
        <v>3597</v>
      </c>
      <c r="EB187" t="str">
        <f>"TLN1"</f>
        <v>TLN1</v>
      </c>
      <c r="EC187" t="s">
        <v>3598</v>
      </c>
      <c r="ED187" t="s">
        <v>1506</v>
      </c>
      <c r="EE187">
        <v>9606</v>
      </c>
      <c r="EF187" s="15" t="str">
        <f>HYPERLINK("http://www.uniprot.org/uniprot/Q9Y490", "Q9Y490")</f>
        <v>Q9Y490</v>
      </c>
      <c r="EG187" t="s">
        <v>3599</v>
      </c>
      <c r="EH187" t="s">
        <v>2063</v>
      </c>
      <c r="EI187" t="s">
        <v>3246</v>
      </c>
      <c r="EJ187" t="s">
        <v>1510</v>
      </c>
      <c r="EK187" t="s">
        <v>1508</v>
      </c>
      <c r="EL187" t="s">
        <v>1508</v>
      </c>
      <c r="EM187" t="s">
        <v>1508</v>
      </c>
      <c r="EN187" t="s">
        <v>1508</v>
      </c>
      <c r="EO187" t="s">
        <v>1508</v>
      </c>
      <c r="EP187" t="s">
        <v>3247</v>
      </c>
      <c r="EQ187" t="s">
        <v>1514</v>
      </c>
      <c r="ER187" t="s">
        <v>3600</v>
      </c>
      <c r="ES187" t="s">
        <v>3601</v>
      </c>
      <c r="ET187" t="s">
        <v>3602</v>
      </c>
      <c r="EU187" t="s">
        <v>1508</v>
      </c>
      <c r="EV187" t="s">
        <v>3603</v>
      </c>
      <c r="EW187" t="s">
        <v>98</v>
      </c>
    </row>
    <row r="188" spans="1:153">
      <c r="A188">
        <v>265</v>
      </c>
      <c r="B188">
        <v>1</v>
      </c>
      <c r="C188" t="s">
        <v>487</v>
      </c>
      <c r="D188" t="s">
        <v>98</v>
      </c>
      <c r="E188" t="s">
        <v>98</v>
      </c>
      <c r="F188" t="s">
        <v>98</v>
      </c>
      <c r="G188" t="s">
        <v>98</v>
      </c>
      <c r="H188" t="s">
        <v>98</v>
      </c>
      <c r="I188">
        <v>23.1</v>
      </c>
      <c r="J188">
        <v>104</v>
      </c>
      <c r="K188">
        <v>11553</v>
      </c>
      <c r="L188" t="s">
        <v>488</v>
      </c>
      <c r="M188">
        <v>15</v>
      </c>
      <c r="N188">
        <v>15</v>
      </c>
      <c r="O188">
        <v>1</v>
      </c>
      <c r="P188">
        <v>10</v>
      </c>
      <c r="Q188">
        <v>5</v>
      </c>
      <c r="R188">
        <v>10</v>
      </c>
      <c r="S188">
        <v>5</v>
      </c>
      <c r="T188">
        <v>10</v>
      </c>
      <c r="U188">
        <v>5</v>
      </c>
      <c r="V188">
        <v>10</v>
      </c>
      <c r="W188" s="1">
        <v>168247.34349999999</v>
      </c>
      <c r="X188" s="1">
        <v>69107.797489999997</v>
      </c>
      <c r="Y188" s="1">
        <v>19726.10873</v>
      </c>
      <c r="Z188" s="1">
        <v>132424.66159999999</v>
      </c>
      <c r="AA188" s="1">
        <v>42885.816919999997</v>
      </c>
      <c r="AB188" s="1">
        <v>179350.53320000001</v>
      </c>
      <c r="AC188" s="1">
        <v>230808.44459999999</v>
      </c>
      <c r="AD188" s="1">
        <v>222623.3645</v>
      </c>
      <c r="AE188" s="1">
        <v>277860.08639999997</v>
      </c>
      <c r="AF188" s="1">
        <v>395575.73340000003</v>
      </c>
      <c r="AG188" s="1">
        <v>190987.08679999999</v>
      </c>
      <c r="AH188">
        <v>5</v>
      </c>
      <c r="AI188" s="1">
        <v>249211.95619999999</v>
      </c>
      <c r="AJ188" s="1">
        <v>211026.69560000001</v>
      </c>
      <c r="AK188" s="1">
        <v>260231.6182</v>
      </c>
      <c r="AL188" s="1">
        <v>210181.43119999999</v>
      </c>
      <c r="AM188" s="1">
        <v>263758.46999999997</v>
      </c>
      <c r="AN188" s="1">
        <v>371114.95779999997</v>
      </c>
      <c r="AO188" s="1">
        <v>1205578.4180000001</v>
      </c>
      <c r="AP188" s="1">
        <v>331090.28909999999</v>
      </c>
      <c r="AQ188" s="1">
        <v>341289.30810000002</v>
      </c>
      <c r="AR188" s="1">
        <v>1018633.2</v>
      </c>
      <c r="AS188" s="1">
        <v>446211.63439999998</v>
      </c>
      <c r="AT188" s="1">
        <v>310814.77071545401</v>
      </c>
      <c r="AU188" s="1">
        <v>175417.907012727</v>
      </c>
      <c r="AV188" s="1">
        <v>446211.63441818103</v>
      </c>
      <c r="AW188" s="1">
        <v>84084.316992474502</v>
      </c>
      <c r="AX188" s="1">
        <v>61113.724194653398</v>
      </c>
      <c r="AY188" s="1">
        <v>14015.326431715101</v>
      </c>
      <c r="AZ188" s="1">
        <v>96883.263616122305</v>
      </c>
      <c r="BA188" s="1">
        <v>75854.369437116198</v>
      </c>
      <c r="BB188" s="1">
        <v>129554.11742833399</v>
      </c>
      <c r="BC188" s="1">
        <v>135757.217201836</v>
      </c>
      <c r="BD188" s="1">
        <v>153752.043997459</v>
      </c>
      <c r="BE188" s="1">
        <v>173858.88113108699</v>
      </c>
      <c r="BF188" s="1">
        <v>268626.32185836002</v>
      </c>
      <c r="BG188" s="1">
        <v>135695.61044103801</v>
      </c>
      <c r="BH188" s="1">
        <v>135695.61044103801</v>
      </c>
      <c r="BI188" s="1">
        <v>507290.01053298003</v>
      </c>
      <c r="BJ188" s="1">
        <v>398345.215059874</v>
      </c>
      <c r="BK188" s="1">
        <v>463858.49009493302</v>
      </c>
      <c r="BL188" s="1">
        <v>331346.12846939702</v>
      </c>
      <c r="BM188" s="1">
        <v>415792.114594649</v>
      </c>
      <c r="BN188" s="1">
        <v>634722.43084670301</v>
      </c>
      <c r="BO188" s="1">
        <v>1967552.38438403</v>
      </c>
      <c r="BP188" s="1">
        <v>562951.40422257001</v>
      </c>
      <c r="BQ188" s="1">
        <v>1004035.09367252</v>
      </c>
      <c r="BR188" s="1">
        <v>1073207.0829201201</v>
      </c>
      <c r="BS188" s="1">
        <v>753057.79733867804</v>
      </c>
      <c r="BT188" s="1">
        <v>753057.79733867804</v>
      </c>
      <c r="BU188" s="1">
        <v>319666.447265358</v>
      </c>
      <c r="BV188" s="7">
        <v>2.3557611497260398</v>
      </c>
      <c r="BW188" s="7">
        <v>0.424491252059358</v>
      </c>
      <c r="BX188" s="1">
        <v>198082.56727212001</v>
      </c>
      <c r="BY188" s="1">
        <v>143969.33717283601</v>
      </c>
      <c r="BZ188" s="1">
        <v>33016.7615085629</v>
      </c>
      <c r="CA188" s="1">
        <v>228233.82848552699</v>
      </c>
      <c r="CB188" s="1">
        <v>178694.77655692399</v>
      </c>
      <c r="CC188" s="1">
        <v>305198.55662471597</v>
      </c>
      <c r="CD188" s="1">
        <v>319811.578079005</v>
      </c>
      <c r="CE188" s="1">
        <v>362203.09194018401</v>
      </c>
      <c r="CF188" s="1">
        <v>409569.997703453</v>
      </c>
      <c r="CG188" s="1">
        <v>632819.45282772905</v>
      </c>
      <c r="CH188" s="1">
        <v>319666.447265358</v>
      </c>
      <c r="CI188" s="1">
        <v>215340.171728349</v>
      </c>
      <c r="CJ188" s="1">
        <v>169094.05909262001</v>
      </c>
      <c r="CK188" s="1">
        <v>196903.871238761</v>
      </c>
      <c r="CL188" s="1">
        <v>140653.53293899499</v>
      </c>
      <c r="CM188" s="1">
        <v>176500.11532069099</v>
      </c>
      <c r="CN188" s="1">
        <v>269434.11938027601</v>
      </c>
      <c r="CO188" s="1">
        <v>835208.77513955405</v>
      </c>
      <c r="CP188" s="1">
        <v>238967.94642701201</v>
      </c>
      <c r="CQ188" s="1">
        <v>426204.11402458401</v>
      </c>
      <c r="CR188" s="1">
        <v>455567.018347734</v>
      </c>
      <c r="CS188" s="1">
        <v>319666.447265358</v>
      </c>
      <c r="CT188" s="20">
        <v>230597.56745462501</v>
      </c>
      <c r="CU188" s="20">
        <v>137843.77962811</v>
      </c>
      <c r="CV188" s="20">
        <v>200747.80225221699</v>
      </c>
      <c r="CW188" s="20">
        <v>172873.565333782</v>
      </c>
      <c r="CX188" s="20">
        <v>219325.037249121</v>
      </c>
      <c r="CY188" s="20">
        <v>167701.45308066599</v>
      </c>
      <c r="CZ188" s="20">
        <v>203633.18223390001</v>
      </c>
      <c r="DA188" s="20">
        <v>141808.524297533</v>
      </c>
      <c r="DB188" s="20">
        <v>207301.91945570699</v>
      </c>
      <c r="DC188" s="22">
        <v>308489.79670428002</v>
      </c>
      <c r="DD188" s="22">
        <v>315791.20104005601</v>
      </c>
      <c r="DE188" s="22">
        <v>336231.16997348599</v>
      </c>
      <c r="DF188" s="22">
        <v>448112.89075306</v>
      </c>
      <c r="DG188" s="22">
        <v>611560.57191925403</v>
      </c>
      <c r="DH188" s="22">
        <v>246205.10631995799</v>
      </c>
      <c r="DI188" s="22">
        <v>706060.91365124902</v>
      </c>
      <c r="DJ188" s="22">
        <v>241832.37209963601</v>
      </c>
      <c r="DK188" s="22">
        <v>375986.11906887899</v>
      </c>
      <c r="DL188" s="22">
        <v>576667.559563032</v>
      </c>
      <c r="DM188" s="6">
        <v>1.1569500623169</v>
      </c>
      <c r="DN188" s="6">
        <v>2.2298553470297802</v>
      </c>
      <c r="DO188" s="5">
        <v>1.8913809851323601E-8</v>
      </c>
      <c r="DP188" s="5">
        <v>1.76654984011362E-6</v>
      </c>
      <c r="DQ188" s="24">
        <v>186870.314553962</v>
      </c>
      <c r="DR188" s="26">
        <v>416693.77010928898</v>
      </c>
      <c r="DS188" t="s">
        <v>1441</v>
      </c>
      <c r="DT188" t="s">
        <v>1446</v>
      </c>
      <c r="DU188" t="s">
        <v>487</v>
      </c>
      <c r="DV188" t="s">
        <v>487</v>
      </c>
      <c r="DW188" t="s">
        <v>3604</v>
      </c>
      <c r="DX188" t="s">
        <v>3605</v>
      </c>
      <c r="DY188" t="s">
        <v>3606</v>
      </c>
      <c r="DZ188" t="s">
        <v>3607</v>
      </c>
      <c r="EA188" t="s">
        <v>3608</v>
      </c>
      <c r="EB188" t="str">
        <f>"PF4V1"</f>
        <v>PF4V1</v>
      </c>
      <c r="EC188" t="s">
        <v>3609</v>
      </c>
      <c r="ED188" t="s">
        <v>1506</v>
      </c>
      <c r="EE188">
        <v>9606</v>
      </c>
      <c r="EF188" s="15" t="str">
        <f>HYPERLINK("http://www.uniprot.org/uniprot/P10720", "P10720")</f>
        <v>P10720</v>
      </c>
      <c r="EG188" t="s">
        <v>3610</v>
      </c>
      <c r="EH188" t="s">
        <v>1508</v>
      </c>
      <c r="EI188" t="s">
        <v>1509</v>
      </c>
      <c r="EJ188" t="s">
        <v>1508</v>
      </c>
      <c r="EK188" t="s">
        <v>1508</v>
      </c>
      <c r="EL188" t="s">
        <v>1508</v>
      </c>
      <c r="EM188" t="s">
        <v>1528</v>
      </c>
      <c r="EN188" t="s">
        <v>1508</v>
      </c>
      <c r="EO188" t="s">
        <v>3611</v>
      </c>
      <c r="EP188" t="s">
        <v>2186</v>
      </c>
      <c r="EQ188" t="s">
        <v>1514</v>
      </c>
      <c r="ER188" t="s">
        <v>3612</v>
      </c>
      <c r="ES188" t="s">
        <v>3613</v>
      </c>
      <c r="ET188" t="s">
        <v>3614</v>
      </c>
      <c r="EU188" t="s">
        <v>1508</v>
      </c>
      <c r="EV188" t="s">
        <v>3615</v>
      </c>
      <c r="EW188" t="s">
        <v>98</v>
      </c>
    </row>
    <row r="189" spans="1:153">
      <c r="A189">
        <v>533</v>
      </c>
      <c r="B189">
        <v>1</v>
      </c>
      <c r="C189" t="s">
        <v>489</v>
      </c>
      <c r="D189" t="s">
        <v>98</v>
      </c>
      <c r="E189" t="s">
        <v>98</v>
      </c>
      <c r="F189" t="s">
        <v>98</v>
      </c>
      <c r="G189" t="s">
        <v>98</v>
      </c>
      <c r="H189" t="s">
        <v>98</v>
      </c>
      <c r="I189">
        <v>2.4</v>
      </c>
      <c r="J189">
        <v>1075</v>
      </c>
      <c r="K189">
        <v>118640</v>
      </c>
      <c r="L189" t="s">
        <v>490</v>
      </c>
      <c r="M189">
        <v>3</v>
      </c>
      <c r="N189">
        <v>3</v>
      </c>
      <c r="O189">
        <v>1</v>
      </c>
      <c r="P189">
        <v>2</v>
      </c>
      <c r="Q189">
        <v>1</v>
      </c>
      <c r="R189">
        <v>2</v>
      </c>
      <c r="S189">
        <v>1</v>
      </c>
      <c r="T189">
        <v>2</v>
      </c>
      <c r="U189">
        <v>1</v>
      </c>
      <c r="V189">
        <v>2</v>
      </c>
      <c r="W189" s="1">
        <v>695963.58589999995</v>
      </c>
      <c r="X189" s="1">
        <v>641957.3125</v>
      </c>
      <c r="Y189" s="1">
        <v>67508.748049999995</v>
      </c>
      <c r="Z189" s="1">
        <v>700196.86719999998</v>
      </c>
      <c r="AA189" s="1">
        <v>342321.10940000002</v>
      </c>
      <c r="AB189" s="1">
        <v>676649.35939999996</v>
      </c>
      <c r="AC189" s="1">
        <v>638587.8125</v>
      </c>
      <c r="AD189" s="1">
        <v>744014.25</v>
      </c>
      <c r="AE189" s="1">
        <v>633695.8125</v>
      </c>
      <c r="AF189" s="1">
        <v>882197.86719999998</v>
      </c>
      <c r="AG189" s="1">
        <v>661731.55299999996</v>
      </c>
      <c r="AH189">
        <v>1</v>
      </c>
      <c r="AI189" s="1">
        <v>3780.5825199999999</v>
      </c>
      <c r="AJ189" s="1">
        <v>5005.2944340000004</v>
      </c>
      <c r="AK189" s="1">
        <v>4075.1784670000002</v>
      </c>
      <c r="AL189" s="1">
        <v>3743.194336</v>
      </c>
      <c r="AM189" s="1">
        <v>1333.889038</v>
      </c>
      <c r="AN189" s="1">
        <v>3968.2927249999998</v>
      </c>
      <c r="AO189" s="1">
        <v>4487.1875</v>
      </c>
      <c r="AP189" s="1">
        <v>4389.4848629999997</v>
      </c>
      <c r="AQ189" s="1">
        <v>2912.7241210000002</v>
      </c>
      <c r="AR189" s="1">
        <v>3933.5173340000001</v>
      </c>
      <c r="AS189" s="1">
        <v>3762.934534</v>
      </c>
      <c r="AT189" s="1">
        <v>305737.11625100003</v>
      </c>
      <c r="AU189" s="1">
        <v>607711.29796818097</v>
      </c>
      <c r="AV189" s="1">
        <v>3762.9345338181802</v>
      </c>
      <c r="AW189" s="1">
        <v>347819.000019069</v>
      </c>
      <c r="AX189" s="1">
        <v>567698.63265491696</v>
      </c>
      <c r="AY189" s="1">
        <v>47964.712851765798</v>
      </c>
      <c r="AZ189" s="1">
        <v>512271.33109865198</v>
      </c>
      <c r="BA189" s="1">
        <v>605481.10688877699</v>
      </c>
      <c r="BB189" s="1">
        <v>488778.64482153102</v>
      </c>
      <c r="BC189" s="1">
        <v>375605.426890901</v>
      </c>
      <c r="BD189" s="1">
        <v>513844.14191052603</v>
      </c>
      <c r="BE189" s="1">
        <v>396507.63219047699</v>
      </c>
      <c r="BF189" s="1">
        <v>599080.146247481</v>
      </c>
      <c r="BG189" s="1">
        <v>470157.79201063502</v>
      </c>
      <c r="BH189" s="1">
        <v>470157.79201063502</v>
      </c>
      <c r="BI189" s="1">
        <v>7695.6650701480303</v>
      </c>
      <c r="BJ189" s="1">
        <v>9448.2600036965196</v>
      </c>
      <c r="BK189" s="1">
        <v>7263.9371942775097</v>
      </c>
      <c r="BL189" s="1">
        <v>5901.0586437674601</v>
      </c>
      <c r="BM189" s="1">
        <v>2102.7591786707098</v>
      </c>
      <c r="BN189" s="1">
        <v>6787.0193636352697</v>
      </c>
      <c r="BO189" s="1">
        <v>7323.2701688951702</v>
      </c>
      <c r="BP189" s="1">
        <v>7463.4223617873104</v>
      </c>
      <c r="BQ189" s="1">
        <v>8568.9096208474293</v>
      </c>
      <c r="BR189" s="1">
        <v>4144.2578777501803</v>
      </c>
      <c r="BS189" s="1">
        <v>6350.5901084673396</v>
      </c>
      <c r="BT189" s="1">
        <v>6350.5901084673396</v>
      </c>
      <c r="BU189" s="1">
        <v>54642.286037112201</v>
      </c>
      <c r="BV189" s="7">
        <v>0.11622116439554001</v>
      </c>
      <c r="BW189" s="7">
        <v>8.6042848150846201</v>
      </c>
      <c r="BX189" s="1">
        <v>40423.9291811086</v>
      </c>
      <c r="BY189" s="1">
        <v>65978.596112910498</v>
      </c>
      <c r="BZ189" s="1">
        <v>5574.5147775299502</v>
      </c>
      <c r="CA189" s="1">
        <v>59536.770586738603</v>
      </c>
      <c r="CB189" s="1">
        <v>70369.719262114202</v>
      </c>
      <c r="CC189" s="1">
        <v>56806.423232832502</v>
      </c>
      <c r="CD189" s="1">
        <v>43653.300066544398</v>
      </c>
      <c r="CE189" s="1">
        <v>59719.564490668497</v>
      </c>
      <c r="CF189" s="1">
        <v>46082.578704895801</v>
      </c>
      <c r="CG189" s="1">
        <v>69625.792163132704</v>
      </c>
      <c r="CH189" s="1">
        <v>54642.286037112201</v>
      </c>
      <c r="CI189" s="1">
        <v>66215.694105051807</v>
      </c>
      <c r="CJ189" s="1">
        <v>81295.520078777306</v>
      </c>
      <c r="CK189" s="1">
        <v>62500.984498450402</v>
      </c>
      <c r="CL189" s="1">
        <v>50774.3892814922</v>
      </c>
      <c r="CM189" s="1">
        <v>18092.7388708162</v>
      </c>
      <c r="CN189" s="1">
        <v>58397.4476502123</v>
      </c>
      <c r="CO189" s="1">
        <v>63011.5023109869</v>
      </c>
      <c r="CP189" s="1">
        <v>64217.411696089497</v>
      </c>
      <c r="CQ189" s="1">
        <v>73729.338932490107</v>
      </c>
      <c r="CR189" s="1">
        <v>35658.375127320702</v>
      </c>
      <c r="CS189" s="1">
        <v>54642.286037112201</v>
      </c>
      <c r="CT189" s="20">
        <v>47059.4654769181</v>
      </c>
      <c r="CU189" s="20">
        <v>63171.3616340523</v>
      </c>
      <c r="CV189" s="20">
        <v>52366.8026242661</v>
      </c>
      <c r="CW189" s="20">
        <v>68077.335525830102</v>
      </c>
      <c r="CX189" s="20">
        <v>67441.014184697895</v>
      </c>
      <c r="CY189" s="20">
        <v>80625.995492200105</v>
      </c>
      <c r="CZ189" s="20">
        <v>64636.994113428504</v>
      </c>
      <c r="DA189" s="20">
        <v>51191.328547999001</v>
      </c>
      <c r="DB189" s="20">
        <v>21250.1815611641</v>
      </c>
      <c r="DC189" s="22">
        <v>57419.019763393699</v>
      </c>
      <c r="DD189" s="22">
        <v>43104.530924676299</v>
      </c>
      <c r="DE189" s="22">
        <v>55437.3485092185</v>
      </c>
      <c r="DF189" s="22">
        <v>50419.214475172303</v>
      </c>
      <c r="DG189" s="22">
        <v>67286.789439464497</v>
      </c>
      <c r="DH189" s="22">
        <v>53362.765787068303</v>
      </c>
      <c r="DI189" s="22">
        <v>53268.069273816502</v>
      </c>
      <c r="DJ189" s="22">
        <v>64987.163478460498</v>
      </c>
      <c r="DK189" s="22">
        <v>65042.093904194298</v>
      </c>
      <c r="DL189" s="22">
        <v>45137.218750457097</v>
      </c>
      <c r="DM189" s="6">
        <v>-4.5180883433601202E-2</v>
      </c>
      <c r="DN189" s="6">
        <v>-1.0318106026868099</v>
      </c>
      <c r="DO189" s="5">
        <v>0.79518616385830798</v>
      </c>
      <c r="DP189" s="5">
        <v>0.91285890168837003</v>
      </c>
      <c r="DQ189" s="24">
        <v>57313.386573395102</v>
      </c>
      <c r="DR189" s="26">
        <v>55546.4214305922</v>
      </c>
      <c r="DS189" t="s">
        <v>1443</v>
      </c>
      <c r="DT189" t="s">
        <v>1442</v>
      </c>
      <c r="DU189" t="s">
        <v>489</v>
      </c>
      <c r="DV189" t="s">
        <v>489</v>
      </c>
      <c r="DW189" t="s">
        <v>3616</v>
      </c>
      <c r="DX189" t="s">
        <v>3617</v>
      </c>
      <c r="DY189" t="s">
        <v>3618</v>
      </c>
      <c r="DZ189" t="s">
        <v>3619</v>
      </c>
      <c r="EA189" t="s">
        <v>3620</v>
      </c>
      <c r="EB189" t="str">
        <f>"ABI3BP"</f>
        <v>ABI3BP</v>
      </c>
      <c r="EC189" t="s">
        <v>3621</v>
      </c>
      <c r="ED189" t="s">
        <v>1506</v>
      </c>
      <c r="EE189">
        <v>9606</v>
      </c>
      <c r="EF189" s="15" t="str">
        <f>HYPERLINK("http://www.uniprot.org/uniprot/Q7Z7G0", "Q7Z7G0")</f>
        <v>Q7Z7G0</v>
      </c>
      <c r="EG189" t="s">
        <v>3622</v>
      </c>
      <c r="EH189" t="s">
        <v>1508</v>
      </c>
      <c r="EI189" t="s">
        <v>1509</v>
      </c>
      <c r="EJ189" t="s">
        <v>2410</v>
      </c>
      <c r="EK189" t="s">
        <v>1508</v>
      </c>
      <c r="EL189" t="s">
        <v>1603</v>
      </c>
      <c r="EM189" t="s">
        <v>1559</v>
      </c>
      <c r="EN189" t="s">
        <v>1508</v>
      </c>
      <c r="EO189" t="s">
        <v>1508</v>
      </c>
      <c r="EP189" t="s">
        <v>1604</v>
      </c>
      <c r="EQ189" t="s">
        <v>1508</v>
      </c>
      <c r="ER189" t="s">
        <v>3623</v>
      </c>
      <c r="ES189" t="s">
        <v>3624</v>
      </c>
      <c r="ET189" t="s">
        <v>3625</v>
      </c>
      <c r="EU189" t="s">
        <v>1508</v>
      </c>
      <c r="EV189" t="s">
        <v>1508</v>
      </c>
      <c r="EW189" t="s">
        <v>98</v>
      </c>
    </row>
    <row r="190" spans="1:153">
      <c r="A190">
        <v>178</v>
      </c>
      <c r="B190">
        <v>1</v>
      </c>
      <c r="C190" t="s">
        <v>491</v>
      </c>
      <c r="D190" t="s">
        <v>98</v>
      </c>
      <c r="E190" t="s">
        <v>98</v>
      </c>
      <c r="F190" t="s">
        <v>98</v>
      </c>
      <c r="G190" t="s">
        <v>98</v>
      </c>
      <c r="H190" t="s">
        <v>98</v>
      </c>
      <c r="I190">
        <v>18.899999999999999</v>
      </c>
      <c r="J190">
        <v>440</v>
      </c>
      <c r="K190">
        <v>49577</v>
      </c>
      <c r="L190" t="s">
        <v>492</v>
      </c>
      <c r="M190">
        <v>28</v>
      </c>
      <c r="N190">
        <v>28</v>
      </c>
      <c r="O190">
        <v>1</v>
      </c>
      <c r="P190">
        <v>14</v>
      </c>
      <c r="Q190">
        <v>14</v>
      </c>
      <c r="R190">
        <v>14</v>
      </c>
      <c r="S190">
        <v>14</v>
      </c>
      <c r="T190">
        <v>14</v>
      </c>
      <c r="U190">
        <v>14</v>
      </c>
      <c r="V190">
        <v>14</v>
      </c>
      <c r="W190" s="1">
        <v>599446.26100000006</v>
      </c>
      <c r="X190" s="1">
        <v>384155.99930000002</v>
      </c>
      <c r="Y190" s="1">
        <v>52296.168120000002</v>
      </c>
      <c r="Z190" s="1">
        <v>352182.19679999998</v>
      </c>
      <c r="AA190" s="1">
        <v>149567.05600000001</v>
      </c>
      <c r="AB190" s="1">
        <v>490673.82250000001</v>
      </c>
      <c r="AC190" s="1">
        <v>658411.86060000001</v>
      </c>
      <c r="AD190" s="1">
        <v>411646.47509999998</v>
      </c>
      <c r="AE190" s="1">
        <v>479726.77559999999</v>
      </c>
      <c r="AF190" s="1">
        <v>595956.43290000001</v>
      </c>
      <c r="AG190" s="1">
        <v>457974.09779999999</v>
      </c>
      <c r="AH190">
        <v>14</v>
      </c>
      <c r="AI190" s="1">
        <v>120530.3711</v>
      </c>
      <c r="AJ190" s="1">
        <v>155556.6531</v>
      </c>
      <c r="AK190" s="1">
        <v>185853.16560000001</v>
      </c>
      <c r="AL190" s="1">
        <v>188824.16329999999</v>
      </c>
      <c r="AM190" s="1">
        <v>161587.9572</v>
      </c>
      <c r="AN190" s="1">
        <v>209477.1434</v>
      </c>
      <c r="AO190" s="1">
        <v>233214.21239999999</v>
      </c>
      <c r="AP190" s="1">
        <v>163258.12340000001</v>
      </c>
      <c r="AQ190" s="1">
        <v>154340.89230000001</v>
      </c>
      <c r="AR190" s="1">
        <v>294978.26179999998</v>
      </c>
      <c r="AS190" s="1">
        <v>186762.0944</v>
      </c>
      <c r="AT190" s="1">
        <v>303928.19016909</v>
      </c>
      <c r="AU190" s="1">
        <v>421094.285974545</v>
      </c>
      <c r="AV190" s="1">
        <v>186762.09436363599</v>
      </c>
      <c r="AW190" s="1">
        <v>299582.913948817</v>
      </c>
      <c r="AX190" s="1">
        <v>339718.59387269302</v>
      </c>
      <c r="AY190" s="1">
        <v>37156.231741487099</v>
      </c>
      <c r="AZ190" s="1">
        <v>257660.168440101</v>
      </c>
      <c r="BA190" s="1">
        <v>264547.01195524802</v>
      </c>
      <c r="BB190" s="1">
        <v>354438.94637484598</v>
      </c>
      <c r="BC190" s="1">
        <v>387265.56180665502</v>
      </c>
      <c r="BD190" s="1">
        <v>284298.49262732803</v>
      </c>
      <c r="BE190" s="1">
        <v>300168.19448610098</v>
      </c>
      <c r="BF190" s="1">
        <v>404700.21551063098</v>
      </c>
      <c r="BG190" s="1">
        <v>325388.88261190499</v>
      </c>
      <c r="BH190" s="1">
        <v>325388.88261190499</v>
      </c>
      <c r="BI190" s="1">
        <v>245348.79528730601</v>
      </c>
      <c r="BJ190" s="1">
        <v>293637.01240230002</v>
      </c>
      <c r="BK190" s="1">
        <v>331280.147166143</v>
      </c>
      <c r="BL190" s="1">
        <v>297676.89330934599</v>
      </c>
      <c r="BM190" s="1">
        <v>254729.25444713701</v>
      </c>
      <c r="BN190" s="1">
        <v>358271.30885229801</v>
      </c>
      <c r="BO190" s="1">
        <v>380614.95861969201</v>
      </c>
      <c r="BP190" s="1">
        <v>277587.08981951699</v>
      </c>
      <c r="BQ190" s="1">
        <v>454053.69749387499</v>
      </c>
      <c r="BR190" s="1">
        <v>310781.89859826502</v>
      </c>
      <c r="BS190" s="1">
        <v>315192.70362445398</v>
      </c>
      <c r="BT190" s="1">
        <v>315192.70362445398</v>
      </c>
      <c r="BU190" s="1">
        <v>320250.21723612602</v>
      </c>
      <c r="BV190" s="7">
        <v>0.98420761848244398</v>
      </c>
      <c r="BW190" s="7">
        <v>1.0160457826387299</v>
      </c>
      <c r="BX190" s="1">
        <v>294851.78627559601</v>
      </c>
      <c r="BY190" s="1">
        <v>334353.62822964799</v>
      </c>
      <c r="BZ190" s="1">
        <v>36569.446354070897</v>
      </c>
      <c r="CA190" s="1">
        <v>253591.100758218</v>
      </c>
      <c r="CB190" s="1">
        <v>260369.18461312199</v>
      </c>
      <c r="CC190" s="1">
        <v>348841.51130901399</v>
      </c>
      <c r="CD190" s="1">
        <v>381149.71630599402</v>
      </c>
      <c r="CE190" s="1">
        <v>279808.74236689101</v>
      </c>
      <c r="CF190" s="1">
        <v>295427.823839341</v>
      </c>
      <c r="CG190" s="1">
        <v>398309.03530704998</v>
      </c>
      <c r="CH190" s="1">
        <v>320250.21723612602</v>
      </c>
      <c r="CI190" s="1">
        <v>249285.60872716201</v>
      </c>
      <c r="CJ190" s="1">
        <v>298348.64807799499</v>
      </c>
      <c r="CK190" s="1">
        <v>336595.796400099</v>
      </c>
      <c r="CL190" s="1">
        <v>302453.35203596199</v>
      </c>
      <c r="CM190" s="1">
        <v>258816.584695723</v>
      </c>
      <c r="CN190" s="1">
        <v>364020.052399837</v>
      </c>
      <c r="CO190" s="1">
        <v>386722.22351475502</v>
      </c>
      <c r="CP190" s="1">
        <v>282041.19192607998</v>
      </c>
      <c r="CQ190" s="1">
        <v>461339.34443017503</v>
      </c>
      <c r="CR190" s="1">
        <v>315768.63739122503</v>
      </c>
      <c r="CS190" s="1">
        <v>320250.21723612602</v>
      </c>
      <c r="CT190" s="20">
        <v>343251.33004459599</v>
      </c>
      <c r="CU190" s="20">
        <v>320127.66574188397</v>
      </c>
      <c r="CV190" s="20">
        <v>223051.31752702</v>
      </c>
      <c r="CW190" s="20">
        <v>251887.32493689601</v>
      </c>
      <c r="CX190" s="20">
        <v>253898.633872765</v>
      </c>
      <c r="CY190" s="20">
        <v>295891.54152320902</v>
      </c>
      <c r="CZ190" s="20">
        <v>348099.16491887299</v>
      </c>
      <c r="DA190" s="20">
        <v>304936.979717849</v>
      </c>
      <c r="DB190" s="20">
        <v>303983.79455395299</v>
      </c>
      <c r="DC190" s="22">
        <v>352603.39398674801</v>
      </c>
      <c r="DD190" s="22">
        <v>376358.25260401401</v>
      </c>
      <c r="DE190" s="22">
        <v>259744.941189973</v>
      </c>
      <c r="DF190" s="22">
        <v>323229.28166575701</v>
      </c>
      <c r="DG190" s="22">
        <v>384928.27669015701</v>
      </c>
      <c r="DH190" s="22">
        <v>332636.40072698001</v>
      </c>
      <c r="DI190" s="22">
        <v>326923.584367809</v>
      </c>
      <c r="DJ190" s="22">
        <v>285421.92161376303</v>
      </c>
      <c r="DK190" s="22">
        <v>406981.500127137</v>
      </c>
      <c r="DL190" s="22">
        <v>399707.44627511699</v>
      </c>
      <c r="DM190" s="6">
        <v>0.230643619626973</v>
      </c>
      <c r="DN190" s="6">
        <v>1.1733578826179001</v>
      </c>
      <c r="DO190" s="5">
        <v>6.6308087517655406E-2</v>
      </c>
      <c r="DP190" s="5">
        <v>0.344065298563834</v>
      </c>
      <c r="DQ190" s="24">
        <v>293903.08364856098</v>
      </c>
      <c r="DR190" s="26">
        <v>344853.499924745</v>
      </c>
      <c r="DS190" t="s">
        <v>1441</v>
      </c>
      <c r="DT190" t="s">
        <v>1442</v>
      </c>
      <c r="DU190" t="s">
        <v>491</v>
      </c>
      <c r="DV190" t="s">
        <v>491</v>
      </c>
      <c r="DW190" t="s">
        <v>3626</v>
      </c>
      <c r="DX190" t="s">
        <v>3627</v>
      </c>
      <c r="DY190" t="s">
        <v>3628</v>
      </c>
      <c r="DZ190" t="s">
        <v>3629</v>
      </c>
      <c r="EA190" t="s">
        <v>3630</v>
      </c>
      <c r="EB190" t="str">
        <f>"LCAT"</f>
        <v>LCAT</v>
      </c>
      <c r="EC190" t="s">
        <v>1508</v>
      </c>
      <c r="ED190" t="s">
        <v>1506</v>
      </c>
      <c r="EE190">
        <v>9606</v>
      </c>
      <c r="EF190" s="15" t="str">
        <f>HYPERLINK("http://www.uniprot.org/uniprot/P04180", "P04180")</f>
        <v>P04180</v>
      </c>
      <c r="EG190" t="s">
        <v>3631</v>
      </c>
      <c r="EH190" t="s">
        <v>3632</v>
      </c>
      <c r="EI190" t="s">
        <v>1509</v>
      </c>
      <c r="EJ190" t="s">
        <v>1510</v>
      </c>
      <c r="EK190" t="s">
        <v>1508</v>
      </c>
      <c r="EL190" t="s">
        <v>3633</v>
      </c>
      <c r="EM190" t="s">
        <v>1528</v>
      </c>
      <c r="EN190" t="s">
        <v>1508</v>
      </c>
      <c r="EO190" t="s">
        <v>2944</v>
      </c>
      <c r="EP190" t="s">
        <v>1617</v>
      </c>
      <c r="EQ190" t="s">
        <v>1514</v>
      </c>
      <c r="ER190" t="s">
        <v>3634</v>
      </c>
      <c r="ES190" t="s">
        <v>2157</v>
      </c>
      <c r="ET190" t="s">
        <v>3635</v>
      </c>
      <c r="EU190" t="s">
        <v>1508</v>
      </c>
      <c r="EV190" t="s">
        <v>3006</v>
      </c>
      <c r="EW190" t="s">
        <v>98</v>
      </c>
    </row>
    <row r="191" spans="1:153">
      <c r="A191">
        <v>161</v>
      </c>
      <c r="B191">
        <v>1</v>
      </c>
      <c r="C191" t="s">
        <v>493</v>
      </c>
      <c r="D191" t="s">
        <v>98</v>
      </c>
      <c r="E191" t="s">
        <v>98</v>
      </c>
      <c r="F191" t="s">
        <v>98</v>
      </c>
      <c r="G191" t="s">
        <v>98</v>
      </c>
      <c r="H191" t="s">
        <v>98</v>
      </c>
      <c r="I191">
        <v>51.6</v>
      </c>
      <c r="J191">
        <v>128</v>
      </c>
      <c r="K191">
        <v>13894</v>
      </c>
      <c r="L191" t="s">
        <v>494</v>
      </c>
      <c r="M191">
        <v>27</v>
      </c>
      <c r="N191">
        <v>27</v>
      </c>
      <c r="O191">
        <v>1</v>
      </c>
      <c r="P191">
        <v>13</v>
      </c>
      <c r="Q191">
        <v>14</v>
      </c>
      <c r="R191">
        <v>13</v>
      </c>
      <c r="S191">
        <v>14</v>
      </c>
      <c r="T191">
        <v>13</v>
      </c>
      <c r="U191">
        <v>14</v>
      </c>
      <c r="V191">
        <v>13</v>
      </c>
      <c r="W191" s="1">
        <v>436305.30550000002</v>
      </c>
      <c r="X191" s="1">
        <v>227650.95680000001</v>
      </c>
      <c r="Y191" s="1">
        <v>21904.525420000002</v>
      </c>
      <c r="Z191" s="1">
        <v>339855.37809999997</v>
      </c>
      <c r="AA191" s="1">
        <v>115785.3202</v>
      </c>
      <c r="AB191" s="1">
        <v>600090.29689999996</v>
      </c>
      <c r="AC191" s="1">
        <v>731785.97939999995</v>
      </c>
      <c r="AD191" s="1">
        <v>648304.97109999997</v>
      </c>
      <c r="AE191" s="1">
        <v>707038.96979999996</v>
      </c>
      <c r="AF191" s="1">
        <v>849014.92989999999</v>
      </c>
      <c r="AG191" s="1">
        <v>517314.67859999998</v>
      </c>
      <c r="AH191">
        <v>14</v>
      </c>
      <c r="AI191" s="1">
        <v>68833.741330000004</v>
      </c>
      <c r="AJ191" s="1">
        <v>60031.46845</v>
      </c>
      <c r="AK191" s="1">
        <v>71269.381110000002</v>
      </c>
      <c r="AL191" s="1">
        <v>64511.93591</v>
      </c>
      <c r="AM191" s="1">
        <v>72671.656069999997</v>
      </c>
      <c r="AN191" s="1">
        <v>184907.93479999999</v>
      </c>
      <c r="AO191" s="1">
        <v>273952.79810000001</v>
      </c>
      <c r="AP191" s="1">
        <v>130808.4385</v>
      </c>
      <c r="AQ191" s="1">
        <v>126629.6315</v>
      </c>
      <c r="AR191" s="1">
        <v>296275.06150000001</v>
      </c>
      <c r="AS191" s="1">
        <v>134989.2047</v>
      </c>
      <c r="AT191" s="1">
        <v>303633.29834954499</v>
      </c>
      <c r="AU191" s="1">
        <v>472277.39197454503</v>
      </c>
      <c r="AV191" s="1">
        <v>134989.20472454501</v>
      </c>
      <c r="AW191" s="1">
        <v>218050.59652047601</v>
      </c>
      <c r="AX191" s="1">
        <v>201317.337432687</v>
      </c>
      <c r="AY191" s="1">
        <v>15563.0833376787</v>
      </c>
      <c r="AZ191" s="1">
        <v>248641.73931043001</v>
      </c>
      <c r="BA191" s="1">
        <v>204795.50314336299</v>
      </c>
      <c r="BB191" s="1">
        <v>433476.09513650899</v>
      </c>
      <c r="BC191" s="1">
        <v>430422.84836169297</v>
      </c>
      <c r="BD191" s="1">
        <v>447743.72476227098</v>
      </c>
      <c r="BE191" s="1">
        <v>442398.92745352798</v>
      </c>
      <c r="BF191" s="1">
        <v>576546.38180561096</v>
      </c>
      <c r="BG191" s="1">
        <v>367550.14320023998</v>
      </c>
      <c r="BH191" s="1">
        <v>367550.14320023998</v>
      </c>
      <c r="BI191" s="1">
        <v>140116.348736883</v>
      </c>
      <c r="BJ191" s="1">
        <v>113318.592901642</v>
      </c>
      <c r="BK191" s="1">
        <v>127036.475199864</v>
      </c>
      <c r="BL191" s="1">
        <v>101701.563652899</v>
      </c>
      <c r="BM191" s="1">
        <v>114560.497520479</v>
      </c>
      <c r="BN191" s="1">
        <v>316250.29224057699</v>
      </c>
      <c r="BO191" s="1">
        <v>447101.96621181798</v>
      </c>
      <c r="BP191" s="1">
        <v>222413.02920091199</v>
      </c>
      <c r="BQ191" s="1">
        <v>372530.25778225198</v>
      </c>
      <c r="BR191" s="1">
        <v>312148.17511779</v>
      </c>
      <c r="BS191" s="1">
        <v>227817.17310569901</v>
      </c>
      <c r="BT191" s="1">
        <v>227817.17310569901</v>
      </c>
      <c r="BU191" s="1">
        <v>289368.682822578</v>
      </c>
      <c r="BV191" s="7">
        <v>0.78729035527794899</v>
      </c>
      <c r="BW191" s="7">
        <v>1.2701794113138201</v>
      </c>
      <c r="BX191" s="1">
        <v>171669.131603174</v>
      </c>
      <c r="BY191" s="1">
        <v>158495.19811099101</v>
      </c>
      <c r="BZ191" s="1">
        <v>12252.665410141401</v>
      </c>
      <c r="CA191" s="1">
        <v>195753.24327863599</v>
      </c>
      <c r="CB191" s="1">
        <v>161233.524429065</v>
      </c>
      <c r="CC191" s="1">
        <v>341271.54894452001</v>
      </c>
      <c r="CD191" s="1">
        <v>338867.75720642402</v>
      </c>
      <c r="CE191" s="1">
        <v>352504.31614156102</v>
      </c>
      <c r="CF191" s="1">
        <v>348296.40876947198</v>
      </c>
      <c r="CG191" s="1">
        <v>453909.40576595598</v>
      </c>
      <c r="CH191" s="1">
        <v>289368.682822578</v>
      </c>
      <c r="CI191" s="1">
        <v>177972.90135405699</v>
      </c>
      <c r="CJ191" s="1">
        <v>143934.943622719</v>
      </c>
      <c r="CK191" s="1">
        <v>161359.11528474701</v>
      </c>
      <c r="CL191" s="1">
        <v>129179.232250336</v>
      </c>
      <c r="CM191" s="1">
        <v>145512.38530038099</v>
      </c>
      <c r="CN191" s="1">
        <v>401694.61002596299</v>
      </c>
      <c r="CO191" s="1">
        <v>567899.71224018198</v>
      </c>
      <c r="CP191" s="1">
        <v>282504.45049893903</v>
      </c>
      <c r="CQ191" s="1">
        <v>473180.26352645003</v>
      </c>
      <c r="CR191" s="1">
        <v>396484.1853138</v>
      </c>
      <c r="CS191" s="1">
        <v>289368.682822578</v>
      </c>
      <c r="CT191" s="20">
        <v>199848.400088419</v>
      </c>
      <c r="CU191" s="20">
        <v>151751.59926100599</v>
      </c>
      <c r="CV191" s="20">
        <v>172178.82919762499</v>
      </c>
      <c r="CW191" s="20">
        <v>155981.13585880201</v>
      </c>
      <c r="CX191" s="20">
        <v>181266.28629262</v>
      </c>
      <c r="CY191" s="20">
        <v>142749.54025080401</v>
      </c>
      <c r="CZ191" s="20">
        <v>166873.66236714</v>
      </c>
      <c r="DA191" s="20">
        <v>130240.001175468</v>
      </c>
      <c r="DB191" s="20">
        <v>170906.385656119</v>
      </c>
      <c r="DC191" s="22">
        <v>344951.79767283302</v>
      </c>
      <c r="DD191" s="22">
        <v>334607.82340885501</v>
      </c>
      <c r="DE191" s="22">
        <v>327227.848890241</v>
      </c>
      <c r="DF191" s="22">
        <v>381073.10459200997</v>
      </c>
      <c r="DG191" s="22">
        <v>438660.813205635</v>
      </c>
      <c r="DH191" s="22">
        <v>367062.88126045</v>
      </c>
      <c r="DI191" s="22">
        <v>480085.70027246902</v>
      </c>
      <c r="DJ191" s="22">
        <v>285890.73310603702</v>
      </c>
      <c r="DK191" s="22">
        <v>417427.24917253398</v>
      </c>
      <c r="DL191" s="22">
        <v>501879.10525104299</v>
      </c>
      <c r="DM191" s="6">
        <v>1.24605480219475</v>
      </c>
      <c r="DN191" s="6">
        <v>2.3719188870637402</v>
      </c>
      <c r="DO191" s="5">
        <v>4.5323595499586397E-21</v>
      </c>
      <c r="DP191" s="5">
        <v>1.05830595491534E-18</v>
      </c>
      <c r="DQ191" s="24">
        <v>163532.87112755599</v>
      </c>
      <c r="DR191" s="26">
        <v>387886.70568321098</v>
      </c>
      <c r="DS191" t="s">
        <v>1441</v>
      </c>
      <c r="DT191" t="s">
        <v>1446</v>
      </c>
      <c r="DU191" t="s">
        <v>493</v>
      </c>
      <c r="DV191" t="s">
        <v>493</v>
      </c>
      <c r="DW191" t="s">
        <v>3636</v>
      </c>
      <c r="DX191" t="s">
        <v>3637</v>
      </c>
      <c r="DY191" t="s">
        <v>3638</v>
      </c>
      <c r="DZ191" t="s">
        <v>3639</v>
      </c>
      <c r="EA191" t="s">
        <v>3640</v>
      </c>
      <c r="EB191" t="str">
        <f>"PPBP"</f>
        <v>PPBP</v>
      </c>
      <c r="EC191" t="s">
        <v>3641</v>
      </c>
      <c r="ED191" t="s">
        <v>1506</v>
      </c>
      <c r="EE191">
        <v>9606</v>
      </c>
      <c r="EF191" s="15" t="str">
        <f>HYPERLINK("http://www.uniprot.org/uniprot/P02775", "P02775")</f>
        <v>P02775</v>
      </c>
      <c r="EG191" t="s">
        <v>3642</v>
      </c>
      <c r="EH191" t="s">
        <v>3643</v>
      </c>
      <c r="EI191" t="s">
        <v>1509</v>
      </c>
      <c r="EJ191" t="s">
        <v>1508</v>
      </c>
      <c r="EK191" t="s">
        <v>1508</v>
      </c>
      <c r="EL191" t="s">
        <v>1508</v>
      </c>
      <c r="EM191" t="s">
        <v>1528</v>
      </c>
      <c r="EN191" t="s">
        <v>1508</v>
      </c>
      <c r="EO191" t="s">
        <v>3644</v>
      </c>
      <c r="EP191" t="s">
        <v>3645</v>
      </c>
      <c r="EQ191" t="s">
        <v>1514</v>
      </c>
      <c r="ER191" t="s">
        <v>3646</v>
      </c>
      <c r="ES191" t="s">
        <v>3647</v>
      </c>
      <c r="ET191" t="s">
        <v>3648</v>
      </c>
      <c r="EU191" t="s">
        <v>1508</v>
      </c>
      <c r="EV191" t="s">
        <v>3649</v>
      </c>
      <c r="EW191" t="s">
        <v>98</v>
      </c>
    </row>
    <row r="192" spans="1:153">
      <c r="A192">
        <v>192</v>
      </c>
      <c r="B192">
        <v>1</v>
      </c>
      <c r="C192" t="s">
        <v>495</v>
      </c>
      <c r="D192" t="s">
        <v>98</v>
      </c>
      <c r="E192" t="s">
        <v>98</v>
      </c>
      <c r="F192" t="s">
        <v>98</v>
      </c>
      <c r="G192" t="s">
        <v>98</v>
      </c>
      <c r="H192" t="s">
        <v>98</v>
      </c>
      <c r="I192">
        <v>47.3</v>
      </c>
      <c r="J192">
        <v>93</v>
      </c>
      <c r="K192">
        <v>10834</v>
      </c>
      <c r="L192" t="s">
        <v>496</v>
      </c>
      <c r="M192">
        <v>14</v>
      </c>
      <c r="N192">
        <v>14</v>
      </c>
      <c r="O192">
        <v>1</v>
      </c>
      <c r="P192">
        <v>6</v>
      </c>
      <c r="Q192">
        <v>8</v>
      </c>
      <c r="R192">
        <v>6</v>
      </c>
      <c r="S192">
        <v>8</v>
      </c>
      <c r="T192">
        <v>6</v>
      </c>
      <c r="U192">
        <v>8</v>
      </c>
      <c r="V192">
        <v>6</v>
      </c>
      <c r="W192" s="1">
        <v>202479.52929999999</v>
      </c>
      <c r="X192" s="1">
        <v>317237.54389999999</v>
      </c>
      <c r="Y192" s="1">
        <v>39006.188959999999</v>
      </c>
      <c r="Z192" s="1">
        <v>379628.70899999997</v>
      </c>
      <c r="AA192" s="1">
        <v>141472.28030000001</v>
      </c>
      <c r="AB192" s="1">
        <v>276677.86229999998</v>
      </c>
      <c r="AC192" s="1">
        <v>297496.34960000002</v>
      </c>
      <c r="AD192" s="1">
        <v>308100.09570000001</v>
      </c>
      <c r="AE192" s="1">
        <v>178485.6152</v>
      </c>
      <c r="AF192" s="1">
        <v>218802.35550000001</v>
      </c>
      <c r="AG192" s="1">
        <v>257820.0379</v>
      </c>
      <c r="AH192">
        <v>8</v>
      </c>
      <c r="AI192" s="1">
        <v>272509.05050000001</v>
      </c>
      <c r="AJ192" s="1">
        <v>337735.24219999998</v>
      </c>
      <c r="AK192" s="1">
        <v>354491.98440000002</v>
      </c>
      <c r="AL192" s="1">
        <v>330487.20409999997</v>
      </c>
      <c r="AM192" s="1">
        <v>425155.48629999999</v>
      </c>
      <c r="AN192" s="1">
        <v>437416.21580000001</v>
      </c>
      <c r="AO192" s="1">
        <v>407748.29389999999</v>
      </c>
      <c r="AP192" s="1">
        <v>339523.69189999998</v>
      </c>
      <c r="AQ192" s="1">
        <v>241232.30350000001</v>
      </c>
      <c r="AR192" s="1">
        <v>302741.42290000001</v>
      </c>
      <c r="AS192" s="1">
        <v>344904.08960000001</v>
      </c>
      <c r="AT192" s="1">
        <v>291415.979670909</v>
      </c>
      <c r="AU192" s="1">
        <v>237927.86978727201</v>
      </c>
      <c r="AV192" s="1">
        <v>344904.089554545</v>
      </c>
      <c r="AW192" s="1">
        <v>101192.40263753801</v>
      </c>
      <c r="AX192" s="1">
        <v>280540.95870873699</v>
      </c>
      <c r="AY192" s="1">
        <v>27713.751283351099</v>
      </c>
      <c r="AZ192" s="1">
        <v>277740.32303281402</v>
      </c>
      <c r="BA192" s="1">
        <v>250229.36219230201</v>
      </c>
      <c r="BB192" s="1">
        <v>199858.65457262399</v>
      </c>
      <c r="BC192" s="1">
        <v>174981.79765213199</v>
      </c>
      <c r="BD192" s="1">
        <v>212785.479979069</v>
      </c>
      <c r="BE192" s="1">
        <v>111679.62177912</v>
      </c>
      <c r="BF192" s="1">
        <v>148583.61372859299</v>
      </c>
      <c r="BG192" s="1">
        <v>183180.17208885</v>
      </c>
      <c r="BH192" s="1">
        <v>183180.17208885</v>
      </c>
      <c r="BI192" s="1">
        <v>554713.02904718905</v>
      </c>
      <c r="BJ192" s="1">
        <v>637527.00721082406</v>
      </c>
      <c r="BK192" s="1">
        <v>631876.010193986</v>
      </c>
      <c r="BL192" s="1">
        <v>521005.37598399603</v>
      </c>
      <c r="BM192" s="1">
        <v>670220.367445237</v>
      </c>
      <c r="BN192" s="1">
        <v>748118.27965706994</v>
      </c>
      <c r="BO192" s="1">
        <v>665461.58749456599</v>
      </c>
      <c r="BP192" s="1">
        <v>577290.682978041</v>
      </c>
      <c r="BQ192" s="1">
        <v>709678.54161576403</v>
      </c>
      <c r="BR192" s="1">
        <v>318960.97569723398</v>
      </c>
      <c r="BS192" s="1">
        <v>582084.13672702305</v>
      </c>
      <c r="BT192" s="1">
        <v>582084.13672702305</v>
      </c>
      <c r="BU192" s="1">
        <v>326536.785578357</v>
      </c>
      <c r="BV192" s="7">
        <v>1.7825989672068401</v>
      </c>
      <c r="BW192" s="7">
        <v>0.56097867125262502</v>
      </c>
      <c r="BX192" s="1">
        <v>180385.47243085501</v>
      </c>
      <c r="BY192" s="1">
        <v>500092.02325341298</v>
      </c>
      <c r="BZ192" s="1">
        <v>49402.504415129202</v>
      </c>
      <c r="CA192" s="1">
        <v>495099.61298999202</v>
      </c>
      <c r="CB192" s="1">
        <v>446058.60260882601</v>
      </c>
      <c r="CC192" s="1">
        <v>356267.83122851001</v>
      </c>
      <c r="CD192" s="1">
        <v>311922.37177468801</v>
      </c>
      <c r="CE192" s="1">
        <v>379311.176847303</v>
      </c>
      <c r="CF192" s="1">
        <v>199079.97844151099</v>
      </c>
      <c r="CG192" s="1">
        <v>264864.99637645099</v>
      </c>
      <c r="CH192" s="1">
        <v>326536.785578357</v>
      </c>
      <c r="CI192" s="1">
        <v>311182.17796141101</v>
      </c>
      <c r="CJ192" s="1">
        <v>357639.05339279101</v>
      </c>
      <c r="CK192" s="1">
        <v>354468.96459503198</v>
      </c>
      <c r="CL192" s="1">
        <v>292272.90353497601</v>
      </c>
      <c r="CM192" s="1">
        <v>375979.33117587498</v>
      </c>
      <c r="CN192" s="1">
        <v>419678.398461823</v>
      </c>
      <c r="CO192" s="1">
        <v>373309.75712236401</v>
      </c>
      <c r="CP192" s="1">
        <v>323847.760263542</v>
      </c>
      <c r="CQ192" s="1">
        <v>398114.52529211203</v>
      </c>
      <c r="CR192" s="1">
        <v>178930.304328075</v>
      </c>
      <c r="CS192" s="1">
        <v>326536.785578357</v>
      </c>
      <c r="CT192" s="20">
        <v>209995.51711970899</v>
      </c>
      <c r="CU192" s="20">
        <v>478814.28087956097</v>
      </c>
      <c r="CV192" s="20">
        <v>435475.14346658898</v>
      </c>
      <c r="CW192" s="20">
        <v>431527.67230567499</v>
      </c>
      <c r="CX192" s="20">
        <v>316940.59786831698</v>
      </c>
      <c r="CY192" s="20">
        <v>354693.64952386101</v>
      </c>
      <c r="CZ192" s="20">
        <v>366583.15963791398</v>
      </c>
      <c r="DA192" s="20">
        <v>294672.93338750902</v>
      </c>
      <c r="DB192" s="20">
        <v>441593.12240004499</v>
      </c>
      <c r="DC192" s="22">
        <v>360109.798825495</v>
      </c>
      <c r="DD192" s="22">
        <v>308001.17058194202</v>
      </c>
      <c r="DE192" s="22">
        <v>352112.51260232303</v>
      </c>
      <c r="DF192" s="22">
        <v>217814.549724599</v>
      </c>
      <c r="DG192" s="22">
        <v>255967.14503886999</v>
      </c>
      <c r="DH192" s="22">
        <v>383496.21403237397</v>
      </c>
      <c r="DI192" s="22">
        <v>315585.08008336101</v>
      </c>
      <c r="DJ192" s="22">
        <v>327729.610747636</v>
      </c>
      <c r="DK192" s="22">
        <v>351206.21876703901</v>
      </c>
      <c r="DL192" s="22">
        <v>226494.23196387399</v>
      </c>
      <c r="DM192" s="6">
        <v>-0.25607526096753602</v>
      </c>
      <c r="DN192" s="6">
        <v>-1.19422599019042</v>
      </c>
      <c r="DO192" s="5">
        <v>0.1094666003159</v>
      </c>
      <c r="DP192" s="5">
        <v>0.42018303503214699</v>
      </c>
      <c r="DQ192" s="24">
        <v>370032.89739879803</v>
      </c>
      <c r="DR192" s="26">
        <v>309851.65323675098</v>
      </c>
      <c r="DS192" t="s">
        <v>1443</v>
      </c>
      <c r="DT192" t="s">
        <v>1442</v>
      </c>
      <c r="DU192" t="s">
        <v>495</v>
      </c>
      <c r="DV192" t="s">
        <v>495</v>
      </c>
      <c r="DW192" t="s">
        <v>3650</v>
      </c>
      <c r="DX192" t="s">
        <v>3651</v>
      </c>
      <c r="DY192" t="s">
        <v>3652</v>
      </c>
      <c r="DZ192" t="s">
        <v>3653</v>
      </c>
      <c r="EA192" t="s">
        <v>3654</v>
      </c>
      <c r="EB192" t="str">
        <f>"S100A8"</f>
        <v>S100A8</v>
      </c>
      <c r="EC192" t="s">
        <v>3655</v>
      </c>
      <c r="ED192" t="s">
        <v>1506</v>
      </c>
      <c r="EE192">
        <v>9606</v>
      </c>
      <c r="EF192" s="15" t="str">
        <f>HYPERLINK("http://www.uniprot.org/uniprot/P05109", "P05109")</f>
        <v>P05109</v>
      </c>
      <c r="EG192" t="s">
        <v>3656</v>
      </c>
      <c r="EH192" t="s">
        <v>3657</v>
      </c>
      <c r="EI192" t="s">
        <v>3658</v>
      </c>
      <c r="EJ192" t="s">
        <v>1508</v>
      </c>
      <c r="EK192" t="s">
        <v>1508</v>
      </c>
      <c r="EL192" t="s">
        <v>1508</v>
      </c>
      <c r="EM192" t="s">
        <v>2730</v>
      </c>
      <c r="EN192" t="s">
        <v>3659</v>
      </c>
      <c r="EO192" t="s">
        <v>3660</v>
      </c>
      <c r="EP192" t="s">
        <v>3661</v>
      </c>
      <c r="EQ192" t="s">
        <v>1514</v>
      </c>
      <c r="ER192" t="s">
        <v>3662</v>
      </c>
      <c r="ES192" t="s">
        <v>3663</v>
      </c>
      <c r="ET192" t="s">
        <v>3664</v>
      </c>
      <c r="EU192" t="s">
        <v>1508</v>
      </c>
      <c r="EV192" t="s">
        <v>3665</v>
      </c>
      <c r="EW192" t="s">
        <v>98</v>
      </c>
    </row>
    <row r="193" spans="1:153">
      <c r="A193">
        <v>474</v>
      </c>
      <c r="B193">
        <v>1</v>
      </c>
      <c r="C193" t="s">
        <v>497</v>
      </c>
      <c r="D193" t="s">
        <v>98</v>
      </c>
      <c r="E193" t="s">
        <v>98</v>
      </c>
      <c r="F193" t="s">
        <v>98</v>
      </c>
      <c r="G193" t="s">
        <v>98</v>
      </c>
      <c r="H193" t="s">
        <v>98</v>
      </c>
      <c r="I193">
        <v>19.100000000000001</v>
      </c>
      <c r="J193">
        <v>493</v>
      </c>
      <c r="K193">
        <v>54640</v>
      </c>
      <c r="L193" t="s">
        <v>498</v>
      </c>
      <c r="M193">
        <v>30</v>
      </c>
      <c r="N193">
        <v>30</v>
      </c>
      <c r="O193">
        <v>1</v>
      </c>
      <c r="P193">
        <v>17</v>
      </c>
      <c r="Q193">
        <v>13</v>
      </c>
      <c r="R193">
        <v>17</v>
      </c>
      <c r="S193">
        <v>13</v>
      </c>
      <c r="T193">
        <v>17</v>
      </c>
      <c r="U193">
        <v>13</v>
      </c>
      <c r="V193">
        <v>17</v>
      </c>
      <c r="W193" s="1">
        <v>558822.93359999999</v>
      </c>
      <c r="X193" s="1">
        <v>380693.91700000002</v>
      </c>
      <c r="Y193" s="1">
        <v>61825.862300000001</v>
      </c>
      <c r="Z193" s="1">
        <v>725019.17969999998</v>
      </c>
      <c r="AA193" s="1">
        <v>220839.0828</v>
      </c>
      <c r="AB193" s="1">
        <v>437715.21970000002</v>
      </c>
      <c r="AC193" s="1">
        <v>693140.59959999996</v>
      </c>
      <c r="AD193" s="1">
        <v>585895.81929999997</v>
      </c>
      <c r="AE193" s="1">
        <v>591736.81149999995</v>
      </c>
      <c r="AF193" s="1">
        <v>552100.38329999999</v>
      </c>
      <c r="AG193" s="1">
        <v>527329.32739999995</v>
      </c>
      <c r="AH193">
        <v>13</v>
      </c>
      <c r="AI193" s="1">
        <v>104819.4127</v>
      </c>
      <c r="AJ193" s="1">
        <v>74274.954530000003</v>
      </c>
      <c r="AK193" s="1">
        <v>82002.081609999994</v>
      </c>
      <c r="AL193" s="1">
        <v>89354.445309999996</v>
      </c>
      <c r="AM193" s="1">
        <v>72916.260930000004</v>
      </c>
      <c r="AN193" s="1">
        <v>66622.970950000003</v>
      </c>
      <c r="AO193" s="1">
        <v>132008.77830000001</v>
      </c>
      <c r="AP193" s="1">
        <v>66842.064150000006</v>
      </c>
      <c r="AQ193" s="1">
        <v>64080.01743</v>
      </c>
      <c r="AR193" s="1">
        <v>168570.86230000001</v>
      </c>
      <c r="AS193" s="1">
        <v>92149.184819999995</v>
      </c>
      <c r="AT193" s="1">
        <v>288580.00769227202</v>
      </c>
      <c r="AU193" s="1">
        <v>485010.83056363597</v>
      </c>
      <c r="AV193" s="1">
        <v>92149.184820909097</v>
      </c>
      <c r="AW193" s="1">
        <v>279280.75245649798</v>
      </c>
      <c r="AX193" s="1">
        <v>336656.98938657099</v>
      </c>
      <c r="AY193" s="1">
        <v>43927.043793434903</v>
      </c>
      <c r="AZ193" s="1">
        <v>530431.59382043604</v>
      </c>
      <c r="BA193" s="1">
        <v>390609.54357273498</v>
      </c>
      <c r="BB193" s="1">
        <v>316184.22293702501</v>
      </c>
      <c r="BC193" s="1">
        <v>407692.35759283003</v>
      </c>
      <c r="BD193" s="1">
        <v>404641.62415864097</v>
      </c>
      <c r="BE193" s="1">
        <v>370253.60966513801</v>
      </c>
      <c r="BF193" s="1">
        <v>374918.58761847398</v>
      </c>
      <c r="BG193" s="1">
        <v>374665.51369485201</v>
      </c>
      <c r="BH193" s="1">
        <v>374665.51369485201</v>
      </c>
      <c r="BI193" s="1">
        <v>213367.93701009301</v>
      </c>
      <c r="BJ193" s="1">
        <v>140205.354832913</v>
      </c>
      <c r="BK193" s="1">
        <v>146167.33363669299</v>
      </c>
      <c r="BL193" s="1">
        <v>140865.20082178799</v>
      </c>
      <c r="BM193" s="1">
        <v>114946.095647354</v>
      </c>
      <c r="BN193" s="1">
        <v>113946.078385777</v>
      </c>
      <c r="BO193" s="1">
        <v>215443.626582728</v>
      </c>
      <c r="BP193" s="1">
        <v>113651.276141815</v>
      </c>
      <c r="BQ193" s="1">
        <v>188516.266920425</v>
      </c>
      <c r="BR193" s="1">
        <v>177602.14706757301</v>
      </c>
      <c r="BS193" s="1">
        <v>155517.375158571</v>
      </c>
      <c r="BT193" s="1">
        <v>155517.375158571</v>
      </c>
      <c r="BU193" s="1">
        <v>241385.57797072499</v>
      </c>
      <c r="BV193" s="7">
        <v>0.64426953948935495</v>
      </c>
      <c r="BW193" s="7">
        <v>1.5521453967738299</v>
      </c>
      <c r="BX193" s="1">
        <v>179932.081773388</v>
      </c>
      <c r="BY193" s="1">
        <v>216897.843517959</v>
      </c>
      <c r="BZ193" s="1">
        <v>28300.856275925002</v>
      </c>
      <c r="CA193" s="1">
        <v>341740.91868129699</v>
      </c>
      <c r="CB193" s="1">
        <v>251657.83075775299</v>
      </c>
      <c r="CC193" s="1">
        <v>203707.86370543699</v>
      </c>
      <c r="CD193" s="1">
        <v>262663.76747966203</v>
      </c>
      <c r="CE193" s="1">
        <v>260698.27285491201</v>
      </c>
      <c r="CF193" s="1">
        <v>238543.12259322999</v>
      </c>
      <c r="CG193" s="1">
        <v>241548.62579095401</v>
      </c>
      <c r="CH193" s="1">
        <v>241385.57797072499</v>
      </c>
      <c r="CI193" s="1">
        <v>331178.06124934502</v>
      </c>
      <c r="CJ193" s="1">
        <v>217619.09610694801</v>
      </c>
      <c r="CK193" s="1">
        <v>226872.95406289899</v>
      </c>
      <c r="CL193" s="1">
        <v>218643.27302116001</v>
      </c>
      <c r="CM193" s="1">
        <v>178413.05323616599</v>
      </c>
      <c r="CN193" s="1">
        <v>176860.881046914</v>
      </c>
      <c r="CO193" s="1">
        <v>334399.83326464199</v>
      </c>
      <c r="CP193" s="1">
        <v>176403.30510098999</v>
      </c>
      <c r="CQ193" s="1">
        <v>292604.655917525</v>
      </c>
      <c r="CR193" s="1">
        <v>275664.35502808198</v>
      </c>
      <c r="CS193" s="1">
        <v>241385.57797072499</v>
      </c>
      <c r="CT193" s="20">
        <v>209467.70296544899</v>
      </c>
      <c r="CU193" s="20">
        <v>207669.349118479</v>
      </c>
      <c r="CV193" s="20">
        <v>300585.31997711398</v>
      </c>
      <c r="CW193" s="20">
        <v>243459.754591089</v>
      </c>
      <c r="CX193" s="20">
        <v>337306.50457191002</v>
      </c>
      <c r="CY193" s="20">
        <v>215826.85300165601</v>
      </c>
      <c r="CZ193" s="20">
        <v>234626.47690970899</v>
      </c>
      <c r="DA193" s="20">
        <v>220438.685377077</v>
      </c>
      <c r="DB193" s="20">
        <v>209548.69250147601</v>
      </c>
      <c r="DC193" s="22">
        <v>205904.63518746599</v>
      </c>
      <c r="DD193" s="22">
        <v>259361.800158522</v>
      </c>
      <c r="DE193" s="22">
        <v>242004.795769524</v>
      </c>
      <c r="DF193" s="22">
        <v>260991.402773379</v>
      </c>
      <c r="DG193" s="22">
        <v>233434.062551234</v>
      </c>
      <c r="DH193" s="22">
        <v>161612.98399086401</v>
      </c>
      <c r="DI193" s="22">
        <v>282691.77579008002</v>
      </c>
      <c r="DJ193" s="22">
        <v>178517.790174917</v>
      </c>
      <c r="DK193" s="22">
        <v>258128.172346946</v>
      </c>
      <c r="DL193" s="22">
        <v>348942.49247697397</v>
      </c>
      <c r="DM193" s="6">
        <v>6.2752674116068703E-3</v>
      </c>
      <c r="DN193" s="6">
        <v>1.0043606650816199</v>
      </c>
      <c r="DO193" s="5">
        <v>0.96793026663028403</v>
      </c>
      <c r="DP193" s="5">
        <v>0.997782564277226</v>
      </c>
      <c r="DQ193" s="24">
        <v>242103.25989044001</v>
      </c>
      <c r="DR193" s="26">
        <v>243158.99112199101</v>
      </c>
      <c r="DS193" t="s">
        <v>1441</v>
      </c>
      <c r="DT193" t="s">
        <v>1442</v>
      </c>
      <c r="DU193" t="s">
        <v>497</v>
      </c>
      <c r="DV193" t="s">
        <v>497</v>
      </c>
      <c r="DW193" t="s">
        <v>3666</v>
      </c>
      <c r="DX193" t="s">
        <v>3667</v>
      </c>
      <c r="DY193" t="s">
        <v>3668</v>
      </c>
      <c r="DZ193" t="s">
        <v>3669</v>
      </c>
      <c r="EA193" t="s">
        <v>3670</v>
      </c>
      <c r="EB193" t="str">
        <f>"EFEMP1"</f>
        <v>EFEMP1</v>
      </c>
      <c r="EC193" t="s">
        <v>3671</v>
      </c>
      <c r="ED193" t="s">
        <v>1506</v>
      </c>
      <c r="EE193">
        <v>9606</v>
      </c>
      <c r="EF193" s="15" t="str">
        <f>HYPERLINK("http://www.uniprot.org/uniprot/Q12805", "Q12805")</f>
        <v>Q12805</v>
      </c>
      <c r="EG193" t="s">
        <v>3672</v>
      </c>
      <c r="EH193" t="s">
        <v>1508</v>
      </c>
      <c r="EI193" t="s">
        <v>1788</v>
      </c>
      <c r="EJ193" t="s">
        <v>1542</v>
      </c>
      <c r="EK193" t="s">
        <v>1508</v>
      </c>
      <c r="EL193" t="s">
        <v>1603</v>
      </c>
      <c r="EM193" t="s">
        <v>2137</v>
      </c>
      <c r="EN193" t="s">
        <v>2019</v>
      </c>
      <c r="EO193" t="s">
        <v>3673</v>
      </c>
      <c r="EP193" t="s">
        <v>1617</v>
      </c>
      <c r="EQ193" t="s">
        <v>1508</v>
      </c>
      <c r="ER193" t="s">
        <v>3674</v>
      </c>
      <c r="ES193" t="s">
        <v>3675</v>
      </c>
      <c r="ET193" t="s">
        <v>3676</v>
      </c>
      <c r="EU193" t="s">
        <v>1508</v>
      </c>
      <c r="EV193" t="s">
        <v>3138</v>
      </c>
      <c r="EW193" t="s">
        <v>98</v>
      </c>
    </row>
    <row r="194" spans="1:153">
      <c r="A194">
        <v>373</v>
      </c>
      <c r="B194">
        <v>1</v>
      </c>
      <c r="C194" t="s">
        <v>499</v>
      </c>
      <c r="D194" t="s">
        <v>98</v>
      </c>
      <c r="E194" t="s">
        <v>98</v>
      </c>
      <c r="F194" t="s">
        <v>500</v>
      </c>
      <c r="G194" t="s">
        <v>98</v>
      </c>
      <c r="H194" t="s">
        <v>98</v>
      </c>
      <c r="I194">
        <v>42.4</v>
      </c>
      <c r="J194">
        <v>198</v>
      </c>
      <c r="K194">
        <v>21892</v>
      </c>
      <c r="L194" t="s">
        <v>501</v>
      </c>
      <c r="M194">
        <v>28</v>
      </c>
      <c r="N194">
        <v>25</v>
      </c>
      <c r="O194">
        <v>0.89300000000000002</v>
      </c>
      <c r="P194">
        <v>16</v>
      </c>
      <c r="Q194">
        <v>12</v>
      </c>
      <c r="R194">
        <v>14</v>
      </c>
      <c r="S194">
        <v>11</v>
      </c>
      <c r="T194">
        <v>15.167</v>
      </c>
      <c r="U194">
        <v>11.579000000000001</v>
      </c>
      <c r="V194">
        <v>14</v>
      </c>
      <c r="W194" s="1">
        <v>464358.22529999999</v>
      </c>
      <c r="X194" s="1">
        <v>262824.0919</v>
      </c>
      <c r="Y194" s="1">
        <v>76898.397859999997</v>
      </c>
      <c r="Z194" s="1">
        <v>1016094.179</v>
      </c>
      <c r="AA194" s="1">
        <v>180328.14110000001</v>
      </c>
      <c r="AB194" s="1">
        <v>424438.58980000002</v>
      </c>
      <c r="AC194" s="1">
        <v>669794.37809999997</v>
      </c>
      <c r="AD194" s="1">
        <v>776192.98569999996</v>
      </c>
      <c r="AE194" s="1">
        <v>478347.01860000001</v>
      </c>
      <c r="AF194" s="1">
        <v>538546.85970000003</v>
      </c>
      <c r="AG194" s="1">
        <v>534547.16319999995</v>
      </c>
      <c r="AH194">
        <v>11</v>
      </c>
      <c r="AI194" s="1">
        <v>50383.046880000002</v>
      </c>
      <c r="AJ194" s="1">
        <v>32028.370060000001</v>
      </c>
      <c r="AK194" s="1">
        <v>38028.312319999997</v>
      </c>
      <c r="AL194" s="1">
        <v>81452.698000000004</v>
      </c>
      <c r="AM194" s="1">
        <v>38605.306790000002</v>
      </c>
      <c r="AN194" s="1">
        <v>168243.51199999999</v>
      </c>
      <c r="AO194" s="1">
        <v>118383.2445</v>
      </c>
      <c r="AP194" s="1">
        <v>72211.430389999994</v>
      </c>
      <c r="AQ194" s="1">
        <v>86419.174809999997</v>
      </c>
      <c r="AR194" s="1">
        <v>125270.7577</v>
      </c>
      <c r="AS194" s="1">
        <v>81102.585349999994</v>
      </c>
      <c r="AT194" s="1">
        <v>287022.65768454497</v>
      </c>
      <c r="AU194" s="1">
        <v>492942.73002363602</v>
      </c>
      <c r="AV194" s="1">
        <v>81102.585345454499</v>
      </c>
      <c r="AW194" s="1">
        <v>232070.49455843601</v>
      </c>
      <c r="AX194" s="1">
        <v>232421.80546140301</v>
      </c>
      <c r="AY194" s="1">
        <v>54636.023902916102</v>
      </c>
      <c r="AZ194" s="1">
        <v>743385.09922131</v>
      </c>
      <c r="BA194" s="1">
        <v>318955.73915320903</v>
      </c>
      <c r="BB194" s="1">
        <v>306593.83009888901</v>
      </c>
      <c r="BC194" s="1">
        <v>393960.54605313297</v>
      </c>
      <c r="BD194" s="1">
        <v>536067.98350164096</v>
      </c>
      <c r="BE194" s="1">
        <v>299304.87146853301</v>
      </c>
      <c r="BF194" s="1">
        <v>365714.70354399999</v>
      </c>
      <c r="BG194" s="1">
        <v>379793.75901946798</v>
      </c>
      <c r="BH194" s="1">
        <v>379793.75901946798</v>
      </c>
      <c r="BI194" s="1">
        <v>102558.548041439</v>
      </c>
      <c r="BJ194" s="1">
        <v>60458.4549044511</v>
      </c>
      <c r="BK194" s="1">
        <v>67784.828206604696</v>
      </c>
      <c r="BL194" s="1">
        <v>128408.280320469</v>
      </c>
      <c r="BM194" s="1">
        <v>60857.883141304599</v>
      </c>
      <c r="BN194" s="1">
        <v>287748.92702755501</v>
      </c>
      <c r="BO194" s="1">
        <v>193206.20833069101</v>
      </c>
      <c r="BP194" s="1">
        <v>122780.786623109</v>
      </c>
      <c r="BQ194" s="1">
        <v>254235.57731271401</v>
      </c>
      <c r="BR194" s="1">
        <v>131982.21346644699</v>
      </c>
      <c r="BS194" s="1">
        <v>136874.36537657201</v>
      </c>
      <c r="BT194" s="1">
        <v>136874.36537657201</v>
      </c>
      <c r="BU194" s="1">
        <v>228000.06521879</v>
      </c>
      <c r="BV194" s="7">
        <v>0.60032599221069005</v>
      </c>
      <c r="BW194" s="7">
        <v>1.6657616244759199</v>
      </c>
      <c r="BX194" s="1">
        <v>139317.949908618</v>
      </c>
      <c r="BY194" s="1">
        <v>139528.85097501701</v>
      </c>
      <c r="BZ194" s="1">
        <v>32799.425259965101</v>
      </c>
      <c r="CA194" s="1">
        <v>446273.39728467498</v>
      </c>
      <c r="CB194" s="1">
        <v>191477.420578444</v>
      </c>
      <c r="CC194" s="1">
        <v>184056.245259791</v>
      </c>
      <c r="CD194" s="1">
        <v>236504.75570121201</v>
      </c>
      <c r="CE194" s="1">
        <v>321815.54408800701</v>
      </c>
      <c r="CF194" s="1">
        <v>179680.49393783999</v>
      </c>
      <c r="CG194" s="1">
        <v>219548.04227109</v>
      </c>
      <c r="CH194" s="1">
        <v>228000.06521879</v>
      </c>
      <c r="CI194" s="1">
        <v>170838.0935894</v>
      </c>
      <c r="CJ194" s="1">
        <v>100709.374054942</v>
      </c>
      <c r="CK194" s="1">
        <v>112913.36554825499</v>
      </c>
      <c r="CL194" s="1">
        <v>213897.58562278401</v>
      </c>
      <c r="CM194" s="1">
        <v>101374.726283625</v>
      </c>
      <c r="CN194" s="1">
        <v>479321.12012662401</v>
      </c>
      <c r="CO194" s="1">
        <v>321835.48744776502</v>
      </c>
      <c r="CP194" s="1">
        <v>204523.522579743</v>
      </c>
      <c r="CQ194" s="1">
        <v>423495.86826400098</v>
      </c>
      <c r="CR194" s="1">
        <v>219850.90630579699</v>
      </c>
      <c r="CS194" s="1">
        <v>228000.06521879</v>
      </c>
      <c r="CT194" s="20">
        <v>162186.81327750799</v>
      </c>
      <c r="CU194" s="20">
        <v>133592.225700629</v>
      </c>
      <c r="CV194" s="20">
        <v>392529.031752232</v>
      </c>
      <c r="CW194" s="20">
        <v>185239.79835396601</v>
      </c>
      <c r="CX194" s="20">
        <v>173999.449054639</v>
      </c>
      <c r="CY194" s="20">
        <v>99879.963012818305</v>
      </c>
      <c r="CZ194" s="20">
        <v>116772.249314744</v>
      </c>
      <c r="DA194" s="20">
        <v>215654.02826481601</v>
      </c>
      <c r="DB194" s="20">
        <v>119066.071456718</v>
      </c>
      <c r="DC194" s="22">
        <v>186041.09505067</v>
      </c>
      <c r="DD194" s="22">
        <v>233531.63541853</v>
      </c>
      <c r="DE194" s="22">
        <v>298739.62788322603</v>
      </c>
      <c r="DF194" s="22">
        <v>196589.46212344701</v>
      </c>
      <c r="DG194" s="22">
        <v>212172.56469455</v>
      </c>
      <c r="DH194" s="22">
        <v>437996.89368819998</v>
      </c>
      <c r="DI194" s="22">
        <v>272070.24767525401</v>
      </c>
      <c r="DJ194" s="22">
        <v>206975.07492177101</v>
      </c>
      <c r="DK194" s="22">
        <v>373596.97551183798</v>
      </c>
      <c r="DL194" s="22">
        <v>278292.50253211497</v>
      </c>
      <c r="DM194" s="6">
        <v>0.60172185608079598</v>
      </c>
      <c r="DN194" s="6">
        <v>1.5175281019373299</v>
      </c>
      <c r="DO194" s="5">
        <v>1.0826336313234E-2</v>
      </c>
      <c r="DP194" s="5">
        <v>0.129638437391802</v>
      </c>
      <c r="DQ194" s="24">
        <v>177657.73668756301</v>
      </c>
      <c r="DR194" s="26">
        <v>269600.60794995999</v>
      </c>
      <c r="DS194" t="s">
        <v>1441</v>
      </c>
      <c r="DT194" t="s">
        <v>1442</v>
      </c>
      <c r="DU194" t="s">
        <v>499</v>
      </c>
      <c r="DV194" t="s">
        <v>499</v>
      </c>
      <c r="DW194" t="s">
        <v>3677</v>
      </c>
      <c r="DX194" t="s">
        <v>3678</v>
      </c>
      <c r="DY194" t="s">
        <v>3679</v>
      </c>
      <c r="DZ194" t="s">
        <v>3680</v>
      </c>
      <c r="EA194" t="s">
        <v>3681</v>
      </c>
      <c r="EB194" t="str">
        <f>"PRDX2"</f>
        <v>PRDX2</v>
      </c>
      <c r="EC194" t="s">
        <v>3682</v>
      </c>
      <c r="ED194" t="s">
        <v>1506</v>
      </c>
      <c r="EE194">
        <v>9606</v>
      </c>
      <c r="EF194" s="15" t="str">
        <f>HYPERLINK("http://www.uniprot.org/uniprot/P32119", "P32119")</f>
        <v>P32119</v>
      </c>
      <c r="EG194" t="s">
        <v>3683</v>
      </c>
      <c r="EH194" t="s">
        <v>1508</v>
      </c>
      <c r="EI194" t="s">
        <v>3082</v>
      </c>
      <c r="EJ194" t="s">
        <v>1542</v>
      </c>
      <c r="EK194" t="s">
        <v>1508</v>
      </c>
      <c r="EL194" t="s">
        <v>1508</v>
      </c>
      <c r="EM194" t="s">
        <v>3684</v>
      </c>
      <c r="EN194" t="s">
        <v>1508</v>
      </c>
      <c r="EO194" t="s">
        <v>3685</v>
      </c>
      <c r="EP194" t="s">
        <v>1807</v>
      </c>
      <c r="EQ194" t="s">
        <v>1514</v>
      </c>
      <c r="ER194" t="s">
        <v>3686</v>
      </c>
      <c r="ES194" t="s">
        <v>3687</v>
      </c>
      <c r="ET194" t="s">
        <v>3688</v>
      </c>
      <c r="EU194" t="s">
        <v>1508</v>
      </c>
      <c r="EV194" t="s">
        <v>3689</v>
      </c>
      <c r="EW194" t="s">
        <v>98</v>
      </c>
    </row>
    <row r="195" spans="1:153">
      <c r="A195">
        <v>493</v>
      </c>
      <c r="B195">
        <v>1</v>
      </c>
      <c r="C195" t="s">
        <v>502</v>
      </c>
      <c r="D195" t="s">
        <v>98</v>
      </c>
      <c r="E195" t="s">
        <v>98</v>
      </c>
      <c r="F195" t="s">
        <v>98</v>
      </c>
      <c r="G195" t="s">
        <v>98</v>
      </c>
      <c r="H195" t="s">
        <v>98</v>
      </c>
      <c r="I195">
        <v>18.8</v>
      </c>
      <c r="J195">
        <v>664</v>
      </c>
      <c r="K195">
        <v>75207</v>
      </c>
      <c r="L195" t="s">
        <v>503</v>
      </c>
      <c r="M195">
        <v>29</v>
      </c>
      <c r="N195">
        <v>29</v>
      </c>
      <c r="O195">
        <v>1</v>
      </c>
      <c r="P195">
        <v>16</v>
      </c>
      <c r="Q195">
        <v>13</v>
      </c>
      <c r="R195">
        <v>16</v>
      </c>
      <c r="S195">
        <v>13</v>
      </c>
      <c r="T195">
        <v>16</v>
      </c>
      <c r="U195">
        <v>13</v>
      </c>
      <c r="V195">
        <v>16</v>
      </c>
      <c r="W195" s="1">
        <v>503981.29379999998</v>
      </c>
      <c r="X195" s="1">
        <v>531692.3493</v>
      </c>
      <c r="Y195" s="1">
        <v>53702.166599999997</v>
      </c>
      <c r="Z195" s="1">
        <v>449387.1704</v>
      </c>
      <c r="AA195" s="1">
        <v>214689.2066</v>
      </c>
      <c r="AB195" s="1">
        <v>506491.0882</v>
      </c>
      <c r="AC195" s="1">
        <v>574614.52410000004</v>
      </c>
      <c r="AD195" s="1">
        <v>575335.51500000001</v>
      </c>
      <c r="AE195" s="1">
        <v>533809.86820000003</v>
      </c>
      <c r="AF195" s="1">
        <v>559649.56889999995</v>
      </c>
      <c r="AG195" s="1">
        <v>494405.62050000002</v>
      </c>
      <c r="AH195">
        <v>13</v>
      </c>
      <c r="AI195" s="1">
        <v>91034.808529999995</v>
      </c>
      <c r="AJ195" s="1">
        <v>97752.585510000004</v>
      </c>
      <c r="AK195" s="1">
        <v>94631.255799999999</v>
      </c>
      <c r="AL195" s="1">
        <v>108583.7473</v>
      </c>
      <c r="AM195" s="1">
        <v>101938.7833</v>
      </c>
      <c r="AN195" s="1">
        <v>131191.8694</v>
      </c>
      <c r="AO195" s="1">
        <v>133778.80590000001</v>
      </c>
      <c r="AP195" s="1">
        <v>109392.92819999999</v>
      </c>
      <c r="AQ195" s="1">
        <v>81775.280790000004</v>
      </c>
      <c r="AR195" s="1">
        <v>202191.24189999999</v>
      </c>
      <c r="AS195" s="1">
        <v>115227.13069999999</v>
      </c>
      <c r="AT195" s="1">
        <v>284784.40040590899</v>
      </c>
      <c r="AU195" s="1">
        <v>454341.670145454</v>
      </c>
      <c r="AV195" s="1">
        <v>115227.13066636299</v>
      </c>
      <c r="AW195" s="1">
        <v>251872.760571441</v>
      </c>
      <c r="AX195" s="1">
        <v>470188.61505793699</v>
      </c>
      <c r="AY195" s="1">
        <v>38155.1883998638</v>
      </c>
      <c r="AZ195" s="1">
        <v>328776.34097398701</v>
      </c>
      <c r="BA195" s="1">
        <v>379731.93846292602</v>
      </c>
      <c r="BB195" s="1">
        <v>365864.57116296899</v>
      </c>
      <c r="BC195" s="1">
        <v>337977.53323438502</v>
      </c>
      <c r="BD195" s="1">
        <v>397348.28199301998</v>
      </c>
      <c r="BE195" s="1">
        <v>334008.340760327</v>
      </c>
      <c r="BF195" s="1">
        <v>380045.06477450201</v>
      </c>
      <c r="BG195" s="1">
        <v>351273.34315268398</v>
      </c>
      <c r="BH195" s="1">
        <v>351273.34315268398</v>
      </c>
      <c r="BI195" s="1">
        <v>185308.32020350499</v>
      </c>
      <c r="BJ195" s="1">
        <v>184522.97983876301</v>
      </c>
      <c r="BK195" s="1">
        <v>168678.624583734</v>
      </c>
      <c r="BL195" s="1">
        <v>171179.74731230299</v>
      </c>
      <c r="BM195" s="1">
        <v>160697.558897398</v>
      </c>
      <c r="BN195" s="1">
        <v>224379.05156538301</v>
      </c>
      <c r="BO195" s="1">
        <v>218332.38269581701</v>
      </c>
      <c r="BP195" s="1">
        <v>186000.32851947701</v>
      </c>
      <c r="BQ195" s="1">
        <v>240573.75885923501</v>
      </c>
      <c r="BR195" s="1">
        <v>213023.75861251701</v>
      </c>
      <c r="BS195" s="1">
        <v>194465.32216775799</v>
      </c>
      <c r="BT195" s="1">
        <v>194465.32216775799</v>
      </c>
      <c r="BU195" s="1">
        <v>261362.74379706901</v>
      </c>
      <c r="BV195" s="7">
        <v>0.74404377357909801</v>
      </c>
      <c r="BW195" s="7">
        <v>1.34400694624412</v>
      </c>
      <c r="BX195" s="1">
        <v>187404.35923736001</v>
      </c>
      <c r="BY195" s="1">
        <v>349840.91144163802</v>
      </c>
      <c r="BZ195" s="1">
        <v>28389.130358656101</v>
      </c>
      <c r="CA195" s="1">
        <v>244623.98940181301</v>
      </c>
      <c r="CB195" s="1">
        <v>282537.184442461</v>
      </c>
      <c r="CC195" s="1">
        <v>272219.25614699401</v>
      </c>
      <c r="CD195" s="1">
        <v>251470.07921266701</v>
      </c>
      <c r="CE195" s="1">
        <v>295644.51515925798</v>
      </c>
      <c r="CF195" s="1">
        <v>248516.826266207</v>
      </c>
      <c r="CG195" s="1">
        <v>282770.16412493301</v>
      </c>
      <c r="CH195" s="1">
        <v>261362.74379706901</v>
      </c>
      <c r="CI195" s="1">
        <v>249055.669550341</v>
      </c>
      <c r="CJ195" s="1">
        <v>248000.16664496201</v>
      </c>
      <c r="CK195" s="1">
        <v>226705.24312344301</v>
      </c>
      <c r="CL195" s="1">
        <v>230066.76944405001</v>
      </c>
      <c r="CM195" s="1">
        <v>215978.63540257799</v>
      </c>
      <c r="CN195" s="1">
        <v>301567.00389554398</v>
      </c>
      <c r="CO195" s="1">
        <v>293440.23893320898</v>
      </c>
      <c r="CP195" s="1">
        <v>249985.73353386699</v>
      </c>
      <c r="CQ195" s="1">
        <v>323332.80299087102</v>
      </c>
      <c r="CR195" s="1">
        <v>286305.41129025503</v>
      </c>
      <c r="CS195" s="1">
        <v>261362.74379706901</v>
      </c>
      <c r="CT195" s="20">
        <v>218166.54522232799</v>
      </c>
      <c r="CU195" s="20">
        <v>334956.00138636102</v>
      </c>
      <c r="CV195" s="20">
        <v>215164.108565517</v>
      </c>
      <c r="CW195" s="20">
        <v>273333.17377845797</v>
      </c>
      <c r="CX195" s="20">
        <v>253664.43967613101</v>
      </c>
      <c r="CY195" s="20">
        <v>245957.71450389599</v>
      </c>
      <c r="CZ195" s="20">
        <v>234453.03434566999</v>
      </c>
      <c r="DA195" s="20">
        <v>231955.98704877199</v>
      </c>
      <c r="DB195" s="20">
        <v>253670.008084862</v>
      </c>
      <c r="DC195" s="22">
        <v>275154.84973619197</v>
      </c>
      <c r="DD195" s="22">
        <v>248308.828645937</v>
      </c>
      <c r="DE195" s="22">
        <v>274445.20336854999</v>
      </c>
      <c r="DF195" s="22">
        <v>271903.689340932</v>
      </c>
      <c r="DG195" s="22">
        <v>273270.80816054199</v>
      </c>
      <c r="DH195" s="22">
        <v>275567.683957286</v>
      </c>
      <c r="DI195" s="22">
        <v>248065.74041155601</v>
      </c>
      <c r="DJ195" s="22">
        <v>252982.225589101</v>
      </c>
      <c r="DK195" s="22">
        <v>285235.73978731601</v>
      </c>
      <c r="DL195" s="22">
        <v>362412.19440609001</v>
      </c>
      <c r="DM195" s="6">
        <v>0.13933247586933001</v>
      </c>
      <c r="DN195" s="6">
        <v>1.1013970387982699</v>
      </c>
      <c r="DO195" s="5">
        <v>0.22881307552523</v>
      </c>
      <c r="DP195" s="5">
        <v>0.57188697637206998</v>
      </c>
      <c r="DQ195" s="24">
        <v>251257.89029022201</v>
      </c>
      <c r="DR195" s="26">
        <v>276734.69634035003</v>
      </c>
      <c r="DS195" t="s">
        <v>1441</v>
      </c>
      <c r="DT195" t="s">
        <v>1442</v>
      </c>
      <c r="DU195" t="s">
        <v>502</v>
      </c>
      <c r="DV195" t="s">
        <v>502</v>
      </c>
      <c r="DW195" t="s">
        <v>3690</v>
      </c>
      <c r="DX195" t="s">
        <v>3691</v>
      </c>
      <c r="DY195" t="s">
        <v>3692</v>
      </c>
      <c r="DZ195" t="s">
        <v>3693</v>
      </c>
      <c r="EA195" t="s">
        <v>3694</v>
      </c>
      <c r="EB195" t="str">
        <f>"SPARCL1"</f>
        <v>SPARCL1</v>
      </c>
      <c r="EC195" t="s">
        <v>1508</v>
      </c>
      <c r="ED195" t="s">
        <v>1506</v>
      </c>
      <c r="EE195">
        <v>9606</v>
      </c>
      <c r="EF195" s="15" t="str">
        <f>HYPERLINK("http://www.uniprot.org/uniprot/Q14515", "Q14515")</f>
        <v>Q14515</v>
      </c>
      <c r="EG195" t="s">
        <v>3695</v>
      </c>
      <c r="EH195" t="s">
        <v>1508</v>
      </c>
      <c r="EI195" t="s">
        <v>1788</v>
      </c>
      <c r="EJ195" t="s">
        <v>1542</v>
      </c>
      <c r="EK195" t="s">
        <v>1508</v>
      </c>
      <c r="EL195" t="s">
        <v>1508</v>
      </c>
      <c r="EM195" t="s">
        <v>1528</v>
      </c>
      <c r="EN195" t="s">
        <v>1805</v>
      </c>
      <c r="EO195" t="s">
        <v>1508</v>
      </c>
      <c r="EP195" t="s">
        <v>1575</v>
      </c>
      <c r="EQ195" t="s">
        <v>1508</v>
      </c>
      <c r="ER195" t="s">
        <v>3696</v>
      </c>
      <c r="ES195" t="s">
        <v>3697</v>
      </c>
      <c r="ET195" t="s">
        <v>3698</v>
      </c>
      <c r="EU195" t="s">
        <v>1508</v>
      </c>
      <c r="EV195" t="s">
        <v>1716</v>
      </c>
      <c r="EW195" t="s">
        <v>98</v>
      </c>
    </row>
    <row r="196" spans="1:153">
      <c r="A196">
        <v>457</v>
      </c>
      <c r="B196">
        <v>1</v>
      </c>
      <c r="C196" t="s">
        <v>504</v>
      </c>
      <c r="D196" t="s">
        <v>98</v>
      </c>
      <c r="E196" t="s">
        <v>98</v>
      </c>
      <c r="F196" t="s">
        <v>98</v>
      </c>
      <c r="G196" t="s">
        <v>98</v>
      </c>
      <c r="H196" t="s">
        <v>98</v>
      </c>
      <c r="I196">
        <v>2.7</v>
      </c>
      <c r="J196">
        <v>901</v>
      </c>
      <c r="K196">
        <v>99961</v>
      </c>
      <c r="L196" t="s">
        <v>505</v>
      </c>
      <c r="M196">
        <v>5</v>
      </c>
      <c r="N196">
        <v>5</v>
      </c>
      <c r="O196">
        <v>1</v>
      </c>
      <c r="P196">
        <v>1</v>
      </c>
      <c r="Q196">
        <v>4</v>
      </c>
      <c r="R196">
        <v>1</v>
      </c>
      <c r="S196">
        <v>4</v>
      </c>
      <c r="T196">
        <v>1</v>
      </c>
      <c r="U196">
        <v>4</v>
      </c>
      <c r="V196">
        <v>1</v>
      </c>
      <c r="W196" s="1">
        <v>81127.804690000004</v>
      </c>
      <c r="X196" s="1">
        <v>63252.472659999999</v>
      </c>
      <c r="Y196" s="1">
        <v>9664.1064449999994</v>
      </c>
      <c r="Z196" s="1">
        <v>91247.640629999994</v>
      </c>
      <c r="AA196" s="1">
        <v>49543.601560000003</v>
      </c>
      <c r="AB196" s="1">
        <v>87025.203129999994</v>
      </c>
      <c r="AC196" s="1">
        <v>93178.671879999994</v>
      </c>
      <c r="AD196" s="1">
        <v>113596.16409999999</v>
      </c>
      <c r="AE196" s="1">
        <v>88348.015629999994</v>
      </c>
      <c r="AF196" s="1">
        <v>70686.585940000004</v>
      </c>
      <c r="AG196" s="1">
        <v>82000.684469999993</v>
      </c>
      <c r="AH196">
        <v>4</v>
      </c>
      <c r="AI196" s="1">
        <v>432602.81180000002</v>
      </c>
      <c r="AJ196" s="1">
        <v>407311.13209999999</v>
      </c>
      <c r="AK196" s="1">
        <v>458341.9852</v>
      </c>
      <c r="AL196" s="1">
        <v>558402.34909999999</v>
      </c>
      <c r="AM196" s="1">
        <v>403648.61379999999</v>
      </c>
      <c r="AN196" s="1">
        <v>615326.80489999999</v>
      </c>
      <c r="AO196" s="1">
        <v>533176.94090000005</v>
      </c>
      <c r="AP196" s="1">
        <v>366444.99070000002</v>
      </c>
      <c r="AQ196" s="1">
        <v>302873.31650000002</v>
      </c>
      <c r="AR196" s="1">
        <v>772857.51610000001</v>
      </c>
      <c r="AS196" s="1">
        <v>485098.64610000001</v>
      </c>
      <c r="AT196" s="1">
        <v>280261.63901522697</v>
      </c>
      <c r="AU196" s="1">
        <v>75424.631921363602</v>
      </c>
      <c r="AV196" s="1">
        <v>485098.64610909001</v>
      </c>
      <c r="AW196" s="1">
        <v>40544.925729882401</v>
      </c>
      <c r="AX196" s="1">
        <v>55935.716506266202</v>
      </c>
      <c r="AY196" s="1">
        <v>6866.3114632196803</v>
      </c>
      <c r="AZ196" s="1">
        <v>66757.725598035293</v>
      </c>
      <c r="BA196" s="1">
        <v>87630.338556636401</v>
      </c>
      <c r="BB196" s="1">
        <v>62862.781528260901</v>
      </c>
      <c r="BC196" s="1">
        <v>54805.954864061197</v>
      </c>
      <c r="BD196" s="1">
        <v>78453.770833410497</v>
      </c>
      <c r="BE196" s="1">
        <v>55279.933676662098</v>
      </c>
      <c r="BF196" s="1">
        <v>48001.6239180841</v>
      </c>
      <c r="BG196" s="1">
        <v>58261.179445036898</v>
      </c>
      <c r="BH196" s="1">
        <v>58261.179445036898</v>
      </c>
      <c r="BI196" s="1">
        <v>880596.13311048201</v>
      </c>
      <c r="BJ196" s="1">
        <v>768862.15770634101</v>
      </c>
      <c r="BK196" s="1">
        <v>816986.89295544697</v>
      </c>
      <c r="BL196" s="1">
        <v>880308.29101377598</v>
      </c>
      <c r="BM196" s="1">
        <v>636316.66761299095</v>
      </c>
      <c r="BN196" s="1">
        <v>1052400.92635054</v>
      </c>
      <c r="BO196" s="1">
        <v>870166.17559122597</v>
      </c>
      <c r="BP196" s="1">
        <v>623064.85232668696</v>
      </c>
      <c r="BQ196" s="1">
        <v>891019.529430683</v>
      </c>
      <c r="BR196" s="1">
        <v>814263.81976021605</v>
      </c>
      <c r="BS196" s="1">
        <v>818686.22366884898</v>
      </c>
      <c r="BT196" s="1">
        <v>818686.22366884898</v>
      </c>
      <c r="BU196" s="1">
        <v>218397.859390495</v>
      </c>
      <c r="BV196" s="7">
        <v>3.74860003643643</v>
      </c>
      <c r="BW196" s="7">
        <v>0.266766256810539</v>
      </c>
      <c r="BX196" s="1">
        <v>151986.710068349</v>
      </c>
      <c r="BY196" s="1">
        <v>209680.62893348699</v>
      </c>
      <c r="BZ196" s="1">
        <v>25739.0554012092</v>
      </c>
      <c r="CA196" s="1">
        <v>250248.012609208</v>
      </c>
      <c r="CB196" s="1">
        <v>328491.09030634398</v>
      </c>
      <c r="CC196" s="1">
        <v>235647.42512733399</v>
      </c>
      <c r="CD196" s="1">
        <v>205445.60440035301</v>
      </c>
      <c r="CE196" s="1">
        <v>294091.80820469803</v>
      </c>
      <c r="CF196" s="1">
        <v>207222.36139453901</v>
      </c>
      <c r="CG196" s="1">
        <v>179938.88916833801</v>
      </c>
      <c r="CH196" s="1">
        <v>218397.859390495</v>
      </c>
      <c r="CI196" s="1">
        <v>234913.33419171901</v>
      </c>
      <c r="CJ196" s="1">
        <v>205106.47981459499</v>
      </c>
      <c r="CK196" s="1">
        <v>217944.535296997</v>
      </c>
      <c r="CL196" s="1">
        <v>234836.54763302801</v>
      </c>
      <c r="CM196" s="1">
        <v>169747.81556527299</v>
      </c>
      <c r="CN196" s="1">
        <v>280745.05578647897</v>
      </c>
      <c r="CO196" s="1">
        <v>232130.97346561399</v>
      </c>
      <c r="CP196" s="1">
        <v>166212.67840540101</v>
      </c>
      <c r="CQ196" s="1">
        <v>237693.94461131099</v>
      </c>
      <c r="CR196" s="1">
        <v>217218.11125368401</v>
      </c>
      <c r="CS196" s="1">
        <v>218397.859390495</v>
      </c>
      <c r="CT196" s="20">
        <v>176935.134221302</v>
      </c>
      <c r="CU196" s="20">
        <v>200759.21008299501</v>
      </c>
      <c r="CV196" s="20">
        <v>220110.83493904301</v>
      </c>
      <c r="CW196" s="20">
        <v>317790.07229989697</v>
      </c>
      <c r="CX196" s="20">
        <v>239260.400687844</v>
      </c>
      <c r="CY196" s="20">
        <v>203417.286720448</v>
      </c>
      <c r="CZ196" s="20">
        <v>225392.92393698599</v>
      </c>
      <c r="DA196" s="20">
        <v>236764.93277570899</v>
      </c>
      <c r="DB196" s="20">
        <v>199371.24645022501</v>
      </c>
      <c r="DC196" s="22">
        <v>238188.630625822</v>
      </c>
      <c r="DD196" s="22">
        <v>202862.93120369999</v>
      </c>
      <c r="DE196" s="22">
        <v>273003.83390601701</v>
      </c>
      <c r="DF196" s="22">
        <v>226723.177756825</v>
      </c>
      <c r="DG196" s="22">
        <v>173894.037989159</v>
      </c>
      <c r="DH196" s="22">
        <v>256540.88081976</v>
      </c>
      <c r="DI196" s="22">
        <v>196236.69205881999</v>
      </c>
      <c r="DJ196" s="22">
        <v>168205.01198092301</v>
      </c>
      <c r="DK196" s="22">
        <v>209687.37940297101</v>
      </c>
      <c r="DL196" s="22">
        <v>274959.84797990997</v>
      </c>
      <c r="DM196" s="6">
        <v>-1.54628618919524E-2</v>
      </c>
      <c r="DN196" s="6">
        <v>-1.01077423834644</v>
      </c>
      <c r="DO196" s="5">
        <v>0.90695884615271605</v>
      </c>
      <c r="DP196" s="5">
        <v>0.96395113642534602</v>
      </c>
      <c r="DQ196" s="24">
        <v>224422.449123828</v>
      </c>
      <c r="DR196" s="26">
        <v>222030.24237239099</v>
      </c>
      <c r="DS196" t="s">
        <v>1443</v>
      </c>
      <c r="DT196" t="s">
        <v>1442</v>
      </c>
      <c r="DU196" t="s">
        <v>504</v>
      </c>
      <c r="DV196" t="s">
        <v>504</v>
      </c>
      <c r="DW196" t="s">
        <v>3699</v>
      </c>
      <c r="DX196" t="s">
        <v>3700</v>
      </c>
      <c r="DY196" t="s">
        <v>3701</v>
      </c>
      <c r="DZ196" t="s">
        <v>3702</v>
      </c>
      <c r="EA196" t="s">
        <v>1508</v>
      </c>
      <c r="EB196" t="str">
        <f>"DSC2 DSC3"</f>
        <v>DSC2 DSC3</v>
      </c>
      <c r="EC196" t="s">
        <v>1508</v>
      </c>
      <c r="ED196" t="s">
        <v>1506</v>
      </c>
      <c r="EE196">
        <v>9606</v>
      </c>
      <c r="EF196" s="15" t="str">
        <f>HYPERLINK("http://www.uniprot.org/uniprot/Q02487", "Q02487")</f>
        <v>Q02487</v>
      </c>
      <c r="EG196" t="s">
        <v>3703</v>
      </c>
      <c r="EH196" t="s">
        <v>1763</v>
      </c>
      <c r="EI196" t="s">
        <v>2779</v>
      </c>
      <c r="EJ196" t="s">
        <v>1542</v>
      </c>
      <c r="EK196" t="s">
        <v>1508</v>
      </c>
      <c r="EL196" t="s">
        <v>3258</v>
      </c>
      <c r="EM196" t="s">
        <v>2780</v>
      </c>
      <c r="EN196" t="s">
        <v>1805</v>
      </c>
      <c r="EO196" t="s">
        <v>1508</v>
      </c>
      <c r="EP196" t="s">
        <v>2781</v>
      </c>
      <c r="EQ196" t="s">
        <v>1514</v>
      </c>
      <c r="ER196" t="s">
        <v>3704</v>
      </c>
      <c r="ES196" t="s">
        <v>3705</v>
      </c>
      <c r="ET196" t="s">
        <v>3706</v>
      </c>
      <c r="EU196" t="s">
        <v>1508</v>
      </c>
      <c r="EV196" t="s">
        <v>3707</v>
      </c>
      <c r="EW196" t="s">
        <v>98</v>
      </c>
    </row>
    <row r="197" spans="1:153">
      <c r="A197">
        <v>469</v>
      </c>
      <c r="B197">
        <v>1</v>
      </c>
      <c r="C197" t="s">
        <v>506</v>
      </c>
      <c r="D197" t="s">
        <v>98</v>
      </c>
      <c r="E197" t="s">
        <v>98</v>
      </c>
      <c r="F197" t="s">
        <v>98</v>
      </c>
      <c r="G197" t="s">
        <v>98</v>
      </c>
      <c r="H197" t="s">
        <v>98</v>
      </c>
      <c r="I197">
        <v>8.3000000000000007</v>
      </c>
      <c r="J197">
        <v>894</v>
      </c>
      <c r="K197">
        <v>99986</v>
      </c>
      <c r="L197" t="s">
        <v>507</v>
      </c>
      <c r="M197">
        <v>23</v>
      </c>
      <c r="N197">
        <v>23</v>
      </c>
      <c r="O197">
        <v>1</v>
      </c>
      <c r="P197">
        <v>12</v>
      </c>
      <c r="Q197">
        <v>11</v>
      </c>
      <c r="R197">
        <v>12</v>
      </c>
      <c r="S197">
        <v>11</v>
      </c>
      <c r="T197">
        <v>12</v>
      </c>
      <c r="U197">
        <v>11</v>
      </c>
      <c r="V197">
        <v>12</v>
      </c>
      <c r="W197" s="1">
        <v>334108.12890000001</v>
      </c>
      <c r="X197" s="1">
        <v>276859.15110000002</v>
      </c>
      <c r="Y197" s="1">
        <v>40778.525569999998</v>
      </c>
      <c r="Z197" s="1">
        <v>1054977.3999999999</v>
      </c>
      <c r="AA197" s="1">
        <v>134331.12229999999</v>
      </c>
      <c r="AB197" s="1">
        <v>322963.05</v>
      </c>
      <c r="AC197" s="1">
        <v>332647.5</v>
      </c>
      <c r="AD197" s="1">
        <v>821520.17290000001</v>
      </c>
      <c r="AE197" s="1">
        <v>302806.11570000002</v>
      </c>
      <c r="AF197" s="1">
        <v>320265.81910000002</v>
      </c>
      <c r="AG197" s="1">
        <v>433386.49560000002</v>
      </c>
      <c r="AH197">
        <v>11</v>
      </c>
      <c r="AI197" s="1">
        <v>116100.8818</v>
      </c>
      <c r="AJ197" s="1">
        <v>112978.7678</v>
      </c>
      <c r="AK197" s="1">
        <v>130184.9935</v>
      </c>
      <c r="AL197" s="1">
        <v>189535.3315</v>
      </c>
      <c r="AM197" s="1">
        <v>147822.76370000001</v>
      </c>
      <c r="AN197" s="1">
        <v>144261.3064</v>
      </c>
      <c r="AO197" s="1">
        <v>217141.45920000001</v>
      </c>
      <c r="AP197" s="1">
        <v>114912.47</v>
      </c>
      <c r="AQ197" s="1">
        <v>104453.3262</v>
      </c>
      <c r="AR197" s="1">
        <v>140388.2268</v>
      </c>
      <c r="AS197" s="1">
        <v>141777.95269999999</v>
      </c>
      <c r="AT197" s="1">
        <v>269736.40730772697</v>
      </c>
      <c r="AU197" s="1">
        <v>397694.86192454502</v>
      </c>
      <c r="AV197" s="1">
        <v>141777.95269090901</v>
      </c>
      <c r="AW197" s="1">
        <v>166975.91317505701</v>
      </c>
      <c r="AX197" s="1">
        <v>244833.35333526699</v>
      </c>
      <c r="AY197" s="1">
        <v>28972.9898121468</v>
      </c>
      <c r="AZ197" s="1">
        <v>771832.46925700502</v>
      </c>
      <c r="BA197" s="1">
        <v>237598.425532024</v>
      </c>
      <c r="BB197" s="1">
        <v>233292.826947186</v>
      </c>
      <c r="BC197" s="1">
        <v>195657.04793605101</v>
      </c>
      <c r="BD197" s="1">
        <v>567372.63877135096</v>
      </c>
      <c r="BE197" s="1">
        <v>189467.77551729899</v>
      </c>
      <c r="BF197" s="1">
        <v>217485.10269408801</v>
      </c>
      <c r="BG197" s="1">
        <v>307919.48326290899</v>
      </c>
      <c r="BH197" s="1">
        <v>307919.48326290899</v>
      </c>
      <c r="BI197" s="1">
        <v>236332.23080173499</v>
      </c>
      <c r="BJ197" s="1">
        <v>213264.73140533999</v>
      </c>
      <c r="BK197" s="1">
        <v>232052.56507884499</v>
      </c>
      <c r="BL197" s="1">
        <v>298798.03340443101</v>
      </c>
      <c r="BM197" s="1">
        <v>233029.633149025</v>
      </c>
      <c r="BN197" s="1">
        <v>246731.86879380699</v>
      </c>
      <c r="BO197" s="1">
        <v>354383.58004645997</v>
      </c>
      <c r="BP197" s="1">
        <v>195385.18186392699</v>
      </c>
      <c r="BQ197" s="1">
        <v>307290.04005274799</v>
      </c>
      <c r="BR197" s="1">
        <v>147909.61001502399</v>
      </c>
      <c r="BS197" s="1">
        <v>239274.336526464</v>
      </c>
      <c r="BT197" s="1">
        <v>239274.336526464</v>
      </c>
      <c r="BU197" s="1">
        <v>271435.49889670702</v>
      </c>
      <c r="BV197" s="7">
        <v>0.88151453107288003</v>
      </c>
      <c r="BW197" s="7">
        <v>1.1344112487662701</v>
      </c>
      <c r="BX197" s="1">
        <v>147191.69380297701</v>
      </c>
      <c r="BY197" s="1">
        <v>215824.15865633899</v>
      </c>
      <c r="BZ197" s="1">
        <v>25540.1115280339</v>
      </c>
      <c r="CA197" s="1">
        <v>680381.53720391204</v>
      </c>
      <c r="CB197" s="1">
        <v>209446.464666516</v>
      </c>
      <c r="CC197" s="1">
        <v>205651.016949015</v>
      </c>
      <c r="CD197" s="1">
        <v>172474.530862452</v>
      </c>
      <c r="CE197" s="1">
        <v>500147.22561010998</v>
      </c>
      <c r="CF197" s="1">
        <v>167018.59728855299</v>
      </c>
      <c r="CG197" s="1">
        <v>191716.27831671599</v>
      </c>
      <c r="CH197" s="1">
        <v>271435.49889670702</v>
      </c>
      <c r="CI197" s="1">
        <v>268097.94106751401</v>
      </c>
      <c r="CJ197" s="1">
        <v>241929.91027133499</v>
      </c>
      <c r="CK197" s="1">
        <v>263243.04013050901</v>
      </c>
      <c r="CL197" s="1">
        <v>338959.85020322597</v>
      </c>
      <c r="CM197" s="1">
        <v>264351.43714013201</v>
      </c>
      <c r="CN197" s="1">
        <v>279895.40738881897</v>
      </c>
      <c r="CO197" s="1">
        <v>402016.71958276699</v>
      </c>
      <c r="CP197" s="1">
        <v>221647.14814868299</v>
      </c>
      <c r="CQ197" s="1">
        <v>348593.27806967503</v>
      </c>
      <c r="CR197" s="1">
        <v>167790.325401676</v>
      </c>
      <c r="CS197" s="1">
        <v>271435.49889670702</v>
      </c>
      <c r="CT197" s="20">
        <v>171353.02216607399</v>
      </c>
      <c r="CU197" s="20">
        <v>206641.34702885599</v>
      </c>
      <c r="CV197" s="20">
        <v>598443.70658371202</v>
      </c>
      <c r="CW197" s="20">
        <v>202623.47781566199</v>
      </c>
      <c r="CX197" s="20">
        <v>273059.08804243902</v>
      </c>
      <c r="CY197" s="20">
        <v>239937.450871382</v>
      </c>
      <c r="CZ197" s="20">
        <v>272239.53305469302</v>
      </c>
      <c r="DA197" s="20">
        <v>341743.25485503802</v>
      </c>
      <c r="DB197" s="20">
        <v>310484.55821376899</v>
      </c>
      <c r="DC197" s="22">
        <v>207868.74326093201</v>
      </c>
      <c r="DD197" s="22">
        <v>170306.33967985699</v>
      </c>
      <c r="DE197" s="22">
        <v>464283.96269364801</v>
      </c>
      <c r="DF197" s="22">
        <v>182736.008155277</v>
      </c>
      <c r="DG197" s="22">
        <v>185275.77856479</v>
      </c>
      <c r="DH197" s="22">
        <v>255764.484071785</v>
      </c>
      <c r="DI197" s="22">
        <v>339853.10114139802</v>
      </c>
      <c r="DJ197" s="22">
        <v>224303.95543565901</v>
      </c>
      <c r="DK197" s="22">
        <v>307519.87003897299</v>
      </c>
      <c r="DL197" s="22">
        <v>212392.981868181</v>
      </c>
      <c r="DM197" s="6">
        <v>-0.18898518929702701</v>
      </c>
      <c r="DN197" s="6">
        <v>-1.1399617814257901</v>
      </c>
      <c r="DO197" s="5">
        <v>0.41109157595775903</v>
      </c>
      <c r="DP197" s="5">
        <v>0.75829338058254603</v>
      </c>
      <c r="DQ197" s="24">
        <v>290725.04873684701</v>
      </c>
      <c r="DR197" s="26">
        <v>255030.52249105001</v>
      </c>
      <c r="DS197" t="s">
        <v>1443</v>
      </c>
      <c r="DT197" t="s">
        <v>1442</v>
      </c>
      <c r="DU197" t="s">
        <v>506</v>
      </c>
      <c r="DV197" t="s">
        <v>506</v>
      </c>
      <c r="DW197" t="s">
        <v>3708</v>
      </c>
      <c r="DX197" t="s">
        <v>3709</v>
      </c>
      <c r="DY197" t="s">
        <v>3710</v>
      </c>
      <c r="DZ197" t="s">
        <v>3711</v>
      </c>
      <c r="EA197" t="s">
        <v>3712</v>
      </c>
      <c r="EB197" t="str">
        <f>"DSC1"</f>
        <v>DSC1</v>
      </c>
      <c r="EC197" t="s">
        <v>3713</v>
      </c>
      <c r="ED197" t="s">
        <v>1506</v>
      </c>
      <c r="EE197">
        <v>9606</v>
      </c>
      <c r="EF197" s="15" t="str">
        <f>HYPERLINK("http://www.uniprot.org/uniprot/Q08554", "Q08554")</f>
        <v>Q08554</v>
      </c>
      <c r="EG197" t="s">
        <v>3714</v>
      </c>
      <c r="EH197" t="s">
        <v>1763</v>
      </c>
      <c r="EI197" t="s">
        <v>2779</v>
      </c>
      <c r="EJ197" t="s">
        <v>1542</v>
      </c>
      <c r="EK197" t="s">
        <v>1508</v>
      </c>
      <c r="EL197" t="s">
        <v>1508</v>
      </c>
      <c r="EM197" t="s">
        <v>2780</v>
      </c>
      <c r="EN197" t="s">
        <v>1805</v>
      </c>
      <c r="EO197" t="s">
        <v>1508</v>
      </c>
      <c r="EP197" t="s">
        <v>2781</v>
      </c>
      <c r="EQ197" t="s">
        <v>1514</v>
      </c>
      <c r="ER197" t="s">
        <v>3715</v>
      </c>
      <c r="ES197" t="s">
        <v>3716</v>
      </c>
      <c r="ET197" t="s">
        <v>2973</v>
      </c>
      <c r="EU197" t="s">
        <v>1508</v>
      </c>
      <c r="EV197" t="s">
        <v>3717</v>
      </c>
      <c r="EW197" t="s">
        <v>98</v>
      </c>
    </row>
    <row r="198" spans="1:153">
      <c r="A198">
        <v>561</v>
      </c>
      <c r="B198">
        <v>1</v>
      </c>
      <c r="C198" t="s">
        <v>508</v>
      </c>
      <c r="D198" t="s">
        <v>98</v>
      </c>
      <c r="E198" t="s">
        <v>98</v>
      </c>
      <c r="F198" t="s">
        <v>98</v>
      </c>
      <c r="G198" t="s">
        <v>98</v>
      </c>
      <c r="H198" t="s">
        <v>98</v>
      </c>
      <c r="I198">
        <v>17</v>
      </c>
      <c r="J198">
        <v>318</v>
      </c>
      <c r="K198">
        <v>35964</v>
      </c>
      <c r="L198" t="s">
        <v>509</v>
      </c>
      <c r="M198">
        <v>16</v>
      </c>
      <c r="N198">
        <v>16</v>
      </c>
      <c r="O198">
        <v>1</v>
      </c>
      <c r="P198">
        <v>9</v>
      </c>
      <c r="Q198">
        <v>7</v>
      </c>
      <c r="R198">
        <v>9</v>
      </c>
      <c r="S198">
        <v>7</v>
      </c>
      <c r="T198">
        <v>9</v>
      </c>
      <c r="U198">
        <v>7</v>
      </c>
      <c r="V198">
        <v>9</v>
      </c>
      <c r="W198" s="1">
        <v>574592.69779999997</v>
      </c>
      <c r="X198" s="1">
        <v>537060.40989999997</v>
      </c>
      <c r="Y198" s="1">
        <v>53590.809390000002</v>
      </c>
      <c r="Z198" s="1">
        <v>577789.02119999996</v>
      </c>
      <c r="AA198" s="1">
        <v>207457.07610000001</v>
      </c>
      <c r="AB198" s="1">
        <v>547677.93900000001</v>
      </c>
      <c r="AC198" s="1">
        <v>582139.82960000006</v>
      </c>
      <c r="AD198" s="1">
        <v>781530.96</v>
      </c>
      <c r="AE198" s="1">
        <v>568359.79350000003</v>
      </c>
      <c r="AF198" s="1">
        <v>495411.85619999998</v>
      </c>
      <c r="AG198" s="1">
        <v>541335.50930000003</v>
      </c>
      <c r="AH198">
        <v>7</v>
      </c>
      <c r="AI198" s="1">
        <v>32899.026120000002</v>
      </c>
      <c r="AJ198" s="1">
        <v>24880.731510000001</v>
      </c>
      <c r="AK198" s="1">
        <v>47329.72107</v>
      </c>
      <c r="AL198" s="1">
        <v>39780.654790000001</v>
      </c>
      <c r="AM198" s="1">
        <v>48665.926879999999</v>
      </c>
      <c r="AN198" s="1">
        <v>31539.92542</v>
      </c>
      <c r="AO198" s="1">
        <v>44793.559329999996</v>
      </c>
      <c r="AP198" s="1">
        <v>23617.50848</v>
      </c>
      <c r="AQ198" s="1">
        <v>22636.032500000001</v>
      </c>
      <c r="AR198" s="1">
        <v>44800.963620000002</v>
      </c>
      <c r="AS198" s="1">
        <v>36094.404970000003</v>
      </c>
      <c r="AT198" s="1">
        <v>266544.743485454</v>
      </c>
      <c r="AU198" s="1">
        <v>496995.08199908998</v>
      </c>
      <c r="AV198" s="1">
        <v>36094.404971818098</v>
      </c>
      <c r="AW198" s="1">
        <v>287161.94584894698</v>
      </c>
      <c r="AX198" s="1">
        <v>474935.72300933802</v>
      </c>
      <c r="AY198" s="1">
        <v>38076.069518890501</v>
      </c>
      <c r="AZ198" s="1">
        <v>422716.47425090201</v>
      </c>
      <c r="BA198" s="1">
        <v>366940.094021959</v>
      </c>
      <c r="BB198" s="1">
        <v>395615.95249338401</v>
      </c>
      <c r="BC198" s="1">
        <v>342403.77740861499</v>
      </c>
      <c r="BD198" s="1">
        <v>539754.58872959705</v>
      </c>
      <c r="BE198" s="1">
        <v>355626.455955085</v>
      </c>
      <c r="BF198" s="1">
        <v>336422.72136410302</v>
      </c>
      <c r="BG198" s="1">
        <v>384616.85351951199</v>
      </c>
      <c r="BH198" s="1">
        <v>384616.85351951199</v>
      </c>
      <c r="BI198" s="1">
        <v>66968.485627334405</v>
      </c>
      <c r="BJ198" s="1">
        <v>46966.1921967655</v>
      </c>
      <c r="BK198" s="1">
        <v>84364.433130764504</v>
      </c>
      <c r="BL198" s="1">
        <v>62713.275275499502</v>
      </c>
      <c r="BM198" s="1">
        <v>76717.569093207901</v>
      </c>
      <c r="BN198" s="1">
        <v>53943.118461139296</v>
      </c>
      <c r="BO198" s="1">
        <v>73104.887370992394</v>
      </c>
      <c r="BP198" s="1">
        <v>40156.7487805079</v>
      </c>
      <c r="BQ198" s="1">
        <v>66592.683896363102</v>
      </c>
      <c r="BR198" s="1">
        <v>47201.2020407647</v>
      </c>
      <c r="BS198" s="1">
        <v>60915.428929834401</v>
      </c>
      <c r="BT198" s="1">
        <v>60915.428929834401</v>
      </c>
      <c r="BU198" s="1">
        <v>153065.67415911501</v>
      </c>
      <c r="BV198" s="7">
        <v>0.39796923290921099</v>
      </c>
      <c r="BW198" s="7">
        <v>2.51275706086588</v>
      </c>
      <c r="BX198" s="1">
        <v>114281.619310222</v>
      </c>
      <c r="BY198" s="1">
        <v>189009.805367208</v>
      </c>
      <c r="BZ198" s="1">
        <v>15153.1041786306</v>
      </c>
      <c r="CA198" s="1">
        <v>168228.150995718</v>
      </c>
      <c r="CB198" s="1">
        <v>146030.867741553</v>
      </c>
      <c r="CC198" s="1">
        <v>157442.977140439</v>
      </c>
      <c r="CD198" s="1">
        <v>136266.16864052301</v>
      </c>
      <c r="CE198" s="1">
        <v>214805.71963594499</v>
      </c>
      <c r="CF198" s="1">
        <v>141528.38787866701</v>
      </c>
      <c r="CG198" s="1">
        <v>133885.892354501</v>
      </c>
      <c r="CH198" s="1">
        <v>153065.67415911501</v>
      </c>
      <c r="CI198" s="1">
        <v>168275.535115579</v>
      </c>
      <c r="CJ198" s="1">
        <v>118014.631064406</v>
      </c>
      <c r="CK198" s="1">
        <v>211987.32503527601</v>
      </c>
      <c r="CL198" s="1">
        <v>157583.22525853699</v>
      </c>
      <c r="CM198" s="1">
        <v>192772.61343142399</v>
      </c>
      <c r="CN198" s="1">
        <v>135545.95179835201</v>
      </c>
      <c r="CO198" s="1">
        <v>183694.82192526601</v>
      </c>
      <c r="CP198" s="1">
        <v>100904.154039638</v>
      </c>
      <c r="CQ198" s="1">
        <v>167331.236662596</v>
      </c>
      <c r="CR198" s="1">
        <v>118605.153709288</v>
      </c>
      <c r="CS198" s="1">
        <v>153065.67415911501</v>
      </c>
      <c r="CT198" s="20">
        <v>133040.80101864599</v>
      </c>
      <c r="CU198" s="20">
        <v>180967.88156572101</v>
      </c>
      <c r="CV198" s="20">
        <v>147968.56282628601</v>
      </c>
      <c r="CW198" s="20">
        <v>141273.72518483401</v>
      </c>
      <c r="CX198" s="20">
        <v>171389.47048810899</v>
      </c>
      <c r="CY198" s="20">
        <v>117042.6993147</v>
      </c>
      <c r="CZ198" s="20">
        <v>219232.12234787</v>
      </c>
      <c r="DA198" s="20">
        <v>158877.236575716</v>
      </c>
      <c r="DB198" s="20">
        <v>226414.202110963</v>
      </c>
      <c r="DC198" s="22">
        <v>159140.83129263899</v>
      </c>
      <c r="DD198" s="22">
        <v>134553.15568808801</v>
      </c>
      <c r="DE198" s="22">
        <v>199402.98699083901</v>
      </c>
      <c r="DF198" s="22">
        <v>154847.02339415299</v>
      </c>
      <c r="DG198" s="22">
        <v>129388.141490222</v>
      </c>
      <c r="DH198" s="22">
        <v>123859.98310277901</v>
      </c>
      <c r="DI198" s="22">
        <v>155290.19529264999</v>
      </c>
      <c r="DJ198" s="22">
        <v>102113.65704465299</v>
      </c>
      <c r="DK198" s="22">
        <v>147615.23927508699</v>
      </c>
      <c r="DL198" s="22">
        <v>150133.22252606001</v>
      </c>
      <c r="DM198" s="6">
        <v>-0.19095946618541401</v>
      </c>
      <c r="DN198" s="6">
        <v>-1.1415238382316399</v>
      </c>
      <c r="DO198" s="5">
        <v>0.186458182157344</v>
      </c>
      <c r="DP198" s="5">
        <v>0.51661774291482698</v>
      </c>
      <c r="DQ198" s="24">
        <v>166245.18904809401</v>
      </c>
      <c r="DR198" s="26">
        <v>145634.44360971701</v>
      </c>
      <c r="DS198" t="s">
        <v>1443</v>
      </c>
      <c r="DT198" t="s">
        <v>1442</v>
      </c>
      <c r="DU198" t="s">
        <v>508</v>
      </c>
      <c r="DV198" t="s">
        <v>508</v>
      </c>
      <c r="DW198" t="s">
        <v>3718</v>
      </c>
      <c r="DX198" t="s">
        <v>3719</v>
      </c>
      <c r="DY198" t="s">
        <v>3720</v>
      </c>
      <c r="DZ198" t="s">
        <v>3721</v>
      </c>
      <c r="EA198" t="s">
        <v>1508</v>
      </c>
      <c r="EB198" t="str">
        <f>"GGH"</f>
        <v>GGH</v>
      </c>
      <c r="EC198" t="s">
        <v>1508</v>
      </c>
      <c r="ED198" t="s">
        <v>1506</v>
      </c>
      <c r="EE198">
        <v>9606</v>
      </c>
      <c r="EF198" s="15" t="str">
        <f>HYPERLINK("http://www.uniprot.org/uniprot/Q92820", "Q92820")</f>
        <v>Q92820</v>
      </c>
      <c r="EG198" t="s">
        <v>3722</v>
      </c>
      <c r="EH198" t="s">
        <v>1508</v>
      </c>
      <c r="EI198" t="s">
        <v>3723</v>
      </c>
      <c r="EJ198" t="s">
        <v>1510</v>
      </c>
      <c r="EK198" t="s">
        <v>1508</v>
      </c>
      <c r="EL198" t="s">
        <v>1508</v>
      </c>
      <c r="EM198" t="s">
        <v>1528</v>
      </c>
      <c r="EN198" t="s">
        <v>1508</v>
      </c>
      <c r="EO198" t="s">
        <v>2209</v>
      </c>
      <c r="EP198" t="s">
        <v>1604</v>
      </c>
      <c r="EQ198" t="s">
        <v>1514</v>
      </c>
      <c r="ER198" t="s">
        <v>3724</v>
      </c>
      <c r="ES198" t="s">
        <v>3725</v>
      </c>
      <c r="ET198" t="s">
        <v>3726</v>
      </c>
      <c r="EU198" t="s">
        <v>1508</v>
      </c>
      <c r="EV198" t="s">
        <v>2124</v>
      </c>
      <c r="EW198" t="s">
        <v>98</v>
      </c>
    </row>
    <row r="199" spans="1:153">
      <c r="A199">
        <v>209</v>
      </c>
      <c r="B199">
        <v>1</v>
      </c>
      <c r="C199" t="s">
        <v>510</v>
      </c>
      <c r="D199" t="s">
        <v>98</v>
      </c>
      <c r="E199" t="s">
        <v>98</v>
      </c>
      <c r="F199" t="s">
        <v>98</v>
      </c>
      <c r="G199" t="s">
        <v>98</v>
      </c>
      <c r="H199" t="s">
        <v>98</v>
      </c>
      <c r="I199">
        <v>20.5</v>
      </c>
      <c r="J199">
        <v>434</v>
      </c>
      <c r="K199">
        <v>47168</v>
      </c>
      <c r="L199" t="s">
        <v>511</v>
      </c>
      <c r="M199">
        <v>18</v>
      </c>
      <c r="N199">
        <v>18</v>
      </c>
      <c r="O199">
        <v>1</v>
      </c>
      <c r="P199">
        <v>7</v>
      </c>
      <c r="Q199">
        <v>11</v>
      </c>
      <c r="R199">
        <v>7</v>
      </c>
      <c r="S199">
        <v>11</v>
      </c>
      <c r="T199">
        <v>7</v>
      </c>
      <c r="U199">
        <v>11</v>
      </c>
      <c r="V199">
        <v>7</v>
      </c>
      <c r="W199" s="1">
        <v>409437.24369999999</v>
      </c>
      <c r="X199" s="1">
        <v>265694.82030000002</v>
      </c>
      <c r="Y199" s="1">
        <v>42264.240599999997</v>
      </c>
      <c r="Z199" s="1">
        <v>350410.89779999998</v>
      </c>
      <c r="AA199" s="1">
        <v>123307.10370000001</v>
      </c>
      <c r="AB199" s="1">
        <v>512119.54580000002</v>
      </c>
      <c r="AC199" s="1">
        <v>502026.41330000001</v>
      </c>
      <c r="AD199" s="1">
        <v>303279.51069999998</v>
      </c>
      <c r="AE199" s="1">
        <v>430161.11619999999</v>
      </c>
      <c r="AF199" s="1">
        <v>293077.91379999998</v>
      </c>
      <c r="AG199" s="1">
        <v>354390.5073</v>
      </c>
      <c r="AH199">
        <v>11</v>
      </c>
      <c r="AI199" s="1">
        <v>96311.522280000005</v>
      </c>
      <c r="AJ199" s="1">
        <v>112856.118</v>
      </c>
      <c r="AK199" s="1">
        <v>123441.1339</v>
      </c>
      <c r="AL199" s="1">
        <v>167767.85219999999</v>
      </c>
      <c r="AM199" s="1">
        <v>133687.1887</v>
      </c>
      <c r="AN199" s="1">
        <v>188817.3572</v>
      </c>
      <c r="AO199" s="1">
        <v>209882.0491</v>
      </c>
      <c r="AP199" s="1">
        <v>161990.16819999999</v>
      </c>
      <c r="AQ199" s="1">
        <v>154027.19099999999</v>
      </c>
      <c r="AR199" s="1">
        <v>609733.15190000006</v>
      </c>
      <c r="AS199" s="1">
        <v>195851.3732</v>
      </c>
      <c r="AT199" s="1">
        <v>260933.38267636299</v>
      </c>
      <c r="AU199" s="1">
        <v>326015.39210909</v>
      </c>
      <c r="AV199" s="1">
        <v>195851.37324363599</v>
      </c>
      <c r="AW199" s="1">
        <v>204622.85033223001</v>
      </c>
      <c r="AX199" s="1">
        <v>234960.461156526</v>
      </c>
      <c r="AY199" s="1">
        <v>30028.5847809755</v>
      </c>
      <c r="AZ199" s="1">
        <v>256364.267617048</v>
      </c>
      <c r="BA199" s="1">
        <v>218099.67187353701</v>
      </c>
      <c r="BB199" s="1">
        <v>369930.29566258698</v>
      </c>
      <c r="BC199" s="1">
        <v>295282.56190773199</v>
      </c>
      <c r="BD199" s="1">
        <v>209456.203204019</v>
      </c>
      <c r="BE199" s="1">
        <v>269154.63583700801</v>
      </c>
      <c r="BF199" s="1">
        <v>199022.42568152299</v>
      </c>
      <c r="BG199" s="1">
        <v>251793.129202193</v>
      </c>
      <c r="BH199" s="1">
        <v>251793.129202193</v>
      </c>
      <c r="BI199" s="1">
        <v>196049.47490022701</v>
      </c>
      <c r="BJ199" s="1">
        <v>213033.21111915499</v>
      </c>
      <c r="BK199" s="1">
        <v>220031.748572743</v>
      </c>
      <c r="BL199" s="1">
        <v>264482.109531358</v>
      </c>
      <c r="BM199" s="1">
        <v>210746.13787298201</v>
      </c>
      <c r="BN199" s="1">
        <v>322936.62497058802</v>
      </c>
      <c r="BO199" s="1">
        <v>342535.93128448998</v>
      </c>
      <c r="BP199" s="1">
        <v>275431.19100934098</v>
      </c>
      <c r="BQ199" s="1">
        <v>453130.82324421202</v>
      </c>
      <c r="BR199" s="1">
        <v>642399.97018582397</v>
      </c>
      <c r="BS199" s="1">
        <v>330532.40287216398</v>
      </c>
      <c r="BT199" s="1">
        <v>330532.40287216398</v>
      </c>
      <c r="BU199" s="1">
        <v>288488.80051381898</v>
      </c>
      <c r="BV199" s="7">
        <v>1.1457373814285401</v>
      </c>
      <c r="BW199" s="7">
        <v>0.872800360893495</v>
      </c>
      <c r="BX199" s="1">
        <v>234444.04872009301</v>
      </c>
      <c r="BY199" s="1">
        <v>269202.98350471997</v>
      </c>
      <c r="BZ199" s="1">
        <v>34404.872094959799</v>
      </c>
      <c r="CA199" s="1">
        <v>293726.12467140303</v>
      </c>
      <c r="CB199" s="1">
        <v>249884.94694281</v>
      </c>
      <c r="CC199" s="1">
        <v>423842.96826353797</v>
      </c>
      <c r="CD199" s="1">
        <v>338316.269261676</v>
      </c>
      <c r="CE199" s="1">
        <v>239981.80178293699</v>
      </c>
      <c r="CF199" s="1">
        <v>308380.52766324597</v>
      </c>
      <c r="CG199" s="1">
        <v>228027.43284590499</v>
      </c>
      <c r="CH199" s="1">
        <v>288488.80051381898</v>
      </c>
      <c r="CI199" s="1">
        <v>171112.052445899</v>
      </c>
      <c r="CJ199" s="1">
        <v>185935.463547099</v>
      </c>
      <c r="CK199" s="1">
        <v>192043.78956231699</v>
      </c>
      <c r="CL199" s="1">
        <v>230840.08064884201</v>
      </c>
      <c r="CM199" s="1">
        <v>183939.30519244901</v>
      </c>
      <c r="CN199" s="1">
        <v>281859.20282005699</v>
      </c>
      <c r="CO199" s="1">
        <v>298965.48444409203</v>
      </c>
      <c r="CP199" s="1">
        <v>240396.44291427801</v>
      </c>
      <c r="CQ199" s="1">
        <v>395492.74605951499</v>
      </c>
      <c r="CR199" s="1">
        <v>560686.92581615795</v>
      </c>
      <c r="CS199" s="1">
        <v>288488.80051381898</v>
      </c>
      <c r="CT199" s="20">
        <v>272927.73959657899</v>
      </c>
      <c r="CU199" s="20">
        <v>257749.028106629</v>
      </c>
      <c r="CV199" s="20">
        <v>258352.911061052</v>
      </c>
      <c r="CW199" s="20">
        <v>241744.62473717201</v>
      </c>
      <c r="CX199" s="20">
        <v>174278.47751423399</v>
      </c>
      <c r="CY199" s="20">
        <v>184404.15697275399</v>
      </c>
      <c r="CZ199" s="20">
        <v>198607.00427475301</v>
      </c>
      <c r="DA199" s="20">
        <v>232735.64838029299</v>
      </c>
      <c r="DB199" s="20">
        <v>216039.35476451099</v>
      </c>
      <c r="DC199" s="22">
        <v>428413.66145428497</v>
      </c>
      <c r="DD199" s="22">
        <v>334063.26826336101</v>
      </c>
      <c r="DE199" s="22">
        <v>222773.80779274899</v>
      </c>
      <c r="DF199" s="22">
        <v>337400.90943669801</v>
      </c>
      <c r="DG199" s="22">
        <v>220367.099369943</v>
      </c>
      <c r="DH199" s="22">
        <v>257558.97269872899</v>
      </c>
      <c r="DI199" s="22">
        <v>252736.62032767001</v>
      </c>
      <c r="DJ199" s="22">
        <v>243277.99147753499</v>
      </c>
      <c r="DK199" s="22">
        <v>348893.353718856</v>
      </c>
      <c r="DL199" s="22">
        <v>709730.83688535495</v>
      </c>
      <c r="DM199" s="6">
        <v>0.56806871167763795</v>
      </c>
      <c r="DN199" s="6">
        <v>1.4825398326610599</v>
      </c>
      <c r="DO199" s="5">
        <v>4.5493542847296802E-3</v>
      </c>
      <c r="DP199" s="5">
        <v>7.4367089732428407E-2</v>
      </c>
      <c r="DQ199" s="24">
        <v>226315.438378664</v>
      </c>
      <c r="DR199" s="26">
        <v>335521.65214251803</v>
      </c>
      <c r="DS199" t="s">
        <v>1441</v>
      </c>
      <c r="DT199" t="s">
        <v>1444</v>
      </c>
      <c r="DU199" t="s">
        <v>510</v>
      </c>
      <c r="DV199" t="s">
        <v>510</v>
      </c>
      <c r="DW199" t="s">
        <v>3727</v>
      </c>
      <c r="DX199" t="s">
        <v>3728</v>
      </c>
      <c r="DY199" t="s">
        <v>3729</v>
      </c>
      <c r="DZ199" t="s">
        <v>3730</v>
      </c>
      <c r="EA199" t="s">
        <v>3731</v>
      </c>
      <c r="EB199" t="str">
        <f>"ENO1"</f>
        <v>ENO1</v>
      </c>
      <c r="EC199" t="s">
        <v>3732</v>
      </c>
      <c r="ED199" t="s">
        <v>1506</v>
      </c>
      <c r="EE199">
        <v>9606</v>
      </c>
      <c r="EF199" s="15" t="str">
        <f>HYPERLINK("http://www.uniprot.org/uniprot/P06733", "P06733")</f>
        <v>P06733</v>
      </c>
      <c r="EG199" t="s">
        <v>3733</v>
      </c>
      <c r="EH199" t="s">
        <v>3734</v>
      </c>
      <c r="EI199" t="s">
        <v>3735</v>
      </c>
      <c r="EJ199" t="s">
        <v>2476</v>
      </c>
      <c r="EK199" t="s">
        <v>1508</v>
      </c>
      <c r="EL199" t="s">
        <v>1508</v>
      </c>
      <c r="EM199" t="s">
        <v>1508</v>
      </c>
      <c r="EN199" t="s">
        <v>3736</v>
      </c>
      <c r="EO199" t="s">
        <v>3737</v>
      </c>
      <c r="EP199" t="s">
        <v>3086</v>
      </c>
      <c r="EQ199" t="s">
        <v>1514</v>
      </c>
      <c r="ER199" t="s">
        <v>3738</v>
      </c>
      <c r="ES199" t="s">
        <v>3739</v>
      </c>
      <c r="ET199" t="s">
        <v>3740</v>
      </c>
      <c r="EU199" t="s">
        <v>3741</v>
      </c>
      <c r="EV199" t="s">
        <v>3417</v>
      </c>
      <c r="EW199" t="s">
        <v>98</v>
      </c>
    </row>
    <row r="200" spans="1:153">
      <c r="A200">
        <v>403</v>
      </c>
      <c r="B200">
        <v>1</v>
      </c>
      <c r="C200" t="s">
        <v>512</v>
      </c>
      <c r="D200" t="s">
        <v>98</v>
      </c>
      <c r="E200" t="s">
        <v>98</v>
      </c>
      <c r="F200" t="s">
        <v>98</v>
      </c>
      <c r="G200" t="s">
        <v>98</v>
      </c>
      <c r="H200" t="s">
        <v>98</v>
      </c>
      <c r="I200">
        <v>29.4</v>
      </c>
      <c r="J200">
        <v>136</v>
      </c>
      <c r="K200">
        <v>15075</v>
      </c>
      <c r="L200" t="s">
        <v>513</v>
      </c>
      <c r="M200">
        <v>7</v>
      </c>
      <c r="N200">
        <v>7</v>
      </c>
      <c r="O200">
        <v>1</v>
      </c>
      <c r="P200">
        <v>3</v>
      </c>
      <c r="Q200">
        <v>4</v>
      </c>
      <c r="R200">
        <v>3</v>
      </c>
      <c r="S200">
        <v>4</v>
      </c>
      <c r="T200">
        <v>3</v>
      </c>
      <c r="U200">
        <v>4</v>
      </c>
      <c r="V200">
        <v>3</v>
      </c>
      <c r="W200" s="1">
        <v>383445.88669999997</v>
      </c>
      <c r="X200" s="1">
        <v>308729.46189999999</v>
      </c>
      <c r="Y200" s="1">
        <v>74498.199340000006</v>
      </c>
      <c r="Z200" s="1">
        <v>585772.69629999995</v>
      </c>
      <c r="AA200" s="1">
        <v>156115.94820000001</v>
      </c>
      <c r="AB200" s="1">
        <v>345600.65330000001</v>
      </c>
      <c r="AC200" s="1">
        <v>342181.27169999998</v>
      </c>
      <c r="AD200" s="1">
        <v>415796.21879999997</v>
      </c>
      <c r="AE200" s="1">
        <v>244982.08850000001</v>
      </c>
      <c r="AF200" s="1">
        <v>334843.0024</v>
      </c>
      <c r="AG200" s="1">
        <v>346385.2475</v>
      </c>
      <c r="AH200">
        <v>4</v>
      </c>
      <c r="AI200" s="1">
        <v>159237.34160000001</v>
      </c>
      <c r="AJ200" s="1">
        <v>177000.7996</v>
      </c>
      <c r="AK200" s="1">
        <v>190222.03959999999</v>
      </c>
      <c r="AL200" s="1">
        <v>224604.55910000001</v>
      </c>
      <c r="AM200" s="1">
        <v>205903.98120000001</v>
      </c>
      <c r="AN200" s="1">
        <v>184247.32519999999</v>
      </c>
      <c r="AO200" s="1">
        <v>274560.26899999997</v>
      </c>
      <c r="AP200" s="1">
        <v>207157.86300000001</v>
      </c>
      <c r="AQ200" s="1">
        <v>128487.45</v>
      </c>
      <c r="AR200" s="1">
        <v>226496.65549999999</v>
      </c>
      <c r="AS200" s="1">
        <v>197791.8284</v>
      </c>
      <c r="AT200" s="1">
        <v>259730.035765454</v>
      </c>
      <c r="AU200" s="1">
        <v>321668.24314908998</v>
      </c>
      <c r="AV200" s="1">
        <v>197791.82838181799</v>
      </c>
      <c r="AW200" s="1">
        <v>191633.25147385299</v>
      </c>
      <c r="AX200" s="1">
        <v>273017.05264229397</v>
      </c>
      <c r="AY200" s="1">
        <v>52930.691836710903</v>
      </c>
      <c r="AZ200" s="1">
        <v>428557.41422381398</v>
      </c>
      <c r="BA200" s="1">
        <v>276130.377366459</v>
      </c>
      <c r="BB200" s="1">
        <v>249645.13247924601</v>
      </c>
      <c r="BC200" s="1">
        <v>201264.63442480701</v>
      </c>
      <c r="BD200" s="1">
        <v>287164.461243756</v>
      </c>
      <c r="BE200" s="1">
        <v>153286.90189224301</v>
      </c>
      <c r="BF200" s="1">
        <v>227384.13037022299</v>
      </c>
      <c r="BG200" s="1">
        <v>246105.42207235101</v>
      </c>
      <c r="BH200" s="1">
        <v>246105.42207235101</v>
      </c>
      <c r="BI200" s="1">
        <v>324139.79621699901</v>
      </c>
      <c r="BJ200" s="1">
        <v>334116.12394328503</v>
      </c>
      <c r="BK200" s="1">
        <v>339067.59171677998</v>
      </c>
      <c r="BL200" s="1">
        <v>354083.85350437602</v>
      </c>
      <c r="BM200" s="1">
        <v>324589.58283540601</v>
      </c>
      <c r="BN200" s="1">
        <v>315120.44359842502</v>
      </c>
      <c r="BO200" s="1">
        <v>448093.38311170001</v>
      </c>
      <c r="BP200" s="1">
        <v>352229.62953278801</v>
      </c>
      <c r="BQ200" s="1">
        <v>377995.75267882098</v>
      </c>
      <c r="BR200" s="1">
        <v>238631.34928286099</v>
      </c>
      <c r="BS200" s="1">
        <v>333807.25006594299</v>
      </c>
      <c r="BT200" s="1">
        <v>333807.25006594299</v>
      </c>
      <c r="BU200" s="1">
        <v>286621.30794532603</v>
      </c>
      <c r="BV200" s="7">
        <v>1.1646281724791201</v>
      </c>
      <c r="BW200" s="7">
        <v>0.858643147770772</v>
      </c>
      <c r="BX200" s="1">
        <v>223181.48345022599</v>
      </c>
      <c r="BY200" s="1">
        <v>317963.35107443301</v>
      </c>
      <c r="BZ200" s="1">
        <v>61644.574901844499</v>
      </c>
      <c r="CA200" s="1">
        <v>499110.038129861</v>
      </c>
      <c r="CB200" s="1">
        <v>321589.21675827098</v>
      </c>
      <c r="CC200" s="1">
        <v>290743.754407614</v>
      </c>
      <c r="CD200" s="1">
        <v>234398.46337484301</v>
      </c>
      <c r="CE200" s="1">
        <v>334439.821699269</v>
      </c>
      <c r="CF200" s="1">
        <v>178522.24441575</v>
      </c>
      <c r="CG200" s="1">
        <v>264817.96420382801</v>
      </c>
      <c r="CH200" s="1">
        <v>286621.30794532603</v>
      </c>
      <c r="CI200" s="1">
        <v>278320.41494154098</v>
      </c>
      <c r="CJ200" s="1">
        <v>286886.52038363199</v>
      </c>
      <c r="CK200" s="1">
        <v>291138.06425875099</v>
      </c>
      <c r="CL200" s="1">
        <v>304031.67454780202</v>
      </c>
      <c r="CM200" s="1">
        <v>278706.62113939499</v>
      </c>
      <c r="CN200" s="1">
        <v>270576.00961827399</v>
      </c>
      <c r="CO200" s="1">
        <v>384752.31297028501</v>
      </c>
      <c r="CP200" s="1">
        <v>302439.55784016597</v>
      </c>
      <c r="CQ200" s="1">
        <v>324563.46292412502</v>
      </c>
      <c r="CR200" s="1">
        <v>204899.17290502199</v>
      </c>
      <c r="CS200" s="1">
        <v>286621.30794532603</v>
      </c>
      <c r="CT200" s="20">
        <v>259816.43863609401</v>
      </c>
      <c r="CU200" s="20">
        <v>304434.75642804301</v>
      </c>
      <c r="CV200" s="20">
        <v>439002.59615959303</v>
      </c>
      <c r="CW200" s="20">
        <v>311113.036122747</v>
      </c>
      <c r="CX200" s="20">
        <v>283470.72858866898</v>
      </c>
      <c r="CY200" s="20">
        <v>284523.81234303798</v>
      </c>
      <c r="CZ200" s="20">
        <v>301087.88680207799</v>
      </c>
      <c r="DA200" s="20">
        <v>306528.26279188797</v>
      </c>
      <c r="DB200" s="20">
        <v>327344.927918231</v>
      </c>
      <c r="DC200" s="22">
        <v>293879.11490201502</v>
      </c>
      <c r="DD200" s="22">
        <v>231451.821462197</v>
      </c>
      <c r="DE200" s="22">
        <v>310458.67646607402</v>
      </c>
      <c r="DF200" s="22">
        <v>195322.21465789201</v>
      </c>
      <c r="DG200" s="22">
        <v>255921.69286090799</v>
      </c>
      <c r="DH200" s="22">
        <v>247248.54954867199</v>
      </c>
      <c r="DI200" s="22">
        <v>325258.27997896599</v>
      </c>
      <c r="DJ200" s="22">
        <v>306064.79564652097</v>
      </c>
      <c r="DK200" s="22">
        <v>286321.39578398998</v>
      </c>
      <c r="DL200" s="22">
        <v>259366.243026471</v>
      </c>
      <c r="DM200" s="6">
        <v>-0.20734670906775701</v>
      </c>
      <c r="DN200" s="6">
        <v>-1.15456297866027</v>
      </c>
      <c r="DO200" s="5">
        <v>0.102945977959636</v>
      </c>
      <c r="DP200" s="5">
        <v>0.41419458997005598</v>
      </c>
      <c r="DQ200" s="24">
        <v>313035.82731004199</v>
      </c>
      <c r="DR200" s="26">
        <v>271129.27843337099</v>
      </c>
      <c r="DS200" t="s">
        <v>1443</v>
      </c>
      <c r="DT200" t="s">
        <v>1442</v>
      </c>
      <c r="DU200" t="s">
        <v>512</v>
      </c>
      <c r="DV200" t="s">
        <v>512</v>
      </c>
      <c r="DW200" t="s">
        <v>3742</v>
      </c>
      <c r="DX200" t="s">
        <v>3743</v>
      </c>
      <c r="DY200" t="s">
        <v>3744</v>
      </c>
      <c r="DZ200" t="s">
        <v>3745</v>
      </c>
      <c r="EA200" t="s">
        <v>3746</v>
      </c>
      <c r="EB200" t="str">
        <f>"LGALS7"</f>
        <v>LGALS7</v>
      </c>
      <c r="EC200" t="s">
        <v>3747</v>
      </c>
      <c r="ED200" t="s">
        <v>1506</v>
      </c>
      <c r="EE200">
        <v>9606</v>
      </c>
      <c r="EF200" s="15" t="str">
        <f>HYPERLINK("http://www.uniprot.org/uniprot/P47929", "P47929")</f>
        <v>P47929</v>
      </c>
      <c r="EG200" t="s">
        <v>3748</v>
      </c>
      <c r="EH200" t="s">
        <v>2658</v>
      </c>
      <c r="EI200" t="s">
        <v>3749</v>
      </c>
      <c r="EJ200" t="s">
        <v>1508</v>
      </c>
      <c r="EK200" t="s">
        <v>1508</v>
      </c>
      <c r="EL200" t="s">
        <v>1508</v>
      </c>
      <c r="EM200" t="s">
        <v>1508</v>
      </c>
      <c r="EN200" t="s">
        <v>2270</v>
      </c>
      <c r="EO200" t="s">
        <v>1508</v>
      </c>
      <c r="EP200" t="s">
        <v>1508</v>
      </c>
      <c r="EQ200" t="s">
        <v>1514</v>
      </c>
      <c r="ER200" t="s">
        <v>3750</v>
      </c>
      <c r="ES200" t="s">
        <v>3751</v>
      </c>
      <c r="ET200" t="s">
        <v>2995</v>
      </c>
      <c r="EU200" t="s">
        <v>1508</v>
      </c>
      <c r="EV200" t="s">
        <v>1508</v>
      </c>
      <c r="EW200" t="s">
        <v>98</v>
      </c>
    </row>
    <row r="201" spans="1:153">
      <c r="A201">
        <v>355</v>
      </c>
      <c r="B201">
        <v>1</v>
      </c>
      <c r="C201" t="s">
        <v>514</v>
      </c>
      <c r="D201" t="s">
        <v>98</v>
      </c>
      <c r="E201" t="s">
        <v>98</v>
      </c>
      <c r="F201" t="s">
        <v>98</v>
      </c>
      <c r="G201" t="s">
        <v>98</v>
      </c>
      <c r="H201" t="s">
        <v>98</v>
      </c>
      <c r="I201">
        <v>13.4</v>
      </c>
      <c r="J201">
        <v>766</v>
      </c>
      <c r="K201">
        <v>88278</v>
      </c>
      <c r="L201" t="s">
        <v>515</v>
      </c>
      <c r="M201">
        <v>27</v>
      </c>
      <c r="N201">
        <v>27</v>
      </c>
      <c r="O201">
        <v>1</v>
      </c>
      <c r="P201">
        <v>14</v>
      </c>
      <c r="Q201">
        <v>13</v>
      </c>
      <c r="R201">
        <v>14</v>
      </c>
      <c r="S201">
        <v>13</v>
      </c>
      <c r="T201">
        <v>14</v>
      </c>
      <c r="U201">
        <v>13</v>
      </c>
      <c r="V201">
        <v>14</v>
      </c>
      <c r="W201" s="1">
        <v>516969.5453</v>
      </c>
      <c r="X201" s="1">
        <v>425714.77860000002</v>
      </c>
      <c r="Y201" s="1">
        <v>53589.050430000003</v>
      </c>
      <c r="Z201" s="1">
        <v>384850.29830000002</v>
      </c>
      <c r="AA201" s="1">
        <v>234084.8051</v>
      </c>
      <c r="AB201" s="1">
        <v>411488.65950000001</v>
      </c>
      <c r="AC201" s="1">
        <v>665143.44209999999</v>
      </c>
      <c r="AD201" s="1">
        <v>418079.03450000001</v>
      </c>
      <c r="AE201" s="1">
        <v>462264.53810000001</v>
      </c>
      <c r="AF201" s="1">
        <v>561754.15529999998</v>
      </c>
      <c r="AG201" s="1">
        <v>453372.13959999999</v>
      </c>
      <c r="AH201">
        <v>13</v>
      </c>
      <c r="AI201" s="1">
        <v>96436.271479999996</v>
      </c>
      <c r="AJ201" s="1">
        <v>85762.014590000006</v>
      </c>
      <c r="AK201" s="1">
        <v>85415.549559999999</v>
      </c>
      <c r="AL201" s="1">
        <v>111204.7233</v>
      </c>
      <c r="AM201" s="1">
        <v>98101.255860000005</v>
      </c>
      <c r="AN201" s="1">
        <v>92789.031860000003</v>
      </c>
      <c r="AO201" s="1">
        <v>82033.117549999995</v>
      </c>
      <c r="AP201" s="1">
        <v>109232.97010000001</v>
      </c>
      <c r="AQ201" s="1">
        <v>41268.437010000001</v>
      </c>
      <c r="AR201" s="1">
        <v>114453.76420000001</v>
      </c>
      <c r="AS201" s="1">
        <v>91669.71355</v>
      </c>
      <c r="AT201" s="1">
        <v>254348.96799500001</v>
      </c>
      <c r="AU201" s="1">
        <v>417028.22243909002</v>
      </c>
      <c r="AV201" s="1">
        <v>91669.713550909</v>
      </c>
      <c r="AW201" s="1">
        <v>258363.84823788001</v>
      </c>
      <c r="AX201" s="1">
        <v>376470.04404550802</v>
      </c>
      <c r="AY201" s="1">
        <v>38074.819784393003</v>
      </c>
      <c r="AZ201" s="1">
        <v>281560.49222588399</v>
      </c>
      <c r="BA201" s="1">
        <v>414037.939834369</v>
      </c>
      <c r="BB201" s="1">
        <v>297239.429190005</v>
      </c>
      <c r="BC201" s="1">
        <v>391224.95234538103</v>
      </c>
      <c r="BD201" s="1">
        <v>288741.05937276501</v>
      </c>
      <c r="BE201" s="1">
        <v>289241.957784998</v>
      </c>
      <c r="BF201" s="1">
        <v>381474.24067163299</v>
      </c>
      <c r="BG201" s="1">
        <v>322119.20853269799</v>
      </c>
      <c r="BH201" s="1">
        <v>322119.20853269799</v>
      </c>
      <c r="BI201" s="1">
        <v>196303.41144463301</v>
      </c>
      <c r="BJ201" s="1">
        <v>161888.940395376</v>
      </c>
      <c r="BK201" s="1">
        <v>152251.78294468499</v>
      </c>
      <c r="BL201" s="1">
        <v>175311.65490020401</v>
      </c>
      <c r="BM201" s="1">
        <v>154648.03317375999</v>
      </c>
      <c r="BN201" s="1">
        <v>158698.210945814</v>
      </c>
      <c r="BO201" s="1">
        <v>133881.341623318</v>
      </c>
      <c r="BP201" s="1">
        <v>185728.35244534799</v>
      </c>
      <c r="BQ201" s="1">
        <v>121407.140615472</v>
      </c>
      <c r="BR201" s="1">
        <v>120585.693070194</v>
      </c>
      <c r="BS201" s="1">
        <v>154708.18608630699</v>
      </c>
      <c r="BT201" s="1">
        <v>154708.18608630699</v>
      </c>
      <c r="BU201" s="1">
        <v>223236.37350496999</v>
      </c>
      <c r="BV201" s="7">
        <v>0.69302409664374198</v>
      </c>
      <c r="BW201" s="7">
        <v>1.4429512694333599</v>
      </c>
      <c r="BX201" s="1">
        <v>179052.372530458</v>
      </c>
      <c r="BY201" s="1">
        <v>260902.812188068</v>
      </c>
      <c r="BZ201" s="1">
        <v>26386.767585952301</v>
      </c>
      <c r="CA201" s="1">
        <v>195128.20577541101</v>
      </c>
      <c r="CB201" s="1">
        <v>286938.26922994998</v>
      </c>
      <c r="CC201" s="1">
        <v>205994.08690130501</v>
      </c>
      <c r="CD201" s="1">
        <v>271128.31918364897</v>
      </c>
      <c r="CE201" s="1">
        <v>200104.511835768</v>
      </c>
      <c r="CF201" s="1">
        <v>200451.64650541599</v>
      </c>
      <c r="CG201" s="1">
        <v>264370.84103431599</v>
      </c>
      <c r="CH201" s="1">
        <v>223236.37350496999</v>
      </c>
      <c r="CI201" s="1">
        <v>283256.25673813297</v>
      </c>
      <c r="CJ201" s="1">
        <v>233597.85205073</v>
      </c>
      <c r="CK201" s="1">
        <v>219691.90347352601</v>
      </c>
      <c r="CL201" s="1">
        <v>252966.17498471399</v>
      </c>
      <c r="CM201" s="1">
        <v>223149.57578345001</v>
      </c>
      <c r="CN201" s="1">
        <v>228993.784941066</v>
      </c>
      <c r="CO201" s="1">
        <v>193184.25184881</v>
      </c>
      <c r="CP201" s="1">
        <v>267996.96193078201</v>
      </c>
      <c r="CQ201" s="1">
        <v>175184.58766937099</v>
      </c>
      <c r="CR201" s="1">
        <v>173999.278891138</v>
      </c>
      <c r="CS201" s="1">
        <v>223236.37350496999</v>
      </c>
      <c r="CT201" s="20">
        <v>208443.59057494</v>
      </c>
      <c r="CU201" s="20">
        <v>249802.009607304</v>
      </c>
      <c r="CV201" s="20">
        <v>171629.06448513601</v>
      </c>
      <c r="CW201" s="20">
        <v>277590.88759197301</v>
      </c>
      <c r="CX201" s="20">
        <v>288497.90803783899</v>
      </c>
      <c r="CY201" s="20">
        <v>231674.01288753899</v>
      </c>
      <c r="CZ201" s="20">
        <v>227200.009496463</v>
      </c>
      <c r="DA201" s="20">
        <v>255043.433479434</v>
      </c>
      <c r="DB201" s="20">
        <v>262092.38051536301</v>
      </c>
      <c r="DC201" s="22">
        <v>208215.512855807</v>
      </c>
      <c r="DD201" s="22">
        <v>267719.94330306898</v>
      </c>
      <c r="DE201" s="22">
        <v>185755.935354149</v>
      </c>
      <c r="DF201" s="22">
        <v>219315.29964455499</v>
      </c>
      <c r="DG201" s="22">
        <v>255489.59030773299</v>
      </c>
      <c r="DH201" s="22">
        <v>209251.29785976201</v>
      </c>
      <c r="DI201" s="22">
        <v>163312.280023175</v>
      </c>
      <c r="DJ201" s="22">
        <v>271209.34831739799</v>
      </c>
      <c r="DK201" s="22">
        <v>154543.260074419</v>
      </c>
      <c r="DL201" s="22">
        <v>220252.422767118</v>
      </c>
      <c r="DM201" s="6">
        <v>-0.16327902897587099</v>
      </c>
      <c r="DN201" s="6">
        <v>-1.11982876877799</v>
      </c>
      <c r="DO201" s="5">
        <v>0.22899971002479</v>
      </c>
      <c r="DP201" s="5">
        <v>0.57188697637206998</v>
      </c>
      <c r="DQ201" s="24">
        <v>241330.36629733199</v>
      </c>
      <c r="DR201" s="26">
        <v>215506.489050718</v>
      </c>
      <c r="DS201" t="s">
        <v>1443</v>
      </c>
      <c r="DT201" t="s">
        <v>1442</v>
      </c>
      <c r="DU201" t="s">
        <v>514</v>
      </c>
      <c r="DV201" t="s">
        <v>514</v>
      </c>
      <c r="DW201" t="s">
        <v>3752</v>
      </c>
      <c r="DX201" t="s">
        <v>3753</v>
      </c>
      <c r="DY201" t="s">
        <v>3754</v>
      </c>
      <c r="DZ201" t="s">
        <v>3755</v>
      </c>
      <c r="EA201" t="s">
        <v>3756</v>
      </c>
      <c r="EB201" t="str">
        <f>"DPP4"</f>
        <v>DPP4</v>
      </c>
      <c r="EC201" t="s">
        <v>3757</v>
      </c>
      <c r="ED201" t="s">
        <v>1506</v>
      </c>
      <c r="EE201">
        <v>9606</v>
      </c>
      <c r="EF201" s="15" t="str">
        <f>HYPERLINK("http://www.uniprot.org/uniprot/P27487", "P27487")</f>
        <v>P27487</v>
      </c>
      <c r="EG201" t="s">
        <v>3758</v>
      </c>
      <c r="EH201" t="s">
        <v>1763</v>
      </c>
      <c r="EI201" t="s">
        <v>3759</v>
      </c>
      <c r="EJ201" t="s">
        <v>1508</v>
      </c>
      <c r="EK201" t="s">
        <v>1508</v>
      </c>
      <c r="EL201" t="s">
        <v>1508</v>
      </c>
      <c r="EM201" t="s">
        <v>2815</v>
      </c>
      <c r="EN201" t="s">
        <v>1508</v>
      </c>
      <c r="EO201" t="s">
        <v>3760</v>
      </c>
      <c r="EP201" t="s">
        <v>1617</v>
      </c>
      <c r="EQ201" t="s">
        <v>1514</v>
      </c>
      <c r="ER201" t="s">
        <v>3761</v>
      </c>
      <c r="ES201" t="s">
        <v>3762</v>
      </c>
      <c r="ET201" t="s">
        <v>3763</v>
      </c>
      <c r="EU201" t="s">
        <v>1508</v>
      </c>
      <c r="EV201" t="s">
        <v>3764</v>
      </c>
      <c r="EW201" t="s">
        <v>98</v>
      </c>
    </row>
    <row r="202" spans="1:153">
      <c r="A202">
        <v>512</v>
      </c>
      <c r="B202">
        <v>1</v>
      </c>
      <c r="C202" t="s">
        <v>516</v>
      </c>
      <c r="D202" t="s">
        <v>98</v>
      </c>
      <c r="E202" t="s">
        <v>98</v>
      </c>
      <c r="F202" t="s">
        <v>98</v>
      </c>
      <c r="G202" t="s">
        <v>98</v>
      </c>
      <c r="H202" t="s">
        <v>98</v>
      </c>
      <c r="I202">
        <v>15.2</v>
      </c>
      <c r="J202">
        <v>282</v>
      </c>
      <c r="K202">
        <v>29130</v>
      </c>
      <c r="L202" t="s">
        <v>517</v>
      </c>
      <c r="M202">
        <v>5</v>
      </c>
      <c r="N202">
        <v>5</v>
      </c>
      <c r="O202">
        <v>1</v>
      </c>
      <c r="P202">
        <v>4</v>
      </c>
      <c r="Q202">
        <v>1</v>
      </c>
      <c r="R202">
        <v>4</v>
      </c>
      <c r="S202">
        <v>1</v>
      </c>
      <c r="T202">
        <v>4</v>
      </c>
      <c r="U202">
        <v>1</v>
      </c>
      <c r="V202">
        <v>4</v>
      </c>
      <c r="W202" s="1">
        <v>461426.40580000001</v>
      </c>
      <c r="X202" s="1">
        <v>580177.89060000004</v>
      </c>
      <c r="Y202" s="1">
        <v>43827.776980000002</v>
      </c>
      <c r="Z202" s="1">
        <v>443114.16409999999</v>
      </c>
      <c r="AA202" s="1">
        <v>231929.79130000001</v>
      </c>
      <c r="AB202" s="1">
        <v>521217.17820000002</v>
      </c>
      <c r="AC202" s="1">
        <v>445859.43310000002</v>
      </c>
      <c r="AD202" s="1">
        <v>526359.47270000004</v>
      </c>
      <c r="AE202" s="1">
        <v>478452.85210000002</v>
      </c>
      <c r="AF202" s="1">
        <v>602409.42330000002</v>
      </c>
      <c r="AG202" s="1">
        <v>476771.84570000001</v>
      </c>
      <c r="AH202">
        <v>1</v>
      </c>
      <c r="AI202" s="1">
        <v>32770.230470000002</v>
      </c>
      <c r="AJ202" s="1">
        <v>30253.166020000001</v>
      </c>
      <c r="AK202" s="1">
        <v>29152.181639999999</v>
      </c>
      <c r="AL202" s="1">
        <v>58380.308590000001</v>
      </c>
      <c r="AM202" s="1">
        <v>43803.5</v>
      </c>
      <c r="AN202" s="1">
        <v>58850.648439999997</v>
      </c>
      <c r="AO202" s="1">
        <v>61220.507810000003</v>
      </c>
      <c r="AP202" s="1">
        <v>34931.632810000003</v>
      </c>
      <c r="AQ202" s="1">
        <v>200382.8125</v>
      </c>
      <c r="AR202" s="1">
        <v>71382.359379999994</v>
      </c>
      <c r="AS202" s="1">
        <v>62112.734770000003</v>
      </c>
      <c r="AT202" s="1">
        <v>249763.014377727</v>
      </c>
      <c r="AU202" s="1">
        <v>437413.29398909002</v>
      </c>
      <c r="AV202" s="1">
        <v>62112.734766363603</v>
      </c>
      <c r="AW202" s="1">
        <v>230605.27059070801</v>
      </c>
      <c r="AX202" s="1">
        <v>513065.57114766701</v>
      </c>
      <c r="AY202" s="1">
        <v>31139.471527748599</v>
      </c>
      <c r="AZ202" s="1">
        <v>324186.944137435</v>
      </c>
      <c r="BA202" s="1">
        <v>410226.25511743297</v>
      </c>
      <c r="BB202" s="1">
        <v>376501.98360373802</v>
      </c>
      <c r="BC202" s="1">
        <v>262246.19296639098</v>
      </c>
      <c r="BD202" s="1">
        <v>363523.590557585</v>
      </c>
      <c r="BE202" s="1">
        <v>299371.09218462999</v>
      </c>
      <c r="BF202" s="1">
        <v>409082.29188634898</v>
      </c>
      <c r="BG202" s="1">
        <v>338744.61214810301</v>
      </c>
      <c r="BH202" s="1">
        <v>338744.61214810301</v>
      </c>
      <c r="BI202" s="1">
        <v>66706.312224254696</v>
      </c>
      <c r="BJ202" s="1">
        <v>57107.485335987803</v>
      </c>
      <c r="BK202" s="1">
        <v>51963.274301706799</v>
      </c>
      <c r="BL202" s="1">
        <v>92035.196067049998</v>
      </c>
      <c r="BM202" s="1">
        <v>69052.379215146095</v>
      </c>
      <c r="BN202" s="1">
        <v>100652.980564777</v>
      </c>
      <c r="BO202" s="1">
        <v>99914.326862781396</v>
      </c>
      <c r="BP202" s="1">
        <v>59394.1060477231</v>
      </c>
      <c r="BQ202" s="1">
        <v>589503.89345291397</v>
      </c>
      <c r="BR202" s="1">
        <v>75206.711976563907</v>
      </c>
      <c r="BS202" s="1">
        <v>104825.772406121</v>
      </c>
      <c r="BT202" s="1">
        <v>104825.772406121</v>
      </c>
      <c r="BU202" s="1">
        <v>188438.758266013</v>
      </c>
      <c r="BV202" s="7">
        <v>0.55628562494633904</v>
      </c>
      <c r="BW202" s="7">
        <v>1.79763767955798</v>
      </c>
      <c r="BX202" s="1">
        <v>128282.39706647101</v>
      </c>
      <c r="BY202" s="1">
        <v>285411.00188433001</v>
      </c>
      <c r="BZ202" s="1">
        <v>17322.440379312298</v>
      </c>
      <c r="CA202" s="1">
        <v>180340.53681893699</v>
      </c>
      <c r="CB202" s="1">
        <v>228202.96869739701</v>
      </c>
      <c r="CC202" s="1">
        <v>209442.64124254099</v>
      </c>
      <c r="CD202" s="1">
        <v>145883.787344107</v>
      </c>
      <c r="CE202" s="1">
        <v>202222.94775606299</v>
      </c>
      <c r="CF202" s="1">
        <v>166535.83510679501</v>
      </c>
      <c r="CG202" s="1">
        <v>227566.59839647799</v>
      </c>
      <c r="CH202" s="1">
        <v>188438.758266013</v>
      </c>
      <c r="CI202" s="1">
        <v>119913.780318679</v>
      </c>
      <c r="CJ202" s="1">
        <v>102658.567424776</v>
      </c>
      <c r="CK202" s="1">
        <v>93411.139837955197</v>
      </c>
      <c r="CL202" s="1">
        <v>165445.93629563501</v>
      </c>
      <c r="CM202" s="1">
        <v>124131.15874027299</v>
      </c>
      <c r="CN202" s="1">
        <v>180937.59042306099</v>
      </c>
      <c r="CO202" s="1">
        <v>179609.75869620801</v>
      </c>
      <c r="CP202" s="1">
        <v>106769.08297504899</v>
      </c>
      <c r="CQ202" s="1">
        <v>1059714.4111170899</v>
      </c>
      <c r="CR202" s="1">
        <v>135194.41920473601</v>
      </c>
      <c r="CS202" s="1">
        <v>188438.758266013</v>
      </c>
      <c r="CT202" s="20">
        <v>149339.78854453299</v>
      </c>
      <c r="CU202" s="20">
        <v>273267.43332818802</v>
      </c>
      <c r="CV202" s="20">
        <v>158622.263244742</v>
      </c>
      <c r="CW202" s="20">
        <v>220768.96470393101</v>
      </c>
      <c r="CX202" s="20">
        <v>122132.78239721501</v>
      </c>
      <c r="CY202" s="20">
        <v>101813.10343307001</v>
      </c>
      <c r="CZ202" s="20">
        <v>96603.523037053194</v>
      </c>
      <c r="DA202" s="20">
        <v>166804.513095904</v>
      </c>
      <c r="DB202" s="20">
        <v>145793.828091075</v>
      </c>
      <c r="DC202" s="22">
        <v>211701.25616802101</v>
      </c>
      <c r="DD202" s="22">
        <v>144049.87053435299</v>
      </c>
      <c r="DE202" s="22">
        <v>187722.467953799</v>
      </c>
      <c r="DF202" s="22">
        <v>182207.815274872</v>
      </c>
      <c r="DG202" s="22">
        <v>219921.74615238199</v>
      </c>
      <c r="DH202" s="22">
        <v>165338.22364387501</v>
      </c>
      <c r="DI202" s="22">
        <v>151836.80308499601</v>
      </c>
      <c r="DJ202" s="22">
        <v>108048.886843681</v>
      </c>
      <c r="DK202" s="22">
        <v>934852.32930974395</v>
      </c>
      <c r="DL202" s="22">
        <v>171132.30907736201</v>
      </c>
      <c r="DM202" s="6">
        <v>0.63528340787828697</v>
      </c>
      <c r="DN202" s="6">
        <v>1.5532428246208101</v>
      </c>
      <c r="DO202" s="5">
        <v>6.2683736784551206E-2</v>
      </c>
      <c r="DP202" s="5">
        <v>0.33338316232213699</v>
      </c>
      <c r="DQ202" s="24">
        <v>159460.68887507901</v>
      </c>
      <c r="DR202" s="26">
        <v>247681.17080430899</v>
      </c>
      <c r="DS202" t="s">
        <v>1441</v>
      </c>
      <c r="DT202" t="s">
        <v>1442</v>
      </c>
      <c r="DU202" t="s">
        <v>516</v>
      </c>
      <c r="DV202" t="s">
        <v>516</v>
      </c>
      <c r="DW202" t="s">
        <v>3765</v>
      </c>
      <c r="DX202" t="s">
        <v>3766</v>
      </c>
      <c r="DY202" t="s">
        <v>3767</v>
      </c>
      <c r="DZ202" t="s">
        <v>3768</v>
      </c>
      <c r="EA202" t="s">
        <v>3769</v>
      </c>
      <c r="EB202" t="str">
        <f>"IGFBP7"</f>
        <v>IGFBP7</v>
      </c>
      <c r="EC202" t="s">
        <v>3770</v>
      </c>
      <c r="ED202" t="s">
        <v>1506</v>
      </c>
      <c r="EE202">
        <v>9606</v>
      </c>
      <c r="EF202" s="15" t="str">
        <f>HYPERLINK("http://www.uniprot.org/uniprot/Q16270", "Q16270")</f>
        <v>Q16270</v>
      </c>
      <c r="EG202" t="s">
        <v>3771</v>
      </c>
      <c r="EH202" t="s">
        <v>1763</v>
      </c>
      <c r="EI202" t="s">
        <v>1509</v>
      </c>
      <c r="EJ202" t="s">
        <v>3772</v>
      </c>
      <c r="EK202" t="s">
        <v>1508</v>
      </c>
      <c r="EL202" t="s">
        <v>1508</v>
      </c>
      <c r="EM202" t="s">
        <v>3773</v>
      </c>
      <c r="EN202" t="s">
        <v>1508</v>
      </c>
      <c r="EO202" t="s">
        <v>2659</v>
      </c>
      <c r="EP202" t="s">
        <v>1575</v>
      </c>
      <c r="EQ202" t="s">
        <v>1508</v>
      </c>
      <c r="ER202" t="s">
        <v>3774</v>
      </c>
      <c r="ES202" t="s">
        <v>3775</v>
      </c>
      <c r="ET202" t="s">
        <v>3776</v>
      </c>
      <c r="EU202" t="s">
        <v>1508</v>
      </c>
      <c r="EV202" t="s">
        <v>3777</v>
      </c>
      <c r="EW202" t="s">
        <v>98</v>
      </c>
    </row>
    <row r="203" spans="1:153">
      <c r="A203">
        <v>452</v>
      </c>
      <c r="B203">
        <v>1</v>
      </c>
      <c r="C203" t="s">
        <v>518</v>
      </c>
      <c r="D203" t="s">
        <v>98</v>
      </c>
      <c r="E203" t="s">
        <v>98</v>
      </c>
      <c r="F203" t="s">
        <v>98</v>
      </c>
      <c r="G203" t="s">
        <v>98</v>
      </c>
      <c r="H203" t="s">
        <v>98</v>
      </c>
      <c r="I203">
        <v>6</v>
      </c>
      <c r="J203">
        <v>385</v>
      </c>
      <c r="K203">
        <v>43759</v>
      </c>
      <c r="L203" t="s">
        <v>519</v>
      </c>
      <c r="M203">
        <v>9</v>
      </c>
      <c r="N203">
        <v>9</v>
      </c>
      <c r="O203">
        <v>1</v>
      </c>
      <c r="P203">
        <v>4</v>
      </c>
      <c r="Q203">
        <v>5</v>
      </c>
      <c r="R203">
        <v>4</v>
      </c>
      <c r="S203">
        <v>5</v>
      </c>
      <c r="T203">
        <v>4</v>
      </c>
      <c r="U203">
        <v>5</v>
      </c>
      <c r="V203">
        <v>4</v>
      </c>
      <c r="W203" s="1">
        <v>437758.04979999998</v>
      </c>
      <c r="X203" s="1">
        <v>313656.24440000003</v>
      </c>
      <c r="Y203" s="1">
        <v>44090.273840000002</v>
      </c>
      <c r="Z203" s="1">
        <v>467823.43800000002</v>
      </c>
      <c r="AA203" s="1">
        <v>109381.5888</v>
      </c>
      <c r="AB203" s="1">
        <v>380032.30660000001</v>
      </c>
      <c r="AC203" s="1">
        <v>428814.54389999999</v>
      </c>
      <c r="AD203" s="1">
        <v>327632.28759999998</v>
      </c>
      <c r="AE203" s="1">
        <v>321413.58399999997</v>
      </c>
      <c r="AF203" s="1">
        <v>363468.77439999999</v>
      </c>
      <c r="AG203" s="1">
        <v>349997.86859999999</v>
      </c>
      <c r="AH203">
        <v>5</v>
      </c>
      <c r="AI203" s="1">
        <v>170984.13740000001</v>
      </c>
      <c r="AJ203" s="1">
        <v>149712.21090000001</v>
      </c>
      <c r="AK203" s="1">
        <v>156248.7261</v>
      </c>
      <c r="AL203" s="1">
        <v>154200.41459999999</v>
      </c>
      <c r="AM203" s="1">
        <v>153995.4368</v>
      </c>
      <c r="AN203" s="1">
        <v>180939.4927</v>
      </c>
      <c r="AO203" s="1">
        <v>139824.05619999999</v>
      </c>
      <c r="AP203" s="1">
        <v>149099.47630000001</v>
      </c>
      <c r="AQ203" s="1">
        <v>83361.179199999999</v>
      </c>
      <c r="AR203" s="1">
        <v>213383.1685</v>
      </c>
      <c r="AS203" s="1">
        <v>155174.82990000001</v>
      </c>
      <c r="AT203" s="1">
        <v>238681.45856999999</v>
      </c>
      <c r="AU203" s="1">
        <v>322188.087267272</v>
      </c>
      <c r="AV203" s="1">
        <v>155174.82987272699</v>
      </c>
      <c r="AW203" s="1">
        <v>218776.628858871</v>
      </c>
      <c r="AX203" s="1">
        <v>277373.927521943</v>
      </c>
      <c r="AY203" s="1">
        <v>31325.9745644375</v>
      </c>
      <c r="AZ203" s="1">
        <v>342264.50664046599</v>
      </c>
      <c r="BA203" s="1">
        <v>193468.89117051</v>
      </c>
      <c r="BB203" s="1">
        <v>274516.88711130799</v>
      </c>
      <c r="BC203" s="1">
        <v>252220.70742007199</v>
      </c>
      <c r="BD203" s="1">
        <v>226275.14417096801</v>
      </c>
      <c r="BE203" s="1">
        <v>201110.59065219</v>
      </c>
      <c r="BF203" s="1">
        <v>246823.229368089</v>
      </c>
      <c r="BG203" s="1">
        <v>248672.17584439999</v>
      </c>
      <c r="BH203" s="1">
        <v>248672.17584439999</v>
      </c>
      <c r="BI203" s="1">
        <v>348051.29812073801</v>
      </c>
      <c r="BJ203" s="1">
        <v>282604.732441489</v>
      </c>
      <c r="BK203" s="1">
        <v>278510.730822496</v>
      </c>
      <c r="BL203" s="1">
        <v>243093.36031434301</v>
      </c>
      <c r="BM203" s="1">
        <v>242760.311375019</v>
      </c>
      <c r="BN203" s="1">
        <v>309463.01739906101</v>
      </c>
      <c r="BO203" s="1">
        <v>228198.47391342101</v>
      </c>
      <c r="BP203" s="1">
        <v>253513.202637554</v>
      </c>
      <c r="BQ203" s="1">
        <v>245239.295167723</v>
      </c>
      <c r="BR203" s="1">
        <v>224815.29937384499</v>
      </c>
      <c r="BS203" s="1">
        <v>261883.83851539</v>
      </c>
      <c r="BT203" s="1">
        <v>261883.83851539</v>
      </c>
      <c r="BU203" s="1">
        <v>255192.52328801801</v>
      </c>
      <c r="BV203" s="7">
        <v>1.0262206554532101</v>
      </c>
      <c r="BW203" s="7">
        <v>0.97444930063151203</v>
      </c>
      <c r="BX203" s="1">
        <v>224513.09546539601</v>
      </c>
      <c r="BY203" s="1">
        <v>284646.85370720201</v>
      </c>
      <c r="BZ203" s="1">
        <v>32147.3621502278</v>
      </c>
      <c r="CA203" s="1">
        <v>351238.906342951</v>
      </c>
      <c r="CB203" s="1">
        <v>198541.77230680801</v>
      </c>
      <c r="CC203" s="1">
        <v>281714.89982434298</v>
      </c>
      <c r="CD203" s="1">
        <v>258834.09968750001</v>
      </c>
      <c r="CE203" s="1">
        <v>232208.226763902</v>
      </c>
      <c r="CF203" s="1">
        <v>206383.84215767399</v>
      </c>
      <c r="CG203" s="1">
        <v>253295.0962232</v>
      </c>
      <c r="CH203" s="1">
        <v>255192.52328801801</v>
      </c>
      <c r="CI203" s="1">
        <v>339158.34403764299</v>
      </c>
      <c r="CJ203" s="1">
        <v>275383.98388276499</v>
      </c>
      <c r="CK203" s="1">
        <v>271394.58686835202</v>
      </c>
      <c r="CL203" s="1">
        <v>236882.154946475</v>
      </c>
      <c r="CM203" s="1">
        <v>236557.615640476</v>
      </c>
      <c r="CN203" s="1">
        <v>301556.020875833</v>
      </c>
      <c r="CO203" s="1">
        <v>222367.84331011199</v>
      </c>
      <c r="CP203" s="1">
        <v>247035.76301102</v>
      </c>
      <c r="CQ203" s="1">
        <v>238973.25966355301</v>
      </c>
      <c r="CR203" s="1">
        <v>219071.111246107</v>
      </c>
      <c r="CS203" s="1">
        <v>255192.52328801801</v>
      </c>
      <c r="CT203" s="20">
        <v>261366.633061178</v>
      </c>
      <c r="CU203" s="20">
        <v>272535.79786330502</v>
      </c>
      <c r="CV203" s="20">
        <v>308939.47221452597</v>
      </c>
      <c r="CW203" s="20">
        <v>192074.019776578</v>
      </c>
      <c r="CX203" s="20">
        <v>345434.46233173698</v>
      </c>
      <c r="CY203" s="20">
        <v>273116.00715070899</v>
      </c>
      <c r="CZ203" s="20">
        <v>280669.66391962999</v>
      </c>
      <c r="DA203" s="20">
        <v>238827.33780991501</v>
      </c>
      <c r="DB203" s="20">
        <v>277840.31582662201</v>
      </c>
      <c r="DC203" s="22">
        <v>284752.89377675997</v>
      </c>
      <c r="DD203" s="22">
        <v>255580.27542781801</v>
      </c>
      <c r="DE203" s="22">
        <v>215557.640173842</v>
      </c>
      <c r="DF203" s="22">
        <v>225805.74903574999</v>
      </c>
      <c r="DG203" s="22">
        <v>244785.923091356</v>
      </c>
      <c r="DH203" s="22">
        <v>275557.64782844699</v>
      </c>
      <c r="DI203" s="22">
        <v>187983.229208723</v>
      </c>
      <c r="DJ203" s="22">
        <v>249996.89479545</v>
      </c>
      <c r="DK203" s="22">
        <v>210815.95767270401</v>
      </c>
      <c r="DL203" s="22">
        <v>277305.41941169702</v>
      </c>
      <c r="DM203" s="6">
        <v>-0.16540679601195499</v>
      </c>
      <c r="DN203" s="6">
        <v>-1.1214812180492799</v>
      </c>
      <c r="DO203" s="5">
        <v>0.183002790287491</v>
      </c>
      <c r="DP203" s="5">
        <v>0.51661774291482698</v>
      </c>
      <c r="DQ203" s="24">
        <v>272311.52332824498</v>
      </c>
      <c r="DR203" s="26">
        <v>242814.16304225501</v>
      </c>
      <c r="DS203" t="s">
        <v>1443</v>
      </c>
      <c r="DT203" t="s">
        <v>1442</v>
      </c>
      <c r="DU203" t="s">
        <v>518</v>
      </c>
      <c r="DV203" t="s">
        <v>518</v>
      </c>
      <c r="DW203" t="s">
        <v>3778</v>
      </c>
      <c r="DX203" t="s">
        <v>1508</v>
      </c>
      <c r="DY203" t="s">
        <v>3779</v>
      </c>
      <c r="DZ203" t="s">
        <v>3780</v>
      </c>
      <c r="EA203" t="s">
        <v>3781</v>
      </c>
      <c r="EB203" t="str">
        <f>"CTBS"</f>
        <v>CTBS</v>
      </c>
      <c r="EC203" t="s">
        <v>3782</v>
      </c>
      <c r="ED203" t="s">
        <v>1506</v>
      </c>
      <c r="EE203">
        <v>9606</v>
      </c>
      <c r="EF203" s="15" t="str">
        <f>HYPERLINK("http://www.uniprot.org/uniprot/Q01459", "Q01459")</f>
        <v>Q01459</v>
      </c>
      <c r="EG203" t="s">
        <v>3783</v>
      </c>
      <c r="EH203" t="s">
        <v>1508</v>
      </c>
      <c r="EI203" t="s">
        <v>3159</v>
      </c>
      <c r="EJ203" t="s">
        <v>1510</v>
      </c>
      <c r="EK203" t="s">
        <v>1508</v>
      </c>
      <c r="EL203" t="s">
        <v>1508</v>
      </c>
      <c r="EM203" t="s">
        <v>1528</v>
      </c>
      <c r="EN203" t="s">
        <v>1508</v>
      </c>
      <c r="EO203" t="s">
        <v>2816</v>
      </c>
      <c r="EP203" t="s">
        <v>1604</v>
      </c>
      <c r="EQ203" t="s">
        <v>1508</v>
      </c>
      <c r="ER203" t="s">
        <v>3784</v>
      </c>
      <c r="ES203" t="s">
        <v>3785</v>
      </c>
      <c r="ET203" t="s">
        <v>3786</v>
      </c>
      <c r="EU203" t="s">
        <v>1508</v>
      </c>
      <c r="EV203" t="s">
        <v>1508</v>
      </c>
      <c r="EW203" t="s">
        <v>98</v>
      </c>
    </row>
    <row r="204" spans="1:153">
      <c r="A204">
        <v>311</v>
      </c>
      <c r="B204">
        <v>1</v>
      </c>
      <c r="C204" t="s">
        <v>520</v>
      </c>
      <c r="D204" t="s">
        <v>98</v>
      </c>
      <c r="E204" t="s">
        <v>98</v>
      </c>
      <c r="F204" t="s">
        <v>98</v>
      </c>
      <c r="G204" t="s">
        <v>98</v>
      </c>
      <c r="H204" t="s">
        <v>98</v>
      </c>
      <c r="I204">
        <v>15</v>
      </c>
      <c r="J204">
        <v>481</v>
      </c>
      <c r="K204">
        <v>53383</v>
      </c>
      <c r="L204" t="s">
        <v>521</v>
      </c>
      <c r="M204">
        <v>23</v>
      </c>
      <c r="N204">
        <v>23</v>
      </c>
      <c r="O204">
        <v>1</v>
      </c>
      <c r="P204">
        <v>11</v>
      </c>
      <c r="Q204">
        <v>12</v>
      </c>
      <c r="R204">
        <v>11</v>
      </c>
      <c r="S204">
        <v>12</v>
      </c>
      <c r="T204">
        <v>11</v>
      </c>
      <c r="U204">
        <v>12</v>
      </c>
      <c r="V204">
        <v>11</v>
      </c>
      <c r="W204" s="1">
        <v>447546.14990000002</v>
      </c>
      <c r="X204" s="1">
        <v>318044.5969</v>
      </c>
      <c r="Y204" s="1">
        <v>60517.780059999997</v>
      </c>
      <c r="Z204" s="1">
        <v>967153.97950000002</v>
      </c>
      <c r="AA204" s="1">
        <v>179716.2887</v>
      </c>
      <c r="AB204" s="1">
        <v>250493.67139999999</v>
      </c>
      <c r="AC204" s="1">
        <v>607544.31149999995</v>
      </c>
      <c r="AD204" s="1">
        <v>580655.06400000001</v>
      </c>
      <c r="AE204" s="1">
        <v>563417.38899999997</v>
      </c>
      <c r="AF204" s="1">
        <v>517645.92719999998</v>
      </c>
      <c r="AG204" s="1">
        <v>492468.59759999998</v>
      </c>
      <c r="AH204">
        <v>12</v>
      </c>
      <c r="AI204" s="1">
        <v>15682.36996</v>
      </c>
      <c r="AJ204" s="1">
        <v>19765.592410000001</v>
      </c>
      <c r="AK204" s="1">
        <v>28252.96387</v>
      </c>
      <c r="AL204" s="1">
        <v>15875.26974</v>
      </c>
      <c r="AM204" s="1">
        <v>12389.04581</v>
      </c>
      <c r="AN204" s="1">
        <v>24029.447820000001</v>
      </c>
      <c r="AO204" s="1">
        <v>16296.449979999999</v>
      </c>
      <c r="AP204" s="1">
        <v>18232.968379999998</v>
      </c>
      <c r="AQ204" s="1">
        <v>10519.76849</v>
      </c>
      <c r="AR204" s="1">
        <v>20645.783169999999</v>
      </c>
      <c r="AS204" s="1">
        <v>18168.965960000001</v>
      </c>
      <c r="AT204" s="1">
        <v>235684.65369772699</v>
      </c>
      <c r="AU204" s="1">
        <v>453200.341432727</v>
      </c>
      <c r="AV204" s="1">
        <v>18168.965962727201</v>
      </c>
      <c r="AW204" s="1">
        <v>223668.389373132</v>
      </c>
      <c r="AX204" s="1">
        <v>281254.655516389</v>
      </c>
      <c r="AY204" s="1">
        <v>42997.656257146598</v>
      </c>
      <c r="AZ204" s="1">
        <v>707579.93882070296</v>
      </c>
      <c r="BA204" s="1">
        <v>317873.52406850702</v>
      </c>
      <c r="BB204" s="1">
        <v>180944.46635082699</v>
      </c>
      <c r="BC204" s="1">
        <v>357346.219281464</v>
      </c>
      <c r="BD204" s="1">
        <v>401022.16201784002</v>
      </c>
      <c r="BE204" s="1">
        <v>352533.96099620103</v>
      </c>
      <c r="BF204" s="1">
        <v>351521.36419876898</v>
      </c>
      <c r="BG204" s="1">
        <v>349897.09563114902</v>
      </c>
      <c r="BH204" s="1">
        <v>349897.09563114902</v>
      </c>
      <c r="BI204" s="1">
        <v>31922.664319547901</v>
      </c>
      <c r="BJ204" s="1">
        <v>37310.583558923201</v>
      </c>
      <c r="BK204" s="1">
        <v>50360.433724747498</v>
      </c>
      <c r="BL204" s="1">
        <v>25026.992806757298</v>
      </c>
      <c r="BM204" s="1">
        <v>19530.245057722201</v>
      </c>
      <c r="BN204" s="1">
        <v>41097.857177812701</v>
      </c>
      <c r="BO204" s="1">
        <v>26596.460700032301</v>
      </c>
      <c r="BP204" s="1">
        <v>31001.438249874402</v>
      </c>
      <c r="BQ204" s="1">
        <v>30947.986035869599</v>
      </c>
      <c r="BR204" s="1">
        <v>21751.893351283899</v>
      </c>
      <c r="BS204" s="1">
        <v>30663.210976461702</v>
      </c>
      <c r="BT204" s="1">
        <v>30663.210976461702</v>
      </c>
      <c r="BU204" s="1">
        <v>103580.73403577101</v>
      </c>
      <c r="BV204" s="7">
        <v>0.29603199148861398</v>
      </c>
      <c r="BW204" s="7">
        <v>3.3780132848866802</v>
      </c>
      <c r="BX204" s="1">
        <v>66212.998739179005</v>
      </c>
      <c r="BY204" s="1">
        <v>83260.3757879607</v>
      </c>
      <c r="BZ204" s="1">
        <v>12728.6818111459</v>
      </c>
      <c r="CA204" s="1">
        <v>209466.29842648399</v>
      </c>
      <c r="CB204" s="1">
        <v>94100.732371504098</v>
      </c>
      <c r="CC204" s="1">
        <v>53565.350722679803</v>
      </c>
      <c r="CD204" s="1">
        <v>105785.91294481901</v>
      </c>
      <c r="CE204" s="1">
        <v>118715.38925321</v>
      </c>
      <c r="CF204" s="1">
        <v>104361.330541074</v>
      </c>
      <c r="CG204" s="1">
        <v>104061.569494556</v>
      </c>
      <c r="CH204" s="1">
        <v>103580.73403577101</v>
      </c>
      <c r="CI204" s="1">
        <v>107835.18416041099</v>
      </c>
      <c r="CJ204" s="1">
        <v>126035.64692891701</v>
      </c>
      <c r="CK204" s="1">
        <v>170118.214154852</v>
      </c>
      <c r="CL204" s="1">
        <v>84541.5141819899</v>
      </c>
      <c r="CM204" s="1">
        <v>65973.427262078301</v>
      </c>
      <c r="CN204" s="1">
        <v>138829.10752702699</v>
      </c>
      <c r="CO204" s="1">
        <v>89843.197575675804</v>
      </c>
      <c r="CP204" s="1">
        <v>104723.270258669</v>
      </c>
      <c r="CQ204" s="1">
        <v>104542.70796965501</v>
      </c>
      <c r="CR204" s="1">
        <v>73478.184712075396</v>
      </c>
      <c r="CS204" s="1">
        <v>103580.73403577101</v>
      </c>
      <c r="CT204" s="20">
        <v>77081.777833358195</v>
      </c>
      <c r="CU204" s="20">
        <v>79717.842126973701</v>
      </c>
      <c r="CV204" s="20">
        <v>184240.431552372</v>
      </c>
      <c r="CW204" s="20">
        <v>91035.280487898199</v>
      </c>
      <c r="CX204" s="20">
        <v>109830.67206142801</v>
      </c>
      <c r="CY204" s="20">
        <v>124997.65659042999</v>
      </c>
      <c r="CZ204" s="20">
        <v>175932.10883241001</v>
      </c>
      <c r="DA204" s="20">
        <v>85235.735765178193</v>
      </c>
      <c r="DB204" s="20">
        <v>77486.737499581795</v>
      </c>
      <c r="DC204" s="22">
        <v>54142.995751948998</v>
      </c>
      <c r="DD204" s="22">
        <v>104456.069735257</v>
      </c>
      <c r="DE204" s="22">
        <v>110202.85334576</v>
      </c>
      <c r="DF204" s="22">
        <v>114182.33213814899</v>
      </c>
      <c r="DG204" s="22">
        <v>100565.734303099</v>
      </c>
      <c r="DH204" s="22">
        <v>126860.08460107</v>
      </c>
      <c r="DI204" s="22">
        <v>75950.794644167894</v>
      </c>
      <c r="DJ204" s="22">
        <v>105978.551681702</v>
      </c>
      <c r="DK204" s="22">
        <v>92224.841931475501</v>
      </c>
      <c r="DL204" s="22">
        <v>93010.432609261799</v>
      </c>
      <c r="DM204" s="6">
        <v>-0.19272326414928101</v>
      </c>
      <c r="DN204" s="6">
        <v>-1.1429172082396699</v>
      </c>
      <c r="DO204" s="5">
        <v>0.31451264715209198</v>
      </c>
      <c r="DP204" s="5">
        <v>0.67998799175938296</v>
      </c>
      <c r="DQ204" s="24">
        <v>111728.693638848</v>
      </c>
      <c r="DR204" s="26">
        <v>97757.469074189095</v>
      </c>
      <c r="DS204" t="s">
        <v>1443</v>
      </c>
      <c r="DT204" t="s">
        <v>1442</v>
      </c>
      <c r="DU204" t="s">
        <v>520</v>
      </c>
      <c r="DV204" t="s">
        <v>520</v>
      </c>
      <c r="DW204" t="s">
        <v>3787</v>
      </c>
      <c r="DX204" t="s">
        <v>1508</v>
      </c>
      <c r="DY204" t="s">
        <v>3788</v>
      </c>
      <c r="DZ204" t="s">
        <v>3789</v>
      </c>
      <c r="EA204" t="s">
        <v>3790</v>
      </c>
      <c r="EB204" t="str">
        <f>"LBP"</f>
        <v>LBP</v>
      </c>
      <c r="EC204" t="s">
        <v>1508</v>
      </c>
      <c r="ED204" t="s">
        <v>1506</v>
      </c>
      <c r="EE204">
        <v>9606</v>
      </c>
      <c r="EF204" s="15" t="str">
        <f>HYPERLINK("http://www.uniprot.org/uniprot/P18428", "P18428")</f>
        <v>P18428</v>
      </c>
      <c r="EG204" t="s">
        <v>3791</v>
      </c>
      <c r="EH204" t="s">
        <v>3792</v>
      </c>
      <c r="EI204" t="s">
        <v>2207</v>
      </c>
      <c r="EJ204" t="s">
        <v>1510</v>
      </c>
      <c r="EK204" t="s">
        <v>1508</v>
      </c>
      <c r="EL204" t="s">
        <v>1508</v>
      </c>
      <c r="EM204" t="s">
        <v>1528</v>
      </c>
      <c r="EN204" t="s">
        <v>1508</v>
      </c>
      <c r="EO204" t="s">
        <v>3793</v>
      </c>
      <c r="EP204" t="s">
        <v>1617</v>
      </c>
      <c r="EQ204" t="s">
        <v>1508</v>
      </c>
      <c r="ER204" t="s">
        <v>3794</v>
      </c>
      <c r="ES204" t="s">
        <v>3795</v>
      </c>
      <c r="ET204" t="s">
        <v>3796</v>
      </c>
      <c r="EU204" t="s">
        <v>1508</v>
      </c>
      <c r="EV204" t="s">
        <v>3797</v>
      </c>
      <c r="EW204" t="s">
        <v>98</v>
      </c>
    </row>
    <row r="205" spans="1:153">
      <c r="A205">
        <v>117</v>
      </c>
      <c r="B205">
        <v>1</v>
      </c>
      <c r="C205" t="s">
        <v>522</v>
      </c>
      <c r="D205" t="s">
        <v>98</v>
      </c>
      <c r="E205" t="s">
        <v>98</v>
      </c>
      <c r="F205" t="s">
        <v>98</v>
      </c>
      <c r="G205" t="s">
        <v>98</v>
      </c>
      <c r="H205" t="s">
        <v>98</v>
      </c>
      <c r="I205">
        <v>37</v>
      </c>
      <c r="J205">
        <v>146</v>
      </c>
      <c r="K205">
        <v>15799</v>
      </c>
      <c r="L205" t="s">
        <v>523</v>
      </c>
      <c r="M205">
        <v>30</v>
      </c>
      <c r="N205">
        <v>30</v>
      </c>
      <c r="O205">
        <v>1</v>
      </c>
      <c r="P205">
        <v>15</v>
      </c>
      <c r="Q205">
        <v>15</v>
      </c>
      <c r="R205">
        <v>15</v>
      </c>
      <c r="S205">
        <v>15</v>
      </c>
      <c r="T205">
        <v>15</v>
      </c>
      <c r="U205">
        <v>15</v>
      </c>
      <c r="V205">
        <v>15</v>
      </c>
      <c r="W205" s="1">
        <v>511704.7634</v>
      </c>
      <c r="X205" s="1">
        <v>165312.47010000001</v>
      </c>
      <c r="Y205" s="1">
        <v>43704.918700000002</v>
      </c>
      <c r="Z205" s="1">
        <v>442516.95539999998</v>
      </c>
      <c r="AA205" s="1">
        <v>98712.565919999994</v>
      </c>
      <c r="AB205" s="1">
        <v>222174.644</v>
      </c>
      <c r="AC205" s="1">
        <v>682740.32909999997</v>
      </c>
      <c r="AD205" s="1">
        <v>306102.17460000003</v>
      </c>
      <c r="AE205" s="1">
        <v>478803.59120000002</v>
      </c>
      <c r="AF205" s="1">
        <v>294908.46710000001</v>
      </c>
      <c r="AG205" s="1">
        <v>355886.21789999999</v>
      </c>
      <c r="AH205">
        <v>15</v>
      </c>
      <c r="AI205" s="1">
        <v>89096.530939999997</v>
      </c>
      <c r="AJ205" s="1">
        <v>112427.12880000001</v>
      </c>
      <c r="AK205" s="1">
        <v>107836.36139999999</v>
      </c>
      <c r="AL205" s="1">
        <v>113538.7608</v>
      </c>
      <c r="AM205" s="1">
        <v>114214.5092</v>
      </c>
      <c r="AN205" s="1">
        <v>156871.2255</v>
      </c>
      <c r="AO205" s="1">
        <v>136954.67600000001</v>
      </c>
      <c r="AP205" s="1">
        <v>105208.3367</v>
      </c>
      <c r="AQ205" s="1">
        <v>63602.412080000002</v>
      </c>
      <c r="AR205" s="1">
        <v>218806.0551</v>
      </c>
      <c r="AS205" s="1">
        <v>121855.59970000001</v>
      </c>
      <c r="AT205" s="1">
        <v>224680.84971090901</v>
      </c>
      <c r="AU205" s="1">
        <v>327506.09976545401</v>
      </c>
      <c r="AV205" s="1">
        <v>121855.599656363</v>
      </c>
      <c r="AW205" s="1">
        <v>255732.68877368499</v>
      </c>
      <c r="AX205" s="1">
        <v>146189.88117932901</v>
      </c>
      <c r="AY205" s="1">
        <v>31052.181179580701</v>
      </c>
      <c r="AZ205" s="1">
        <v>323750.02002362697</v>
      </c>
      <c r="BA205" s="1">
        <v>174598.03686027901</v>
      </c>
      <c r="BB205" s="1">
        <v>160488.17589115701</v>
      </c>
      <c r="BC205" s="1">
        <v>401575.112690143</v>
      </c>
      <c r="BD205" s="1">
        <v>211405.640744492</v>
      </c>
      <c r="BE205" s="1">
        <v>299590.55194326199</v>
      </c>
      <c r="BF205" s="1">
        <v>200265.51204508301</v>
      </c>
      <c r="BG205" s="1">
        <v>252855.82598610001</v>
      </c>
      <c r="BH205" s="1">
        <v>252855.82598610001</v>
      </c>
      <c r="BI205" s="1">
        <v>181362.80782103399</v>
      </c>
      <c r="BJ205" s="1">
        <v>212223.42828743099</v>
      </c>
      <c r="BK205" s="1">
        <v>192216.50359908299</v>
      </c>
      <c r="BL205" s="1">
        <v>178991.21062932801</v>
      </c>
      <c r="BM205" s="1">
        <v>180049.16504731801</v>
      </c>
      <c r="BN205" s="1">
        <v>268298.76696298801</v>
      </c>
      <c r="BO205" s="1">
        <v>223515.53021608799</v>
      </c>
      <c r="BP205" s="1">
        <v>178885.285467546</v>
      </c>
      <c r="BQ205" s="1">
        <v>187111.20522952301</v>
      </c>
      <c r="BR205" s="1">
        <v>230528.720366792</v>
      </c>
      <c r="BS205" s="1">
        <v>205651.98759744701</v>
      </c>
      <c r="BT205" s="1">
        <v>205651.98759744701</v>
      </c>
      <c r="BU205" s="1">
        <v>228035.749806112</v>
      </c>
      <c r="BV205" s="7">
        <v>0.90184099542419804</v>
      </c>
      <c r="BW205" s="7">
        <v>1.1088429169596901</v>
      </c>
      <c r="BX205" s="1">
        <v>230630.222606166</v>
      </c>
      <c r="BY205" s="1">
        <v>131840.027963712</v>
      </c>
      <c r="BZ205" s="1">
        <v>28004.129985085601</v>
      </c>
      <c r="CA205" s="1">
        <v>291971.04032671201</v>
      </c>
      <c r="CB205" s="1">
        <v>157459.66736118501</v>
      </c>
      <c r="CC205" s="1">
        <v>144734.816299495</v>
      </c>
      <c r="CD205" s="1">
        <v>362156.89936606301</v>
      </c>
      <c r="CE205" s="1">
        <v>190654.273487303</v>
      </c>
      <c r="CF205" s="1">
        <v>270183.04158419598</v>
      </c>
      <c r="CG205" s="1">
        <v>180607.64873187401</v>
      </c>
      <c r="CH205" s="1">
        <v>228035.749806112</v>
      </c>
      <c r="CI205" s="1">
        <v>201102.864852275</v>
      </c>
      <c r="CJ205" s="1">
        <v>235322.445269421</v>
      </c>
      <c r="CK205" s="1">
        <v>213137.90853859999</v>
      </c>
      <c r="CL205" s="1">
        <v>198473.13610437099</v>
      </c>
      <c r="CM205" s="1">
        <v>199646.24136722501</v>
      </c>
      <c r="CN205" s="1">
        <v>297501.18737592798</v>
      </c>
      <c r="CO205" s="1">
        <v>247843.61251059899</v>
      </c>
      <c r="CP205" s="1">
        <v>198355.68173900101</v>
      </c>
      <c r="CQ205" s="1">
        <v>207476.93460254799</v>
      </c>
      <c r="CR205" s="1">
        <v>255620.138734498</v>
      </c>
      <c r="CS205" s="1">
        <v>228035.749806112</v>
      </c>
      <c r="CT205" s="20">
        <v>268487.87880177097</v>
      </c>
      <c r="CU205" s="20">
        <v>126230.544070481</v>
      </c>
      <c r="CV205" s="20">
        <v>256809.19018802501</v>
      </c>
      <c r="CW205" s="20">
        <v>152330.21701856001</v>
      </c>
      <c r="CX205" s="20">
        <v>204824.269297374</v>
      </c>
      <c r="CY205" s="20">
        <v>233384.402893547</v>
      </c>
      <c r="CZ205" s="20">
        <v>220422.027750612</v>
      </c>
      <c r="DA205" s="20">
        <v>200102.91924819001</v>
      </c>
      <c r="DB205" s="20">
        <v>234487.37680621399</v>
      </c>
      <c r="DC205" s="22">
        <v>146295.626526062</v>
      </c>
      <c r="DD205" s="22">
        <v>357604.19589155499</v>
      </c>
      <c r="DE205" s="22">
        <v>176983.330240779</v>
      </c>
      <c r="DF205" s="22">
        <v>295608.82016658399</v>
      </c>
      <c r="DG205" s="22">
        <v>174540.33130287699</v>
      </c>
      <c r="DH205" s="22">
        <v>271852.39804326702</v>
      </c>
      <c r="DI205" s="22">
        <v>209519.694596863</v>
      </c>
      <c r="DJ205" s="22">
        <v>200733.30231773999</v>
      </c>
      <c r="DK205" s="22">
        <v>183030.72370864099</v>
      </c>
      <c r="DL205" s="22">
        <v>323570.047089473</v>
      </c>
      <c r="DM205" s="6">
        <v>0.150563768505245</v>
      </c>
      <c r="DN205" s="6">
        <v>1.11000375627642</v>
      </c>
      <c r="DO205" s="5">
        <v>0.417589477026235</v>
      </c>
      <c r="DP205" s="5">
        <v>0.76476190498530106</v>
      </c>
      <c r="DQ205" s="24">
        <v>210786.53623053001</v>
      </c>
      <c r="DR205" s="26">
        <v>233973.846988384</v>
      </c>
      <c r="DS205" t="s">
        <v>1441</v>
      </c>
      <c r="DT205" t="s">
        <v>1442</v>
      </c>
      <c r="DU205" t="s">
        <v>522</v>
      </c>
      <c r="DV205" t="s">
        <v>522</v>
      </c>
      <c r="DW205" t="s">
        <v>3798</v>
      </c>
      <c r="DX205" t="s">
        <v>3799</v>
      </c>
      <c r="DY205" t="s">
        <v>3800</v>
      </c>
      <c r="DZ205" t="s">
        <v>3801</v>
      </c>
      <c r="EA205" t="s">
        <v>3802</v>
      </c>
      <c r="EB205" t="str">
        <f>"CST3"</f>
        <v>CST3</v>
      </c>
      <c r="EC205" t="s">
        <v>1508</v>
      </c>
      <c r="ED205" t="s">
        <v>1506</v>
      </c>
      <c r="EE205">
        <v>9606</v>
      </c>
      <c r="EF205" s="15" t="str">
        <f>HYPERLINK("http://www.uniprot.org/uniprot/P01034", "P01034")</f>
        <v>P01034</v>
      </c>
      <c r="EG205" t="s">
        <v>3803</v>
      </c>
      <c r="EH205" t="s">
        <v>1508</v>
      </c>
      <c r="EI205" t="s">
        <v>1840</v>
      </c>
      <c r="EJ205" t="s">
        <v>1510</v>
      </c>
      <c r="EK205" t="s">
        <v>1508</v>
      </c>
      <c r="EL205" t="s">
        <v>3804</v>
      </c>
      <c r="EM205" t="s">
        <v>1528</v>
      </c>
      <c r="EN205" t="s">
        <v>1508</v>
      </c>
      <c r="EO205" t="s">
        <v>3805</v>
      </c>
      <c r="EP205" t="s">
        <v>1575</v>
      </c>
      <c r="EQ205" t="s">
        <v>1514</v>
      </c>
      <c r="ER205" t="s">
        <v>3806</v>
      </c>
      <c r="ES205" t="s">
        <v>3807</v>
      </c>
      <c r="ET205" t="s">
        <v>3808</v>
      </c>
      <c r="EU205" t="s">
        <v>1508</v>
      </c>
      <c r="EV205" t="s">
        <v>3809</v>
      </c>
      <c r="EW205" t="s">
        <v>98</v>
      </c>
    </row>
    <row r="206" spans="1:153">
      <c r="A206">
        <v>220</v>
      </c>
      <c r="B206">
        <v>1</v>
      </c>
      <c r="C206" t="s">
        <v>524</v>
      </c>
      <c r="D206" t="s">
        <v>98</v>
      </c>
      <c r="E206" t="s">
        <v>98</v>
      </c>
      <c r="F206" t="s">
        <v>98</v>
      </c>
      <c r="G206" t="s">
        <v>98</v>
      </c>
      <c r="H206" t="s">
        <v>98</v>
      </c>
      <c r="I206">
        <v>33.9</v>
      </c>
      <c r="J206">
        <v>339</v>
      </c>
      <c r="K206">
        <v>38604</v>
      </c>
      <c r="L206" t="s">
        <v>525</v>
      </c>
      <c r="M206">
        <v>26</v>
      </c>
      <c r="N206">
        <v>26</v>
      </c>
      <c r="O206">
        <v>1</v>
      </c>
      <c r="P206">
        <v>13</v>
      </c>
      <c r="Q206">
        <v>13</v>
      </c>
      <c r="R206">
        <v>13</v>
      </c>
      <c r="S206">
        <v>13</v>
      </c>
      <c r="T206">
        <v>13</v>
      </c>
      <c r="U206">
        <v>13</v>
      </c>
      <c r="V206">
        <v>13</v>
      </c>
      <c r="W206" s="1">
        <v>372292.65669999999</v>
      </c>
      <c r="X206" s="1">
        <v>278952.96769999998</v>
      </c>
      <c r="Y206" s="1">
        <v>56670.774019999997</v>
      </c>
      <c r="Z206" s="1">
        <v>962502.73329999996</v>
      </c>
      <c r="AA206" s="1">
        <v>155866.04199999999</v>
      </c>
      <c r="AB206" s="1">
        <v>354475.77720000001</v>
      </c>
      <c r="AC206" s="1">
        <v>381148.17920000001</v>
      </c>
      <c r="AD206" s="1">
        <v>700663.21169999999</v>
      </c>
      <c r="AE206" s="1">
        <v>255498.3805</v>
      </c>
      <c r="AF206" s="1">
        <v>280107.16850000003</v>
      </c>
      <c r="AG206" s="1">
        <v>415723.01299999998</v>
      </c>
      <c r="AH206">
        <v>13</v>
      </c>
      <c r="AI206" s="1">
        <v>45200.816039999998</v>
      </c>
      <c r="AJ206" s="1">
        <v>47809.51526</v>
      </c>
      <c r="AK206" s="1">
        <v>58119.245360000001</v>
      </c>
      <c r="AL206" s="1">
        <v>95920.849119999999</v>
      </c>
      <c r="AM206" s="1">
        <v>56432.847470000001</v>
      </c>
      <c r="AN206" s="1">
        <v>60689.159549999997</v>
      </c>
      <c r="AO206" s="1">
        <v>104642.82090000001</v>
      </c>
      <c r="AP206" s="1">
        <v>60028.002930000002</v>
      </c>
      <c r="AQ206" s="1">
        <v>51485.480649999998</v>
      </c>
      <c r="AR206" s="1">
        <v>65026.72754</v>
      </c>
      <c r="AS206" s="1">
        <v>64535.546479999997</v>
      </c>
      <c r="AT206" s="1">
        <v>223808.72341454501</v>
      </c>
      <c r="AU206" s="1">
        <v>383081.90034727199</v>
      </c>
      <c r="AV206" s="1">
        <v>64535.546481818099</v>
      </c>
      <c r="AW206" s="1">
        <v>186059.245327301</v>
      </c>
      <c r="AX206" s="1">
        <v>246684.96682685701</v>
      </c>
      <c r="AY206" s="1">
        <v>40264.372862364296</v>
      </c>
      <c r="AZ206" s="1">
        <v>704177.03858827299</v>
      </c>
      <c r="BA206" s="1">
        <v>275688.35530460102</v>
      </c>
      <c r="BB206" s="1">
        <v>256056.09108314</v>
      </c>
      <c r="BC206" s="1">
        <v>224184.24178288801</v>
      </c>
      <c r="BD206" s="1">
        <v>483904.289177606</v>
      </c>
      <c r="BE206" s="1">
        <v>159867.01487088701</v>
      </c>
      <c r="BF206" s="1">
        <v>190214.292857619</v>
      </c>
      <c r="BG206" s="1">
        <v>295369.64497760398</v>
      </c>
      <c r="BH206" s="1">
        <v>295369.64497760398</v>
      </c>
      <c r="BI206" s="1">
        <v>92009.720539366695</v>
      </c>
      <c r="BJ206" s="1">
        <v>90247.783978251406</v>
      </c>
      <c r="BK206" s="1">
        <v>103596.57901918401</v>
      </c>
      <c r="BL206" s="1">
        <v>151216.98341260999</v>
      </c>
      <c r="BM206" s="1">
        <v>88961.438782036596</v>
      </c>
      <c r="BN206" s="1">
        <v>103797.408501057</v>
      </c>
      <c r="BO206" s="1">
        <v>170781.28531201501</v>
      </c>
      <c r="BP206" s="1">
        <v>102065.356957399</v>
      </c>
      <c r="BQ206" s="1">
        <v>151464.54389380099</v>
      </c>
      <c r="BR206" s="1">
        <v>68510.573359522299</v>
      </c>
      <c r="BS206" s="1">
        <v>108914.678003915</v>
      </c>
      <c r="BT206" s="1">
        <v>108914.678003915</v>
      </c>
      <c r="BU206" s="1">
        <v>179360.22350249899</v>
      </c>
      <c r="BV206" s="7">
        <v>0.60723986554576004</v>
      </c>
      <c r="BW206" s="7">
        <v>1.6467957009068299</v>
      </c>
      <c r="BX206" s="1">
        <v>112982.59111609599</v>
      </c>
      <c r="BY206" s="1">
        <v>149796.94608810099</v>
      </c>
      <c r="BZ206" s="1">
        <v>24450.132363226399</v>
      </c>
      <c r="CA206" s="1">
        <v>427604.37023275398</v>
      </c>
      <c r="CB206" s="1">
        <v>167408.959807698</v>
      </c>
      <c r="CC206" s="1">
        <v>155487.466321499</v>
      </c>
      <c r="CD206" s="1">
        <v>136133.60883771899</v>
      </c>
      <c r="CE206" s="1">
        <v>293845.975497226</v>
      </c>
      <c r="CF206" s="1">
        <v>97077.624615399705</v>
      </c>
      <c r="CG206" s="1">
        <v>115505.701619742</v>
      </c>
      <c r="CH206" s="1">
        <v>179360.22350249899</v>
      </c>
      <c r="CI206" s="1">
        <v>151521.21222586799</v>
      </c>
      <c r="CJ206" s="1">
        <v>148619.66267175201</v>
      </c>
      <c r="CK206" s="1">
        <v>170602.40095744701</v>
      </c>
      <c r="CL206" s="1">
        <v>249023.47818798601</v>
      </c>
      <c r="CM206" s="1">
        <v>146501.31493274399</v>
      </c>
      <c r="CN206" s="1">
        <v>170933.12608481199</v>
      </c>
      <c r="CO206" s="1">
        <v>281241.88644716999</v>
      </c>
      <c r="CP206" s="1">
        <v>168080.791048966</v>
      </c>
      <c r="CQ206" s="1">
        <v>249431.15972412599</v>
      </c>
      <c r="CR206" s="1">
        <v>112822.917675123</v>
      </c>
      <c r="CS206" s="1">
        <v>179360.22350249899</v>
      </c>
      <c r="CT206" s="20">
        <v>131528.539007174</v>
      </c>
      <c r="CU206" s="20">
        <v>143423.43745559701</v>
      </c>
      <c r="CV206" s="20">
        <v>376108.30141734198</v>
      </c>
      <c r="CW206" s="20">
        <v>161955.39852032199</v>
      </c>
      <c r="CX206" s="20">
        <v>154325.10919232</v>
      </c>
      <c r="CY206" s="20">
        <v>147395.67741264999</v>
      </c>
      <c r="CZ206" s="20">
        <v>176432.84301700399</v>
      </c>
      <c r="DA206" s="20">
        <v>251068.36081105599</v>
      </c>
      <c r="DB206" s="20">
        <v>172067.89770738801</v>
      </c>
      <c r="DC206" s="22">
        <v>157164.23238057501</v>
      </c>
      <c r="DD206" s="22">
        <v>134422.26230521401</v>
      </c>
      <c r="DE206" s="22">
        <v>272775.62873413798</v>
      </c>
      <c r="DF206" s="22">
        <v>106213.187581538</v>
      </c>
      <c r="DG206" s="22">
        <v>111625.413262595</v>
      </c>
      <c r="DH206" s="22">
        <v>156196.284932704</v>
      </c>
      <c r="DI206" s="22">
        <v>237753.612285396</v>
      </c>
      <c r="DJ206" s="22">
        <v>170095.51704110901</v>
      </c>
      <c r="DK206" s="22">
        <v>220041.64350725699</v>
      </c>
      <c r="DL206" s="22">
        <v>142813.930724092</v>
      </c>
      <c r="DM206" s="6">
        <v>-0.15638881335803601</v>
      </c>
      <c r="DN206" s="6">
        <v>-1.1144942084991201</v>
      </c>
      <c r="DO206" s="5">
        <v>0.46718533544116098</v>
      </c>
      <c r="DP206" s="5">
        <v>0.78275445743496896</v>
      </c>
      <c r="DQ206" s="24">
        <v>190478.39606009499</v>
      </c>
      <c r="DR206" s="26">
        <v>170910.17127546199</v>
      </c>
      <c r="DS206" t="s">
        <v>1443</v>
      </c>
      <c r="DT206" t="s">
        <v>1442</v>
      </c>
      <c r="DU206" t="s">
        <v>524</v>
      </c>
      <c r="DV206" t="s">
        <v>524</v>
      </c>
      <c r="DW206" t="s">
        <v>3810</v>
      </c>
      <c r="DX206" t="s">
        <v>3811</v>
      </c>
      <c r="DY206" t="s">
        <v>3812</v>
      </c>
      <c r="DZ206" t="s">
        <v>3813</v>
      </c>
      <c r="EA206" t="s">
        <v>3814</v>
      </c>
      <c r="EB206" t="str">
        <f>"ANXA2"</f>
        <v>ANXA2</v>
      </c>
      <c r="EC206" t="s">
        <v>3815</v>
      </c>
      <c r="ED206" t="s">
        <v>1506</v>
      </c>
      <c r="EE206">
        <v>9606</v>
      </c>
      <c r="EF206" s="15" t="str">
        <f>HYPERLINK("http://www.uniprot.org/uniprot/P07355", "P07355")</f>
        <v>P07355</v>
      </c>
      <c r="EG206" t="s">
        <v>3816</v>
      </c>
      <c r="EH206" t="s">
        <v>1508</v>
      </c>
      <c r="EI206" t="s">
        <v>3122</v>
      </c>
      <c r="EJ206" t="s">
        <v>1542</v>
      </c>
      <c r="EK206" t="s">
        <v>1508</v>
      </c>
      <c r="EL206" t="s">
        <v>1508</v>
      </c>
      <c r="EM206" t="s">
        <v>3817</v>
      </c>
      <c r="EN206" t="s">
        <v>3818</v>
      </c>
      <c r="EO206" t="s">
        <v>3819</v>
      </c>
      <c r="EP206" t="s">
        <v>3086</v>
      </c>
      <c r="EQ206" t="s">
        <v>1514</v>
      </c>
      <c r="ER206" t="s">
        <v>3820</v>
      </c>
      <c r="ES206" t="s">
        <v>3821</v>
      </c>
      <c r="ET206" t="s">
        <v>3822</v>
      </c>
      <c r="EU206" t="s">
        <v>1508</v>
      </c>
      <c r="EV206" t="s">
        <v>3823</v>
      </c>
      <c r="EW206" t="s">
        <v>98</v>
      </c>
    </row>
    <row r="207" spans="1:153">
      <c r="A207">
        <v>479</v>
      </c>
      <c r="B207">
        <v>1</v>
      </c>
      <c r="C207" t="s">
        <v>526</v>
      </c>
      <c r="D207" t="s">
        <v>98</v>
      </c>
      <c r="E207" t="s">
        <v>98</v>
      </c>
      <c r="F207" t="s">
        <v>98</v>
      </c>
      <c r="G207" t="s">
        <v>98</v>
      </c>
      <c r="H207" t="s">
        <v>98</v>
      </c>
      <c r="I207">
        <v>12.2</v>
      </c>
      <c r="J207">
        <v>441</v>
      </c>
      <c r="K207">
        <v>50077</v>
      </c>
      <c r="L207" t="s">
        <v>527</v>
      </c>
      <c r="M207">
        <v>17</v>
      </c>
      <c r="N207">
        <v>17</v>
      </c>
      <c r="O207">
        <v>1</v>
      </c>
      <c r="P207">
        <v>10</v>
      </c>
      <c r="Q207">
        <v>7</v>
      </c>
      <c r="R207">
        <v>10</v>
      </c>
      <c r="S207">
        <v>7</v>
      </c>
      <c r="T207">
        <v>10</v>
      </c>
      <c r="U207">
        <v>7</v>
      </c>
      <c r="V207">
        <v>10</v>
      </c>
      <c r="W207" s="1">
        <v>457703.44339999999</v>
      </c>
      <c r="X207" s="1">
        <v>326970.7745</v>
      </c>
      <c r="Y207" s="1">
        <v>48105.475250000003</v>
      </c>
      <c r="Z207" s="1">
        <v>439755.1777</v>
      </c>
      <c r="AA207" s="1">
        <v>173746.57579999999</v>
      </c>
      <c r="AB207" s="1">
        <v>496778.60619999998</v>
      </c>
      <c r="AC207" s="1">
        <v>534639.11990000005</v>
      </c>
      <c r="AD207" s="1">
        <v>412787.27279999998</v>
      </c>
      <c r="AE207" s="1">
        <v>359273.57569999999</v>
      </c>
      <c r="AF207" s="1">
        <v>466897.15539999999</v>
      </c>
      <c r="AG207" s="1">
        <v>407616.85570000001</v>
      </c>
      <c r="AH207">
        <v>7</v>
      </c>
      <c r="AI207" s="1">
        <v>61647.352780000001</v>
      </c>
      <c r="AJ207" s="1">
        <v>60336.285279999996</v>
      </c>
      <c r="AK207" s="1">
        <v>70600.252689999994</v>
      </c>
      <c r="AL207" s="1">
        <v>106545.7402</v>
      </c>
      <c r="AM207" s="1">
        <v>62881.535029999999</v>
      </c>
      <c r="AN207" s="1">
        <v>78843.642330000002</v>
      </c>
      <c r="AO207" s="1">
        <v>54231.738519999999</v>
      </c>
      <c r="AP207" s="1">
        <v>78414.611569999994</v>
      </c>
      <c r="AQ207" s="1">
        <v>32775.845459999997</v>
      </c>
      <c r="AR207" s="1">
        <v>108681.9614</v>
      </c>
      <c r="AS207" s="1">
        <v>71495.896529999998</v>
      </c>
      <c r="AT207" s="1">
        <v>223214.94973363599</v>
      </c>
      <c r="AU207" s="1">
        <v>374934.00294090901</v>
      </c>
      <c r="AV207" s="1">
        <v>71495.896526363606</v>
      </c>
      <c r="AW207" s="1">
        <v>228744.660229317</v>
      </c>
      <c r="AX207" s="1">
        <v>289148.29379993898</v>
      </c>
      <c r="AY207" s="1">
        <v>34178.760140167898</v>
      </c>
      <c r="AZ207" s="1">
        <v>321729.47465295799</v>
      </c>
      <c r="BA207" s="1">
        <v>307314.58313484502</v>
      </c>
      <c r="BB207" s="1">
        <v>358848.74572270998</v>
      </c>
      <c r="BC207" s="1">
        <v>314464.74694913602</v>
      </c>
      <c r="BD207" s="1">
        <v>285086.370299362</v>
      </c>
      <c r="BE207" s="1">
        <v>224799.83613496399</v>
      </c>
      <c r="BF207" s="1">
        <v>317059.04824654601</v>
      </c>
      <c r="BG207" s="1">
        <v>289610.25055160001</v>
      </c>
      <c r="BH207" s="1">
        <v>289610.25055160001</v>
      </c>
      <c r="BI207" s="1">
        <v>125487.90482587799</v>
      </c>
      <c r="BJ207" s="1">
        <v>113893.981363064</v>
      </c>
      <c r="BK207" s="1">
        <v>125843.765026029</v>
      </c>
      <c r="BL207" s="1">
        <v>167966.87661044</v>
      </c>
      <c r="BM207" s="1">
        <v>99127.229616858298</v>
      </c>
      <c r="BN207" s="1">
        <v>134847.24144014399</v>
      </c>
      <c r="BO207" s="1">
        <v>88508.374769460701</v>
      </c>
      <c r="BP207" s="1">
        <v>133328.02908503899</v>
      </c>
      <c r="BQ207" s="1">
        <v>96422.883124674307</v>
      </c>
      <c r="BR207" s="1">
        <v>114504.66248314999</v>
      </c>
      <c r="BS207" s="1">
        <v>120661.448982684</v>
      </c>
      <c r="BT207" s="1">
        <v>120661.448982684</v>
      </c>
      <c r="BU207" s="1">
        <v>186935.26278312001</v>
      </c>
      <c r="BV207" s="7">
        <v>0.64547184509898403</v>
      </c>
      <c r="BW207" s="7">
        <v>1.5492542511232901</v>
      </c>
      <c r="BX207" s="1">
        <v>147648.23789475701</v>
      </c>
      <c r="BY207" s="1">
        <v>186637.08270627001</v>
      </c>
      <c r="BZ207" s="1">
        <v>22061.427370869798</v>
      </c>
      <c r="CA207" s="1">
        <v>207667.31762697201</v>
      </c>
      <c r="CB207" s="1">
        <v>198362.91100187399</v>
      </c>
      <c r="CC207" s="1">
        <v>231626.762013094</v>
      </c>
      <c r="CD207" s="1">
        <v>202978.14043184399</v>
      </c>
      <c r="CE207" s="1">
        <v>184015.22544970101</v>
      </c>
      <c r="CF207" s="1">
        <v>145101.96500798399</v>
      </c>
      <c r="CG207" s="1">
        <v>204652.688877026</v>
      </c>
      <c r="CH207" s="1">
        <v>186935.26278312001</v>
      </c>
      <c r="CI207" s="1">
        <v>194412.67001604699</v>
      </c>
      <c r="CJ207" s="1">
        <v>176450.73480408499</v>
      </c>
      <c r="CK207" s="1">
        <v>194963.98794393701</v>
      </c>
      <c r="CL207" s="1">
        <v>260223.39763662699</v>
      </c>
      <c r="CM207" s="1">
        <v>153573.28188599201</v>
      </c>
      <c r="CN207" s="1">
        <v>208912.662053393</v>
      </c>
      <c r="CO207" s="1">
        <v>137121.97587160001</v>
      </c>
      <c r="CP207" s="1">
        <v>206559.01585388699</v>
      </c>
      <c r="CQ207" s="1">
        <v>149383.56158646601</v>
      </c>
      <c r="CR207" s="1">
        <v>177396.83512545799</v>
      </c>
      <c r="CS207" s="1">
        <v>186935.26278312001</v>
      </c>
      <c r="CT207" s="20">
        <v>171884.50738685901</v>
      </c>
      <c r="CU207" s="20">
        <v>178696.11268759999</v>
      </c>
      <c r="CV207" s="20">
        <v>182658.100641164</v>
      </c>
      <c r="CW207" s="20">
        <v>191900.98510774199</v>
      </c>
      <c r="CX207" s="20">
        <v>198010.27254106701</v>
      </c>
      <c r="CY207" s="20">
        <v>174997.54150196401</v>
      </c>
      <c r="CZ207" s="20">
        <v>201627.002233465</v>
      </c>
      <c r="DA207" s="20">
        <v>262360.24958253698</v>
      </c>
      <c r="DB207" s="20">
        <v>180374.02442618401</v>
      </c>
      <c r="DC207" s="22">
        <v>234124.608959253</v>
      </c>
      <c r="DD207" s="22">
        <v>200426.48592295399</v>
      </c>
      <c r="DE207" s="22">
        <v>170820.33787857799</v>
      </c>
      <c r="DF207" s="22">
        <v>158756.89469021201</v>
      </c>
      <c r="DG207" s="22">
        <v>197777.60448921999</v>
      </c>
      <c r="DH207" s="22">
        <v>190901.45038329699</v>
      </c>
      <c r="DI207" s="22">
        <v>115918.882137451</v>
      </c>
      <c r="DJ207" s="22">
        <v>209034.96694594901</v>
      </c>
      <c r="DK207" s="22">
        <v>131782.269868804</v>
      </c>
      <c r="DL207" s="22">
        <v>224553.13020030601</v>
      </c>
      <c r="DM207" s="6">
        <v>-7.8102078023926602E-2</v>
      </c>
      <c r="DN207" s="6">
        <v>-1.0556264328379299</v>
      </c>
      <c r="DO207" s="5">
        <v>0.57418349050364303</v>
      </c>
      <c r="DP207" s="5">
        <v>0.80042892556776502</v>
      </c>
      <c r="DQ207" s="24">
        <v>193612.08845650899</v>
      </c>
      <c r="DR207" s="26">
        <v>183409.663147602</v>
      </c>
      <c r="DS207" t="s">
        <v>1443</v>
      </c>
      <c r="DT207" t="s">
        <v>1442</v>
      </c>
      <c r="DU207" t="s">
        <v>526</v>
      </c>
      <c r="DV207" t="s">
        <v>526</v>
      </c>
      <c r="DW207" t="s">
        <v>3824</v>
      </c>
      <c r="DX207" t="s">
        <v>3825</v>
      </c>
      <c r="DY207" t="s">
        <v>3826</v>
      </c>
      <c r="DZ207" t="s">
        <v>3827</v>
      </c>
      <c r="EA207" t="s">
        <v>3828</v>
      </c>
      <c r="EB207" t="str">
        <f>"PLA2G7"</f>
        <v>PLA2G7</v>
      </c>
      <c r="EC207" t="s">
        <v>3829</v>
      </c>
      <c r="ED207" t="s">
        <v>1506</v>
      </c>
      <c r="EE207">
        <v>9606</v>
      </c>
      <c r="EF207" s="15" t="str">
        <f>HYPERLINK("http://www.uniprot.org/uniprot/Q13093", "Q13093")</f>
        <v>Q13093</v>
      </c>
      <c r="EG207" t="s">
        <v>3830</v>
      </c>
      <c r="EH207" t="s">
        <v>3831</v>
      </c>
      <c r="EI207" t="s">
        <v>1509</v>
      </c>
      <c r="EJ207" t="s">
        <v>1510</v>
      </c>
      <c r="EK207" t="s">
        <v>1508</v>
      </c>
      <c r="EL207" t="s">
        <v>3832</v>
      </c>
      <c r="EM207" t="s">
        <v>1528</v>
      </c>
      <c r="EN207" t="s">
        <v>1508</v>
      </c>
      <c r="EO207" t="s">
        <v>2209</v>
      </c>
      <c r="EP207" t="s">
        <v>1604</v>
      </c>
      <c r="EQ207" t="s">
        <v>1514</v>
      </c>
      <c r="ER207" t="s">
        <v>3833</v>
      </c>
      <c r="ES207" t="s">
        <v>3834</v>
      </c>
      <c r="ET207" t="s">
        <v>3835</v>
      </c>
      <c r="EU207" t="s">
        <v>1508</v>
      </c>
      <c r="EV207" t="s">
        <v>3836</v>
      </c>
      <c r="EW207" t="s">
        <v>98</v>
      </c>
    </row>
    <row r="208" spans="1:153">
      <c r="A208">
        <v>400</v>
      </c>
      <c r="B208">
        <v>1</v>
      </c>
      <c r="C208" t="s">
        <v>528</v>
      </c>
      <c r="D208" t="s">
        <v>98</v>
      </c>
      <c r="E208" t="s">
        <v>98</v>
      </c>
      <c r="F208" t="s">
        <v>98</v>
      </c>
      <c r="G208" t="s">
        <v>98</v>
      </c>
      <c r="H208" t="s">
        <v>98</v>
      </c>
      <c r="I208">
        <v>14.7</v>
      </c>
      <c r="J208">
        <v>646</v>
      </c>
      <c r="K208">
        <v>71607</v>
      </c>
      <c r="L208" t="s">
        <v>529</v>
      </c>
      <c r="M208">
        <v>24</v>
      </c>
      <c r="N208">
        <v>24</v>
      </c>
      <c r="O208">
        <v>1</v>
      </c>
      <c r="P208">
        <v>11</v>
      </c>
      <c r="Q208">
        <v>13</v>
      </c>
      <c r="R208">
        <v>11</v>
      </c>
      <c r="S208">
        <v>13</v>
      </c>
      <c r="T208">
        <v>11</v>
      </c>
      <c r="U208">
        <v>13</v>
      </c>
      <c r="V208">
        <v>11</v>
      </c>
      <c r="W208" s="1">
        <v>205803.43119999999</v>
      </c>
      <c r="X208" s="1">
        <v>122272.56570000001</v>
      </c>
      <c r="Y208" s="1">
        <v>23492.46097</v>
      </c>
      <c r="Z208" s="1">
        <v>193722.4302</v>
      </c>
      <c r="AA208" s="1">
        <v>72954.791809999995</v>
      </c>
      <c r="AB208" s="1">
        <v>172352.21609999999</v>
      </c>
      <c r="AC208" s="1">
        <v>216669.81839999999</v>
      </c>
      <c r="AD208" s="1">
        <v>213167.59330000001</v>
      </c>
      <c r="AE208" s="1">
        <v>203215.96340000001</v>
      </c>
      <c r="AF208" s="1">
        <v>191837.67360000001</v>
      </c>
      <c r="AG208" s="1">
        <v>176888.4982</v>
      </c>
      <c r="AH208">
        <v>13</v>
      </c>
      <c r="AI208" s="1">
        <v>237046.8137</v>
      </c>
      <c r="AJ208" s="1">
        <v>208492.65979999999</v>
      </c>
      <c r="AK208" s="1">
        <v>242030.06109999999</v>
      </c>
      <c r="AL208" s="1">
        <v>258939.98389999999</v>
      </c>
      <c r="AM208" s="1">
        <v>277409.83750000002</v>
      </c>
      <c r="AN208" s="1">
        <v>360187.57209999999</v>
      </c>
      <c r="AO208" s="1">
        <v>431653.48759999999</v>
      </c>
      <c r="AP208" s="1">
        <v>234076.5803</v>
      </c>
      <c r="AQ208" s="1">
        <v>242659.5295</v>
      </c>
      <c r="AR208" s="1">
        <v>330805.19130000001</v>
      </c>
      <c r="AS208" s="1">
        <v>282330.17170000001</v>
      </c>
      <c r="AT208" s="1">
        <v>222636.78778999901</v>
      </c>
      <c r="AU208" s="1">
        <v>162943.40389818099</v>
      </c>
      <c r="AV208" s="1">
        <v>282330.17168181803</v>
      </c>
      <c r="AW208" s="1">
        <v>102853.576093222</v>
      </c>
      <c r="AX208" s="1">
        <v>108128.635670146</v>
      </c>
      <c r="AY208" s="1">
        <v>16691.305603427802</v>
      </c>
      <c r="AZ208" s="1">
        <v>141729.35045976701</v>
      </c>
      <c r="BA208" s="1">
        <v>129038.92539780099</v>
      </c>
      <c r="BB208" s="1">
        <v>124498.872934787</v>
      </c>
      <c r="BC208" s="1">
        <v>127441.14128314301</v>
      </c>
      <c r="BD208" s="1">
        <v>147221.53381117401</v>
      </c>
      <c r="BE208" s="1">
        <v>127153.56308440201</v>
      </c>
      <c r="BF208" s="1">
        <v>130272.522558717</v>
      </c>
      <c r="BG208" s="1">
        <v>125678.616001841</v>
      </c>
      <c r="BH208" s="1">
        <v>125678.616001841</v>
      </c>
      <c r="BI208" s="1">
        <v>482526.93190280499</v>
      </c>
      <c r="BJ208" s="1">
        <v>393561.83429920499</v>
      </c>
      <c r="BK208" s="1">
        <v>431414.52017236198</v>
      </c>
      <c r="BL208" s="1">
        <v>408212.85058978602</v>
      </c>
      <c r="BM208" s="1">
        <v>437312.29917842301</v>
      </c>
      <c r="BN208" s="1">
        <v>616033.19003727904</v>
      </c>
      <c r="BO208" s="1">
        <v>704475.82345080096</v>
      </c>
      <c r="BP208" s="1">
        <v>397999.409568011</v>
      </c>
      <c r="BQ208" s="1">
        <v>713877.28138461104</v>
      </c>
      <c r="BR208" s="1">
        <v>348528.27727380698</v>
      </c>
      <c r="BS208" s="1">
        <v>476480.03958601598</v>
      </c>
      <c r="BT208" s="1">
        <v>476480.03958601598</v>
      </c>
      <c r="BU208" s="1">
        <v>244710.75155716599</v>
      </c>
      <c r="BV208" s="7">
        <v>1.9471152638534801</v>
      </c>
      <c r="BW208" s="7">
        <v>0.51358027876630497</v>
      </c>
      <c r="BX208" s="1">
        <v>200267.767953028</v>
      </c>
      <c r="BY208" s="1">
        <v>210538.916972993</v>
      </c>
      <c r="BZ208" s="1">
        <v>32499.895914077599</v>
      </c>
      <c r="CA208" s="1">
        <v>275963.38161625201</v>
      </c>
      <c r="CB208" s="1">
        <v>251253.661273309</v>
      </c>
      <c r="CC208" s="1">
        <v>242413.655823879</v>
      </c>
      <c r="CD208" s="1">
        <v>248142.59143531599</v>
      </c>
      <c r="CE208" s="1">
        <v>286657.29565165902</v>
      </c>
      <c r="CF208" s="1">
        <v>247582.64353499701</v>
      </c>
      <c r="CG208" s="1">
        <v>253655.617134776</v>
      </c>
      <c r="CH208" s="1">
        <v>244710.75155716599</v>
      </c>
      <c r="CI208" s="1">
        <v>247816.31619889199</v>
      </c>
      <c r="CJ208" s="1">
        <v>202125.596571164</v>
      </c>
      <c r="CK208" s="1">
        <v>221565.98953395299</v>
      </c>
      <c r="CL208" s="1">
        <v>209650.06960188999</v>
      </c>
      <c r="CM208" s="1">
        <v>224594.97251998799</v>
      </c>
      <c r="CN208" s="1">
        <v>316382.49746864103</v>
      </c>
      <c r="CO208" s="1">
        <v>361804.88979198498</v>
      </c>
      <c r="CP208" s="1">
        <v>204404.647714764</v>
      </c>
      <c r="CQ208" s="1">
        <v>366633.29317844001</v>
      </c>
      <c r="CR208" s="1">
        <v>178997.24980022199</v>
      </c>
      <c r="CS208" s="1">
        <v>244710.75155716599</v>
      </c>
      <c r="CT208" s="20">
        <v>233141.46603367201</v>
      </c>
      <c r="CU208" s="20">
        <v>201580.97997996301</v>
      </c>
      <c r="CV208" s="20">
        <v>242729.32163106301</v>
      </c>
      <c r="CW208" s="20">
        <v>243068.75144527099</v>
      </c>
      <c r="CX208" s="20">
        <v>252402.15211598901</v>
      </c>
      <c r="CY208" s="20">
        <v>200460.95310311299</v>
      </c>
      <c r="CZ208" s="20">
        <v>229138.14360151699</v>
      </c>
      <c r="DA208" s="20">
        <v>211371.633316981</v>
      </c>
      <c r="DB208" s="20">
        <v>263790.01973398298</v>
      </c>
      <c r="DC208" s="22">
        <v>245027.827885192</v>
      </c>
      <c r="DD208" s="22">
        <v>245023.17098473699</v>
      </c>
      <c r="DE208" s="22">
        <v>266102.41613925801</v>
      </c>
      <c r="DF208" s="22">
        <v>270881.59464034101</v>
      </c>
      <c r="DG208" s="22">
        <v>245134.332695213</v>
      </c>
      <c r="DH208" s="22">
        <v>289105.87347365799</v>
      </c>
      <c r="DI208" s="22">
        <v>305859.20389465999</v>
      </c>
      <c r="DJ208" s="22">
        <v>206854.775145124</v>
      </c>
      <c r="DK208" s="22">
        <v>323434.29940625298</v>
      </c>
      <c r="DL208" s="22">
        <v>226578.97313365099</v>
      </c>
      <c r="DM208" s="6">
        <v>0.18479247079551001</v>
      </c>
      <c r="DN208" s="6">
        <v>1.1366516172927501</v>
      </c>
      <c r="DO208" s="5">
        <v>0.103770379071727</v>
      </c>
      <c r="DP208" s="5">
        <v>0.41419458997005598</v>
      </c>
      <c r="DQ208" s="24">
        <v>230853.713440172</v>
      </c>
      <c r="DR208" s="26">
        <v>262400.24673980899</v>
      </c>
      <c r="DS208" t="s">
        <v>1441</v>
      </c>
      <c r="DT208" t="s">
        <v>1442</v>
      </c>
      <c r="DU208" t="s">
        <v>528</v>
      </c>
      <c r="DV208" t="s">
        <v>528</v>
      </c>
      <c r="DW208" t="s">
        <v>3837</v>
      </c>
      <c r="DX208" t="s">
        <v>3838</v>
      </c>
      <c r="DY208" t="s">
        <v>3839</v>
      </c>
      <c r="DZ208" t="s">
        <v>3840</v>
      </c>
      <c r="EA208" t="s">
        <v>3841</v>
      </c>
      <c r="EB208" t="str">
        <f>"MCAM"</f>
        <v>MCAM</v>
      </c>
      <c r="EC208" t="s">
        <v>3842</v>
      </c>
      <c r="ED208" t="s">
        <v>1506</v>
      </c>
      <c r="EE208">
        <v>9606</v>
      </c>
      <c r="EF208" s="15" t="str">
        <f>HYPERLINK("http://www.uniprot.org/uniprot/P43121", "P43121")</f>
        <v>P43121</v>
      </c>
      <c r="EG208" t="s">
        <v>3843</v>
      </c>
      <c r="EH208" t="s">
        <v>1763</v>
      </c>
      <c r="EI208" t="s">
        <v>2755</v>
      </c>
      <c r="EJ208" t="s">
        <v>1542</v>
      </c>
      <c r="EK208" t="s">
        <v>1508</v>
      </c>
      <c r="EL208" t="s">
        <v>1508</v>
      </c>
      <c r="EM208" t="s">
        <v>2756</v>
      </c>
      <c r="EN208" t="s">
        <v>1508</v>
      </c>
      <c r="EO208" t="s">
        <v>1508</v>
      </c>
      <c r="EP208" t="s">
        <v>1575</v>
      </c>
      <c r="EQ208" t="s">
        <v>1508</v>
      </c>
      <c r="ER208" t="s">
        <v>3844</v>
      </c>
      <c r="ES208" t="s">
        <v>3845</v>
      </c>
      <c r="ET208" t="s">
        <v>1508</v>
      </c>
      <c r="EU208" t="s">
        <v>1508</v>
      </c>
      <c r="EV208" t="s">
        <v>1508</v>
      </c>
      <c r="EW208" t="s">
        <v>98</v>
      </c>
    </row>
    <row r="209" spans="1:153">
      <c r="A209">
        <v>266</v>
      </c>
      <c r="B209">
        <v>1</v>
      </c>
      <c r="C209" t="s">
        <v>530</v>
      </c>
      <c r="D209" t="s">
        <v>98</v>
      </c>
      <c r="E209" t="s">
        <v>98</v>
      </c>
      <c r="F209" t="s">
        <v>98</v>
      </c>
      <c r="G209" t="s">
        <v>98</v>
      </c>
      <c r="H209" t="s">
        <v>98</v>
      </c>
      <c r="I209">
        <v>2.8</v>
      </c>
      <c r="J209">
        <v>976</v>
      </c>
      <c r="K209">
        <v>109863</v>
      </c>
      <c r="L209" t="s">
        <v>531</v>
      </c>
      <c r="M209">
        <v>8</v>
      </c>
      <c r="N209">
        <v>8</v>
      </c>
      <c r="O209">
        <v>1</v>
      </c>
      <c r="P209">
        <v>4</v>
      </c>
      <c r="Q209">
        <v>4</v>
      </c>
      <c r="R209">
        <v>4</v>
      </c>
      <c r="S209">
        <v>4</v>
      </c>
      <c r="T209">
        <v>4</v>
      </c>
      <c r="U209">
        <v>4</v>
      </c>
      <c r="V209">
        <v>4</v>
      </c>
      <c r="W209" s="1">
        <v>338862.57319999998</v>
      </c>
      <c r="X209" s="1">
        <v>294609.91820000001</v>
      </c>
      <c r="Y209" s="1">
        <v>59513.84564</v>
      </c>
      <c r="Z209" s="1">
        <v>371972.9204</v>
      </c>
      <c r="AA209" s="1">
        <v>177933.17970000001</v>
      </c>
      <c r="AB209" s="1">
        <v>350705.97710000002</v>
      </c>
      <c r="AC209" s="1">
        <v>282722.24440000003</v>
      </c>
      <c r="AD209" s="1">
        <v>347091.83639999997</v>
      </c>
      <c r="AE209" s="1">
        <v>320823.88699999999</v>
      </c>
      <c r="AF209" s="1">
        <v>316003.86109999998</v>
      </c>
      <c r="AG209" s="1">
        <v>311191.82189999998</v>
      </c>
      <c r="AH209">
        <v>4</v>
      </c>
      <c r="AI209" s="1">
        <v>206025.856</v>
      </c>
      <c r="AJ209" s="1">
        <v>168757.52309999999</v>
      </c>
      <c r="AK209" s="1">
        <v>155666.4473</v>
      </c>
      <c r="AL209" s="1">
        <v>180018.66630000001</v>
      </c>
      <c r="AM209" s="1">
        <v>155927.25829999999</v>
      </c>
      <c r="AN209" s="1">
        <v>113086.4363</v>
      </c>
      <c r="AO209" s="1">
        <v>126703.376</v>
      </c>
      <c r="AP209" s="1">
        <v>165883.97829999999</v>
      </c>
      <c r="AQ209" s="1">
        <v>107106.07120000001</v>
      </c>
      <c r="AR209" s="1">
        <v>132423.20189999999</v>
      </c>
      <c r="AS209" s="1">
        <v>151159.88149999999</v>
      </c>
      <c r="AT209" s="1">
        <v>219735.94369272701</v>
      </c>
      <c r="AU209" s="1">
        <v>288312.00591272698</v>
      </c>
      <c r="AV209" s="1">
        <v>151159.88147272699</v>
      </c>
      <c r="AW209" s="1">
        <v>169352.023212386</v>
      </c>
      <c r="AX209" s="1">
        <v>260530.79304820101</v>
      </c>
      <c r="AY209" s="1">
        <v>42284.364608757001</v>
      </c>
      <c r="AZ209" s="1">
        <v>272139.26824315998</v>
      </c>
      <c r="BA209" s="1">
        <v>314719.646666919</v>
      </c>
      <c r="BB209" s="1">
        <v>253332.97052072699</v>
      </c>
      <c r="BC209" s="1">
        <v>166291.94485200901</v>
      </c>
      <c r="BD209" s="1">
        <v>239714.63831385801</v>
      </c>
      <c r="BE209" s="1">
        <v>200741.61336597899</v>
      </c>
      <c r="BF209" s="1">
        <v>214590.90569263199</v>
      </c>
      <c r="BG209" s="1">
        <v>221100.62488779399</v>
      </c>
      <c r="BH209" s="1">
        <v>221100.62488779399</v>
      </c>
      <c r="BI209" s="1">
        <v>419381.39828423801</v>
      </c>
      <c r="BJ209" s="1">
        <v>318555.67676453298</v>
      </c>
      <c r="BK209" s="1">
        <v>277472.82863808598</v>
      </c>
      <c r="BL209" s="1">
        <v>283795.23248164699</v>
      </c>
      <c r="BM209" s="1">
        <v>245805.65868274501</v>
      </c>
      <c r="BN209" s="1">
        <v>193413.10889120601</v>
      </c>
      <c r="BO209" s="1">
        <v>206784.997007392</v>
      </c>
      <c r="BP209" s="1">
        <v>282051.819688997</v>
      </c>
      <c r="BQ209" s="1">
        <v>315094.120085</v>
      </c>
      <c r="BR209" s="1">
        <v>139517.85414223801</v>
      </c>
      <c r="BS209" s="1">
        <v>255107.93227395401</v>
      </c>
      <c r="BT209" s="1">
        <v>255107.93227395401</v>
      </c>
      <c r="BU209" s="1">
        <v>237496.36468713399</v>
      </c>
      <c r="BV209" s="7">
        <v>1.07415510384767</v>
      </c>
      <c r="BW209" s="7">
        <v>0.93096424940676803</v>
      </c>
      <c r="BX209" s="1">
        <v>181910.34008051499</v>
      </c>
      <c r="BY209" s="1">
        <v>279850.48106220702</v>
      </c>
      <c r="BZ209" s="1">
        <v>45419.9660574523</v>
      </c>
      <c r="CA209" s="1">
        <v>292319.783940761</v>
      </c>
      <c r="CB209" s="1">
        <v>338057.71474840702</v>
      </c>
      <c r="CC209" s="1">
        <v>272118.903257731</v>
      </c>
      <c r="CD209" s="1">
        <v>178623.34129154199</v>
      </c>
      <c r="CE209" s="1">
        <v>257490.70221183001</v>
      </c>
      <c r="CF209" s="1">
        <v>215627.62855168301</v>
      </c>
      <c r="CG209" s="1">
        <v>230503.916589036</v>
      </c>
      <c r="CH209" s="1">
        <v>237496.36468713399</v>
      </c>
      <c r="CI209" s="1">
        <v>390429.088668846</v>
      </c>
      <c r="CJ209" s="1">
        <v>296563.94651335798</v>
      </c>
      <c r="CK209" s="1">
        <v>258317.283643829</v>
      </c>
      <c r="CL209" s="1">
        <v>264203.21559249598</v>
      </c>
      <c r="CM209" s="1">
        <v>228836.28053551799</v>
      </c>
      <c r="CN209" s="1">
        <v>180060.689744331</v>
      </c>
      <c r="CO209" s="1">
        <v>192509.439527568</v>
      </c>
      <c r="CP209" s="1">
        <v>262580.16061058099</v>
      </c>
      <c r="CQ209" s="1">
        <v>293341.360997418</v>
      </c>
      <c r="CR209" s="1">
        <v>129886.134360371</v>
      </c>
      <c r="CS209" s="1">
        <v>237496.36468713399</v>
      </c>
      <c r="CT209" s="20">
        <v>211770.68984462001</v>
      </c>
      <c r="CU209" s="20">
        <v>267943.49962206802</v>
      </c>
      <c r="CV209" s="20">
        <v>257115.934874097</v>
      </c>
      <c r="CW209" s="20">
        <v>327045.05169758498</v>
      </c>
      <c r="CX209" s="20">
        <v>397653.97105495998</v>
      </c>
      <c r="CY209" s="20">
        <v>294121.53820487298</v>
      </c>
      <c r="CZ209" s="20">
        <v>267145.43580824701</v>
      </c>
      <c r="DA209" s="20">
        <v>266372.74823437899</v>
      </c>
      <c r="DB209" s="20">
        <v>268771.496890668</v>
      </c>
      <c r="DC209" s="22">
        <v>275053.41464832798</v>
      </c>
      <c r="DD209" s="22">
        <v>176377.8529191</v>
      </c>
      <c r="DE209" s="22">
        <v>239027.22530120099</v>
      </c>
      <c r="DF209" s="22">
        <v>235919.42890915301</v>
      </c>
      <c r="DG209" s="22">
        <v>222760.38833653601</v>
      </c>
      <c r="DH209" s="22">
        <v>164536.92414500299</v>
      </c>
      <c r="DI209" s="22">
        <v>162741.813550286</v>
      </c>
      <c r="DJ209" s="22">
        <v>265727.617683466</v>
      </c>
      <c r="DK209" s="22">
        <v>258778.07429479799</v>
      </c>
      <c r="DL209" s="22">
        <v>164412.95595613099</v>
      </c>
      <c r="DM209" s="6">
        <v>-0.39239498638088799</v>
      </c>
      <c r="DN209" s="6">
        <v>-1.31257059497321</v>
      </c>
      <c r="DO209" s="5">
        <v>7.3158481129231298E-3</v>
      </c>
      <c r="DP209" s="5">
        <v>0.10353033541621499</v>
      </c>
      <c r="DQ209" s="24">
        <v>284215.59624794399</v>
      </c>
      <c r="DR209" s="26">
        <v>216533.5695744</v>
      </c>
      <c r="DS209" t="s">
        <v>1443</v>
      </c>
      <c r="DT209" t="s">
        <v>1442</v>
      </c>
      <c r="DU209" t="s">
        <v>530</v>
      </c>
      <c r="DV209" t="s">
        <v>530</v>
      </c>
      <c r="DW209" t="s">
        <v>3846</v>
      </c>
      <c r="DX209" t="s">
        <v>3847</v>
      </c>
      <c r="DY209" t="s">
        <v>3848</v>
      </c>
      <c r="DZ209" t="s">
        <v>3849</v>
      </c>
      <c r="EA209" t="s">
        <v>3850</v>
      </c>
      <c r="EB209" t="str">
        <f>"KIT"</f>
        <v>KIT</v>
      </c>
      <c r="EC209" t="s">
        <v>3851</v>
      </c>
      <c r="ED209" t="s">
        <v>1506</v>
      </c>
      <c r="EE209">
        <v>9606</v>
      </c>
      <c r="EF209" s="15" t="str">
        <f>HYPERLINK("http://www.uniprot.org/uniprot/P10721", "P10721")</f>
        <v>P10721</v>
      </c>
      <c r="EG209" t="s">
        <v>3852</v>
      </c>
      <c r="EH209" t="s">
        <v>1508</v>
      </c>
      <c r="EI209" t="s">
        <v>3853</v>
      </c>
      <c r="EJ209" t="s">
        <v>1542</v>
      </c>
      <c r="EK209" t="s">
        <v>1508</v>
      </c>
      <c r="EL209" t="s">
        <v>3854</v>
      </c>
      <c r="EM209" t="s">
        <v>2756</v>
      </c>
      <c r="EN209" t="s">
        <v>3855</v>
      </c>
      <c r="EO209" t="s">
        <v>3856</v>
      </c>
      <c r="EP209" t="s">
        <v>1950</v>
      </c>
      <c r="EQ209" t="s">
        <v>1514</v>
      </c>
      <c r="ER209" t="s">
        <v>3857</v>
      </c>
      <c r="ES209" t="s">
        <v>3858</v>
      </c>
      <c r="ET209" t="s">
        <v>3859</v>
      </c>
      <c r="EU209" t="s">
        <v>1508</v>
      </c>
      <c r="EV209" t="s">
        <v>3860</v>
      </c>
      <c r="EW209" t="s">
        <v>98</v>
      </c>
    </row>
    <row r="210" spans="1:153">
      <c r="A210">
        <v>217</v>
      </c>
      <c r="B210">
        <v>1</v>
      </c>
      <c r="C210" t="s">
        <v>532</v>
      </c>
      <c r="D210" t="s">
        <v>98</v>
      </c>
      <c r="E210" t="s">
        <v>98</v>
      </c>
      <c r="F210" t="s">
        <v>98</v>
      </c>
      <c r="G210" t="s">
        <v>98</v>
      </c>
      <c r="H210" t="s">
        <v>98</v>
      </c>
      <c r="I210">
        <v>14.2</v>
      </c>
      <c r="J210">
        <v>508</v>
      </c>
      <c r="K210">
        <v>57116</v>
      </c>
      <c r="L210" t="s">
        <v>533</v>
      </c>
      <c r="M210">
        <v>8</v>
      </c>
      <c r="N210">
        <v>8</v>
      </c>
      <c r="O210">
        <v>1</v>
      </c>
      <c r="P210">
        <v>5</v>
      </c>
      <c r="Q210">
        <v>3</v>
      </c>
      <c r="R210">
        <v>5</v>
      </c>
      <c r="S210">
        <v>3</v>
      </c>
      <c r="T210">
        <v>5</v>
      </c>
      <c r="U210">
        <v>3</v>
      </c>
      <c r="V210">
        <v>5</v>
      </c>
      <c r="W210" s="1">
        <v>637628.63130000001</v>
      </c>
      <c r="X210" s="1">
        <v>389379.2341</v>
      </c>
      <c r="Y210" s="1">
        <v>52334.514219999997</v>
      </c>
      <c r="Z210" s="1">
        <v>566249.94400000002</v>
      </c>
      <c r="AA210" s="1">
        <v>189980.2401</v>
      </c>
      <c r="AB210" s="1">
        <v>469224.94079999998</v>
      </c>
      <c r="AC210" s="1">
        <v>541162.93209999998</v>
      </c>
      <c r="AD210" s="1">
        <v>388023.51760000002</v>
      </c>
      <c r="AE210" s="1">
        <v>518627.45699999999</v>
      </c>
      <c r="AF210" s="1">
        <v>466492.2047</v>
      </c>
      <c r="AG210" s="1">
        <v>462974.34460000001</v>
      </c>
      <c r="AH210">
        <v>3</v>
      </c>
      <c r="AI210" s="1">
        <v>7390.5939939999998</v>
      </c>
      <c r="AJ210" s="1">
        <v>15434.4458</v>
      </c>
      <c r="AK210" s="1">
        <v>8636.0485840000001</v>
      </c>
      <c r="AL210" s="1">
        <v>10235.36572</v>
      </c>
      <c r="AM210" s="1">
        <v>12544.42578</v>
      </c>
      <c r="AN210" s="1">
        <v>16242.889160000001</v>
      </c>
      <c r="AO210" s="1">
        <v>18416.961429999999</v>
      </c>
      <c r="AP210" s="1">
        <v>11362.93237</v>
      </c>
      <c r="AQ210" s="1">
        <v>7819.6418460000004</v>
      </c>
      <c r="AR210" s="1">
        <v>26474.079590000001</v>
      </c>
      <c r="AS210" s="1">
        <v>13455.738429999999</v>
      </c>
      <c r="AT210" s="1">
        <v>219549.59469200001</v>
      </c>
      <c r="AU210" s="1">
        <v>425643.450956363</v>
      </c>
      <c r="AV210" s="1">
        <v>13455.738427636299</v>
      </c>
      <c r="AW210" s="1">
        <v>318665.16785572201</v>
      </c>
      <c r="AX210" s="1">
        <v>344337.628808907</v>
      </c>
      <c r="AY210" s="1">
        <v>37183.476502034602</v>
      </c>
      <c r="AZ210" s="1">
        <v>414274.36501877703</v>
      </c>
      <c r="BA210" s="1">
        <v>336027.90743568301</v>
      </c>
      <c r="BB210" s="1">
        <v>338945.31561229</v>
      </c>
      <c r="BC210" s="1">
        <v>318301.93146530201</v>
      </c>
      <c r="BD210" s="1">
        <v>267983.59230656602</v>
      </c>
      <c r="BE210" s="1">
        <v>324508.606349735</v>
      </c>
      <c r="BF210" s="1">
        <v>316784.055601926</v>
      </c>
      <c r="BG210" s="1">
        <v>328941.53925089701</v>
      </c>
      <c r="BH210" s="1">
        <v>328941.53925089701</v>
      </c>
      <c r="BI210" s="1">
        <v>15044.119721336299</v>
      </c>
      <c r="BJ210" s="1">
        <v>29134.8808455254</v>
      </c>
      <c r="BK210" s="1">
        <v>15393.611599809499</v>
      </c>
      <c r="BL210" s="1">
        <v>16135.8155448243</v>
      </c>
      <c r="BM210" s="1">
        <v>19775.187964359298</v>
      </c>
      <c r="BN210" s="1">
        <v>27780.4110961349</v>
      </c>
      <c r="BO210" s="1">
        <v>30057.2205288974</v>
      </c>
      <c r="BP210" s="1">
        <v>19320.345369131501</v>
      </c>
      <c r="BQ210" s="1">
        <v>23004.514489606401</v>
      </c>
      <c r="BR210" s="1">
        <v>27892.4442378071</v>
      </c>
      <c r="BS210" s="1">
        <v>22708.840295673799</v>
      </c>
      <c r="BT210" s="1">
        <v>22708.840295673799</v>
      </c>
      <c r="BU210" s="1">
        <v>86428.472631776604</v>
      </c>
      <c r="BV210" s="7">
        <v>0.26274721285916403</v>
      </c>
      <c r="BW210" s="7">
        <v>3.8059395154688498</v>
      </c>
      <c r="BX210" s="1">
        <v>83728.384689388695</v>
      </c>
      <c r="BY210" s="1">
        <v>90473.7522520739</v>
      </c>
      <c r="BZ210" s="1">
        <v>9769.8548153238298</v>
      </c>
      <c r="CA210" s="1">
        <v>108849.43476768299</v>
      </c>
      <c r="CB210" s="1">
        <v>88290.396121622995</v>
      </c>
      <c r="CC210" s="1">
        <v>89056.936988799003</v>
      </c>
      <c r="CD210" s="1">
        <v>83632.945340196704</v>
      </c>
      <c r="CE210" s="1">
        <v>70411.941970536893</v>
      </c>
      <c r="CF210" s="1">
        <v>85263.731867204595</v>
      </c>
      <c r="CG210" s="1">
        <v>83234.127687628701</v>
      </c>
      <c r="CH210" s="1">
        <v>86428.472631776604</v>
      </c>
      <c r="CI210" s="1">
        <v>57257.009722878502</v>
      </c>
      <c r="CJ210" s="1">
        <v>110885.594288462</v>
      </c>
      <c r="CK210" s="1">
        <v>58587.154673494901</v>
      </c>
      <c r="CL210" s="1">
        <v>61411.9379963635</v>
      </c>
      <c r="CM210" s="1">
        <v>75263.169299379399</v>
      </c>
      <c r="CN210" s="1">
        <v>105730.564346749</v>
      </c>
      <c r="CO210" s="1">
        <v>114395.963336092</v>
      </c>
      <c r="CP210" s="1">
        <v>73532.0658928833</v>
      </c>
      <c r="CQ210" s="1">
        <v>87553.790730168897</v>
      </c>
      <c r="CR210" s="1">
        <v>106156.955707681</v>
      </c>
      <c r="CS210" s="1">
        <v>86428.472631776604</v>
      </c>
      <c r="CT210" s="20">
        <v>97472.291995054096</v>
      </c>
      <c r="CU210" s="20">
        <v>86624.306345115605</v>
      </c>
      <c r="CV210" s="20">
        <v>95740.780194616003</v>
      </c>
      <c r="CW210" s="20">
        <v>85414.223383382996</v>
      </c>
      <c r="CX210" s="20">
        <v>58316.549529297001</v>
      </c>
      <c r="CY210" s="20">
        <v>109972.37506554001</v>
      </c>
      <c r="CZ210" s="20">
        <v>60589.406745218701</v>
      </c>
      <c r="DA210" s="20">
        <v>61916.228618964902</v>
      </c>
      <c r="DB210" s="20">
        <v>88397.672895186799</v>
      </c>
      <c r="DC210" s="22">
        <v>90017.320824234906</v>
      </c>
      <c r="DD210" s="22">
        <v>82581.588865971906</v>
      </c>
      <c r="DE210" s="22">
        <v>65363.024655704903</v>
      </c>
      <c r="DF210" s="22">
        <v>93287.539560138801</v>
      </c>
      <c r="DG210" s="22">
        <v>80437.967740071195</v>
      </c>
      <c r="DH210" s="22">
        <v>96615.101666170798</v>
      </c>
      <c r="DI210" s="22">
        <v>96706.980093211299</v>
      </c>
      <c r="DJ210" s="22">
        <v>74413.469195936603</v>
      </c>
      <c r="DK210" s="22">
        <v>77237.663605720605</v>
      </c>
      <c r="DL210" s="22">
        <v>134375.99763173101</v>
      </c>
      <c r="DM210" s="6">
        <v>0.10731356514845</v>
      </c>
      <c r="DN210" s="6">
        <v>1.0772242995339001</v>
      </c>
      <c r="DO210" s="5">
        <v>0.47539313118446802</v>
      </c>
      <c r="DP210" s="5">
        <v>0.78275445743496896</v>
      </c>
      <c r="DQ210" s="24">
        <v>82715.981641375198</v>
      </c>
      <c r="DR210" s="26">
        <v>89103.665383889194</v>
      </c>
      <c r="DS210" t="s">
        <v>1441</v>
      </c>
      <c r="DT210" t="s">
        <v>1442</v>
      </c>
      <c r="DU210" t="s">
        <v>532</v>
      </c>
      <c r="DV210" t="s">
        <v>532</v>
      </c>
      <c r="DW210" t="s">
        <v>3861</v>
      </c>
      <c r="DX210" t="s">
        <v>3862</v>
      </c>
      <c r="DY210" t="s">
        <v>3863</v>
      </c>
      <c r="DZ210" t="s">
        <v>3864</v>
      </c>
      <c r="EA210" t="s">
        <v>3865</v>
      </c>
      <c r="EB210" t="str">
        <f>"P4HB"</f>
        <v>P4HB</v>
      </c>
      <c r="EC210" t="s">
        <v>3866</v>
      </c>
      <c r="ED210" t="s">
        <v>1506</v>
      </c>
      <c r="EE210">
        <v>9606</v>
      </c>
      <c r="EF210" s="15" t="str">
        <f>HYPERLINK("http://www.uniprot.org/uniprot/P07237", "P07237")</f>
        <v>P07237</v>
      </c>
      <c r="EG210" t="s">
        <v>3867</v>
      </c>
      <c r="EH210" t="s">
        <v>1508</v>
      </c>
      <c r="EI210" t="s">
        <v>3868</v>
      </c>
      <c r="EJ210" t="s">
        <v>1508</v>
      </c>
      <c r="EK210" t="s">
        <v>1508</v>
      </c>
      <c r="EL210" t="s">
        <v>3869</v>
      </c>
      <c r="EM210" t="s">
        <v>3870</v>
      </c>
      <c r="EN210" t="s">
        <v>1508</v>
      </c>
      <c r="EO210" t="s">
        <v>3871</v>
      </c>
      <c r="EP210" t="s">
        <v>1807</v>
      </c>
      <c r="EQ210" t="s">
        <v>1514</v>
      </c>
      <c r="ER210" t="s">
        <v>3872</v>
      </c>
      <c r="ES210" t="s">
        <v>3873</v>
      </c>
      <c r="ET210" t="s">
        <v>3874</v>
      </c>
      <c r="EU210" t="s">
        <v>1508</v>
      </c>
      <c r="EV210" t="s">
        <v>3875</v>
      </c>
      <c r="EW210" t="s">
        <v>98</v>
      </c>
    </row>
    <row r="211" spans="1:153">
      <c r="A211">
        <v>291</v>
      </c>
      <c r="B211">
        <v>1</v>
      </c>
      <c r="C211" t="s">
        <v>534</v>
      </c>
      <c r="D211" t="s">
        <v>98</v>
      </c>
      <c r="E211" t="s">
        <v>98</v>
      </c>
      <c r="F211" t="s">
        <v>98</v>
      </c>
      <c r="G211" t="s">
        <v>98</v>
      </c>
      <c r="H211" t="s">
        <v>98</v>
      </c>
      <c r="I211">
        <v>5.0999999999999996</v>
      </c>
      <c r="J211">
        <v>1247</v>
      </c>
      <c r="K211">
        <v>136376</v>
      </c>
      <c r="L211" t="s">
        <v>535</v>
      </c>
      <c r="M211">
        <v>9</v>
      </c>
      <c r="N211">
        <v>9</v>
      </c>
      <c r="O211">
        <v>1</v>
      </c>
      <c r="P211">
        <v>5</v>
      </c>
      <c r="Q211">
        <v>4</v>
      </c>
      <c r="R211">
        <v>5</v>
      </c>
      <c r="S211">
        <v>4</v>
      </c>
      <c r="T211">
        <v>5</v>
      </c>
      <c r="U211">
        <v>4</v>
      </c>
      <c r="V211">
        <v>5</v>
      </c>
      <c r="W211" s="1">
        <v>553664.77509999997</v>
      </c>
      <c r="X211" s="1">
        <v>367647.95649999997</v>
      </c>
      <c r="Y211" s="1">
        <v>61915.076970000002</v>
      </c>
      <c r="Z211" s="1">
        <v>385311.46090000001</v>
      </c>
      <c r="AA211" s="1">
        <v>191223.71580000001</v>
      </c>
      <c r="AB211" s="1">
        <v>389632.77340000001</v>
      </c>
      <c r="AC211" s="1">
        <v>495015.2524</v>
      </c>
      <c r="AD211" s="1">
        <v>454570.16850000003</v>
      </c>
      <c r="AE211" s="1">
        <v>555255.70900000003</v>
      </c>
      <c r="AF211" s="1">
        <v>470949.55570000003</v>
      </c>
      <c r="AG211" s="1">
        <v>429252.37410000002</v>
      </c>
      <c r="AH211">
        <v>4</v>
      </c>
      <c r="AI211" s="1">
        <v>28379.738529999999</v>
      </c>
      <c r="AJ211" s="1">
        <v>33841.371639999998</v>
      </c>
      <c r="AK211" s="1">
        <v>33158.237179999996</v>
      </c>
      <c r="AL211" s="1">
        <v>32882.014470000002</v>
      </c>
      <c r="AM211" s="1">
        <v>39589.19238</v>
      </c>
      <c r="AN211" s="1">
        <v>41174.206910000001</v>
      </c>
      <c r="AO211" s="1">
        <v>84861.037599999996</v>
      </c>
      <c r="AP211" s="1">
        <v>28644.472659999999</v>
      </c>
      <c r="AQ211" s="1">
        <v>38512.747069999998</v>
      </c>
      <c r="AR211" s="1">
        <v>42467.302369999998</v>
      </c>
      <c r="AS211" s="1">
        <v>40351.032079999997</v>
      </c>
      <c r="AT211" s="1">
        <v>218104.55323908999</v>
      </c>
      <c r="AU211" s="1">
        <v>395858.07439727202</v>
      </c>
      <c r="AV211" s="1">
        <v>40351.032080908997</v>
      </c>
      <c r="AW211" s="1">
        <v>276702.879752009</v>
      </c>
      <c r="AX211" s="1">
        <v>325120.12580809201</v>
      </c>
      <c r="AY211" s="1">
        <v>43990.430482602103</v>
      </c>
      <c r="AZ211" s="1">
        <v>281897.88359397103</v>
      </c>
      <c r="BA211" s="1">
        <v>338227.307421693</v>
      </c>
      <c r="BB211" s="1">
        <v>281451.79820960399</v>
      </c>
      <c r="BC211" s="1">
        <v>291158.72798654297</v>
      </c>
      <c r="BD211" s="1">
        <v>313943.20494668698</v>
      </c>
      <c r="BE211" s="1">
        <v>347427.144211773</v>
      </c>
      <c r="BF211" s="1">
        <v>319810.93946578301</v>
      </c>
      <c r="BG211" s="1">
        <v>304982.20540826902</v>
      </c>
      <c r="BH211" s="1">
        <v>304982.20540826902</v>
      </c>
      <c r="BI211" s="1">
        <v>57769.129849665398</v>
      </c>
      <c r="BJ211" s="1">
        <v>63880.773119857899</v>
      </c>
      <c r="BK211" s="1">
        <v>59104.001039196002</v>
      </c>
      <c r="BL211" s="1">
        <v>51837.729568706003</v>
      </c>
      <c r="BM211" s="1">
        <v>62408.892555278297</v>
      </c>
      <c r="BN211" s="1">
        <v>70420.747395971193</v>
      </c>
      <c r="BO211" s="1">
        <v>138496.62069114999</v>
      </c>
      <c r="BP211" s="1">
        <v>48704.074501839597</v>
      </c>
      <c r="BQ211" s="1">
        <v>113300.20804719601</v>
      </c>
      <c r="BR211" s="1">
        <v>44742.513493566199</v>
      </c>
      <c r="BS211" s="1">
        <v>68099.208975953006</v>
      </c>
      <c r="BT211" s="1">
        <v>68099.208975953006</v>
      </c>
      <c r="BU211" s="1">
        <v>144114.700638223</v>
      </c>
      <c r="BV211" s="7">
        <v>0.47253478426815698</v>
      </c>
      <c r="BW211" s="7">
        <v>2.1162463236410298</v>
      </c>
      <c r="BX211" s="1">
        <v>130751.735589993</v>
      </c>
      <c r="BY211" s="1">
        <v>153630.56850996299</v>
      </c>
      <c r="BZ211" s="1">
        <v>20787.008577959699</v>
      </c>
      <c r="CA211" s="1">
        <v>133206.55560972699</v>
      </c>
      <c r="CB211" s="1">
        <v>159824.16774610899</v>
      </c>
      <c r="CC211" s="1">
        <v>132995.76474886001</v>
      </c>
      <c r="CD211" s="1">
        <v>137582.626716912</v>
      </c>
      <c r="CE211" s="1">
        <v>148349.084621936</v>
      </c>
      <c r="CF211" s="1">
        <v>164171.410639012</v>
      </c>
      <c r="CG211" s="1">
        <v>151121.79328705999</v>
      </c>
      <c r="CH211" s="1">
        <v>144114.700638223</v>
      </c>
      <c r="CI211" s="1">
        <v>122253.70866429601</v>
      </c>
      <c r="CJ211" s="1">
        <v>135187.451266246</v>
      </c>
      <c r="CK211" s="1">
        <v>125078.62491167399</v>
      </c>
      <c r="CL211" s="1">
        <v>109701.404625672</v>
      </c>
      <c r="CM211" s="1">
        <v>132072.58943261599</v>
      </c>
      <c r="CN211" s="1">
        <v>149027.647784778</v>
      </c>
      <c r="CO211" s="1">
        <v>293092.96437435399</v>
      </c>
      <c r="CP211" s="1">
        <v>103069.81861085699</v>
      </c>
      <c r="CQ211" s="1">
        <v>239771.14874764299</v>
      </c>
      <c r="CR211" s="1">
        <v>94686.179691219004</v>
      </c>
      <c r="CS211" s="1">
        <v>144114.700638223</v>
      </c>
      <c r="CT211" s="20">
        <v>152214.465829808</v>
      </c>
      <c r="CU211" s="20">
        <v>147093.948237084</v>
      </c>
      <c r="CV211" s="20">
        <v>117164.59151425101</v>
      </c>
      <c r="CW211" s="20">
        <v>154617.69077493399</v>
      </c>
      <c r="CX211" s="20">
        <v>124516.01106952201</v>
      </c>
      <c r="CY211" s="20">
        <v>134074.089517263</v>
      </c>
      <c r="CZ211" s="20">
        <v>129353.263904701</v>
      </c>
      <c r="DA211" s="20">
        <v>110602.229309665</v>
      </c>
      <c r="DB211" s="20">
        <v>155121.152454325</v>
      </c>
      <c r="DC211" s="22">
        <v>134429.981857206</v>
      </c>
      <c r="DD211" s="22">
        <v>135853.06446424601</v>
      </c>
      <c r="DE211" s="22">
        <v>137711.652376415</v>
      </c>
      <c r="DF211" s="22">
        <v>179620.88486208301</v>
      </c>
      <c r="DG211" s="22">
        <v>146045.02108638099</v>
      </c>
      <c r="DH211" s="22">
        <v>136179.367156091</v>
      </c>
      <c r="DI211" s="22">
        <v>247772.16472172699</v>
      </c>
      <c r="DJ211" s="22">
        <v>104305.280683976</v>
      </c>
      <c r="DK211" s="22">
        <v>211519.83454836701</v>
      </c>
      <c r="DL211" s="22">
        <v>119856.01671718</v>
      </c>
      <c r="DM211" s="6">
        <v>0.190834900239122</v>
      </c>
      <c r="DN211" s="6">
        <v>1.1414210626435799</v>
      </c>
      <c r="DO211" s="5">
        <v>0.21068057204917601</v>
      </c>
      <c r="DP211" s="5">
        <v>0.55902174515321101</v>
      </c>
      <c r="DQ211" s="24">
        <v>136084.160290172</v>
      </c>
      <c r="DR211" s="26">
        <v>155329.32684736699</v>
      </c>
      <c r="DS211" t="s">
        <v>1441</v>
      </c>
      <c r="DT211" t="s">
        <v>1442</v>
      </c>
      <c r="DU211" t="s">
        <v>534</v>
      </c>
      <c r="DV211" t="s">
        <v>534</v>
      </c>
      <c r="DW211" t="s">
        <v>3876</v>
      </c>
      <c r="DX211" t="s">
        <v>3877</v>
      </c>
      <c r="DY211" t="s">
        <v>3878</v>
      </c>
      <c r="DZ211" t="s">
        <v>3879</v>
      </c>
      <c r="EA211" t="s">
        <v>3880</v>
      </c>
      <c r="EB211" t="str">
        <f>"NID1"</f>
        <v>NID1</v>
      </c>
      <c r="EC211" t="s">
        <v>3881</v>
      </c>
      <c r="ED211" t="s">
        <v>1506</v>
      </c>
      <c r="EE211">
        <v>9606</v>
      </c>
      <c r="EF211" s="15" t="str">
        <f>HYPERLINK("http://www.uniprot.org/uniprot/P14543", "P14543")</f>
        <v>P14543</v>
      </c>
      <c r="EG211" t="s">
        <v>3882</v>
      </c>
      <c r="EH211" t="s">
        <v>1763</v>
      </c>
      <c r="EI211" t="s">
        <v>3122</v>
      </c>
      <c r="EJ211" t="s">
        <v>1542</v>
      </c>
      <c r="EK211" t="s">
        <v>1508</v>
      </c>
      <c r="EL211" t="s">
        <v>1508</v>
      </c>
      <c r="EM211" t="s">
        <v>2137</v>
      </c>
      <c r="EN211" t="s">
        <v>2019</v>
      </c>
      <c r="EO211" t="s">
        <v>1508</v>
      </c>
      <c r="EP211" t="s">
        <v>3427</v>
      </c>
      <c r="EQ211" t="s">
        <v>1514</v>
      </c>
      <c r="ER211" t="s">
        <v>3883</v>
      </c>
      <c r="ES211" t="s">
        <v>3884</v>
      </c>
      <c r="ET211" t="s">
        <v>3885</v>
      </c>
      <c r="EU211" t="s">
        <v>1508</v>
      </c>
      <c r="EV211" t="s">
        <v>3886</v>
      </c>
      <c r="EW211" t="s">
        <v>98</v>
      </c>
    </row>
    <row r="212" spans="1:153">
      <c r="A212">
        <v>162</v>
      </c>
      <c r="B212">
        <v>1</v>
      </c>
      <c r="C212" t="s">
        <v>536</v>
      </c>
      <c r="D212" t="s">
        <v>98</v>
      </c>
      <c r="E212" t="s">
        <v>98</v>
      </c>
      <c r="F212" t="s">
        <v>98</v>
      </c>
      <c r="G212" t="s">
        <v>98</v>
      </c>
      <c r="H212" t="s">
        <v>98</v>
      </c>
      <c r="I212">
        <v>8.6999999999999993</v>
      </c>
      <c r="J212">
        <v>760</v>
      </c>
      <c r="K212">
        <v>84870</v>
      </c>
      <c r="L212" t="s">
        <v>537</v>
      </c>
      <c r="M212">
        <v>14</v>
      </c>
      <c r="N212">
        <v>14</v>
      </c>
      <c r="O212">
        <v>1</v>
      </c>
      <c r="P212">
        <v>5</v>
      </c>
      <c r="Q212">
        <v>9</v>
      </c>
      <c r="R212">
        <v>5</v>
      </c>
      <c r="S212">
        <v>9</v>
      </c>
      <c r="T212">
        <v>5</v>
      </c>
      <c r="U212">
        <v>9</v>
      </c>
      <c r="V212">
        <v>5</v>
      </c>
      <c r="W212" s="1">
        <v>629551.04489999998</v>
      </c>
      <c r="X212" s="1">
        <v>304984.01860000001</v>
      </c>
      <c r="Y212" s="1">
        <v>49411.466059999999</v>
      </c>
      <c r="Z212" s="1">
        <v>321637.64649999997</v>
      </c>
      <c r="AA212" s="1">
        <v>147165.03520000001</v>
      </c>
      <c r="AB212" s="1">
        <v>406307.42869999999</v>
      </c>
      <c r="AC212" s="1">
        <v>274748.9326</v>
      </c>
      <c r="AD212" s="1">
        <v>410787.70020000002</v>
      </c>
      <c r="AE212" s="1">
        <v>248915.66020000001</v>
      </c>
      <c r="AF212" s="1">
        <v>268332.99800000002</v>
      </c>
      <c r="AG212" s="1">
        <v>334714.49609999999</v>
      </c>
      <c r="AH212">
        <v>9</v>
      </c>
      <c r="AI212" s="1">
        <v>65797.945619999999</v>
      </c>
      <c r="AJ212" s="1">
        <v>53665.169009999998</v>
      </c>
      <c r="AK212" s="1">
        <v>65146.766360000001</v>
      </c>
      <c r="AL212" s="1">
        <v>133183.39670000001</v>
      </c>
      <c r="AM212" s="1">
        <v>317084.88160000002</v>
      </c>
      <c r="AN212" s="1">
        <v>94834.322260000001</v>
      </c>
      <c r="AO212" s="1">
        <v>97494.325070000006</v>
      </c>
      <c r="AP212" s="1">
        <v>45409.102910000001</v>
      </c>
      <c r="AQ212" s="1">
        <v>141783.16020000001</v>
      </c>
      <c r="AR212" s="1">
        <v>202982.2046</v>
      </c>
      <c r="AS212" s="1">
        <v>121738.1274</v>
      </c>
      <c r="AT212" s="1">
        <v>215257.99221772701</v>
      </c>
      <c r="AU212" s="1">
        <v>308777.85700545402</v>
      </c>
      <c r="AV212" s="1">
        <v>121738.12742999999</v>
      </c>
      <c r="AW212" s="1">
        <v>314628.26408498402</v>
      </c>
      <c r="AX212" s="1">
        <v>269704.86505801999</v>
      </c>
      <c r="AY212" s="1">
        <v>35106.661723267898</v>
      </c>
      <c r="AZ212" s="1">
        <v>235313.45686088299</v>
      </c>
      <c r="BA212" s="1">
        <v>260298.43314191399</v>
      </c>
      <c r="BB212" s="1">
        <v>293496.75961712998</v>
      </c>
      <c r="BC212" s="1">
        <v>161602.19173779199</v>
      </c>
      <c r="BD212" s="1">
        <v>283705.39047695301</v>
      </c>
      <c r="BE212" s="1">
        <v>155748.16354184301</v>
      </c>
      <c r="BF212" s="1">
        <v>182218.726276314</v>
      </c>
      <c r="BG212" s="1">
        <v>237813.39687806601</v>
      </c>
      <c r="BH212" s="1">
        <v>237813.39687806601</v>
      </c>
      <c r="BI212" s="1">
        <v>133936.75422149801</v>
      </c>
      <c r="BJ212" s="1">
        <v>101301.227457181</v>
      </c>
      <c r="BK212" s="1">
        <v>116123.017208048</v>
      </c>
      <c r="BL212" s="1">
        <v>209960.52135051199</v>
      </c>
      <c r="BM212" s="1">
        <v>499856.52944702801</v>
      </c>
      <c r="BN212" s="1">
        <v>162196.29601942899</v>
      </c>
      <c r="BO212" s="1">
        <v>159114.65309209799</v>
      </c>
      <c r="BP212" s="1">
        <v>77208.9037016449</v>
      </c>
      <c r="BQ212" s="1">
        <v>417110.24973241298</v>
      </c>
      <c r="BR212" s="1">
        <v>213857.09761223299</v>
      </c>
      <c r="BS212" s="1">
        <v>205453.73317137201</v>
      </c>
      <c r="BT212" s="1">
        <v>205453.73317137201</v>
      </c>
      <c r="BU212" s="1">
        <v>221042.19096535299</v>
      </c>
      <c r="BV212" s="7">
        <v>0.92947745529528802</v>
      </c>
      <c r="BW212" s="7">
        <v>1.0758733246330401</v>
      </c>
      <c r="BX212" s="1">
        <v>292439.87826568499</v>
      </c>
      <c r="BY212" s="1">
        <v>250684.59165488699</v>
      </c>
      <c r="BZ212" s="1">
        <v>32630.850602455499</v>
      </c>
      <c r="CA212" s="1">
        <v>218718.55307979099</v>
      </c>
      <c r="CB212" s="1">
        <v>241941.52525409701</v>
      </c>
      <c r="CC212" s="1">
        <v>272798.62126634299</v>
      </c>
      <c r="CD212" s="1">
        <v>150205.59394658401</v>
      </c>
      <c r="CE212" s="1">
        <v>263697.76439407398</v>
      </c>
      <c r="CF212" s="1">
        <v>144764.40671578699</v>
      </c>
      <c r="CG212" s="1">
        <v>169368.19800645701</v>
      </c>
      <c r="CH212" s="1">
        <v>221042.19096535299</v>
      </c>
      <c r="CI212" s="1">
        <v>144098.98105484201</v>
      </c>
      <c r="CJ212" s="1">
        <v>108987.288373765</v>
      </c>
      <c r="CK212" s="1">
        <v>124933.656590043</v>
      </c>
      <c r="CL212" s="1">
        <v>225890.924147062</v>
      </c>
      <c r="CM212" s="1">
        <v>537782.30617570796</v>
      </c>
      <c r="CN212" s="1">
        <v>174502.66824158799</v>
      </c>
      <c r="CO212" s="1">
        <v>171187.21082002801</v>
      </c>
      <c r="CP212" s="1">
        <v>83066.999916760993</v>
      </c>
      <c r="CQ212" s="1">
        <v>448757.79111812898</v>
      </c>
      <c r="CR212" s="1">
        <v>230083.146604446</v>
      </c>
      <c r="CS212" s="1">
        <v>221042.19096535299</v>
      </c>
      <c r="CT212" s="20">
        <v>340443.51041832002</v>
      </c>
      <c r="CU212" s="20">
        <v>240018.550385871</v>
      </c>
      <c r="CV212" s="20">
        <v>192378.44422058199</v>
      </c>
      <c r="CW212" s="20">
        <v>234059.97018410501</v>
      </c>
      <c r="CX212" s="20">
        <v>146765.529783651</v>
      </c>
      <c r="CY212" s="20">
        <v>108089.70300719301</v>
      </c>
      <c r="CZ212" s="20">
        <v>129203.341201448</v>
      </c>
      <c r="DA212" s="20">
        <v>227745.85135657099</v>
      </c>
      <c r="DB212" s="20">
        <v>631633.03954210901</v>
      </c>
      <c r="DC212" s="22">
        <v>275740.46268882899</v>
      </c>
      <c r="DD212" s="22">
        <v>148317.347358853</v>
      </c>
      <c r="DE212" s="22">
        <v>244789.207531819</v>
      </c>
      <c r="DF212" s="22">
        <v>158387.57022073699</v>
      </c>
      <c r="DG212" s="22">
        <v>163678.457694251</v>
      </c>
      <c r="DH212" s="22">
        <v>159458.08231843999</v>
      </c>
      <c r="DI212" s="22">
        <v>144716.629033025</v>
      </c>
      <c r="DJ212" s="22">
        <v>84062.695158181406</v>
      </c>
      <c r="DK212" s="22">
        <v>395882.382953008</v>
      </c>
      <c r="DL212" s="22">
        <v>291244.71549802501</v>
      </c>
      <c r="DM212" s="6">
        <v>-0.27510968192060298</v>
      </c>
      <c r="DN212" s="6">
        <v>-1.2100869452165499</v>
      </c>
      <c r="DO212" s="5">
        <v>0.370313889491452</v>
      </c>
      <c r="DP212" s="5">
        <v>0.73278214573096701</v>
      </c>
      <c r="DQ212" s="24">
        <v>250037.548899983</v>
      </c>
      <c r="DR212" s="26">
        <v>206627.755045517</v>
      </c>
      <c r="DS212" t="s">
        <v>1443</v>
      </c>
      <c r="DT212" t="s">
        <v>1442</v>
      </c>
      <c r="DU212" t="s">
        <v>536</v>
      </c>
      <c r="DV212" t="s">
        <v>536</v>
      </c>
      <c r="DW212" t="s">
        <v>3887</v>
      </c>
      <c r="DX212" t="s">
        <v>3888</v>
      </c>
      <c r="DY212" t="s">
        <v>3889</v>
      </c>
      <c r="DZ212" t="s">
        <v>3890</v>
      </c>
      <c r="EA212" t="s">
        <v>3891</v>
      </c>
      <c r="EB212" t="str">
        <f>"TFRC"</f>
        <v>TFRC</v>
      </c>
      <c r="EC212" t="s">
        <v>1508</v>
      </c>
      <c r="ED212" t="s">
        <v>1506</v>
      </c>
      <c r="EE212">
        <v>9606</v>
      </c>
      <c r="EF212" s="15" t="str">
        <f>HYPERLINK("http://www.uniprot.org/uniprot/P02786", "P02786")</f>
        <v>P02786</v>
      </c>
      <c r="EG212" t="s">
        <v>3892</v>
      </c>
      <c r="EH212" t="s">
        <v>3893</v>
      </c>
      <c r="EI212" t="s">
        <v>2268</v>
      </c>
      <c r="EJ212" t="s">
        <v>1510</v>
      </c>
      <c r="EK212" t="s">
        <v>1508</v>
      </c>
      <c r="EL212" t="s">
        <v>1603</v>
      </c>
      <c r="EM212" t="s">
        <v>2815</v>
      </c>
      <c r="EN212" t="s">
        <v>1508</v>
      </c>
      <c r="EO212" t="s">
        <v>3171</v>
      </c>
      <c r="EP212" t="s">
        <v>3894</v>
      </c>
      <c r="EQ212" t="s">
        <v>1514</v>
      </c>
      <c r="ER212" t="s">
        <v>3895</v>
      </c>
      <c r="ES212" t="s">
        <v>3896</v>
      </c>
      <c r="ET212" t="s">
        <v>3897</v>
      </c>
      <c r="EU212" t="s">
        <v>1508</v>
      </c>
      <c r="EV212" t="s">
        <v>3898</v>
      </c>
      <c r="EW212" t="s">
        <v>98</v>
      </c>
    </row>
    <row r="213" spans="1:153">
      <c r="A213">
        <v>435</v>
      </c>
      <c r="B213">
        <v>1</v>
      </c>
      <c r="C213" t="s">
        <v>538</v>
      </c>
      <c r="D213" t="s">
        <v>98</v>
      </c>
      <c r="E213" t="s">
        <v>98</v>
      </c>
      <c r="F213" t="s">
        <v>98</v>
      </c>
      <c r="G213" t="s">
        <v>98</v>
      </c>
      <c r="H213" t="s">
        <v>98</v>
      </c>
      <c r="I213">
        <v>26.7</v>
      </c>
      <c r="J213">
        <v>165</v>
      </c>
      <c r="K213">
        <v>18012</v>
      </c>
      <c r="L213" t="s">
        <v>539</v>
      </c>
      <c r="M213">
        <v>12</v>
      </c>
      <c r="N213">
        <v>12</v>
      </c>
      <c r="O213">
        <v>1</v>
      </c>
      <c r="P213">
        <v>7</v>
      </c>
      <c r="Q213">
        <v>5</v>
      </c>
      <c r="R213">
        <v>7</v>
      </c>
      <c r="S213">
        <v>5</v>
      </c>
      <c r="T213">
        <v>7</v>
      </c>
      <c r="U213">
        <v>5</v>
      </c>
      <c r="V213">
        <v>7</v>
      </c>
      <c r="W213" s="1">
        <v>264897.3223</v>
      </c>
      <c r="X213" s="1">
        <v>120896.9287</v>
      </c>
      <c r="Y213" s="1">
        <v>37257.825900000003</v>
      </c>
      <c r="Z213" s="1">
        <v>178692.16769999999</v>
      </c>
      <c r="AA213" s="1">
        <v>69705.390589999995</v>
      </c>
      <c r="AB213" s="1">
        <v>292925.7378</v>
      </c>
      <c r="AC213" s="1">
        <v>217893.84770000001</v>
      </c>
      <c r="AD213" s="1">
        <v>136223.9368</v>
      </c>
      <c r="AE213" s="1">
        <v>120554.41190000001</v>
      </c>
      <c r="AF213" s="1">
        <v>150328.76</v>
      </c>
      <c r="AG213" s="1">
        <v>172457.6115</v>
      </c>
      <c r="AH213">
        <v>5</v>
      </c>
      <c r="AI213" s="1">
        <v>127114.2841</v>
      </c>
      <c r="AJ213" s="1">
        <v>137896.57750000001</v>
      </c>
      <c r="AK213" s="1">
        <v>179838.25270000001</v>
      </c>
      <c r="AL213" s="1">
        <v>181831.32070000001</v>
      </c>
      <c r="AM213" s="1">
        <v>221255.761</v>
      </c>
      <c r="AN213" s="1">
        <v>197106.68239999999</v>
      </c>
      <c r="AO213" s="1">
        <v>232969.93429999999</v>
      </c>
      <c r="AP213" s="1">
        <v>222110.88500000001</v>
      </c>
      <c r="AQ213" s="1">
        <v>163529.16310000001</v>
      </c>
      <c r="AR213" s="1">
        <v>1015313.797</v>
      </c>
      <c r="AS213" s="1">
        <v>267896.66580000002</v>
      </c>
      <c r="AT213" s="1">
        <v>214031.69384045401</v>
      </c>
      <c r="AU213" s="1">
        <v>160166.72189908999</v>
      </c>
      <c r="AV213" s="1">
        <v>267896.66578181798</v>
      </c>
      <c r="AW213" s="1">
        <v>132386.698983635</v>
      </c>
      <c r="AX213" s="1">
        <v>106912.126053816</v>
      </c>
      <c r="AY213" s="1">
        <v>26471.5458721143</v>
      </c>
      <c r="AZ213" s="1">
        <v>130733.05364909</v>
      </c>
      <c r="BA213" s="1">
        <v>123291.54087085801</v>
      </c>
      <c r="BB213" s="1">
        <v>211595.33097347201</v>
      </c>
      <c r="BC213" s="1">
        <v>128161.092460967</v>
      </c>
      <c r="BD213" s="1">
        <v>94081.359211426097</v>
      </c>
      <c r="BE213" s="1">
        <v>75431.687364329002</v>
      </c>
      <c r="BF213" s="1">
        <v>102084.780381344</v>
      </c>
      <c r="BG213" s="1">
        <v>122530.487583184</v>
      </c>
      <c r="BH213" s="1">
        <v>122530.487583184</v>
      </c>
      <c r="BI213" s="1">
        <v>258750.85410521401</v>
      </c>
      <c r="BJ213" s="1">
        <v>260300.91436572699</v>
      </c>
      <c r="BK213" s="1">
        <v>320558.66591361398</v>
      </c>
      <c r="BL213" s="1">
        <v>286652.83990331</v>
      </c>
      <c r="BM213" s="1">
        <v>348790.31840167398</v>
      </c>
      <c r="BN213" s="1">
        <v>337113.95878707699</v>
      </c>
      <c r="BO213" s="1">
        <v>380216.28695227398</v>
      </c>
      <c r="BP213" s="1">
        <v>377654.18896385201</v>
      </c>
      <c r="BQ213" s="1">
        <v>481084.56577605201</v>
      </c>
      <c r="BR213" s="1">
        <v>1069709.8409191</v>
      </c>
      <c r="BS213" s="1">
        <v>452121.05088428903</v>
      </c>
      <c r="BT213" s="1">
        <v>452121.05088428903</v>
      </c>
      <c r="BU213" s="1">
        <v>235369.09910069601</v>
      </c>
      <c r="BV213" s="7">
        <v>1.9209023300499599</v>
      </c>
      <c r="BW213" s="7">
        <v>0.52058867562204003</v>
      </c>
      <c r="BX213" s="1">
        <v>254301.91854528899</v>
      </c>
      <c r="BY213" s="1">
        <v>205367.75204737001</v>
      </c>
      <c r="BZ213" s="1">
        <v>50849.254145768798</v>
      </c>
      <c r="CA213" s="1">
        <v>251125.42736908401</v>
      </c>
      <c r="CB213" s="1">
        <v>236831.00813428199</v>
      </c>
      <c r="CC213" s="1">
        <v>406453.96429463598</v>
      </c>
      <c r="CD213" s="1">
        <v>246184.94113001999</v>
      </c>
      <c r="CE213" s="1">
        <v>180721.10212349499</v>
      </c>
      <c r="CF213" s="1">
        <v>144896.904017739</v>
      </c>
      <c r="CG213" s="1">
        <v>196094.892497163</v>
      </c>
      <c r="CH213" s="1">
        <v>235369.09910069601</v>
      </c>
      <c r="CI213" s="1">
        <v>134702.764454705</v>
      </c>
      <c r="CJ213" s="1">
        <v>135509.70827286001</v>
      </c>
      <c r="CK213" s="1">
        <v>166879.21134713601</v>
      </c>
      <c r="CL213" s="1">
        <v>149228.222288561</v>
      </c>
      <c r="CM213" s="1">
        <v>181576.289926517</v>
      </c>
      <c r="CN213" s="1">
        <v>175497.70933866699</v>
      </c>
      <c r="CO213" s="1">
        <v>197936.293274414</v>
      </c>
      <c r="CP213" s="1">
        <v>196602.49407580699</v>
      </c>
      <c r="CQ213" s="1">
        <v>250447.176959559</v>
      </c>
      <c r="CR213" s="1">
        <v>556878.82938394195</v>
      </c>
      <c r="CS213" s="1">
        <v>235369.099100697</v>
      </c>
      <c r="CT213" s="20">
        <v>296045.25336663099</v>
      </c>
      <c r="CU213" s="20">
        <v>196629.83599037601</v>
      </c>
      <c r="CV213" s="20">
        <v>220882.58330727299</v>
      </c>
      <c r="CW213" s="20">
        <v>229115.93470514801</v>
      </c>
      <c r="CX213" s="20">
        <v>137195.436385446</v>
      </c>
      <c r="CY213" s="20">
        <v>134393.692515526</v>
      </c>
      <c r="CZ213" s="20">
        <v>172582.41111011399</v>
      </c>
      <c r="DA213" s="20">
        <v>150453.62561538699</v>
      </c>
      <c r="DB213" s="20">
        <v>213263.95940887099</v>
      </c>
      <c r="DC213" s="22">
        <v>410837.13567191502</v>
      </c>
      <c r="DD213" s="22">
        <v>243090.13045868999</v>
      </c>
      <c r="DE213" s="22">
        <v>167762.42102294299</v>
      </c>
      <c r="DF213" s="22">
        <v>158532.53628106401</v>
      </c>
      <c r="DG213" s="22">
        <v>189507.29796648101</v>
      </c>
      <c r="DH213" s="22">
        <v>160367.336868913</v>
      </c>
      <c r="DI213" s="22">
        <v>167329.51596530201</v>
      </c>
      <c r="DJ213" s="22">
        <v>198959.0998037</v>
      </c>
      <c r="DK213" s="22">
        <v>220937.947331381</v>
      </c>
      <c r="DL213" s="22">
        <v>704910.45791211096</v>
      </c>
      <c r="DM213" s="6">
        <v>0.430972754318937</v>
      </c>
      <c r="DN213" s="6">
        <v>1.3481439126218999</v>
      </c>
      <c r="DO213" s="5">
        <v>0.11128424717105199</v>
      </c>
      <c r="DP213" s="5">
        <v>0.42018303503214699</v>
      </c>
      <c r="DQ213" s="24">
        <v>194506.970267197</v>
      </c>
      <c r="DR213" s="26">
        <v>262223.38792825001</v>
      </c>
      <c r="DS213" t="s">
        <v>1441</v>
      </c>
      <c r="DT213" t="s">
        <v>1442</v>
      </c>
      <c r="DU213" t="s">
        <v>538</v>
      </c>
      <c r="DV213" t="s">
        <v>538</v>
      </c>
      <c r="DW213" t="s">
        <v>3899</v>
      </c>
      <c r="DX213" t="s">
        <v>3900</v>
      </c>
      <c r="DY213" t="s">
        <v>3901</v>
      </c>
      <c r="DZ213" t="s">
        <v>3902</v>
      </c>
      <c r="EA213" t="s">
        <v>3903</v>
      </c>
      <c r="EB213" t="str">
        <f>"PPIA"</f>
        <v>PPIA</v>
      </c>
      <c r="EC213" t="s">
        <v>3904</v>
      </c>
      <c r="ED213" t="s">
        <v>1506</v>
      </c>
      <c r="EE213">
        <v>9606</v>
      </c>
      <c r="EF213" s="15" t="str">
        <f>HYPERLINK("http://www.uniprot.org/uniprot/P62937", "P62937")</f>
        <v>P62937</v>
      </c>
      <c r="EG213" t="s">
        <v>3905</v>
      </c>
      <c r="EH213" t="s">
        <v>2063</v>
      </c>
      <c r="EI213" t="s">
        <v>2943</v>
      </c>
      <c r="EJ213" t="s">
        <v>2410</v>
      </c>
      <c r="EK213" t="s">
        <v>1508</v>
      </c>
      <c r="EL213" t="s">
        <v>1508</v>
      </c>
      <c r="EM213" t="s">
        <v>1508</v>
      </c>
      <c r="EN213" t="s">
        <v>1508</v>
      </c>
      <c r="EO213" t="s">
        <v>3906</v>
      </c>
      <c r="EP213" t="s">
        <v>3907</v>
      </c>
      <c r="EQ213" t="s">
        <v>1514</v>
      </c>
      <c r="ER213" t="s">
        <v>3908</v>
      </c>
      <c r="ES213" t="s">
        <v>3909</v>
      </c>
      <c r="ET213" t="s">
        <v>3910</v>
      </c>
      <c r="EU213" t="s">
        <v>1508</v>
      </c>
      <c r="EV213" t="s">
        <v>3911</v>
      </c>
      <c r="EW213" t="s">
        <v>98</v>
      </c>
    </row>
    <row r="214" spans="1:153">
      <c r="A214">
        <v>219</v>
      </c>
      <c r="B214">
        <v>1</v>
      </c>
      <c r="C214" t="s">
        <v>540</v>
      </c>
      <c r="D214" t="s">
        <v>98</v>
      </c>
      <c r="E214" t="s">
        <v>98</v>
      </c>
      <c r="F214" t="s">
        <v>98</v>
      </c>
      <c r="G214" t="s">
        <v>98</v>
      </c>
      <c r="H214" t="s">
        <v>98</v>
      </c>
      <c r="I214">
        <v>21.6</v>
      </c>
      <c r="J214">
        <v>412</v>
      </c>
      <c r="K214">
        <v>44552</v>
      </c>
      <c r="L214" t="s">
        <v>541</v>
      </c>
      <c r="M214">
        <v>19</v>
      </c>
      <c r="N214">
        <v>19</v>
      </c>
      <c r="O214">
        <v>1</v>
      </c>
      <c r="P214">
        <v>7</v>
      </c>
      <c r="Q214">
        <v>12</v>
      </c>
      <c r="R214">
        <v>7</v>
      </c>
      <c r="S214">
        <v>12</v>
      </c>
      <c r="T214">
        <v>7</v>
      </c>
      <c r="U214">
        <v>12</v>
      </c>
      <c r="V214">
        <v>7</v>
      </c>
      <c r="W214" s="1">
        <v>368330.8284</v>
      </c>
      <c r="X214" s="1">
        <v>253591.60010000001</v>
      </c>
      <c r="Y214" s="1">
        <v>77642.870089999997</v>
      </c>
      <c r="Z214" s="1">
        <v>367993.19290000002</v>
      </c>
      <c r="AA214" s="1">
        <v>108637.7819</v>
      </c>
      <c r="AB214" s="1">
        <v>261960.70259999999</v>
      </c>
      <c r="AC214" s="1">
        <v>334927.57860000001</v>
      </c>
      <c r="AD214" s="1">
        <v>404626.1899</v>
      </c>
      <c r="AE214" s="1">
        <v>549589.89839999995</v>
      </c>
      <c r="AF214" s="1">
        <v>271892.5134</v>
      </c>
      <c r="AG214" s="1">
        <v>324616.6985</v>
      </c>
      <c r="AH214">
        <v>12</v>
      </c>
      <c r="AI214" s="1">
        <v>86517.270629999999</v>
      </c>
      <c r="AJ214" s="1">
        <v>100346.969</v>
      </c>
      <c r="AK214" s="1">
        <v>92099.136840000006</v>
      </c>
      <c r="AL214" s="1">
        <v>127713.1778</v>
      </c>
      <c r="AM214" s="1">
        <v>96310.48633</v>
      </c>
      <c r="AN214" s="1">
        <v>110815.8426</v>
      </c>
      <c r="AO214" s="1">
        <v>190398.32860000001</v>
      </c>
      <c r="AP214" s="1">
        <v>115857.9617</v>
      </c>
      <c r="AQ214" s="1">
        <v>85429.991580000002</v>
      </c>
      <c r="AR214" s="1">
        <v>163046.6378</v>
      </c>
      <c r="AS214" s="1">
        <v>116853.5803</v>
      </c>
      <c r="AT214" s="1">
        <v>209509.05627136299</v>
      </c>
      <c r="AU214" s="1">
        <v>302164.53225363599</v>
      </c>
      <c r="AV214" s="1">
        <v>116853.58028908999</v>
      </c>
      <c r="AW214" s="1">
        <v>184079.25788906301</v>
      </c>
      <c r="AX214" s="1">
        <v>224257.286000683</v>
      </c>
      <c r="AY214" s="1">
        <v>55164.968636295198</v>
      </c>
      <c r="AZ214" s="1">
        <v>269227.65809559199</v>
      </c>
      <c r="BA214" s="1">
        <v>192153.281315445</v>
      </c>
      <c r="BB214" s="1">
        <v>189227.692946995</v>
      </c>
      <c r="BC214" s="1">
        <v>196998.14759240899</v>
      </c>
      <c r="BD214" s="1">
        <v>279450.02040443599</v>
      </c>
      <c r="BE214" s="1">
        <v>343882.00930456398</v>
      </c>
      <c r="BF214" s="1">
        <v>184635.910771636</v>
      </c>
      <c r="BG214" s="1">
        <v>230638.94947222201</v>
      </c>
      <c r="BH214" s="1">
        <v>230638.94947222201</v>
      </c>
      <c r="BI214" s="1">
        <v>176112.52605374501</v>
      </c>
      <c r="BJ214" s="1">
        <v>189420.27610895</v>
      </c>
      <c r="BK214" s="1">
        <v>164165.165052372</v>
      </c>
      <c r="BL214" s="1">
        <v>201336.848726119</v>
      </c>
      <c r="BM214" s="1">
        <v>151825.04193624499</v>
      </c>
      <c r="BN214" s="1">
        <v>189529.684840414</v>
      </c>
      <c r="BO214" s="1">
        <v>310737.71712099802</v>
      </c>
      <c r="BP214" s="1">
        <v>196992.797362535</v>
      </c>
      <c r="BQ214" s="1">
        <v>251325.51053528901</v>
      </c>
      <c r="BR214" s="1">
        <v>171781.95893602501</v>
      </c>
      <c r="BS214" s="1">
        <v>197210.23166547899</v>
      </c>
      <c r="BT214" s="1">
        <v>197210.23166547899</v>
      </c>
      <c r="BU214" s="1">
        <v>213270.627739733</v>
      </c>
      <c r="BV214" s="7">
        <v>0.92469475874637197</v>
      </c>
      <c r="BW214" s="7">
        <v>1.0814379453774701</v>
      </c>
      <c r="BX214" s="1">
        <v>170217.124963938</v>
      </c>
      <c r="BY214" s="1">
        <v>207369.53697551801</v>
      </c>
      <c r="BZ214" s="1">
        <v>51010.7573643902</v>
      </c>
      <c r="CA214" s="1">
        <v>248953.40435055399</v>
      </c>
      <c r="CB214" s="1">
        <v>177683.13210830899</v>
      </c>
      <c r="CC214" s="1">
        <v>174977.85587775399</v>
      </c>
      <c r="CD214" s="1">
        <v>182163.154561445</v>
      </c>
      <c r="CE214" s="1">
        <v>258405.96919954801</v>
      </c>
      <c r="CF214" s="1">
        <v>317985.89163110201</v>
      </c>
      <c r="CG214" s="1">
        <v>170731.858966895</v>
      </c>
      <c r="CH214" s="1">
        <v>213270.627739733</v>
      </c>
      <c r="CI214" s="1">
        <v>190454.7683308</v>
      </c>
      <c r="CJ214" s="1">
        <v>204846.27420809801</v>
      </c>
      <c r="CK214" s="1">
        <v>177534.438796792</v>
      </c>
      <c r="CL214" s="1">
        <v>217733.30801515101</v>
      </c>
      <c r="CM214" s="1">
        <v>164189.36140838201</v>
      </c>
      <c r="CN214" s="1">
        <v>204964.592961858</v>
      </c>
      <c r="CO214" s="1">
        <v>336043.558354621</v>
      </c>
      <c r="CP214" s="1">
        <v>213035.48603390201</v>
      </c>
      <c r="CQ214" s="1">
        <v>271792.94373422902</v>
      </c>
      <c r="CR214" s="1">
        <v>185771.52872469299</v>
      </c>
      <c r="CS214" s="1">
        <v>213270.627739733</v>
      </c>
      <c r="CT214" s="20">
        <v>198158.048415645</v>
      </c>
      <c r="CU214" s="20">
        <v>198546.449666017</v>
      </c>
      <c r="CV214" s="20">
        <v>218972.135367524</v>
      </c>
      <c r="CW214" s="20">
        <v>171894.87649882</v>
      </c>
      <c r="CX214" s="20">
        <v>193979.12996521601</v>
      </c>
      <c r="CY214" s="20">
        <v>203159.22408629401</v>
      </c>
      <c r="CZ214" s="20">
        <v>183601.787516221</v>
      </c>
      <c r="DA214" s="20">
        <v>219521.2480972</v>
      </c>
      <c r="DB214" s="20">
        <v>192842.762240248</v>
      </c>
      <c r="DC214" s="22">
        <v>176864.804946813</v>
      </c>
      <c r="DD214" s="22">
        <v>179873.16691202801</v>
      </c>
      <c r="DE214" s="22">
        <v>239876.86269239601</v>
      </c>
      <c r="DF214" s="22">
        <v>347910.19341381098</v>
      </c>
      <c r="DG214" s="22">
        <v>164996.30794860501</v>
      </c>
      <c r="DH214" s="22">
        <v>187293.76041190201</v>
      </c>
      <c r="DI214" s="22">
        <v>284081.33259715303</v>
      </c>
      <c r="DJ214" s="22">
        <v>215589.068321817</v>
      </c>
      <c r="DK214" s="22">
        <v>239768.624333468</v>
      </c>
      <c r="DL214" s="22">
        <v>235154.01640465501</v>
      </c>
      <c r="DM214" s="6">
        <v>0.19915820462058401</v>
      </c>
      <c r="DN214" s="6">
        <v>1.1480290139175999</v>
      </c>
      <c r="DO214" s="5">
        <v>0.14975294284517901</v>
      </c>
      <c r="DP214" s="5">
        <v>0.48905331684404602</v>
      </c>
      <c r="DQ214" s="24">
        <v>197852.85131702101</v>
      </c>
      <c r="DR214" s="26">
        <v>227140.81379826501</v>
      </c>
      <c r="DS214" t="s">
        <v>1441</v>
      </c>
      <c r="DT214" t="s">
        <v>1442</v>
      </c>
      <c r="DU214" t="s">
        <v>540</v>
      </c>
      <c r="DV214" t="s">
        <v>540</v>
      </c>
      <c r="DW214" t="s">
        <v>3912</v>
      </c>
      <c r="DX214" t="s">
        <v>1508</v>
      </c>
      <c r="DY214" t="s">
        <v>3913</v>
      </c>
      <c r="DZ214" t="s">
        <v>3914</v>
      </c>
      <c r="EA214" t="s">
        <v>3915</v>
      </c>
      <c r="EB214" t="str">
        <f>"CTSD"</f>
        <v>CTSD</v>
      </c>
      <c r="EC214" t="s">
        <v>3916</v>
      </c>
      <c r="ED214" t="s">
        <v>1506</v>
      </c>
      <c r="EE214">
        <v>9606</v>
      </c>
      <c r="EF214" s="15" t="str">
        <f>HYPERLINK("http://www.uniprot.org/uniprot/P07339", "P07339")</f>
        <v>P07339</v>
      </c>
      <c r="EG214" t="s">
        <v>3917</v>
      </c>
      <c r="EH214" t="s">
        <v>1508</v>
      </c>
      <c r="EI214" t="s">
        <v>3723</v>
      </c>
      <c r="EJ214" t="s">
        <v>1510</v>
      </c>
      <c r="EK214" t="s">
        <v>1508</v>
      </c>
      <c r="EL214" t="s">
        <v>3918</v>
      </c>
      <c r="EM214" t="s">
        <v>1528</v>
      </c>
      <c r="EN214" t="s">
        <v>1508</v>
      </c>
      <c r="EO214" t="s">
        <v>3919</v>
      </c>
      <c r="EP214" t="s">
        <v>1923</v>
      </c>
      <c r="EQ214" t="s">
        <v>1514</v>
      </c>
      <c r="ER214" t="s">
        <v>3920</v>
      </c>
      <c r="ES214" t="s">
        <v>3921</v>
      </c>
      <c r="ET214" t="s">
        <v>3922</v>
      </c>
      <c r="EU214" t="s">
        <v>1508</v>
      </c>
      <c r="EV214" t="s">
        <v>3923</v>
      </c>
      <c r="EW214" t="s">
        <v>98</v>
      </c>
    </row>
    <row r="215" spans="1:153">
      <c r="A215">
        <v>346</v>
      </c>
      <c r="B215">
        <v>1</v>
      </c>
      <c r="C215" t="s">
        <v>542</v>
      </c>
      <c r="D215" t="s">
        <v>98</v>
      </c>
      <c r="E215" t="s">
        <v>98</v>
      </c>
      <c r="F215" t="s">
        <v>98</v>
      </c>
      <c r="G215" t="s">
        <v>98</v>
      </c>
      <c r="H215" t="s">
        <v>98</v>
      </c>
      <c r="I215">
        <v>8.5</v>
      </c>
      <c r="J215">
        <v>331</v>
      </c>
      <c r="K215">
        <v>37495</v>
      </c>
      <c r="L215" t="s">
        <v>543</v>
      </c>
      <c r="M215">
        <v>10</v>
      </c>
      <c r="N215">
        <v>10</v>
      </c>
      <c r="O215">
        <v>1</v>
      </c>
      <c r="P215">
        <v>5</v>
      </c>
      <c r="Q215">
        <v>5</v>
      </c>
      <c r="R215">
        <v>5</v>
      </c>
      <c r="S215">
        <v>5</v>
      </c>
      <c r="T215">
        <v>5</v>
      </c>
      <c r="U215">
        <v>5</v>
      </c>
      <c r="V215">
        <v>5</v>
      </c>
      <c r="W215" s="1">
        <v>238898.83300000001</v>
      </c>
      <c r="X215" s="1">
        <v>268970.34620000003</v>
      </c>
      <c r="Y215" s="1">
        <v>25903.471430000001</v>
      </c>
      <c r="Z215" s="1">
        <v>253618.4424</v>
      </c>
      <c r="AA215" s="1">
        <v>165548.59400000001</v>
      </c>
      <c r="AB215" s="1">
        <v>237422.47020000001</v>
      </c>
      <c r="AC215" s="1">
        <v>396952.353</v>
      </c>
      <c r="AD215" s="1">
        <v>242133.18650000001</v>
      </c>
      <c r="AE215" s="1">
        <v>357692.21779999998</v>
      </c>
      <c r="AF215" s="1">
        <v>376664.47710000002</v>
      </c>
      <c r="AG215" s="1">
        <v>281988.99109999998</v>
      </c>
      <c r="AH215">
        <v>5</v>
      </c>
      <c r="AI215" s="1">
        <v>145528.79</v>
      </c>
      <c r="AJ215" s="1">
        <v>175305.2794</v>
      </c>
      <c r="AK215" s="1">
        <v>181690.68350000001</v>
      </c>
      <c r="AL215" s="1">
        <v>162077.82810000001</v>
      </c>
      <c r="AM215" s="1">
        <v>143781.3499</v>
      </c>
      <c r="AN215" s="1">
        <v>165980.55710000001</v>
      </c>
      <c r="AO215" s="1">
        <v>137508.3443</v>
      </c>
      <c r="AP215" s="1">
        <v>95143.687619999997</v>
      </c>
      <c r="AQ215" s="1">
        <v>116115.4838</v>
      </c>
      <c r="AR215" s="1">
        <v>243855.9117</v>
      </c>
      <c r="AS215" s="1">
        <v>156698.79149999999</v>
      </c>
      <c r="AT215" s="1">
        <v>207703.64043863601</v>
      </c>
      <c r="AU215" s="1">
        <v>258708.48933909001</v>
      </c>
      <c r="AV215" s="1">
        <v>156698.79153818099</v>
      </c>
      <c r="AW215" s="1">
        <v>119393.535643576</v>
      </c>
      <c r="AX215" s="1">
        <v>237857.089232019</v>
      </c>
      <c r="AY215" s="1">
        <v>18404.319512541599</v>
      </c>
      <c r="AZ215" s="1">
        <v>185549.89770084899</v>
      </c>
      <c r="BA215" s="1">
        <v>292814.38738817303</v>
      </c>
      <c r="BB215" s="1">
        <v>171502.465231679</v>
      </c>
      <c r="BC215" s="1">
        <v>233479.96169894401</v>
      </c>
      <c r="BD215" s="1">
        <v>167226.25869753701</v>
      </c>
      <c r="BE215" s="1">
        <v>223810.370110088</v>
      </c>
      <c r="BF215" s="1">
        <v>255784.12555393501</v>
      </c>
      <c r="BG215" s="1">
        <v>200352.12289005399</v>
      </c>
      <c r="BH215" s="1">
        <v>200352.12289005399</v>
      </c>
      <c r="BI215" s="1">
        <v>296234.99023740599</v>
      </c>
      <c r="BJ215" s="1">
        <v>330915.56982956501</v>
      </c>
      <c r="BK215" s="1">
        <v>323860.59271189</v>
      </c>
      <c r="BL215" s="1">
        <v>255511.91913124299</v>
      </c>
      <c r="BM215" s="1">
        <v>226658.69844556699</v>
      </c>
      <c r="BN215" s="1">
        <v>283878.56770940899</v>
      </c>
      <c r="BO215" s="1">
        <v>224419.13911249599</v>
      </c>
      <c r="BP215" s="1">
        <v>161772.40563046301</v>
      </c>
      <c r="BQ215" s="1">
        <v>341598.80748389399</v>
      </c>
      <c r="BR215" s="1">
        <v>256920.63801610199</v>
      </c>
      <c r="BS215" s="1">
        <v>264455.78213418002</v>
      </c>
      <c r="BT215" s="1">
        <v>264455.78213418002</v>
      </c>
      <c r="BU215" s="1">
        <v>230183.13874202999</v>
      </c>
      <c r="BV215" s="7">
        <v>1.1488929362048499</v>
      </c>
      <c r="BW215" s="7">
        <v>0.870403123291285</v>
      </c>
      <c r="BX215" s="1">
        <v>137170.38972942601</v>
      </c>
      <c r="BY215" s="1">
        <v>273272.32964491402</v>
      </c>
      <c r="BZ215" s="1">
        <v>21144.592683616102</v>
      </c>
      <c r="CA215" s="1">
        <v>213176.96678203801</v>
      </c>
      <c r="CB215" s="1">
        <v>336412.38128942298</v>
      </c>
      <c r="CC215" s="1">
        <v>197037.97084639399</v>
      </c>
      <c r="CD215" s="1">
        <v>268243.47874129598</v>
      </c>
      <c r="CE215" s="1">
        <v>192125.06736556499</v>
      </c>
      <c r="CF215" s="1">
        <v>257134.15326887401</v>
      </c>
      <c r="CG215" s="1">
        <v>293868.57504225202</v>
      </c>
      <c r="CH215" s="1">
        <v>230183.13874202999</v>
      </c>
      <c r="CI215" s="1">
        <v>257843.86073080101</v>
      </c>
      <c r="CJ215" s="1">
        <v>288029.94552536902</v>
      </c>
      <c r="CK215" s="1">
        <v>281889.27140739601</v>
      </c>
      <c r="CL215" s="1">
        <v>222398.37244998399</v>
      </c>
      <c r="CM215" s="1">
        <v>197284.43904815899</v>
      </c>
      <c r="CN215" s="1">
        <v>247088.791969727</v>
      </c>
      <c r="CO215" s="1">
        <v>195335.119609858</v>
      </c>
      <c r="CP215" s="1">
        <v>140807.2071231</v>
      </c>
      <c r="CQ215" s="1">
        <v>297328.66894656001</v>
      </c>
      <c r="CR215" s="1">
        <v>223624.52576720499</v>
      </c>
      <c r="CS215" s="1">
        <v>230183.13874202999</v>
      </c>
      <c r="CT215" s="20">
        <v>159686.73384041199</v>
      </c>
      <c r="CU215" s="20">
        <v>261645.23311524099</v>
      </c>
      <c r="CV215" s="20">
        <v>187504.226942421</v>
      </c>
      <c r="CW215" s="20">
        <v>325453.31708341202</v>
      </c>
      <c r="CX215" s="20">
        <v>262615.25615656999</v>
      </c>
      <c r="CY215" s="20">
        <v>285657.82059138903</v>
      </c>
      <c r="CZ215" s="20">
        <v>291523.01076233899</v>
      </c>
      <c r="DA215" s="20">
        <v>224224.62020192799</v>
      </c>
      <c r="DB215" s="20">
        <v>231713.40607408399</v>
      </c>
      <c r="DC215" s="22">
        <v>199162.81466616099</v>
      </c>
      <c r="DD215" s="22">
        <v>264871.36842165998</v>
      </c>
      <c r="DE215" s="22">
        <v>178348.66023790601</v>
      </c>
      <c r="DF215" s="22">
        <v>281331.95639023301</v>
      </c>
      <c r="DG215" s="22">
        <v>283996.38003994798</v>
      </c>
      <c r="DH215" s="22">
        <v>225786.260616516</v>
      </c>
      <c r="DI215" s="22">
        <v>165130.56031633299</v>
      </c>
      <c r="DJ215" s="22">
        <v>142495.01414912299</v>
      </c>
      <c r="DK215" s="22">
        <v>262295.573051846</v>
      </c>
      <c r="DL215" s="22">
        <v>283069.23973627499</v>
      </c>
      <c r="DM215" s="6">
        <v>-0.115930422555915</v>
      </c>
      <c r="DN215" s="6">
        <v>-1.0836725206153499</v>
      </c>
      <c r="DO215" s="5">
        <v>0.48112391832634899</v>
      </c>
      <c r="DP215" s="5">
        <v>0.78561143307134695</v>
      </c>
      <c r="DQ215" s="24">
        <v>247780.40275197799</v>
      </c>
      <c r="DR215" s="26">
        <v>228648.78276259999</v>
      </c>
      <c r="DS215" t="s">
        <v>1443</v>
      </c>
      <c r="DT215" t="s">
        <v>1442</v>
      </c>
      <c r="DU215" t="s">
        <v>542</v>
      </c>
      <c r="DV215" t="s">
        <v>542</v>
      </c>
      <c r="DW215" t="s">
        <v>3924</v>
      </c>
      <c r="DX215" t="s">
        <v>1508</v>
      </c>
      <c r="DY215" t="s">
        <v>3925</v>
      </c>
      <c r="DZ215" t="s">
        <v>3926</v>
      </c>
      <c r="EA215" t="s">
        <v>3927</v>
      </c>
      <c r="EB215" t="str">
        <f>"CTSS"</f>
        <v>CTSS</v>
      </c>
      <c r="EC215" t="s">
        <v>1508</v>
      </c>
      <c r="ED215" t="s">
        <v>1506</v>
      </c>
      <c r="EE215">
        <v>9606</v>
      </c>
      <c r="EF215" s="15" t="str">
        <f>HYPERLINK("http://www.uniprot.org/uniprot/P25774", "P25774")</f>
        <v>P25774</v>
      </c>
      <c r="EG215" t="s">
        <v>3928</v>
      </c>
      <c r="EH215" t="s">
        <v>1508</v>
      </c>
      <c r="EI215" t="s">
        <v>3159</v>
      </c>
      <c r="EJ215" t="s">
        <v>1542</v>
      </c>
      <c r="EK215" t="s">
        <v>1508</v>
      </c>
      <c r="EL215" t="s">
        <v>1508</v>
      </c>
      <c r="EM215" t="s">
        <v>1528</v>
      </c>
      <c r="EN215" t="s">
        <v>1508</v>
      </c>
      <c r="EO215" t="s">
        <v>3462</v>
      </c>
      <c r="EP215" t="s">
        <v>1923</v>
      </c>
      <c r="EQ215" t="s">
        <v>1514</v>
      </c>
      <c r="ER215" t="s">
        <v>3929</v>
      </c>
      <c r="ES215" t="s">
        <v>3930</v>
      </c>
      <c r="ET215" t="s">
        <v>3931</v>
      </c>
      <c r="EU215" t="s">
        <v>1508</v>
      </c>
      <c r="EV215" t="s">
        <v>3932</v>
      </c>
      <c r="EW215" t="s">
        <v>98</v>
      </c>
    </row>
    <row r="216" spans="1:153">
      <c r="A216">
        <v>524</v>
      </c>
      <c r="B216">
        <v>1</v>
      </c>
      <c r="C216" t="s">
        <v>544</v>
      </c>
      <c r="D216" t="s">
        <v>98</v>
      </c>
      <c r="E216" t="s">
        <v>98</v>
      </c>
      <c r="F216" t="s">
        <v>98</v>
      </c>
      <c r="G216" t="s">
        <v>98</v>
      </c>
      <c r="H216" t="s">
        <v>98</v>
      </c>
      <c r="I216">
        <v>39.799999999999997</v>
      </c>
      <c r="J216">
        <v>590</v>
      </c>
      <c r="K216">
        <v>60540</v>
      </c>
      <c r="L216" t="s">
        <v>545</v>
      </c>
      <c r="M216">
        <v>36</v>
      </c>
      <c r="N216">
        <v>36</v>
      </c>
      <c r="O216">
        <v>1</v>
      </c>
      <c r="P216">
        <v>17</v>
      </c>
      <c r="Q216">
        <v>19</v>
      </c>
      <c r="R216">
        <v>17</v>
      </c>
      <c r="S216">
        <v>19</v>
      </c>
      <c r="T216">
        <v>17</v>
      </c>
      <c r="U216">
        <v>19</v>
      </c>
      <c r="V216">
        <v>17</v>
      </c>
      <c r="W216" s="1">
        <v>436663.29509999999</v>
      </c>
      <c r="X216" s="1">
        <v>262406.16489999997</v>
      </c>
      <c r="Y216" s="1">
        <v>60578.667939999999</v>
      </c>
      <c r="Z216" s="1">
        <v>440724.17660000001</v>
      </c>
      <c r="AA216" s="1">
        <v>162845.85860000001</v>
      </c>
      <c r="AB216" s="1">
        <v>310472.14390000002</v>
      </c>
      <c r="AC216" s="1">
        <v>351932.71130000002</v>
      </c>
      <c r="AD216" s="1">
        <v>431538.97970000003</v>
      </c>
      <c r="AE216" s="1">
        <v>289556.47690000001</v>
      </c>
      <c r="AF216" s="1">
        <v>313594.27510000003</v>
      </c>
      <c r="AG216" s="1">
        <v>333303.78690000001</v>
      </c>
      <c r="AH216">
        <v>19</v>
      </c>
      <c r="AI216" s="1">
        <v>78387.500369999994</v>
      </c>
      <c r="AJ216" s="1">
        <v>104435.84540000001</v>
      </c>
      <c r="AK216" s="1">
        <v>108559.6854</v>
      </c>
      <c r="AL216" s="1">
        <v>136702.83119999999</v>
      </c>
      <c r="AM216" s="1">
        <v>84779.291020000004</v>
      </c>
      <c r="AN216" s="1">
        <v>94036.159360000005</v>
      </c>
      <c r="AO216" s="1">
        <v>147583.2034</v>
      </c>
      <c r="AP216" s="1">
        <v>111857.1363</v>
      </c>
      <c r="AQ216" s="1">
        <v>68947.169309999997</v>
      </c>
      <c r="AR216" s="1">
        <v>126819.1804</v>
      </c>
      <c r="AS216" s="1">
        <v>106210.8002</v>
      </c>
      <c r="AT216" s="1">
        <v>207360.69724090901</v>
      </c>
      <c r="AU216" s="1">
        <v>308510.59426727198</v>
      </c>
      <c r="AV216" s="1">
        <v>106210.800214545</v>
      </c>
      <c r="AW216" s="1">
        <v>218229.507583083</v>
      </c>
      <c r="AX216" s="1">
        <v>232052.22234142001</v>
      </c>
      <c r="AY216" s="1">
        <v>43040.916868026099</v>
      </c>
      <c r="AZ216" s="1">
        <v>322438.40435485903</v>
      </c>
      <c r="BA216" s="1">
        <v>288033.91905980202</v>
      </c>
      <c r="BB216" s="1">
        <v>224270.00283402199</v>
      </c>
      <c r="BC216" s="1">
        <v>207000.24910780499</v>
      </c>
      <c r="BD216" s="1">
        <v>298037.00228173099</v>
      </c>
      <c r="BE216" s="1">
        <v>181177.38949243099</v>
      </c>
      <c r="BF216" s="1">
        <v>212954.61162874199</v>
      </c>
      <c r="BG216" s="1">
        <v>236811.09327075901</v>
      </c>
      <c r="BH216" s="1">
        <v>236811.09327075901</v>
      </c>
      <c r="BI216" s="1">
        <v>159563.756469366</v>
      </c>
      <c r="BJ216" s="1">
        <v>197138.656687674</v>
      </c>
      <c r="BK216" s="1">
        <v>193505.816484312</v>
      </c>
      <c r="BL216" s="1">
        <v>215508.827827058</v>
      </c>
      <c r="BM216" s="1">
        <v>133647.12301766401</v>
      </c>
      <c r="BN216" s="1">
        <v>160831.188293502</v>
      </c>
      <c r="BO216" s="1">
        <v>240861.713687963</v>
      </c>
      <c r="BP216" s="1">
        <v>190190.21102543201</v>
      </c>
      <c r="BQ216" s="1">
        <v>202834.88510673601</v>
      </c>
      <c r="BR216" s="1">
        <v>133613.593838689</v>
      </c>
      <c r="BS216" s="1">
        <v>179248.735546171</v>
      </c>
      <c r="BT216" s="1">
        <v>179248.735546171</v>
      </c>
      <c r="BU216" s="1">
        <v>206029.34022145899</v>
      </c>
      <c r="BV216" s="7">
        <v>0.87001557813803498</v>
      </c>
      <c r="BW216" s="7">
        <v>1.1494047062239301</v>
      </c>
      <c r="BX216" s="1">
        <v>189863.07120667401</v>
      </c>
      <c r="BY216" s="1">
        <v>201889.048378587</v>
      </c>
      <c r="BZ216" s="1">
        <v>37446.268172526798</v>
      </c>
      <c r="CA216" s="1">
        <v>280526.43477869901</v>
      </c>
      <c r="CB216" s="1">
        <v>250593.996614178</v>
      </c>
      <c r="CC216" s="1">
        <v>195118.396174661</v>
      </c>
      <c r="CD216" s="1">
        <v>180093.44140224499</v>
      </c>
      <c r="CE216" s="1">
        <v>259296.83484666701</v>
      </c>
      <c r="CF216" s="1">
        <v>157627.15126479801</v>
      </c>
      <c r="CG216" s="1">
        <v>185273.829553341</v>
      </c>
      <c r="CH216" s="1">
        <v>206029.34022145899</v>
      </c>
      <c r="CI216" s="1">
        <v>183403.33262865999</v>
      </c>
      <c r="CJ216" s="1">
        <v>226592.09977547801</v>
      </c>
      <c r="CK216" s="1">
        <v>222416.49614877501</v>
      </c>
      <c r="CL216" s="1">
        <v>247706.86093722499</v>
      </c>
      <c r="CM216" s="1">
        <v>153614.63216979301</v>
      </c>
      <c r="CN216" s="1">
        <v>184860.12473213999</v>
      </c>
      <c r="CO216" s="1">
        <v>276847.58726210799</v>
      </c>
      <c r="CP216" s="1">
        <v>218605.52363035601</v>
      </c>
      <c r="CQ216" s="1">
        <v>233139.37152807499</v>
      </c>
      <c r="CR216" s="1">
        <v>153576.093573683</v>
      </c>
      <c r="CS216" s="1">
        <v>206029.34022145899</v>
      </c>
      <c r="CT216" s="20">
        <v>221028.85161810799</v>
      </c>
      <c r="CU216" s="20">
        <v>193299.14300166201</v>
      </c>
      <c r="CV216" s="20">
        <v>246742.84977454401</v>
      </c>
      <c r="CW216" s="20">
        <v>242430.576207326</v>
      </c>
      <c r="CX216" s="20">
        <v>186797.20758808299</v>
      </c>
      <c r="CY216" s="20">
        <v>224725.957806316</v>
      </c>
      <c r="CZ216" s="20">
        <v>230017.71680339199</v>
      </c>
      <c r="DA216" s="20">
        <v>249740.93201851999</v>
      </c>
      <c r="DB216" s="20">
        <v>180422.590928174</v>
      </c>
      <c r="DC216" s="22">
        <v>197222.53943422399</v>
      </c>
      <c r="DD216" s="22">
        <v>177829.47228321599</v>
      </c>
      <c r="DE216" s="22">
        <v>240703.84845117401</v>
      </c>
      <c r="DF216" s="22">
        <v>172460.77303147901</v>
      </c>
      <c r="DG216" s="22">
        <v>179049.75685720099</v>
      </c>
      <c r="DH216" s="22">
        <v>168922.580290435</v>
      </c>
      <c r="DI216" s="22">
        <v>234038.80110307399</v>
      </c>
      <c r="DJ216" s="22">
        <v>221225.87202195701</v>
      </c>
      <c r="DK216" s="22">
        <v>205669.45418537699</v>
      </c>
      <c r="DL216" s="22">
        <v>194400.269382014</v>
      </c>
      <c r="DM216" s="6">
        <v>-0.14013354822753299</v>
      </c>
      <c r="DN216" s="6">
        <v>-1.1020072252427</v>
      </c>
      <c r="DO216" s="5">
        <v>0.218709107056062</v>
      </c>
      <c r="DP216" s="5">
        <v>0.56144095074023503</v>
      </c>
      <c r="DQ216" s="24">
        <v>219467.313971792</v>
      </c>
      <c r="DR216" s="26">
        <v>199152.336704015</v>
      </c>
      <c r="DS216" t="s">
        <v>1443</v>
      </c>
      <c r="DT216" t="s">
        <v>1442</v>
      </c>
      <c r="DU216" t="s">
        <v>544</v>
      </c>
      <c r="DV216" t="s">
        <v>544</v>
      </c>
      <c r="DW216" t="s">
        <v>3933</v>
      </c>
      <c r="DX216" t="s">
        <v>1508</v>
      </c>
      <c r="DY216" t="s">
        <v>3934</v>
      </c>
      <c r="DZ216" t="s">
        <v>3935</v>
      </c>
      <c r="EA216" t="s">
        <v>3936</v>
      </c>
      <c r="EB216" t="str">
        <f>"SBSN"</f>
        <v>SBSN</v>
      </c>
      <c r="EC216" t="s">
        <v>1508</v>
      </c>
      <c r="ED216" t="s">
        <v>1506</v>
      </c>
      <c r="EE216">
        <v>9606</v>
      </c>
      <c r="EF216" s="15" t="str">
        <f>HYPERLINK("http://www.uniprot.org/uniprot/Q6UWP8", "Q6UWP8")</f>
        <v>Q6UWP8</v>
      </c>
      <c r="EG216" t="s">
        <v>3937</v>
      </c>
      <c r="EH216" t="s">
        <v>1508</v>
      </c>
      <c r="EI216" t="s">
        <v>1509</v>
      </c>
      <c r="EJ216" t="s">
        <v>1542</v>
      </c>
      <c r="EK216" t="s">
        <v>1508</v>
      </c>
      <c r="EL216" t="s">
        <v>1508</v>
      </c>
      <c r="EM216" t="s">
        <v>1528</v>
      </c>
      <c r="EN216" t="s">
        <v>1508</v>
      </c>
      <c r="EO216" t="s">
        <v>1508</v>
      </c>
      <c r="EP216" t="s">
        <v>1508</v>
      </c>
      <c r="EQ216" t="s">
        <v>1508</v>
      </c>
      <c r="ER216" t="s">
        <v>1508</v>
      </c>
      <c r="ES216" t="s">
        <v>2579</v>
      </c>
      <c r="ET216" t="s">
        <v>1508</v>
      </c>
      <c r="EU216" t="s">
        <v>1508</v>
      </c>
      <c r="EV216" t="s">
        <v>1508</v>
      </c>
      <c r="EW216" t="s">
        <v>98</v>
      </c>
    </row>
    <row r="217" spans="1:153">
      <c r="A217">
        <v>356</v>
      </c>
      <c r="B217">
        <v>1</v>
      </c>
      <c r="C217" t="s">
        <v>546</v>
      </c>
      <c r="D217" t="s">
        <v>98</v>
      </c>
      <c r="E217" t="s">
        <v>98</v>
      </c>
      <c r="F217" t="s">
        <v>98</v>
      </c>
      <c r="G217" t="s">
        <v>98</v>
      </c>
      <c r="H217" t="s">
        <v>98</v>
      </c>
      <c r="I217">
        <v>25.7</v>
      </c>
      <c r="J217">
        <v>417</v>
      </c>
      <c r="K217">
        <v>48141</v>
      </c>
      <c r="L217" t="s">
        <v>547</v>
      </c>
      <c r="M217">
        <v>16</v>
      </c>
      <c r="N217">
        <v>16</v>
      </c>
      <c r="O217">
        <v>1</v>
      </c>
      <c r="P217">
        <v>10</v>
      </c>
      <c r="Q217">
        <v>6</v>
      </c>
      <c r="R217">
        <v>10</v>
      </c>
      <c r="S217">
        <v>6</v>
      </c>
      <c r="T217">
        <v>10</v>
      </c>
      <c r="U217">
        <v>6</v>
      </c>
      <c r="V217">
        <v>10</v>
      </c>
      <c r="W217" s="1">
        <v>429739.2917</v>
      </c>
      <c r="X217" s="1">
        <v>268328.33970000001</v>
      </c>
      <c r="Y217" s="1">
        <v>47656.071199999998</v>
      </c>
      <c r="Z217" s="1">
        <v>381088.95020000002</v>
      </c>
      <c r="AA217" s="1">
        <v>146735.24720000001</v>
      </c>
      <c r="AB217" s="1">
        <v>485233.10639999999</v>
      </c>
      <c r="AC217" s="1">
        <v>459461.37910000002</v>
      </c>
      <c r="AD217" s="1">
        <v>397942.57010000001</v>
      </c>
      <c r="AE217" s="1">
        <v>334235.4583</v>
      </c>
      <c r="AF217" s="1">
        <v>350514.17680000002</v>
      </c>
      <c r="AG217" s="1">
        <v>361475.39110000001</v>
      </c>
      <c r="AH217">
        <v>6</v>
      </c>
      <c r="AI217" s="1">
        <v>46578.772949999999</v>
      </c>
      <c r="AJ217" s="1">
        <v>46080.041989999998</v>
      </c>
      <c r="AK217" s="1">
        <v>57116.020510000002</v>
      </c>
      <c r="AL217" s="1">
        <v>55091.202389999999</v>
      </c>
      <c r="AM217" s="1">
        <v>45404.937559999998</v>
      </c>
      <c r="AN217" s="1">
        <v>54027.374510000001</v>
      </c>
      <c r="AO217" s="1">
        <v>63744.451659999999</v>
      </c>
      <c r="AP217" s="1">
        <v>51214.915410000001</v>
      </c>
      <c r="AQ217" s="1">
        <v>34423.045169999998</v>
      </c>
      <c r="AR217" s="1">
        <v>158232.01070000001</v>
      </c>
      <c r="AS217" s="1">
        <v>61191.277289999998</v>
      </c>
      <c r="AT217" s="1">
        <v>197068.81963363601</v>
      </c>
      <c r="AU217" s="1">
        <v>332946.36198181799</v>
      </c>
      <c r="AV217" s="1">
        <v>61191.277285454496</v>
      </c>
      <c r="AW217" s="1">
        <v>214769.12547759901</v>
      </c>
      <c r="AX217" s="1">
        <v>237289.34710164901</v>
      </c>
      <c r="AY217" s="1">
        <v>33859.460244446098</v>
      </c>
      <c r="AZ217" s="1">
        <v>278808.65072505397</v>
      </c>
      <c r="BA217" s="1">
        <v>259538.24480756401</v>
      </c>
      <c r="BB217" s="1">
        <v>350508.83721967798</v>
      </c>
      <c r="BC217" s="1">
        <v>270246.60361293302</v>
      </c>
      <c r="BD217" s="1">
        <v>274834.06193188298</v>
      </c>
      <c r="BE217" s="1">
        <v>209133.321619719</v>
      </c>
      <c r="BF217" s="1">
        <v>238026.06207339</v>
      </c>
      <c r="BG217" s="1">
        <v>256826.912628355</v>
      </c>
      <c r="BH217" s="1">
        <v>256826.912628355</v>
      </c>
      <c r="BI217" s="1">
        <v>94814.657292990596</v>
      </c>
      <c r="BJ217" s="1">
        <v>86983.138243645793</v>
      </c>
      <c r="BK217" s="1">
        <v>101808.34756842699</v>
      </c>
      <c r="BL217" s="1">
        <v>86849.996788158198</v>
      </c>
      <c r="BM217" s="1">
        <v>71576.905193264203</v>
      </c>
      <c r="BN217" s="1">
        <v>92403.676436381094</v>
      </c>
      <c r="BO217" s="1">
        <v>104033.504567005</v>
      </c>
      <c r="BP217" s="1">
        <v>87080.501894429093</v>
      </c>
      <c r="BQ217" s="1">
        <v>101268.761023206</v>
      </c>
      <c r="BR217" s="1">
        <v>166709.38530958199</v>
      </c>
      <c r="BS217" s="1">
        <v>103270.6566567</v>
      </c>
      <c r="BT217" s="1">
        <v>103270.6566567</v>
      </c>
      <c r="BU217" s="1">
        <v>162857.864146142</v>
      </c>
      <c r="BV217" s="7">
        <v>0.63411525871437002</v>
      </c>
      <c r="BW217" s="7">
        <v>1.57700037376081</v>
      </c>
      <c r="BX217" s="1">
        <v>136188.37956608599</v>
      </c>
      <c r="BY217" s="1">
        <v>150468.79572752601</v>
      </c>
      <c r="BZ217" s="1">
        <v>21470.800392835899</v>
      </c>
      <c r="CA217" s="1">
        <v>176796.81968632201</v>
      </c>
      <c r="CB217" s="1">
        <v>164577.161252422</v>
      </c>
      <c r="CC217" s="1">
        <v>222263.00199522899</v>
      </c>
      <c r="CD217" s="1">
        <v>171367.49496669401</v>
      </c>
      <c r="CE217" s="1">
        <v>174276.47228545701</v>
      </c>
      <c r="CF217" s="1">
        <v>132614.63034468301</v>
      </c>
      <c r="CG217" s="1">
        <v>150935.95793243</v>
      </c>
      <c r="CH217" s="1">
        <v>162857.864146142</v>
      </c>
      <c r="CI217" s="1">
        <v>149522.74998905</v>
      </c>
      <c r="CJ217" s="1">
        <v>137172.44152111799</v>
      </c>
      <c r="CK217" s="1">
        <v>160551.80216738101</v>
      </c>
      <c r="CL217" s="1">
        <v>136962.47739605099</v>
      </c>
      <c r="CM217" s="1">
        <v>112876.80624242</v>
      </c>
      <c r="CN217" s="1">
        <v>145720.63227704601</v>
      </c>
      <c r="CO217" s="1">
        <v>164060.875585815</v>
      </c>
      <c r="CP217" s="1">
        <v>137325.984034794</v>
      </c>
      <c r="CQ217" s="1">
        <v>159700.87398389101</v>
      </c>
      <c r="CR217" s="1">
        <v>262900.76294264698</v>
      </c>
      <c r="CS217" s="1">
        <v>162857.864146142</v>
      </c>
      <c r="CT217" s="20">
        <v>158543.52796419401</v>
      </c>
      <c r="CU217" s="20">
        <v>144066.70146902301</v>
      </c>
      <c r="CV217" s="20">
        <v>155505.31326893601</v>
      </c>
      <c r="CW217" s="20">
        <v>159215.84943002401</v>
      </c>
      <c r="CX217" s="20">
        <v>152289.665452246</v>
      </c>
      <c r="CY217" s="20">
        <v>136042.73201055499</v>
      </c>
      <c r="CZ217" s="20">
        <v>166038.75882708101</v>
      </c>
      <c r="DA217" s="20">
        <v>138087.15926170399</v>
      </c>
      <c r="DB217" s="20">
        <v>132575.42950364601</v>
      </c>
      <c r="DC217" s="22">
        <v>224659.87080241201</v>
      </c>
      <c r="DD217" s="22">
        <v>169213.22042127399</v>
      </c>
      <c r="DE217" s="22">
        <v>161779.906023188</v>
      </c>
      <c r="DF217" s="22">
        <v>145094.429995168</v>
      </c>
      <c r="DG217" s="22">
        <v>145865.42866827099</v>
      </c>
      <c r="DH217" s="22">
        <v>133157.462927496</v>
      </c>
      <c r="DI217" s="22">
        <v>138692.23499380599</v>
      </c>
      <c r="DJ217" s="22">
        <v>138972.062850255</v>
      </c>
      <c r="DK217" s="22">
        <v>140883.93294497399</v>
      </c>
      <c r="DL217" s="22">
        <v>332786.03425517201</v>
      </c>
      <c r="DM217" s="6">
        <v>0.21490788071060599</v>
      </c>
      <c r="DN217" s="6">
        <v>1.16063363263307</v>
      </c>
      <c r="DO217" s="5">
        <v>0.18511740206176</v>
      </c>
      <c r="DP217" s="5">
        <v>0.51661774291482698</v>
      </c>
      <c r="DQ217" s="24">
        <v>149151.681909712</v>
      </c>
      <c r="DR217" s="26">
        <v>173110.45838820201</v>
      </c>
      <c r="DS217" t="s">
        <v>1441</v>
      </c>
      <c r="DT217" t="s">
        <v>1442</v>
      </c>
      <c r="DU217" t="s">
        <v>546</v>
      </c>
      <c r="DV217" t="s">
        <v>546</v>
      </c>
      <c r="DW217" t="s">
        <v>3938</v>
      </c>
      <c r="DX217" t="s">
        <v>3939</v>
      </c>
      <c r="DY217" t="s">
        <v>3940</v>
      </c>
      <c r="DZ217" t="s">
        <v>3941</v>
      </c>
      <c r="EA217" t="s">
        <v>3942</v>
      </c>
      <c r="EB217" t="str">
        <f>"CALR"</f>
        <v>CALR</v>
      </c>
      <c r="EC217" t="s">
        <v>3943</v>
      </c>
      <c r="ED217" t="s">
        <v>1506</v>
      </c>
      <c r="EE217">
        <v>9606</v>
      </c>
      <c r="EF217" s="15" t="str">
        <f>HYPERLINK("http://www.uniprot.org/uniprot/P27797", "P27797")</f>
        <v>P27797</v>
      </c>
      <c r="EG217" t="s">
        <v>3944</v>
      </c>
      <c r="EH217" t="s">
        <v>1508</v>
      </c>
      <c r="EI217" t="s">
        <v>3945</v>
      </c>
      <c r="EJ217" t="s">
        <v>1508</v>
      </c>
      <c r="EK217" t="s">
        <v>1508</v>
      </c>
      <c r="EL217" t="s">
        <v>1508</v>
      </c>
      <c r="EM217" t="s">
        <v>1559</v>
      </c>
      <c r="EN217" t="s">
        <v>3946</v>
      </c>
      <c r="EO217" t="s">
        <v>1949</v>
      </c>
      <c r="EP217" t="s">
        <v>3947</v>
      </c>
      <c r="EQ217" t="s">
        <v>1514</v>
      </c>
      <c r="ER217" t="s">
        <v>3948</v>
      </c>
      <c r="ES217" t="s">
        <v>3949</v>
      </c>
      <c r="ET217" t="s">
        <v>3950</v>
      </c>
      <c r="EU217" t="s">
        <v>1508</v>
      </c>
      <c r="EV217" t="s">
        <v>3951</v>
      </c>
      <c r="EW217" t="s">
        <v>98</v>
      </c>
    </row>
    <row r="218" spans="1:153">
      <c r="A218">
        <v>432</v>
      </c>
      <c r="B218">
        <v>1</v>
      </c>
      <c r="C218" t="s">
        <v>548</v>
      </c>
      <c r="D218" t="s">
        <v>98</v>
      </c>
      <c r="E218" t="s">
        <v>98</v>
      </c>
      <c r="F218" t="s">
        <v>98</v>
      </c>
      <c r="G218" t="s">
        <v>98</v>
      </c>
      <c r="H218" t="s">
        <v>98</v>
      </c>
      <c r="I218">
        <v>16.8</v>
      </c>
      <c r="J218">
        <v>119</v>
      </c>
      <c r="K218">
        <v>13714</v>
      </c>
      <c r="L218" t="s">
        <v>549</v>
      </c>
      <c r="M218">
        <v>12</v>
      </c>
      <c r="N218">
        <v>12</v>
      </c>
      <c r="O218">
        <v>1</v>
      </c>
      <c r="P218">
        <v>5</v>
      </c>
      <c r="Q218">
        <v>7</v>
      </c>
      <c r="R218">
        <v>5</v>
      </c>
      <c r="S218">
        <v>7</v>
      </c>
      <c r="T218">
        <v>5</v>
      </c>
      <c r="U218">
        <v>7</v>
      </c>
      <c r="V218">
        <v>5</v>
      </c>
      <c r="W218" s="1">
        <v>446565.98540000001</v>
      </c>
      <c r="X218" s="1">
        <v>216060.16699999999</v>
      </c>
      <c r="Y218" s="1">
        <v>36934.087099999997</v>
      </c>
      <c r="Z218" s="1">
        <v>306739.01899999997</v>
      </c>
      <c r="AA218" s="1">
        <v>144444.26420000001</v>
      </c>
      <c r="AB218" s="1">
        <v>247245.0742</v>
      </c>
      <c r="AC218" s="1">
        <v>579136.70609999995</v>
      </c>
      <c r="AD218" s="1">
        <v>202931.3401</v>
      </c>
      <c r="AE218" s="1">
        <v>533145.38870000001</v>
      </c>
      <c r="AF218" s="1">
        <v>299978.98070000001</v>
      </c>
      <c r="AG218" s="1">
        <v>330694.10279999999</v>
      </c>
      <c r="AH218">
        <v>7</v>
      </c>
      <c r="AI218" s="1">
        <v>33325.625119999997</v>
      </c>
      <c r="AJ218" s="1">
        <v>102386.3322</v>
      </c>
      <c r="AK218" s="1">
        <v>41484.607060000002</v>
      </c>
      <c r="AL218" s="1">
        <v>75343.475340000005</v>
      </c>
      <c r="AM218" s="1">
        <v>93523.217770000003</v>
      </c>
      <c r="AN218" s="1">
        <v>98819.325809999995</v>
      </c>
      <c r="AO218" s="1">
        <v>103080.24460000001</v>
      </c>
      <c r="AP218" s="1">
        <v>82741.046629999997</v>
      </c>
      <c r="AQ218" s="1">
        <v>36401.798459999998</v>
      </c>
      <c r="AR218" s="1">
        <v>173480.9014</v>
      </c>
      <c r="AS218" s="1">
        <v>84058.657439999995</v>
      </c>
      <c r="AT218" s="1">
        <v>194023.65214227201</v>
      </c>
      <c r="AU218" s="1">
        <v>303988.646845454</v>
      </c>
      <c r="AV218" s="1">
        <v>84058.657439090894</v>
      </c>
      <c r="AW218" s="1">
        <v>223178.536393535</v>
      </c>
      <c r="AX218" s="1">
        <v>191067.317076621</v>
      </c>
      <c r="AY218" s="1">
        <v>26241.530666240898</v>
      </c>
      <c r="AZ218" s="1">
        <v>224413.46558916001</v>
      </c>
      <c r="BA218" s="1">
        <v>255486.06431208001</v>
      </c>
      <c r="BB218" s="1">
        <v>178597.837458138</v>
      </c>
      <c r="BC218" s="1">
        <v>340637.39624357503</v>
      </c>
      <c r="BD218" s="1">
        <v>140151.993487272</v>
      </c>
      <c r="BE218" s="1">
        <v>333592.571572671</v>
      </c>
      <c r="BF218" s="1">
        <v>203708.780434157</v>
      </c>
      <c r="BG218" s="1">
        <v>234956.92248392099</v>
      </c>
      <c r="BH218" s="1">
        <v>234956.92248392099</v>
      </c>
      <c r="BI218" s="1">
        <v>67836.860542018199</v>
      </c>
      <c r="BJ218" s="1">
        <v>193269.88655837401</v>
      </c>
      <c r="BK218" s="1">
        <v>73945.615548699701</v>
      </c>
      <c r="BL218" s="1">
        <v>118777.23315901701</v>
      </c>
      <c r="BM218" s="1">
        <v>147431.15730192099</v>
      </c>
      <c r="BN218" s="1">
        <v>169011.89611052501</v>
      </c>
      <c r="BO218" s="1">
        <v>168231.098050081</v>
      </c>
      <c r="BP218" s="1">
        <v>140684.248136118</v>
      </c>
      <c r="BQ218" s="1">
        <v>107090.03258878901</v>
      </c>
      <c r="BR218" s="1">
        <v>182775.24444898</v>
      </c>
      <c r="BS218" s="1">
        <v>141863.238290796</v>
      </c>
      <c r="BT218" s="1">
        <v>141863.238290796</v>
      </c>
      <c r="BU218" s="1">
        <v>182569.849324604</v>
      </c>
      <c r="BV218" s="7">
        <v>0.77703541310683399</v>
      </c>
      <c r="BW218" s="7">
        <v>1.2869426323849</v>
      </c>
      <c r="BX218" s="1">
        <v>173417.62622312899</v>
      </c>
      <c r="BY218" s="1">
        <v>148466.071655846</v>
      </c>
      <c r="BZ218" s="1">
        <v>20390.598621798101</v>
      </c>
      <c r="CA218" s="1">
        <v>174377.209940809</v>
      </c>
      <c r="CB218" s="1">
        <v>198521.71952577599</v>
      </c>
      <c r="CC218" s="1">
        <v>138776.84440927199</v>
      </c>
      <c r="CD218" s="1">
        <v>264687.319909763</v>
      </c>
      <c r="CE218" s="1">
        <v>108903.06215712801</v>
      </c>
      <c r="CF218" s="1">
        <v>259213.24166134201</v>
      </c>
      <c r="CG218" s="1">
        <v>158288.93635814401</v>
      </c>
      <c r="CH218" s="1">
        <v>182569.849324604</v>
      </c>
      <c r="CI218" s="1">
        <v>87302.147878672404</v>
      </c>
      <c r="CJ218" s="1">
        <v>248727.25656816599</v>
      </c>
      <c r="CK218" s="1">
        <v>95163.765127565595</v>
      </c>
      <c r="CL218" s="1">
        <v>152859.48510906199</v>
      </c>
      <c r="CM218" s="1">
        <v>189735.44167368801</v>
      </c>
      <c r="CN218" s="1">
        <v>217508.61448484301</v>
      </c>
      <c r="CO218" s="1">
        <v>216503.77217357399</v>
      </c>
      <c r="CP218" s="1">
        <v>181052.55663138701</v>
      </c>
      <c r="CQ218" s="1">
        <v>137818.72844200101</v>
      </c>
      <c r="CR218" s="1">
        <v>235221.25422596501</v>
      </c>
      <c r="CS218" s="1">
        <v>182569.849324604</v>
      </c>
      <c r="CT218" s="20">
        <v>201883.90786490601</v>
      </c>
      <c r="CU218" s="20">
        <v>142149.18860820399</v>
      </c>
      <c r="CV218" s="20">
        <v>153377.095283273</v>
      </c>
      <c r="CW218" s="20">
        <v>192054.620240572</v>
      </c>
      <c r="CX218" s="20">
        <v>88917.672358748998</v>
      </c>
      <c r="CY218" s="20">
        <v>246678.81634091999</v>
      </c>
      <c r="CZ218" s="20">
        <v>98416.045374687805</v>
      </c>
      <c r="DA218" s="20">
        <v>154114.70693451099</v>
      </c>
      <c r="DB218" s="20">
        <v>222847.000276837</v>
      </c>
      <c r="DC218" s="22">
        <v>140273.40427995601</v>
      </c>
      <c r="DD218" s="22">
        <v>261359.914348469</v>
      </c>
      <c r="DE218" s="22">
        <v>101094.12320763301</v>
      </c>
      <c r="DF218" s="22">
        <v>283606.69896147499</v>
      </c>
      <c r="DG218" s="22">
        <v>152971.391784996</v>
      </c>
      <c r="DH218" s="22">
        <v>198756.310737191</v>
      </c>
      <c r="DI218" s="22">
        <v>183025.91608220799</v>
      </c>
      <c r="DJ218" s="22">
        <v>183222.77066663001</v>
      </c>
      <c r="DK218" s="22">
        <v>121580.07662715099</v>
      </c>
      <c r="DL218" s="22">
        <v>297748.65424587397</v>
      </c>
      <c r="DM218" s="6">
        <v>0.20644918988897601</v>
      </c>
      <c r="DN218" s="6">
        <v>1.1538458233673301</v>
      </c>
      <c r="DO218" s="5">
        <v>0.35981168898941002</v>
      </c>
      <c r="DP218" s="5">
        <v>0.71970730820708795</v>
      </c>
      <c r="DQ218" s="24">
        <v>166715.45036474001</v>
      </c>
      <c r="DR218" s="26">
        <v>192363.926094158</v>
      </c>
      <c r="DS218" t="s">
        <v>1441</v>
      </c>
      <c r="DT218" t="s">
        <v>1442</v>
      </c>
      <c r="DU218" t="s">
        <v>548</v>
      </c>
      <c r="DV218" t="s">
        <v>548</v>
      </c>
      <c r="DW218" t="s">
        <v>3952</v>
      </c>
      <c r="DX218" t="s">
        <v>1508</v>
      </c>
      <c r="DY218" t="s">
        <v>3953</v>
      </c>
      <c r="DZ218" t="s">
        <v>3954</v>
      </c>
      <c r="EA218" t="s">
        <v>3955</v>
      </c>
      <c r="EB218" t="str">
        <f>"B2M"</f>
        <v>B2M</v>
      </c>
      <c r="EC218" t="s">
        <v>1508</v>
      </c>
      <c r="ED218" t="s">
        <v>1506</v>
      </c>
      <c r="EE218">
        <v>9606</v>
      </c>
      <c r="EF218" s="15" t="str">
        <f>HYPERLINK("http://www.uniprot.org/uniprot/P61769", "P61769")</f>
        <v>P61769</v>
      </c>
      <c r="EG218" t="s">
        <v>3956</v>
      </c>
      <c r="EH218" t="s">
        <v>2206</v>
      </c>
      <c r="EI218" t="s">
        <v>3957</v>
      </c>
      <c r="EJ218" t="s">
        <v>1508</v>
      </c>
      <c r="EK218" t="s">
        <v>1508</v>
      </c>
      <c r="EL218" t="s">
        <v>2075</v>
      </c>
      <c r="EM218" t="s">
        <v>3773</v>
      </c>
      <c r="EN218" t="s">
        <v>1508</v>
      </c>
      <c r="EO218" t="s">
        <v>1508</v>
      </c>
      <c r="EP218" t="s">
        <v>3958</v>
      </c>
      <c r="EQ218" t="s">
        <v>1514</v>
      </c>
      <c r="ER218" t="s">
        <v>3959</v>
      </c>
      <c r="ES218" t="s">
        <v>3960</v>
      </c>
      <c r="ET218" t="s">
        <v>3961</v>
      </c>
      <c r="EU218" t="s">
        <v>1508</v>
      </c>
      <c r="EV218" t="s">
        <v>3962</v>
      </c>
      <c r="EW218" t="s">
        <v>98</v>
      </c>
    </row>
    <row r="219" spans="1:153">
      <c r="A219">
        <v>292</v>
      </c>
      <c r="B219">
        <v>1</v>
      </c>
      <c r="C219" t="s">
        <v>550</v>
      </c>
      <c r="D219" t="s">
        <v>98</v>
      </c>
      <c r="E219" t="s">
        <v>98</v>
      </c>
      <c r="F219" t="s">
        <v>98</v>
      </c>
      <c r="G219" t="s">
        <v>98</v>
      </c>
      <c r="H219" t="s">
        <v>98</v>
      </c>
      <c r="I219">
        <v>21.3</v>
      </c>
      <c r="J219">
        <v>531</v>
      </c>
      <c r="K219">
        <v>57936</v>
      </c>
      <c r="L219" t="s">
        <v>551</v>
      </c>
      <c r="M219">
        <v>21</v>
      </c>
      <c r="N219">
        <v>21</v>
      </c>
      <c r="O219">
        <v>1</v>
      </c>
      <c r="P219">
        <v>11</v>
      </c>
      <c r="Q219">
        <v>10</v>
      </c>
      <c r="R219">
        <v>11</v>
      </c>
      <c r="S219">
        <v>10</v>
      </c>
      <c r="T219">
        <v>11</v>
      </c>
      <c r="U219">
        <v>10</v>
      </c>
      <c r="V219">
        <v>11</v>
      </c>
      <c r="W219" s="1">
        <v>344562.17719999998</v>
      </c>
      <c r="X219" s="1">
        <v>240818.01759999999</v>
      </c>
      <c r="Y219" s="1">
        <v>33548.929080000002</v>
      </c>
      <c r="Z219" s="1">
        <v>439408.36619999999</v>
      </c>
      <c r="AA219" s="1">
        <v>133201.0037</v>
      </c>
      <c r="AB219" s="1">
        <v>311928.38819999999</v>
      </c>
      <c r="AC219" s="1">
        <v>421839.30469999998</v>
      </c>
      <c r="AD219" s="1">
        <v>327978.10749999998</v>
      </c>
      <c r="AE219" s="1">
        <v>331116.58029999997</v>
      </c>
      <c r="AF219" s="1">
        <v>259049.9497</v>
      </c>
      <c r="AG219" s="1">
        <v>312211.32169999997</v>
      </c>
      <c r="AH219">
        <v>10</v>
      </c>
      <c r="AI219" s="1">
        <v>49616.742919999997</v>
      </c>
      <c r="AJ219" s="1">
        <v>61542.47537</v>
      </c>
      <c r="AK219" s="1">
        <v>79803.611539999998</v>
      </c>
      <c r="AL219" s="1">
        <v>101192.0613</v>
      </c>
      <c r="AM219" s="1">
        <v>75286.359129999997</v>
      </c>
      <c r="AN219" s="1">
        <v>83723.686799999996</v>
      </c>
      <c r="AO219" s="1">
        <v>104122.20510000001</v>
      </c>
      <c r="AP219" s="1">
        <v>75624.479739999995</v>
      </c>
      <c r="AQ219" s="1">
        <v>60653.756990000002</v>
      </c>
      <c r="AR219" s="1">
        <v>207531.2058</v>
      </c>
      <c r="AS219" s="1">
        <v>89909.658469999995</v>
      </c>
      <c r="AT219" s="1">
        <v>188394.01768363599</v>
      </c>
      <c r="AU219" s="1">
        <v>286878.37689818098</v>
      </c>
      <c r="AV219" s="1">
        <v>89909.658469090893</v>
      </c>
      <c r="AW219" s="1">
        <v>172200.49201728901</v>
      </c>
      <c r="AX219" s="1">
        <v>212961.292983461</v>
      </c>
      <c r="AY219" s="1">
        <v>23836.388561296299</v>
      </c>
      <c r="AZ219" s="1">
        <v>321475.743742313</v>
      </c>
      <c r="BA219" s="1">
        <v>235599.52613010499</v>
      </c>
      <c r="BB219" s="1">
        <v>225321.92301335101</v>
      </c>
      <c r="BC219" s="1">
        <v>248118.001972053</v>
      </c>
      <c r="BD219" s="1">
        <v>226513.980362306</v>
      </c>
      <c r="BE219" s="1">
        <v>207181.81916936801</v>
      </c>
      <c r="BF219" s="1">
        <v>175914.823104526</v>
      </c>
      <c r="BG219" s="1">
        <v>221824.975680423</v>
      </c>
      <c r="BH219" s="1">
        <v>221824.975680423</v>
      </c>
      <c r="BI219" s="1">
        <v>100998.677681014</v>
      </c>
      <c r="BJ219" s="1">
        <v>116170.84993383</v>
      </c>
      <c r="BK219" s="1">
        <v>142248.59764971799</v>
      </c>
      <c r="BL219" s="1">
        <v>159526.92658033801</v>
      </c>
      <c r="BM219" s="1">
        <v>118682.347766101</v>
      </c>
      <c r="BN219" s="1">
        <v>143193.64091431399</v>
      </c>
      <c r="BO219" s="1">
        <v>169931.61942272601</v>
      </c>
      <c r="BP219" s="1">
        <v>128583.979853229</v>
      </c>
      <c r="BQ219" s="1">
        <v>178436.59070386499</v>
      </c>
      <c r="BR219" s="1">
        <v>218649.814272216</v>
      </c>
      <c r="BS219" s="1">
        <v>151737.79468555</v>
      </c>
      <c r="BT219" s="1">
        <v>151737.79468555</v>
      </c>
      <c r="BU219" s="1">
        <v>183464.52685989</v>
      </c>
      <c r="BV219" s="7">
        <v>0.82706884694625904</v>
      </c>
      <c r="BW219" s="7">
        <v>1.20908918730556</v>
      </c>
      <c r="BX219" s="1">
        <v>142421.66237631801</v>
      </c>
      <c r="BY219" s="1">
        <v>176133.65103201501</v>
      </c>
      <c r="BZ219" s="1">
        <v>19714.334402754299</v>
      </c>
      <c r="CA219" s="1">
        <v>265882.57269814599</v>
      </c>
      <c r="CB219" s="1">
        <v>194857.028417511</v>
      </c>
      <c r="CC219" s="1">
        <v>186356.743058366</v>
      </c>
      <c r="CD219" s="1">
        <v>205210.66979763599</v>
      </c>
      <c r="CE219" s="1">
        <v>187342.65655546001</v>
      </c>
      <c r="CF219" s="1">
        <v>171353.628288637</v>
      </c>
      <c r="CG219" s="1">
        <v>145493.669905816</v>
      </c>
      <c r="CH219" s="1">
        <v>183464.52685989</v>
      </c>
      <c r="CI219" s="1">
        <v>122116.40911627399</v>
      </c>
      <c r="CJ219" s="1">
        <v>140460.91853508999</v>
      </c>
      <c r="CK219" s="1">
        <v>171991.24132765399</v>
      </c>
      <c r="CL219" s="1">
        <v>192882.28201237501</v>
      </c>
      <c r="CM219" s="1">
        <v>143497.54340803099</v>
      </c>
      <c r="CN219" s="1">
        <v>173133.882920412</v>
      </c>
      <c r="CO219" s="1">
        <v>205462.48362534199</v>
      </c>
      <c r="CP219" s="1">
        <v>155469.499701255</v>
      </c>
      <c r="CQ219" s="1">
        <v>215745.75243971101</v>
      </c>
      <c r="CR219" s="1">
        <v>264367.12624290597</v>
      </c>
      <c r="CS219" s="1">
        <v>183464.52685989</v>
      </c>
      <c r="CT219" s="20">
        <v>165799.99617889299</v>
      </c>
      <c r="CU219" s="20">
        <v>168639.577390041</v>
      </c>
      <c r="CV219" s="20">
        <v>233862.53685747</v>
      </c>
      <c r="CW219" s="20">
        <v>188509.31113898801</v>
      </c>
      <c r="CX219" s="20">
        <v>124376.170796142</v>
      </c>
      <c r="CY219" s="20">
        <v>139304.12615192699</v>
      </c>
      <c r="CZ219" s="20">
        <v>177869.14786170199</v>
      </c>
      <c r="DA219" s="20">
        <v>194466.15526663701</v>
      </c>
      <c r="DB219" s="20">
        <v>168539.924926476</v>
      </c>
      <c r="DC219" s="22">
        <v>188366.401258044</v>
      </c>
      <c r="DD219" s="22">
        <v>202630.94998274601</v>
      </c>
      <c r="DE219" s="22">
        <v>173909.17416570699</v>
      </c>
      <c r="DF219" s="22">
        <v>187478.99051200299</v>
      </c>
      <c r="DG219" s="22">
        <v>140605.968385827</v>
      </c>
      <c r="DH219" s="22">
        <v>158207.30555600001</v>
      </c>
      <c r="DI219" s="22">
        <v>173691.93575022501</v>
      </c>
      <c r="DJ219" s="22">
        <v>157333.058529595</v>
      </c>
      <c r="DK219" s="22">
        <v>190325.25847632499</v>
      </c>
      <c r="DL219" s="22">
        <v>334642.191772588</v>
      </c>
      <c r="DM219" s="6">
        <v>0.13663245725846501</v>
      </c>
      <c r="DN219" s="6">
        <v>1.0993393415447801</v>
      </c>
      <c r="DO219" s="5">
        <v>0.383214387564218</v>
      </c>
      <c r="DP219" s="5">
        <v>0.74404470291997404</v>
      </c>
      <c r="DQ219" s="24">
        <v>173485.216285364</v>
      </c>
      <c r="DR219" s="26">
        <v>190719.12343890601</v>
      </c>
      <c r="DS219" t="s">
        <v>1441</v>
      </c>
      <c r="DT219" t="s">
        <v>1442</v>
      </c>
      <c r="DU219" t="s">
        <v>550</v>
      </c>
      <c r="DV219" t="s">
        <v>550</v>
      </c>
      <c r="DW219" t="s">
        <v>3963</v>
      </c>
      <c r="DX219" t="s">
        <v>3964</v>
      </c>
      <c r="DY219" t="s">
        <v>3965</v>
      </c>
      <c r="DZ219" t="s">
        <v>3966</v>
      </c>
      <c r="EA219" t="s">
        <v>3967</v>
      </c>
      <c r="EB219" t="str">
        <f>"PKM"</f>
        <v>PKM</v>
      </c>
      <c r="EC219" t="s">
        <v>3968</v>
      </c>
      <c r="ED219" t="s">
        <v>1506</v>
      </c>
      <c r="EE219">
        <v>9606</v>
      </c>
      <c r="EF219" s="15" t="str">
        <f>HYPERLINK("http://www.uniprot.org/uniprot/P14618", "P14618")</f>
        <v>P14618</v>
      </c>
      <c r="EG219" t="s">
        <v>3969</v>
      </c>
      <c r="EH219" t="s">
        <v>3081</v>
      </c>
      <c r="EI219" t="s">
        <v>3461</v>
      </c>
      <c r="EJ219" t="s">
        <v>1542</v>
      </c>
      <c r="EK219" t="s">
        <v>1508</v>
      </c>
      <c r="EL219" t="s">
        <v>1508</v>
      </c>
      <c r="EM219" t="s">
        <v>1508</v>
      </c>
      <c r="EN219" t="s">
        <v>3970</v>
      </c>
      <c r="EO219" t="s">
        <v>3971</v>
      </c>
      <c r="EP219" t="s">
        <v>3972</v>
      </c>
      <c r="EQ219" t="s">
        <v>1514</v>
      </c>
      <c r="ER219" t="s">
        <v>3973</v>
      </c>
      <c r="ES219" t="s">
        <v>3974</v>
      </c>
      <c r="ET219" t="s">
        <v>3975</v>
      </c>
      <c r="EU219" t="s">
        <v>3976</v>
      </c>
      <c r="EV219" t="s">
        <v>3977</v>
      </c>
      <c r="EW219" t="s">
        <v>98</v>
      </c>
    </row>
    <row r="220" spans="1:153">
      <c r="A220">
        <v>273</v>
      </c>
      <c r="B220">
        <v>1</v>
      </c>
      <c r="C220" t="s">
        <v>552</v>
      </c>
      <c r="D220" t="s">
        <v>98</v>
      </c>
      <c r="E220" t="s">
        <v>98</v>
      </c>
      <c r="F220" t="s">
        <v>98</v>
      </c>
      <c r="G220" t="s">
        <v>98</v>
      </c>
      <c r="H220" t="s">
        <v>98</v>
      </c>
      <c r="I220">
        <v>6.4</v>
      </c>
      <c r="J220">
        <v>2491</v>
      </c>
      <c r="K220">
        <v>274372</v>
      </c>
      <c r="L220" t="s">
        <v>553</v>
      </c>
      <c r="M220">
        <v>19</v>
      </c>
      <c r="N220">
        <v>19</v>
      </c>
      <c r="O220">
        <v>1</v>
      </c>
      <c r="P220">
        <v>13</v>
      </c>
      <c r="Q220">
        <v>6</v>
      </c>
      <c r="R220">
        <v>13</v>
      </c>
      <c r="S220">
        <v>6</v>
      </c>
      <c r="T220">
        <v>13</v>
      </c>
      <c r="U220">
        <v>6</v>
      </c>
      <c r="V220">
        <v>13</v>
      </c>
      <c r="W220" s="1">
        <v>384074.63179999997</v>
      </c>
      <c r="X220" s="1">
        <v>288615.36119999998</v>
      </c>
      <c r="Y220" s="1">
        <v>34821.719120000002</v>
      </c>
      <c r="Z220" s="1">
        <v>373925.14110000001</v>
      </c>
      <c r="AA220" s="1">
        <v>172458.02660000001</v>
      </c>
      <c r="AB220" s="1">
        <v>332620.69510000001</v>
      </c>
      <c r="AC220" s="1">
        <v>398136.54979999998</v>
      </c>
      <c r="AD220" s="1">
        <v>366252.89769999997</v>
      </c>
      <c r="AE220" s="1">
        <v>394675.16100000002</v>
      </c>
      <c r="AF220" s="1">
        <v>352459.98359999998</v>
      </c>
      <c r="AG220" s="1">
        <v>340357.6053</v>
      </c>
      <c r="AH220">
        <v>6</v>
      </c>
      <c r="AI220" s="1">
        <v>44170.173580000002</v>
      </c>
      <c r="AJ220" s="1">
        <v>46534.540280000001</v>
      </c>
      <c r="AK220" s="1">
        <v>53716.080320000001</v>
      </c>
      <c r="AL220" s="1">
        <v>45448.465579999996</v>
      </c>
      <c r="AM220" s="1">
        <v>42241.723019999998</v>
      </c>
      <c r="AN220" s="1">
        <v>45889.117680000003</v>
      </c>
      <c r="AO220" s="1">
        <v>64784.769289999997</v>
      </c>
      <c r="AP220" s="1">
        <v>38911.031739999999</v>
      </c>
      <c r="AQ220" s="1">
        <v>29864.751469999999</v>
      </c>
      <c r="AR220" s="1">
        <v>68020.711670000004</v>
      </c>
      <c r="AS220" s="1">
        <v>47958.136460000002</v>
      </c>
      <c r="AT220" s="1">
        <v>180269.87606409</v>
      </c>
      <c r="AU220" s="1">
        <v>312581.61566545401</v>
      </c>
      <c r="AV220" s="1">
        <v>47958.136462727198</v>
      </c>
      <c r="AW220" s="1">
        <v>191947.47695400601</v>
      </c>
      <c r="AX220" s="1">
        <v>255229.658929144</v>
      </c>
      <c r="AY220" s="1">
        <v>24740.701121558399</v>
      </c>
      <c r="AZ220" s="1">
        <v>273567.53326894698</v>
      </c>
      <c r="BA220" s="1">
        <v>305035.45931083098</v>
      </c>
      <c r="BB220" s="1">
        <v>240269.04087330401</v>
      </c>
      <c r="BC220" s="1">
        <v>234176.48414406501</v>
      </c>
      <c r="BD220" s="1">
        <v>252947.98579583701</v>
      </c>
      <c r="BE220" s="1">
        <v>246950.84058568699</v>
      </c>
      <c r="BF220" s="1">
        <v>239347.41442035601</v>
      </c>
      <c r="BG220" s="1">
        <v>241822.804846477</v>
      </c>
      <c r="BH220" s="1">
        <v>241822.804846477</v>
      </c>
      <c r="BI220" s="1">
        <v>89911.768930778795</v>
      </c>
      <c r="BJ220" s="1">
        <v>87841.073390474703</v>
      </c>
      <c r="BK220" s="1">
        <v>95748.011265501802</v>
      </c>
      <c r="BL220" s="1">
        <v>71648.446910031504</v>
      </c>
      <c r="BM220" s="1">
        <v>66590.374665910407</v>
      </c>
      <c r="BN220" s="1">
        <v>78484.716692440503</v>
      </c>
      <c r="BO220" s="1">
        <v>105731.344709846</v>
      </c>
      <c r="BP220" s="1">
        <v>66160.261049414097</v>
      </c>
      <c r="BQ220" s="1">
        <v>87858.769167483595</v>
      </c>
      <c r="BR220" s="1">
        <v>71664.961979946704</v>
      </c>
      <c r="BS220" s="1">
        <v>80937.487556992695</v>
      </c>
      <c r="BT220" s="1">
        <v>80937.487556992695</v>
      </c>
      <c r="BU220" s="1">
        <v>139901.85938099099</v>
      </c>
      <c r="BV220" s="7">
        <v>0.57853046353427795</v>
      </c>
      <c r="BW220" s="7">
        <v>1.7285174472765601</v>
      </c>
      <c r="BX220" s="1">
        <v>111047.462816436</v>
      </c>
      <c r="BY220" s="1">
        <v>147658.13288797301</v>
      </c>
      <c r="BZ220" s="1">
        <v>14313.2492880182</v>
      </c>
      <c r="CA220" s="1">
        <v>158267.151830013</v>
      </c>
      <c r="CB220" s="1">
        <v>176472.305669486</v>
      </c>
      <c r="CC220" s="1">
        <v>139002.95958936901</v>
      </c>
      <c r="CD220" s="1">
        <v>135478.229920693</v>
      </c>
      <c r="CE220" s="1">
        <v>146338.11547252699</v>
      </c>
      <c r="CF220" s="1">
        <v>142868.58427421699</v>
      </c>
      <c r="CG220" s="1">
        <v>138469.77061033901</v>
      </c>
      <c r="CH220" s="1">
        <v>139901.85938099099</v>
      </c>
      <c r="CI220" s="1">
        <v>155414.06131235001</v>
      </c>
      <c r="CJ220" s="1">
        <v>151834.82794293601</v>
      </c>
      <c r="CK220" s="1">
        <v>165502.108014453</v>
      </c>
      <c r="CL220" s="1">
        <v>123845.590554258</v>
      </c>
      <c r="CM220" s="1">
        <v>115102.62443070899</v>
      </c>
      <c r="CN220" s="1">
        <v>135662.20214744101</v>
      </c>
      <c r="CO220" s="1">
        <v>182758.47405498201</v>
      </c>
      <c r="CP220" s="1">
        <v>114359.165540284</v>
      </c>
      <c r="CQ220" s="1">
        <v>151865.41540223901</v>
      </c>
      <c r="CR220" s="1">
        <v>123874.13714074899</v>
      </c>
      <c r="CS220" s="1">
        <v>139901.85938099099</v>
      </c>
      <c r="CT220" s="20">
        <v>129275.761871057</v>
      </c>
      <c r="CU220" s="20">
        <v>141375.62573947999</v>
      </c>
      <c r="CV220" s="20">
        <v>139207.159207811</v>
      </c>
      <c r="CW220" s="20">
        <v>170723.49428209901</v>
      </c>
      <c r="CX220" s="20">
        <v>158289.99537238199</v>
      </c>
      <c r="CY220" s="20">
        <v>150584.363583917</v>
      </c>
      <c r="CZ220" s="20">
        <v>171158.24442342101</v>
      </c>
      <c r="DA220" s="20">
        <v>124862.56171662</v>
      </c>
      <c r="DB220" s="20">
        <v>135189.68492185601</v>
      </c>
      <c r="DC220" s="22">
        <v>140501.957870482</v>
      </c>
      <c r="DD220" s="22">
        <v>133775.122209202</v>
      </c>
      <c r="DE220" s="22">
        <v>135844.88059855899</v>
      </c>
      <c r="DF220" s="22">
        <v>156313.33998070599</v>
      </c>
      <c r="DG220" s="22">
        <v>133818.029344051</v>
      </c>
      <c r="DH220" s="22">
        <v>123966.21103568999</v>
      </c>
      <c r="DI220" s="22">
        <v>154498.63436505201</v>
      </c>
      <c r="DJ220" s="22">
        <v>115729.949089171</v>
      </c>
      <c r="DK220" s="22">
        <v>133971.69637498501</v>
      </c>
      <c r="DL220" s="22">
        <v>156802.82698473701</v>
      </c>
      <c r="DM220" s="6">
        <v>-8.3154724972884106E-2</v>
      </c>
      <c r="DN220" s="6">
        <v>-1.0593298189812701</v>
      </c>
      <c r="DO220" s="5">
        <v>0.42263163750273403</v>
      </c>
      <c r="DP220" s="5">
        <v>0.76797266425594002</v>
      </c>
      <c r="DQ220" s="24">
        <v>146740.76567984899</v>
      </c>
      <c r="DR220" s="26">
        <v>138522.26478526299</v>
      </c>
      <c r="DS220" t="s">
        <v>1443</v>
      </c>
      <c r="DT220" t="s">
        <v>1442</v>
      </c>
      <c r="DU220" t="s">
        <v>552</v>
      </c>
      <c r="DV220" t="s">
        <v>552</v>
      </c>
      <c r="DW220" t="s">
        <v>3978</v>
      </c>
      <c r="DX220" t="s">
        <v>3979</v>
      </c>
      <c r="DY220" t="s">
        <v>3980</v>
      </c>
      <c r="DZ220" t="s">
        <v>3981</v>
      </c>
      <c r="EA220" t="s">
        <v>3982</v>
      </c>
      <c r="EB220" t="str">
        <f>"IGF2R"</f>
        <v>IGF2R</v>
      </c>
      <c r="EC220" t="s">
        <v>3983</v>
      </c>
      <c r="ED220" t="s">
        <v>1506</v>
      </c>
      <c r="EE220">
        <v>9606</v>
      </c>
      <c r="EF220" s="15" t="str">
        <f>HYPERLINK("http://www.uniprot.org/uniprot/P11717", "P11717")</f>
        <v>P11717</v>
      </c>
      <c r="EG220" t="s">
        <v>3984</v>
      </c>
      <c r="EH220" t="s">
        <v>1677</v>
      </c>
      <c r="EI220" t="s">
        <v>3985</v>
      </c>
      <c r="EJ220" t="s">
        <v>1510</v>
      </c>
      <c r="EK220" t="s">
        <v>1508</v>
      </c>
      <c r="EL220" t="s">
        <v>1508</v>
      </c>
      <c r="EM220" t="s">
        <v>2780</v>
      </c>
      <c r="EN220" t="s">
        <v>1508</v>
      </c>
      <c r="EO220" t="s">
        <v>2271</v>
      </c>
      <c r="EP220" t="s">
        <v>3986</v>
      </c>
      <c r="EQ220" t="s">
        <v>1514</v>
      </c>
      <c r="ER220" t="s">
        <v>3987</v>
      </c>
      <c r="ES220" t="s">
        <v>3988</v>
      </c>
      <c r="ET220" t="s">
        <v>3989</v>
      </c>
      <c r="EU220" t="s">
        <v>1508</v>
      </c>
      <c r="EV220" t="s">
        <v>3990</v>
      </c>
      <c r="EW220" t="s">
        <v>98</v>
      </c>
    </row>
    <row r="221" spans="1:153">
      <c r="A221">
        <v>136</v>
      </c>
      <c r="B221">
        <v>1</v>
      </c>
      <c r="C221" t="s">
        <v>554</v>
      </c>
      <c r="D221" t="s">
        <v>98</v>
      </c>
      <c r="E221" t="s">
        <v>98</v>
      </c>
      <c r="F221" t="s">
        <v>98</v>
      </c>
      <c r="G221" t="s">
        <v>98</v>
      </c>
      <c r="H221" t="s">
        <v>98</v>
      </c>
      <c r="I221">
        <v>4.2</v>
      </c>
      <c r="J221">
        <v>664</v>
      </c>
      <c r="K221">
        <v>74139</v>
      </c>
      <c r="L221" t="s">
        <v>555</v>
      </c>
      <c r="M221">
        <v>4</v>
      </c>
      <c r="N221">
        <v>4</v>
      </c>
      <c r="O221">
        <v>1</v>
      </c>
      <c r="P221">
        <v>3</v>
      </c>
      <c r="Q221">
        <v>1</v>
      </c>
      <c r="R221">
        <v>3</v>
      </c>
      <c r="S221">
        <v>1</v>
      </c>
      <c r="T221">
        <v>3</v>
      </c>
      <c r="U221">
        <v>1</v>
      </c>
      <c r="V221">
        <v>3</v>
      </c>
      <c r="W221" s="1">
        <v>346860.94339999999</v>
      </c>
      <c r="X221" s="1">
        <v>277765.40820000001</v>
      </c>
      <c r="Y221" s="1">
        <v>52339.926760000002</v>
      </c>
      <c r="Z221" s="1">
        <v>656208.02339999995</v>
      </c>
      <c r="AA221" s="1">
        <v>148724.08499999999</v>
      </c>
      <c r="AB221" s="1">
        <v>327082.02730000002</v>
      </c>
      <c r="AC221" s="1">
        <v>297008.61910000001</v>
      </c>
      <c r="AD221" s="1">
        <v>363603.92969999998</v>
      </c>
      <c r="AE221" s="1">
        <v>401850.25780000002</v>
      </c>
      <c r="AF221" s="1">
        <v>323282.16800000001</v>
      </c>
      <c r="AG221" s="1">
        <v>349153.94020000001</v>
      </c>
      <c r="AH221">
        <v>1</v>
      </c>
      <c r="AI221" s="1">
        <v>5623.4882809999999</v>
      </c>
      <c r="AJ221" s="1">
        <v>5481.5463870000003</v>
      </c>
      <c r="AK221" s="1">
        <v>6776.2490230000003</v>
      </c>
      <c r="AL221" s="1">
        <v>7447.5346680000002</v>
      </c>
      <c r="AM221" s="1">
        <v>7210.6752930000002</v>
      </c>
      <c r="AN221" s="1">
        <v>5882.8554690000001</v>
      </c>
      <c r="AO221" s="1">
        <v>6992.9472660000001</v>
      </c>
      <c r="AP221" s="1">
        <v>7583.8857420000004</v>
      </c>
      <c r="AQ221" s="1">
        <v>3255.3395999999998</v>
      </c>
      <c r="AR221" s="1">
        <v>6552.314453</v>
      </c>
      <c r="AS221" s="1">
        <v>6280.683618</v>
      </c>
      <c r="AT221" s="1">
        <v>164225.76584818101</v>
      </c>
      <c r="AU221" s="1">
        <v>322170.84807818098</v>
      </c>
      <c r="AV221" s="1">
        <v>6280.6836181818098</v>
      </c>
      <c r="AW221" s="1">
        <v>173349.33741259499</v>
      </c>
      <c r="AX221" s="1">
        <v>245634.778767279</v>
      </c>
      <c r="AY221" s="1">
        <v>37187.322091449299</v>
      </c>
      <c r="AZ221" s="1">
        <v>480088.63417081803</v>
      </c>
      <c r="BA221" s="1">
        <v>263056.00541156798</v>
      </c>
      <c r="BB221" s="1">
        <v>236268.17616576701</v>
      </c>
      <c r="BC221" s="1">
        <v>174694.923679478</v>
      </c>
      <c r="BD221" s="1">
        <v>251118.509157575</v>
      </c>
      <c r="BE221" s="1">
        <v>251440.34578169201</v>
      </c>
      <c r="BF221" s="1">
        <v>219533.43539509599</v>
      </c>
      <c r="BG221" s="1">
        <v>248072.567874431</v>
      </c>
      <c r="BH221" s="1">
        <v>248072.567874431</v>
      </c>
      <c r="BI221" s="1">
        <v>11447.040795310601</v>
      </c>
      <c r="BJ221" s="1">
        <v>10347.258521874801</v>
      </c>
      <c r="BK221" s="1">
        <v>12078.550108773999</v>
      </c>
      <c r="BL221" s="1">
        <v>11740.8648556362</v>
      </c>
      <c r="BM221" s="1">
        <v>11366.997722317101</v>
      </c>
      <c r="BN221" s="1">
        <v>10061.5193355149</v>
      </c>
      <c r="BO221" s="1">
        <v>11412.7707179062</v>
      </c>
      <c r="BP221" s="1">
        <v>12894.8485306766</v>
      </c>
      <c r="BQ221" s="1">
        <v>9576.8461614513599</v>
      </c>
      <c r="BR221" s="1">
        <v>6903.3586186661596</v>
      </c>
      <c r="BS221" s="1">
        <v>10599.718623455499</v>
      </c>
      <c r="BT221" s="1">
        <v>10599.718623455499</v>
      </c>
      <c r="BU221" s="1">
        <v>51278.644850142402</v>
      </c>
      <c r="BV221" s="7">
        <v>0.206708243839756</v>
      </c>
      <c r="BW221" s="7">
        <v>4.8377364222358503</v>
      </c>
      <c r="BX221" s="1">
        <v>35832.737107342997</v>
      </c>
      <c r="BY221" s="1">
        <v>50774.733744951503</v>
      </c>
      <c r="BZ221" s="1">
        <v>7686.9260426268702</v>
      </c>
      <c r="CA221" s="1">
        <v>99238.278456877</v>
      </c>
      <c r="CB221" s="1">
        <v>54375.844910126798</v>
      </c>
      <c r="CC221" s="1">
        <v>48838.579770447999</v>
      </c>
      <c r="CD221" s="1">
        <v>36110.880881505203</v>
      </c>
      <c r="CE221" s="1">
        <v>51908.266023620199</v>
      </c>
      <c r="CF221" s="1">
        <v>51974.792306994801</v>
      </c>
      <c r="CG221" s="1">
        <v>45379.370894628897</v>
      </c>
      <c r="CH221" s="1">
        <v>51278.644850142402</v>
      </c>
      <c r="CI221" s="1">
        <v>55377.766182294203</v>
      </c>
      <c r="CJ221" s="1">
        <v>50057.3094215643</v>
      </c>
      <c r="CK221" s="1">
        <v>58432.8417890169</v>
      </c>
      <c r="CL221" s="1">
        <v>56799.209540660602</v>
      </c>
      <c r="CM221" s="1">
        <v>54990.538892725803</v>
      </c>
      <c r="CN221" s="1">
        <v>48674.978552450797</v>
      </c>
      <c r="CO221" s="1">
        <v>55211.9765806418</v>
      </c>
      <c r="CP221" s="1">
        <v>62381.8783960687</v>
      </c>
      <c r="CQ221" s="1">
        <v>46330.257485402901</v>
      </c>
      <c r="CR221" s="1">
        <v>33396.629425277002</v>
      </c>
      <c r="CS221" s="1">
        <v>51278.644850142402</v>
      </c>
      <c r="CT221" s="20">
        <v>41714.635093773497</v>
      </c>
      <c r="CU221" s="20">
        <v>48614.387941598099</v>
      </c>
      <c r="CV221" s="20">
        <v>87287.088122323796</v>
      </c>
      <c r="CW221" s="20">
        <v>52604.482116218504</v>
      </c>
      <c r="CX221" s="20">
        <v>56402.530625017702</v>
      </c>
      <c r="CY221" s="20">
        <v>49645.053009855903</v>
      </c>
      <c r="CZ221" s="20">
        <v>60429.820122933103</v>
      </c>
      <c r="DA221" s="20">
        <v>57265.622255794602</v>
      </c>
      <c r="DB221" s="20">
        <v>64587.1774284864</v>
      </c>
      <c r="DC221" s="22">
        <v>49365.251629408202</v>
      </c>
      <c r="DD221" s="22">
        <v>35656.928097105498</v>
      </c>
      <c r="DE221" s="22">
        <v>48186.162417683197</v>
      </c>
      <c r="DF221" s="22">
        <v>56865.9192752706</v>
      </c>
      <c r="DG221" s="22">
        <v>43854.900309472803</v>
      </c>
      <c r="DH221" s="22">
        <v>44478.510357902</v>
      </c>
      <c r="DI221" s="22">
        <v>46674.579804918401</v>
      </c>
      <c r="DJ221" s="22">
        <v>63129.628279079698</v>
      </c>
      <c r="DK221" s="22">
        <v>40871.341064515698</v>
      </c>
      <c r="DL221" s="22">
        <v>42274.247284524201</v>
      </c>
      <c r="DM221" s="6">
        <v>-0.289672713022536</v>
      </c>
      <c r="DN221" s="6">
        <v>-1.22235795629993</v>
      </c>
      <c r="DO221" s="5">
        <v>3.2538116296840697E-2</v>
      </c>
      <c r="DP221" s="5">
        <v>0.22346029868565601</v>
      </c>
      <c r="DQ221" s="24">
        <v>57616.755190666801</v>
      </c>
      <c r="DR221" s="26">
        <v>47135.746851987999</v>
      </c>
      <c r="DS221" t="s">
        <v>1443</v>
      </c>
      <c r="DT221" t="s">
        <v>1442</v>
      </c>
      <c r="DU221" t="s">
        <v>554</v>
      </c>
      <c r="DV221" t="s">
        <v>554</v>
      </c>
      <c r="DW221" t="s">
        <v>3991</v>
      </c>
      <c r="DX221" t="s">
        <v>3992</v>
      </c>
      <c r="DY221" t="s">
        <v>3993</v>
      </c>
      <c r="DZ221" t="s">
        <v>3994</v>
      </c>
      <c r="EA221" t="s">
        <v>3995</v>
      </c>
      <c r="EB221" t="str">
        <f>"LMNA"</f>
        <v>LMNA</v>
      </c>
      <c r="EC221" t="s">
        <v>3996</v>
      </c>
      <c r="ED221" t="s">
        <v>1506</v>
      </c>
      <c r="EE221">
        <v>9606</v>
      </c>
      <c r="EF221" s="15" t="str">
        <f>HYPERLINK("http://www.uniprot.org/uniprot/P02545", "P02545")</f>
        <v>P02545</v>
      </c>
      <c r="EG221" t="s">
        <v>3997</v>
      </c>
      <c r="EH221" t="s">
        <v>1508</v>
      </c>
      <c r="EI221" t="s">
        <v>3998</v>
      </c>
      <c r="EJ221" t="s">
        <v>1542</v>
      </c>
      <c r="EK221" t="s">
        <v>1508</v>
      </c>
      <c r="EL221" t="s">
        <v>3999</v>
      </c>
      <c r="EM221" t="s">
        <v>4000</v>
      </c>
      <c r="EN221" t="s">
        <v>1508</v>
      </c>
      <c r="EO221" t="s">
        <v>1508</v>
      </c>
      <c r="EP221" t="s">
        <v>4001</v>
      </c>
      <c r="EQ221" t="s">
        <v>1514</v>
      </c>
      <c r="ER221" t="s">
        <v>4002</v>
      </c>
      <c r="ES221" t="s">
        <v>4003</v>
      </c>
      <c r="ET221" t="s">
        <v>4004</v>
      </c>
      <c r="EU221" t="s">
        <v>1508</v>
      </c>
      <c r="EV221" t="s">
        <v>4005</v>
      </c>
      <c r="EW221" t="s">
        <v>98</v>
      </c>
    </row>
    <row r="222" spans="1:153">
      <c r="A222">
        <v>506</v>
      </c>
      <c r="B222">
        <v>1</v>
      </c>
      <c r="C222" t="s">
        <v>556</v>
      </c>
      <c r="D222" t="s">
        <v>98</v>
      </c>
      <c r="E222" t="s">
        <v>98</v>
      </c>
      <c r="F222" t="s">
        <v>267</v>
      </c>
      <c r="G222" t="s">
        <v>98</v>
      </c>
      <c r="H222" t="s">
        <v>98</v>
      </c>
      <c r="I222">
        <v>34.700000000000003</v>
      </c>
      <c r="J222">
        <v>354</v>
      </c>
      <c r="K222">
        <v>39607</v>
      </c>
      <c r="L222" t="s">
        <v>557</v>
      </c>
      <c r="M222">
        <v>58</v>
      </c>
      <c r="N222">
        <v>36</v>
      </c>
      <c r="O222">
        <v>0.621</v>
      </c>
      <c r="P222">
        <v>35</v>
      </c>
      <c r="Q222">
        <v>23</v>
      </c>
      <c r="R222">
        <v>24</v>
      </c>
      <c r="S222">
        <v>12</v>
      </c>
      <c r="T222">
        <v>26.64</v>
      </c>
      <c r="U222">
        <v>13.535</v>
      </c>
      <c r="V222">
        <v>24</v>
      </c>
      <c r="W222" s="1">
        <v>478027.67259999999</v>
      </c>
      <c r="X222" s="1">
        <v>154601.12349999999</v>
      </c>
      <c r="Y222" s="1">
        <v>38121.163</v>
      </c>
      <c r="Z222" s="1">
        <v>259233.5773</v>
      </c>
      <c r="AA222" s="1">
        <v>90105.5383</v>
      </c>
      <c r="AB222" s="1">
        <v>336622.35820000002</v>
      </c>
      <c r="AC222" s="1">
        <v>378178.67019999999</v>
      </c>
      <c r="AD222" s="1">
        <v>261311.0232</v>
      </c>
      <c r="AE222" s="1">
        <v>294258.21779999998</v>
      </c>
      <c r="AF222" s="1">
        <v>397339.28220000002</v>
      </c>
      <c r="AG222" s="1">
        <v>294408.60700000002</v>
      </c>
      <c r="AH222">
        <v>12</v>
      </c>
      <c r="AI222" s="1">
        <v>27380.504639999999</v>
      </c>
      <c r="AJ222" s="1">
        <v>41653.823340000003</v>
      </c>
      <c r="AK222" s="1">
        <v>33657.13147</v>
      </c>
      <c r="AL222" s="1">
        <v>57105.410519999998</v>
      </c>
      <c r="AM222" s="1">
        <v>46341.924870000003</v>
      </c>
      <c r="AN222" s="1">
        <v>56729.17267</v>
      </c>
      <c r="AO222" s="1">
        <v>75646.611210000003</v>
      </c>
      <c r="AP222" s="1">
        <v>75557.659549999997</v>
      </c>
      <c r="AQ222" s="1">
        <v>26930.823550000001</v>
      </c>
      <c r="AR222" s="1">
        <v>104161.4044</v>
      </c>
      <c r="AS222" s="1">
        <v>54516.446620000002</v>
      </c>
      <c r="AT222" s="1">
        <v>162813.09755181801</v>
      </c>
      <c r="AU222" s="1">
        <v>271109.74848181801</v>
      </c>
      <c r="AV222" s="1">
        <v>54516.446621818097</v>
      </c>
      <c r="AW222" s="1">
        <v>238902.020786279</v>
      </c>
      <c r="AX222" s="1">
        <v>136717.574064341</v>
      </c>
      <c r="AY222" s="1">
        <v>27084.9436508008</v>
      </c>
      <c r="AZ222" s="1">
        <v>189657.98895956</v>
      </c>
      <c r="BA222" s="1">
        <v>159374.340549193</v>
      </c>
      <c r="BB222" s="1">
        <v>243159.64800959799</v>
      </c>
      <c r="BC222" s="1">
        <v>222437.63203906099</v>
      </c>
      <c r="BD222" s="1">
        <v>180471.19189983999</v>
      </c>
      <c r="BE222" s="1">
        <v>184119.299656043</v>
      </c>
      <c r="BF222" s="1">
        <v>269823.907017313</v>
      </c>
      <c r="BG222" s="1">
        <v>209176.21350911501</v>
      </c>
      <c r="BH222" s="1">
        <v>209176.21350911501</v>
      </c>
      <c r="BI222" s="1">
        <v>55735.112789198902</v>
      </c>
      <c r="BJ222" s="1">
        <v>78627.972490691303</v>
      </c>
      <c r="BK222" s="1">
        <v>59993.271734575297</v>
      </c>
      <c r="BL222" s="1">
        <v>90025.348968399107</v>
      </c>
      <c r="BM222" s="1">
        <v>73053.983578550804</v>
      </c>
      <c r="BN222" s="1">
        <v>97024.594725254006</v>
      </c>
      <c r="BO222" s="1">
        <v>123458.30684637099</v>
      </c>
      <c r="BP222" s="1">
        <v>128470.365769611</v>
      </c>
      <c r="BQ222" s="1">
        <v>79227.480334015301</v>
      </c>
      <c r="BR222" s="1">
        <v>109741.913938194</v>
      </c>
      <c r="BS222" s="1">
        <v>92005.748047319095</v>
      </c>
      <c r="BT222" s="1">
        <v>92005.748047319095</v>
      </c>
      <c r="BU222" s="1">
        <v>138727.841465265</v>
      </c>
      <c r="BV222" s="7">
        <v>0.66321040589646196</v>
      </c>
      <c r="BW222" s="7">
        <v>1.50781711370812</v>
      </c>
      <c r="BX222" s="1">
        <v>158442.306175153</v>
      </c>
      <c r="BY222" s="1">
        <v>90672.517788391197</v>
      </c>
      <c r="BZ222" s="1">
        <v>17963.016472330401</v>
      </c>
      <c r="CA222" s="1">
        <v>125783.15183937601</v>
      </c>
      <c r="CB222" s="1">
        <v>105698.721085111</v>
      </c>
      <c r="CC222" s="1">
        <v>161266.00885408599</v>
      </c>
      <c r="CD222" s="1">
        <v>147522.95223127399</v>
      </c>
      <c r="CE222" s="1">
        <v>119690.37243251099</v>
      </c>
      <c r="CF222" s="1">
        <v>122109.835458257</v>
      </c>
      <c r="CG222" s="1">
        <v>178950.02289352199</v>
      </c>
      <c r="CH222" s="1">
        <v>138727.841465265</v>
      </c>
      <c r="CI222" s="1">
        <v>84038.356898006896</v>
      </c>
      <c r="CJ222" s="1">
        <v>118556.602537636</v>
      </c>
      <c r="CK222" s="1">
        <v>90458.881828734797</v>
      </c>
      <c r="CL222" s="1">
        <v>135741.761842098</v>
      </c>
      <c r="CM222" s="1">
        <v>110152.046664291</v>
      </c>
      <c r="CN222" s="1">
        <v>146295.34437733301</v>
      </c>
      <c r="CO222" s="1">
        <v>186152.54789238799</v>
      </c>
      <c r="CP222" s="1">
        <v>193709.81611176199</v>
      </c>
      <c r="CQ222" s="1">
        <v>119460.55072360201</v>
      </c>
      <c r="CR222" s="1">
        <v>165470.73592709299</v>
      </c>
      <c r="CS222" s="1">
        <v>138727.841465265</v>
      </c>
      <c r="CT222" s="20">
        <v>184450.40817599301</v>
      </c>
      <c r="CU222" s="20">
        <v>86814.614874166495</v>
      </c>
      <c r="CV222" s="20">
        <v>110635.182609282</v>
      </c>
      <c r="CW222" s="20">
        <v>102255.449864162</v>
      </c>
      <c r="CX222" s="20">
        <v>85593.484992023805</v>
      </c>
      <c r="CY222" s="20">
        <v>117580.20727965501</v>
      </c>
      <c r="CZ222" s="20">
        <v>93550.369793234597</v>
      </c>
      <c r="DA222" s="20">
        <v>136856.4196729</v>
      </c>
      <c r="DB222" s="20">
        <v>129375.16025977</v>
      </c>
      <c r="DC222" s="22">
        <v>163005.09031528901</v>
      </c>
      <c r="DD222" s="22">
        <v>145668.42934804701</v>
      </c>
      <c r="DE222" s="22">
        <v>111107.92495441101</v>
      </c>
      <c r="DF222" s="22">
        <v>133601.073475599</v>
      </c>
      <c r="DG222" s="22">
        <v>172938.39160080001</v>
      </c>
      <c r="DH222" s="22">
        <v>133682.626756338</v>
      </c>
      <c r="DI222" s="22">
        <v>157367.88448067501</v>
      </c>
      <c r="DJ222" s="22">
        <v>196031.74831483001</v>
      </c>
      <c r="DK222" s="22">
        <v>105384.97252939999</v>
      </c>
      <c r="DL222" s="22">
        <v>209456.79038016</v>
      </c>
      <c r="DM222" s="6">
        <v>0.393458064686947</v>
      </c>
      <c r="DN222" s="6">
        <v>1.31353796124253</v>
      </c>
      <c r="DO222" s="5">
        <v>1.6725762626872399E-2</v>
      </c>
      <c r="DP222" s="5">
        <v>0.15621862293498801</v>
      </c>
      <c r="DQ222" s="24">
        <v>116345.699724576</v>
      </c>
      <c r="DR222" s="26">
        <v>152824.49321555501</v>
      </c>
      <c r="DS222" t="s">
        <v>1441</v>
      </c>
      <c r="DT222" t="s">
        <v>1442</v>
      </c>
      <c r="DU222" t="s">
        <v>556</v>
      </c>
      <c r="DV222" t="s">
        <v>556</v>
      </c>
      <c r="DW222" t="s">
        <v>4006</v>
      </c>
      <c r="DX222" t="s">
        <v>1508</v>
      </c>
      <c r="DY222" t="s">
        <v>4007</v>
      </c>
      <c r="DZ222" t="s">
        <v>4008</v>
      </c>
      <c r="EA222" t="s">
        <v>4009</v>
      </c>
      <c r="EB222" t="str">
        <f>"PON3"</f>
        <v>PON3</v>
      </c>
      <c r="EC222" t="s">
        <v>1508</v>
      </c>
      <c r="ED222" t="s">
        <v>1506</v>
      </c>
      <c r="EE222">
        <v>9606</v>
      </c>
      <c r="EF222" s="15" t="str">
        <f>HYPERLINK("http://www.uniprot.org/uniprot/Q15166", "Q15166")</f>
        <v>Q15166</v>
      </c>
      <c r="EG222" t="s">
        <v>4010</v>
      </c>
      <c r="EH222" t="s">
        <v>1508</v>
      </c>
      <c r="EI222" t="s">
        <v>1509</v>
      </c>
      <c r="EJ222" t="s">
        <v>1510</v>
      </c>
      <c r="EK222" t="s">
        <v>1508</v>
      </c>
      <c r="EL222" t="s">
        <v>1508</v>
      </c>
      <c r="EM222" t="s">
        <v>1528</v>
      </c>
      <c r="EN222" t="s">
        <v>1805</v>
      </c>
      <c r="EO222" t="s">
        <v>2209</v>
      </c>
      <c r="EP222" t="s">
        <v>1575</v>
      </c>
      <c r="EQ222" t="s">
        <v>1508</v>
      </c>
      <c r="ER222" t="s">
        <v>4011</v>
      </c>
      <c r="ES222" t="s">
        <v>4012</v>
      </c>
      <c r="ET222" t="s">
        <v>4013</v>
      </c>
      <c r="EU222" t="s">
        <v>1508</v>
      </c>
      <c r="EV222" t="s">
        <v>2448</v>
      </c>
      <c r="EW222" t="s">
        <v>98</v>
      </c>
    </row>
    <row r="223" spans="1:153">
      <c r="A223">
        <v>68</v>
      </c>
      <c r="B223">
        <v>1</v>
      </c>
      <c r="C223" t="s">
        <v>558</v>
      </c>
      <c r="D223" t="s">
        <v>98</v>
      </c>
      <c r="E223" t="s">
        <v>98</v>
      </c>
      <c r="F223" t="s">
        <v>98</v>
      </c>
      <c r="G223" t="s">
        <v>98</v>
      </c>
      <c r="H223" t="s">
        <v>98</v>
      </c>
      <c r="I223">
        <v>20.2</v>
      </c>
      <c r="J223">
        <v>347</v>
      </c>
      <c r="K223">
        <v>38087</v>
      </c>
      <c r="L223" t="s">
        <v>559</v>
      </c>
      <c r="M223">
        <v>18</v>
      </c>
      <c r="N223">
        <v>18</v>
      </c>
      <c r="O223">
        <v>1</v>
      </c>
      <c r="P223">
        <v>6</v>
      </c>
      <c r="Q223">
        <v>12</v>
      </c>
      <c r="R223">
        <v>6</v>
      </c>
      <c r="S223">
        <v>12</v>
      </c>
      <c r="T223">
        <v>6</v>
      </c>
      <c r="U223">
        <v>12</v>
      </c>
      <c r="V223">
        <v>6</v>
      </c>
      <c r="W223" s="1">
        <v>175700.6876</v>
      </c>
      <c r="X223" s="1">
        <v>122014.95789999999</v>
      </c>
      <c r="Y223" s="1">
        <v>15367.18469</v>
      </c>
      <c r="Z223" s="1">
        <v>193474.43799999999</v>
      </c>
      <c r="AA223" s="1">
        <v>46667.196049999999</v>
      </c>
      <c r="AB223" s="1">
        <v>107624.0653</v>
      </c>
      <c r="AC223" s="1">
        <v>225169.2708</v>
      </c>
      <c r="AD223" s="1">
        <v>176164.7764</v>
      </c>
      <c r="AE223" s="1">
        <v>221993.89360000001</v>
      </c>
      <c r="AF223" s="1">
        <v>293860.27779999998</v>
      </c>
      <c r="AG223" s="1">
        <v>173629.9515</v>
      </c>
      <c r="AH223">
        <v>12</v>
      </c>
      <c r="AI223" s="1">
        <v>102634.0272</v>
      </c>
      <c r="AJ223" s="1">
        <v>55581.000249999997</v>
      </c>
      <c r="AK223" s="1">
        <v>86978.588019999996</v>
      </c>
      <c r="AL223" s="1">
        <v>82953.168030000001</v>
      </c>
      <c r="AM223" s="1">
        <v>127515.9715</v>
      </c>
      <c r="AN223" s="1">
        <v>287453.95390000002</v>
      </c>
      <c r="AO223" s="1">
        <v>252855.41800000001</v>
      </c>
      <c r="AP223" s="1">
        <v>144886.14559999999</v>
      </c>
      <c r="AQ223" s="1">
        <v>227841.60560000001</v>
      </c>
      <c r="AR223" s="1">
        <v>285729.83419999998</v>
      </c>
      <c r="AS223" s="1">
        <v>165442.9712</v>
      </c>
      <c r="AT223" s="1">
        <v>162342.699233636</v>
      </c>
      <c r="AU223" s="1">
        <v>159242.42723999999</v>
      </c>
      <c r="AV223" s="1">
        <v>165442.97122727201</v>
      </c>
      <c r="AW223" s="1">
        <v>87809.245629807701</v>
      </c>
      <c r="AX223" s="1">
        <v>107900.826759843</v>
      </c>
      <c r="AY223" s="1">
        <v>10918.3272136817</v>
      </c>
      <c r="AZ223" s="1">
        <v>141547.91677968699</v>
      </c>
      <c r="BA223" s="1">
        <v>82542.690894158397</v>
      </c>
      <c r="BB223" s="1">
        <v>77742.399452152604</v>
      </c>
      <c r="BC223" s="1">
        <v>132440.360473598</v>
      </c>
      <c r="BD223" s="1">
        <v>121666.000838179</v>
      </c>
      <c r="BE223" s="1">
        <v>138903.03734976999</v>
      </c>
      <c r="BF223" s="1">
        <v>199553.710959991</v>
      </c>
      <c r="BG223" s="1">
        <v>123363.43076593999</v>
      </c>
      <c r="BH223" s="1">
        <v>123363.43076593999</v>
      </c>
      <c r="BI223" s="1">
        <v>208919.417564164</v>
      </c>
      <c r="BJ223" s="1">
        <v>104917.652408282</v>
      </c>
      <c r="BK223" s="1">
        <v>155037.872755872</v>
      </c>
      <c r="BL223" s="1">
        <v>130773.73635760001</v>
      </c>
      <c r="BM223" s="1">
        <v>201017.75474575601</v>
      </c>
      <c r="BN223" s="1">
        <v>491635.99725945602</v>
      </c>
      <c r="BO223" s="1">
        <v>412670.194789703</v>
      </c>
      <c r="BP223" s="1">
        <v>246349.29444662901</v>
      </c>
      <c r="BQ223" s="1">
        <v>670284.60133906605</v>
      </c>
      <c r="BR223" s="1">
        <v>301037.98095824098</v>
      </c>
      <c r="BS223" s="1">
        <v>279213.06813204498</v>
      </c>
      <c r="BT223" s="1">
        <v>279213.06813204498</v>
      </c>
      <c r="BU223" s="1">
        <v>185592.78541864999</v>
      </c>
      <c r="BV223" s="7">
        <v>1.5044392350823901</v>
      </c>
      <c r="BW223" s="7">
        <v>0.66469949512133897</v>
      </c>
      <c r="BX223" s="1">
        <v>132103.674328469</v>
      </c>
      <c r="BY223" s="1">
        <v>162330.237275336</v>
      </c>
      <c r="BZ223" s="1">
        <v>16425.959841730601</v>
      </c>
      <c r="CA223" s="1">
        <v>212950.23964753901</v>
      </c>
      <c r="CB223" s="1">
        <v>124180.46275044901</v>
      </c>
      <c r="CC223" s="1">
        <v>116958.715965266</v>
      </c>
      <c r="CD223" s="1">
        <v>199248.47460493699</v>
      </c>
      <c r="CE223" s="1">
        <v>183039.10523652399</v>
      </c>
      <c r="CF223" s="1">
        <v>208971.17926110901</v>
      </c>
      <c r="CG223" s="1">
        <v>300216.43227450101</v>
      </c>
      <c r="CH223" s="1">
        <v>185592.78541864999</v>
      </c>
      <c r="CI223" s="1">
        <v>138868.63137594401</v>
      </c>
      <c r="CJ223" s="1">
        <v>69738.710585101304</v>
      </c>
      <c r="CK223" s="1">
        <v>103053.59574551501</v>
      </c>
      <c r="CL223" s="1">
        <v>86925.236532027993</v>
      </c>
      <c r="CM223" s="1">
        <v>133616.40008992999</v>
      </c>
      <c r="CN223" s="1">
        <v>326790.19916183699</v>
      </c>
      <c r="CO223" s="1">
        <v>274301.67012834002</v>
      </c>
      <c r="CP223" s="1">
        <v>163748.25164217301</v>
      </c>
      <c r="CQ223" s="1">
        <v>445537.83609768498</v>
      </c>
      <c r="CR223" s="1">
        <v>200099.79395528999</v>
      </c>
      <c r="CS223" s="1">
        <v>185592.78541864999</v>
      </c>
      <c r="CT223" s="20">
        <v>153788.32358384199</v>
      </c>
      <c r="CU223" s="20">
        <v>155423.46650590899</v>
      </c>
      <c r="CV223" s="20">
        <v>187304.804384146</v>
      </c>
      <c r="CW223" s="20">
        <v>120135.125122868</v>
      </c>
      <c r="CX223" s="20">
        <v>141438.39258977401</v>
      </c>
      <c r="CY223" s="20">
        <v>69164.364282529306</v>
      </c>
      <c r="CZ223" s="20">
        <v>106575.51581024499</v>
      </c>
      <c r="DA223" s="20">
        <v>87639.032303350104</v>
      </c>
      <c r="DB223" s="20">
        <v>156934.38023582401</v>
      </c>
      <c r="DC223" s="22">
        <v>118219.99065115101</v>
      </c>
      <c r="DD223" s="22">
        <v>196743.706024766</v>
      </c>
      <c r="DE223" s="22">
        <v>169914.21076753299</v>
      </c>
      <c r="DF223" s="22">
        <v>228636.56944562899</v>
      </c>
      <c r="DG223" s="22">
        <v>290130.98791596899</v>
      </c>
      <c r="DH223" s="22">
        <v>298616.28480468597</v>
      </c>
      <c r="DI223" s="22">
        <v>231886.557698725</v>
      </c>
      <c r="DJ223" s="22">
        <v>165711.044991089</v>
      </c>
      <c r="DK223" s="22">
        <v>393041.82287422102</v>
      </c>
      <c r="DL223" s="22">
        <v>253291.075082141</v>
      </c>
      <c r="DM223" s="6">
        <v>0.84148453164824399</v>
      </c>
      <c r="DN223" s="6">
        <v>1.7918931807190199</v>
      </c>
      <c r="DO223" s="5">
        <v>8.4495153159359906E-5</v>
      </c>
      <c r="DP223" s="5">
        <v>3.2882697104517499E-3</v>
      </c>
      <c r="DQ223" s="24">
        <v>130933.711646499</v>
      </c>
      <c r="DR223" s="26">
        <v>234619.225025591</v>
      </c>
      <c r="DS223" t="s">
        <v>1441</v>
      </c>
      <c r="DT223" t="s">
        <v>1446</v>
      </c>
      <c r="DU223" t="s">
        <v>558</v>
      </c>
      <c r="DV223" t="s">
        <v>558</v>
      </c>
      <c r="DW223" t="s">
        <v>4014</v>
      </c>
      <c r="DX223" t="s">
        <v>4015</v>
      </c>
      <c r="DY223" t="s">
        <v>4016</v>
      </c>
      <c r="DZ223" t="s">
        <v>4017</v>
      </c>
      <c r="EA223" t="s">
        <v>4018</v>
      </c>
      <c r="EB223" t="str">
        <f>"CD5L"</f>
        <v>CD5L</v>
      </c>
      <c r="EC223" t="s">
        <v>4019</v>
      </c>
      <c r="ED223" t="s">
        <v>1506</v>
      </c>
      <c r="EE223">
        <v>9606</v>
      </c>
      <c r="EF223" s="15" t="str">
        <f>HYPERLINK("http://www.uniprot.org/uniprot/O43866", "O43866")</f>
        <v>O43866</v>
      </c>
      <c r="EG223" t="s">
        <v>4020</v>
      </c>
      <c r="EH223" t="s">
        <v>4021</v>
      </c>
      <c r="EI223" t="s">
        <v>2943</v>
      </c>
      <c r="EJ223" t="s">
        <v>1510</v>
      </c>
      <c r="EK223" t="s">
        <v>1508</v>
      </c>
      <c r="EL223" t="s">
        <v>1508</v>
      </c>
      <c r="EM223" t="s">
        <v>1559</v>
      </c>
      <c r="EN223" t="s">
        <v>1508</v>
      </c>
      <c r="EO223" t="s">
        <v>1508</v>
      </c>
      <c r="EP223" t="s">
        <v>1617</v>
      </c>
      <c r="EQ223" t="s">
        <v>1508</v>
      </c>
      <c r="ER223" t="s">
        <v>4022</v>
      </c>
      <c r="ES223" t="s">
        <v>4023</v>
      </c>
      <c r="ET223" t="s">
        <v>2870</v>
      </c>
      <c r="EU223" t="s">
        <v>1508</v>
      </c>
      <c r="EV223" t="s">
        <v>1508</v>
      </c>
      <c r="EW223" t="s">
        <v>98</v>
      </c>
    </row>
    <row r="224" spans="1:153">
      <c r="A224">
        <v>543</v>
      </c>
      <c r="B224">
        <v>1</v>
      </c>
      <c r="C224" t="s">
        <v>560</v>
      </c>
      <c r="D224" t="s">
        <v>98</v>
      </c>
      <c r="E224" t="s">
        <v>98</v>
      </c>
      <c r="F224" t="s">
        <v>98</v>
      </c>
      <c r="G224" t="s">
        <v>98</v>
      </c>
      <c r="H224" t="s">
        <v>98</v>
      </c>
      <c r="I224">
        <v>17.899999999999999</v>
      </c>
      <c r="J224">
        <v>2850</v>
      </c>
      <c r="K224">
        <v>282387</v>
      </c>
      <c r="L224" t="s">
        <v>561</v>
      </c>
      <c r="M224">
        <v>56</v>
      </c>
      <c r="N224">
        <v>56</v>
      </c>
      <c r="O224">
        <v>1</v>
      </c>
      <c r="P224">
        <v>28</v>
      </c>
      <c r="Q224">
        <v>28</v>
      </c>
      <c r="R224">
        <v>28</v>
      </c>
      <c r="S224">
        <v>28</v>
      </c>
      <c r="T224">
        <v>28</v>
      </c>
      <c r="U224">
        <v>28</v>
      </c>
      <c r="V224">
        <v>28</v>
      </c>
      <c r="W224" s="1">
        <v>202949.9706</v>
      </c>
      <c r="X224" s="1">
        <v>189428.89319999999</v>
      </c>
      <c r="Y224" s="1">
        <v>30054.41548</v>
      </c>
      <c r="Z224" s="1">
        <v>566836.03029999998</v>
      </c>
      <c r="AA224" s="1">
        <v>99007.661529999998</v>
      </c>
      <c r="AB224" s="1">
        <v>229219.514</v>
      </c>
      <c r="AC224" s="1">
        <v>211462.60029999999</v>
      </c>
      <c r="AD224" s="1">
        <v>382698.76439999999</v>
      </c>
      <c r="AE224" s="1">
        <v>186156.1171</v>
      </c>
      <c r="AF224" s="1">
        <v>198224.23699999999</v>
      </c>
      <c r="AG224" s="1">
        <v>251775.97649999999</v>
      </c>
      <c r="AH224">
        <v>28</v>
      </c>
      <c r="AI224" s="1">
        <v>71764.907590000003</v>
      </c>
      <c r="AJ224" s="1">
        <v>57611.961309999999</v>
      </c>
      <c r="AK224" s="1">
        <v>93736.045660000003</v>
      </c>
      <c r="AL224" s="1">
        <v>219633.26930000001</v>
      </c>
      <c r="AM224" s="1">
        <v>64349.58167</v>
      </c>
      <c r="AN224" s="1">
        <v>78068.474489999993</v>
      </c>
      <c r="AO224" s="1">
        <v>134832.56419999999</v>
      </c>
      <c r="AP224" s="1">
        <v>54408.292240000002</v>
      </c>
      <c r="AQ224" s="1">
        <v>73723.61047</v>
      </c>
      <c r="AR224" s="1">
        <v>66884.113769999996</v>
      </c>
      <c r="AS224" s="1">
        <v>91501.282070000001</v>
      </c>
      <c r="AT224" s="1">
        <v>161560.37650818101</v>
      </c>
      <c r="AU224" s="1">
        <v>231619.470946363</v>
      </c>
      <c r="AV224" s="1">
        <v>91501.282069999899</v>
      </c>
      <c r="AW224" s="1">
        <v>101427.51324655399</v>
      </c>
      <c r="AX224" s="1">
        <v>167516.626979733</v>
      </c>
      <c r="AY224" s="1">
        <v>21353.5497260027</v>
      </c>
      <c r="AZ224" s="1">
        <v>414703.15186873899</v>
      </c>
      <c r="BA224" s="1">
        <v>175119.987776172</v>
      </c>
      <c r="BB224" s="1">
        <v>165577.04793944699</v>
      </c>
      <c r="BC224" s="1">
        <v>124378.352831689</v>
      </c>
      <c r="BD224" s="1">
        <v>264306.11806606699</v>
      </c>
      <c r="BE224" s="1">
        <v>116479.105200169</v>
      </c>
      <c r="BF224" s="1">
        <v>134609.489896707</v>
      </c>
      <c r="BG224" s="1">
        <v>178885.88908282199</v>
      </c>
      <c r="BH224" s="1">
        <v>178885.88908282199</v>
      </c>
      <c r="BI224" s="1">
        <v>146082.96199887301</v>
      </c>
      <c r="BJ224" s="1">
        <v>108751.402531334</v>
      </c>
      <c r="BK224" s="1">
        <v>167082.92753995999</v>
      </c>
      <c r="BL224" s="1">
        <v>346246.73097968398</v>
      </c>
      <c r="BM224" s="1">
        <v>101441.47649874599</v>
      </c>
      <c r="BN224" s="1">
        <v>133521.46244531299</v>
      </c>
      <c r="BO224" s="1">
        <v>220052.15855176601</v>
      </c>
      <c r="BP224" s="1">
        <v>92510.186877178203</v>
      </c>
      <c r="BQ224" s="1">
        <v>216886.64246825501</v>
      </c>
      <c r="BR224" s="1">
        <v>70467.470167670996</v>
      </c>
      <c r="BS224" s="1">
        <v>154423.92940281201</v>
      </c>
      <c r="BT224" s="1">
        <v>154423.92940281201</v>
      </c>
      <c r="BU224" s="1">
        <v>166205.48097726799</v>
      </c>
      <c r="BV224" s="7">
        <v>0.92911454240148095</v>
      </c>
      <c r="BW224" s="7">
        <v>1.0762935616262099</v>
      </c>
      <c r="BX224" s="1">
        <v>94237.777556992296</v>
      </c>
      <c r="BY224" s="1">
        <v>155642.13422091401</v>
      </c>
      <c r="BZ224" s="1">
        <v>19839.8935823223</v>
      </c>
      <c r="CA224" s="1">
        <v>385306.729180975</v>
      </c>
      <c r="CB224" s="1">
        <v>162706.52730801099</v>
      </c>
      <c r="CC224" s="1">
        <v>153840.043128447</v>
      </c>
      <c r="CD224" s="1">
        <v>115561.736375864</v>
      </c>
      <c r="CE224" s="1">
        <v>245570.65794086599</v>
      </c>
      <c r="CF224" s="1">
        <v>108222.43052738901</v>
      </c>
      <c r="CG224" s="1">
        <v>125067.634608276</v>
      </c>
      <c r="CH224" s="1">
        <v>166205.48097726799</v>
      </c>
      <c r="CI224" s="1">
        <v>157228.151462674</v>
      </c>
      <c r="CJ224" s="1">
        <v>117048.434362296</v>
      </c>
      <c r="CK224" s="1">
        <v>179830.279168918</v>
      </c>
      <c r="CL224" s="1">
        <v>372663.12728755799</v>
      </c>
      <c r="CM224" s="1">
        <v>109180.808037458</v>
      </c>
      <c r="CN224" s="1">
        <v>143708.29036880599</v>
      </c>
      <c r="CO224" s="1">
        <v>236840.72147121601</v>
      </c>
      <c r="CP224" s="1">
        <v>99568.118520744698</v>
      </c>
      <c r="CQ224" s="1">
        <v>233433.69689131001</v>
      </c>
      <c r="CR224" s="1">
        <v>75843.684445551597</v>
      </c>
      <c r="CS224" s="1">
        <v>166205.48097726799</v>
      </c>
      <c r="CT224" s="20">
        <v>109706.788266324</v>
      </c>
      <c r="CU224" s="20">
        <v>149019.92654616601</v>
      </c>
      <c r="CV224" s="20">
        <v>338904.53308053699</v>
      </c>
      <c r="CW224" s="20">
        <v>157406.153782307</v>
      </c>
      <c r="CX224" s="20">
        <v>160137.655224232</v>
      </c>
      <c r="CY224" s="20">
        <v>116084.459907739</v>
      </c>
      <c r="CZ224" s="20">
        <v>185976.08964616901</v>
      </c>
      <c r="DA224" s="20">
        <v>375723.28996295697</v>
      </c>
      <c r="DB224" s="20">
        <v>128234.426548484</v>
      </c>
      <c r="DC224" s="22">
        <v>155499.04349000199</v>
      </c>
      <c r="DD224" s="22">
        <v>114109.000504645</v>
      </c>
      <c r="DE224" s="22">
        <v>227961.91271678</v>
      </c>
      <c r="DF224" s="22">
        <v>118406.783846173</v>
      </c>
      <c r="DG224" s="22">
        <v>120866.123517299</v>
      </c>
      <c r="DH224" s="22">
        <v>131318.613213103</v>
      </c>
      <c r="DI224" s="22">
        <v>200218.17438860901</v>
      </c>
      <c r="DJ224" s="22">
        <v>100761.606932601</v>
      </c>
      <c r="DK224" s="22">
        <v>205929.10032070201</v>
      </c>
      <c r="DL224" s="22">
        <v>96004.7383941671</v>
      </c>
      <c r="DM224" s="6">
        <v>-0.37854057412089098</v>
      </c>
      <c r="DN224" s="6">
        <v>-1.30002678245002</v>
      </c>
      <c r="DO224" s="5">
        <v>0.12372387595998199</v>
      </c>
      <c r="DP224" s="5">
        <v>0.44445423133316703</v>
      </c>
      <c r="DQ224" s="24">
        <v>191243.70255165701</v>
      </c>
      <c r="DR224" s="26">
        <v>147107.50973240801</v>
      </c>
      <c r="DS224" t="s">
        <v>1443</v>
      </c>
      <c r="DT224" t="s">
        <v>1442</v>
      </c>
      <c r="DU224" t="s">
        <v>560</v>
      </c>
      <c r="DV224" t="s">
        <v>560</v>
      </c>
      <c r="DW224" t="s">
        <v>4024</v>
      </c>
      <c r="DX224" t="s">
        <v>1508</v>
      </c>
      <c r="DY224" t="s">
        <v>4025</v>
      </c>
      <c r="DZ224" t="s">
        <v>4026</v>
      </c>
      <c r="EA224" t="s">
        <v>4027</v>
      </c>
      <c r="EB224" t="str">
        <f>"HRNR"</f>
        <v>HRNR</v>
      </c>
      <c r="EC224" t="s">
        <v>4028</v>
      </c>
      <c r="ED224" t="s">
        <v>1506</v>
      </c>
      <c r="EE224">
        <v>9606</v>
      </c>
      <c r="EF224" s="15" t="str">
        <f>HYPERLINK("http://www.uniprot.org/uniprot/Q86YZ3", "Q86YZ3")</f>
        <v>Q86YZ3</v>
      </c>
      <c r="EG224" t="s">
        <v>4029</v>
      </c>
      <c r="EH224" t="s">
        <v>4030</v>
      </c>
      <c r="EI224" t="s">
        <v>1508</v>
      </c>
      <c r="EJ224" t="s">
        <v>1510</v>
      </c>
      <c r="EK224" t="s">
        <v>1508</v>
      </c>
      <c r="EL224" t="s">
        <v>1508</v>
      </c>
      <c r="EM224" t="s">
        <v>2730</v>
      </c>
      <c r="EN224" t="s">
        <v>1805</v>
      </c>
      <c r="EO224" t="s">
        <v>3049</v>
      </c>
      <c r="EP224" t="s">
        <v>2521</v>
      </c>
      <c r="EQ224" t="s">
        <v>1508</v>
      </c>
      <c r="ER224" t="s">
        <v>4031</v>
      </c>
      <c r="ES224" t="s">
        <v>4032</v>
      </c>
      <c r="ET224" t="s">
        <v>4033</v>
      </c>
      <c r="EU224" t="s">
        <v>1508</v>
      </c>
      <c r="EV224" t="s">
        <v>2124</v>
      </c>
      <c r="EW224" t="s">
        <v>98</v>
      </c>
    </row>
    <row r="225" spans="1:153">
      <c r="A225">
        <v>279</v>
      </c>
      <c r="B225">
        <v>1</v>
      </c>
      <c r="C225" t="s">
        <v>562</v>
      </c>
      <c r="D225" t="s">
        <v>98</v>
      </c>
      <c r="E225" t="s">
        <v>98</v>
      </c>
      <c r="F225" t="s">
        <v>98</v>
      </c>
      <c r="G225" t="s">
        <v>98</v>
      </c>
      <c r="H225" t="s">
        <v>98</v>
      </c>
      <c r="I225">
        <v>8.1999999999999993</v>
      </c>
      <c r="J225">
        <v>882</v>
      </c>
      <c r="K225">
        <v>97455</v>
      </c>
      <c r="L225" t="s">
        <v>563</v>
      </c>
      <c r="M225">
        <v>17</v>
      </c>
      <c r="N225">
        <v>17</v>
      </c>
      <c r="O225">
        <v>1</v>
      </c>
      <c r="P225">
        <v>9</v>
      </c>
      <c r="Q225">
        <v>8</v>
      </c>
      <c r="R225">
        <v>9</v>
      </c>
      <c r="S225">
        <v>8</v>
      </c>
      <c r="T225">
        <v>9</v>
      </c>
      <c r="U225">
        <v>8</v>
      </c>
      <c r="V225">
        <v>9</v>
      </c>
      <c r="W225" s="1">
        <v>382039.94449999998</v>
      </c>
      <c r="X225" s="1">
        <v>230446.46830000001</v>
      </c>
      <c r="Y225" s="1">
        <v>43272.355739999999</v>
      </c>
      <c r="Z225" s="1">
        <v>254826.2439</v>
      </c>
      <c r="AA225" s="1">
        <v>110473.98510000001</v>
      </c>
      <c r="AB225" s="1">
        <v>210452.82920000001</v>
      </c>
      <c r="AC225" s="1">
        <v>365052.31079999998</v>
      </c>
      <c r="AD225" s="1">
        <v>355060.89630000002</v>
      </c>
      <c r="AE225" s="1">
        <v>322313.41409999999</v>
      </c>
      <c r="AF225" s="1">
        <v>260091.27669999999</v>
      </c>
      <c r="AG225" s="1">
        <v>276750.81880000001</v>
      </c>
      <c r="AH225">
        <v>8</v>
      </c>
      <c r="AI225" s="1">
        <v>53878.795660000003</v>
      </c>
      <c r="AJ225" s="1">
        <v>49807.996769999998</v>
      </c>
      <c r="AK225" s="1">
        <v>54816.293949999999</v>
      </c>
      <c r="AL225" s="1">
        <v>73623.934080000006</v>
      </c>
      <c r="AM225" s="1">
        <v>51720.719060000003</v>
      </c>
      <c r="AN225" s="1">
        <v>63301.956299999998</v>
      </c>
      <c r="AO225" s="1">
        <v>59649.719120000002</v>
      </c>
      <c r="AP225" s="1">
        <v>55568.98633</v>
      </c>
      <c r="AQ225" s="1">
        <v>33876.731570000004</v>
      </c>
      <c r="AR225" s="1">
        <v>115342.7288</v>
      </c>
      <c r="AS225" s="1">
        <v>61158.786160000003</v>
      </c>
      <c r="AT225" s="1">
        <v>158342.14505636299</v>
      </c>
      <c r="AU225" s="1">
        <v>255525.50394908999</v>
      </c>
      <c r="AV225" s="1">
        <v>61158.786163636301</v>
      </c>
      <c r="AW225" s="1">
        <v>190930.60923797201</v>
      </c>
      <c r="AX225" s="1">
        <v>203789.476974085</v>
      </c>
      <c r="AY225" s="1">
        <v>30744.846815279601</v>
      </c>
      <c r="AZ225" s="1">
        <v>186433.537875621</v>
      </c>
      <c r="BA225" s="1">
        <v>195401.06918326701</v>
      </c>
      <c r="BB225" s="1">
        <v>152020.90599249999</v>
      </c>
      <c r="BC225" s="1">
        <v>214716.952549957</v>
      </c>
      <c r="BD225" s="1">
        <v>245218.36992403801</v>
      </c>
      <c r="BE225" s="1">
        <v>201673.620256122</v>
      </c>
      <c r="BF225" s="1">
        <v>176621.96416057</v>
      </c>
      <c r="BG225" s="1">
        <v>196630.42107369899</v>
      </c>
      <c r="BH225" s="1">
        <v>196630.42107369899</v>
      </c>
      <c r="BI225" s="1">
        <v>109674.41223378001</v>
      </c>
      <c r="BJ225" s="1">
        <v>94020.223975146902</v>
      </c>
      <c r="BK225" s="1">
        <v>97709.123588146002</v>
      </c>
      <c r="BL225" s="1">
        <v>116066.416432766</v>
      </c>
      <c r="BM225" s="1">
        <v>81533.181271157693</v>
      </c>
      <c r="BN225" s="1">
        <v>108266.106594768</v>
      </c>
      <c r="BO225" s="1">
        <v>97350.736650624007</v>
      </c>
      <c r="BP225" s="1">
        <v>94483.710080212899</v>
      </c>
      <c r="BQ225" s="1">
        <v>99661.567321170602</v>
      </c>
      <c r="BR225" s="1">
        <v>121522.284480316</v>
      </c>
      <c r="BS225" s="1">
        <v>103215.82236529099</v>
      </c>
      <c r="BT225" s="1">
        <v>103215.82236529099</v>
      </c>
      <c r="BU225" s="1">
        <v>142461.82159847399</v>
      </c>
      <c r="BV225" s="7">
        <v>0.72451567168783904</v>
      </c>
      <c r="BW225" s="7">
        <v>1.3802323939665599</v>
      </c>
      <c r="BX225" s="1">
        <v>138332.218597817</v>
      </c>
      <c r="BY225" s="1">
        <v>147648.66979279299</v>
      </c>
      <c r="BZ225" s="1">
        <v>22275.123341311999</v>
      </c>
      <c r="CA225" s="1">
        <v>135074.019919096</v>
      </c>
      <c r="CB225" s="1">
        <v>141571.136887837</v>
      </c>
      <c r="CC225" s="1">
        <v>110141.52881575</v>
      </c>
      <c r="CD225" s="1">
        <v>155565.79709949801</v>
      </c>
      <c r="CE225" s="1">
        <v>177664.55199571099</v>
      </c>
      <c r="CF225" s="1">
        <v>146115.698441582</v>
      </c>
      <c r="CG225" s="1">
        <v>127965.380998621</v>
      </c>
      <c r="CH225" s="1">
        <v>142461.82159847399</v>
      </c>
      <c r="CI225" s="1">
        <v>151376.17655430699</v>
      </c>
      <c r="CJ225" s="1">
        <v>129769.758818489</v>
      </c>
      <c r="CK225" s="1">
        <v>134861.297562441</v>
      </c>
      <c r="CL225" s="1">
        <v>160198.62781211699</v>
      </c>
      <c r="CM225" s="1">
        <v>112534.737973599</v>
      </c>
      <c r="CN225" s="1">
        <v>149432.387490736</v>
      </c>
      <c r="CO225" s="1">
        <v>134366.64030169899</v>
      </c>
      <c r="CP225" s="1">
        <v>130409.477354855</v>
      </c>
      <c r="CQ225" s="1">
        <v>137556.12365015899</v>
      </c>
      <c r="CR225" s="1">
        <v>167728.99362855201</v>
      </c>
      <c r="CS225" s="1">
        <v>142461.82159847399</v>
      </c>
      <c r="CT225" s="20">
        <v>161039.27543223</v>
      </c>
      <c r="CU225" s="20">
        <v>141366.565276799</v>
      </c>
      <c r="CV225" s="20">
        <v>118807.158518353</v>
      </c>
      <c r="CW225" s="20">
        <v>136959.27577581399</v>
      </c>
      <c r="CX225" s="20">
        <v>154177.389638591</v>
      </c>
      <c r="CY225" s="20">
        <v>128701.015497345</v>
      </c>
      <c r="CZ225" s="20">
        <v>139470.265414603</v>
      </c>
      <c r="DA225" s="20">
        <v>161514.11578391999</v>
      </c>
      <c r="DB225" s="20">
        <v>132173.66541084301</v>
      </c>
      <c r="DC225" s="22">
        <v>111329.28742795299</v>
      </c>
      <c r="DD225" s="22">
        <v>153610.166967339</v>
      </c>
      <c r="DE225" s="22">
        <v>164925.04208163501</v>
      </c>
      <c r="DF225" s="22">
        <v>159866.026271943</v>
      </c>
      <c r="DG225" s="22">
        <v>123666.52327087399</v>
      </c>
      <c r="DH225" s="22">
        <v>136549.212603158</v>
      </c>
      <c r="DI225" s="22">
        <v>113589.602551547</v>
      </c>
      <c r="DJ225" s="22">
        <v>131972.650409961</v>
      </c>
      <c r="DK225" s="22">
        <v>121348.413550037</v>
      </c>
      <c r="DL225" s="22">
        <v>212315.34665205199</v>
      </c>
      <c r="DM225" s="6">
        <v>1.35712087256088E-2</v>
      </c>
      <c r="DN225" s="6">
        <v>1.0094539596272301</v>
      </c>
      <c r="DO225" s="5">
        <v>0.91695537331494104</v>
      </c>
      <c r="DP225" s="5">
        <v>0.96395113642534602</v>
      </c>
      <c r="DQ225" s="24">
        <v>141578.7474165</v>
      </c>
      <c r="DR225" s="26">
        <v>142917.22717865001</v>
      </c>
      <c r="DS225" t="s">
        <v>1441</v>
      </c>
      <c r="DT225" t="s">
        <v>1442</v>
      </c>
      <c r="DU225" t="s">
        <v>562</v>
      </c>
      <c r="DV225" t="s">
        <v>562</v>
      </c>
      <c r="DW225" t="s">
        <v>4034</v>
      </c>
      <c r="DX225" t="s">
        <v>4035</v>
      </c>
      <c r="DY225" t="s">
        <v>4036</v>
      </c>
      <c r="DZ225" t="s">
        <v>4037</v>
      </c>
      <c r="EA225" t="s">
        <v>4038</v>
      </c>
      <c r="EB225" t="str">
        <f>"CDH1"</f>
        <v>CDH1</v>
      </c>
      <c r="EC225" t="s">
        <v>4039</v>
      </c>
      <c r="ED225" t="s">
        <v>1506</v>
      </c>
      <c r="EE225">
        <v>9606</v>
      </c>
      <c r="EF225" s="15" t="str">
        <f>HYPERLINK("http://www.uniprot.org/uniprot/P12830", "P12830")</f>
        <v>P12830</v>
      </c>
      <c r="EG225" t="s">
        <v>4040</v>
      </c>
      <c r="EH225" t="s">
        <v>1763</v>
      </c>
      <c r="EI225" t="s">
        <v>4041</v>
      </c>
      <c r="EJ225" t="s">
        <v>1542</v>
      </c>
      <c r="EK225" t="s">
        <v>1508</v>
      </c>
      <c r="EL225" t="s">
        <v>4042</v>
      </c>
      <c r="EM225" t="s">
        <v>2780</v>
      </c>
      <c r="EN225" t="s">
        <v>1805</v>
      </c>
      <c r="EO225" t="s">
        <v>1508</v>
      </c>
      <c r="EP225" t="s">
        <v>4043</v>
      </c>
      <c r="EQ225" t="s">
        <v>1514</v>
      </c>
      <c r="ER225" t="s">
        <v>4044</v>
      </c>
      <c r="ES225" t="s">
        <v>4045</v>
      </c>
      <c r="ET225" t="s">
        <v>4046</v>
      </c>
      <c r="EU225" t="s">
        <v>1508</v>
      </c>
      <c r="EV225" t="s">
        <v>4047</v>
      </c>
      <c r="EW225" t="s">
        <v>98</v>
      </c>
    </row>
    <row r="226" spans="1:153">
      <c r="A226">
        <v>383</v>
      </c>
      <c r="B226">
        <v>1</v>
      </c>
      <c r="C226" t="s">
        <v>564</v>
      </c>
      <c r="D226" t="s">
        <v>98</v>
      </c>
      <c r="E226" t="s">
        <v>98</v>
      </c>
      <c r="F226" t="s">
        <v>98</v>
      </c>
      <c r="G226" t="s">
        <v>98</v>
      </c>
      <c r="H226" t="s">
        <v>98</v>
      </c>
      <c r="I226">
        <v>4.3</v>
      </c>
      <c r="J226">
        <v>1960</v>
      </c>
      <c r="K226">
        <v>226530</v>
      </c>
      <c r="L226" t="s">
        <v>565</v>
      </c>
      <c r="M226">
        <v>11</v>
      </c>
      <c r="N226">
        <v>11</v>
      </c>
      <c r="O226">
        <v>1</v>
      </c>
      <c r="P226">
        <v>6</v>
      </c>
      <c r="Q226">
        <v>5</v>
      </c>
      <c r="R226">
        <v>6</v>
      </c>
      <c r="S226">
        <v>5</v>
      </c>
      <c r="T226">
        <v>6</v>
      </c>
      <c r="U226">
        <v>5</v>
      </c>
      <c r="V226">
        <v>6</v>
      </c>
      <c r="W226" s="1">
        <v>86828.785640000002</v>
      </c>
      <c r="X226" s="1">
        <v>65605.356450000007</v>
      </c>
      <c r="Y226" s="1">
        <v>8093.9962159999995</v>
      </c>
      <c r="Z226" s="1">
        <v>84146.487309999997</v>
      </c>
      <c r="AA226" s="1">
        <v>32586.900389999999</v>
      </c>
      <c r="AB226" s="1">
        <v>102644.4268</v>
      </c>
      <c r="AC226" s="1">
        <v>107192.48050000001</v>
      </c>
      <c r="AD226" s="1">
        <v>82761.652830000006</v>
      </c>
      <c r="AE226" s="1">
        <v>95404.853520000004</v>
      </c>
      <c r="AF226" s="1">
        <v>70294.345220000003</v>
      </c>
      <c r="AG226" s="1">
        <v>80829.476519999997</v>
      </c>
      <c r="AH226">
        <v>5</v>
      </c>
      <c r="AI226" s="1">
        <v>191658.62450000001</v>
      </c>
      <c r="AJ226" s="1">
        <v>154238.75</v>
      </c>
      <c r="AK226" s="1">
        <v>167035.63329999999</v>
      </c>
      <c r="AL226" s="1">
        <v>254117.8125</v>
      </c>
      <c r="AM226" s="1">
        <v>248855.65919999999</v>
      </c>
      <c r="AN226" s="1">
        <v>223055.7617</v>
      </c>
      <c r="AO226" s="1">
        <v>359350.47269999998</v>
      </c>
      <c r="AP226" s="1">
        <v>193935.12400000001</v>
      </c>
      <c r="AQ226" s="1">
        <v>161783.91310000001</v>
      </c>
      <c r="AR226" s="1">
        <v>460425.76949999999</v>
      </c>
      <c r="AS226" s="1">
        <v>241445.75210000001</v>
      </c>
      <c r="AT226" s="1">
        <v>157831.45609072701</v>
      </c>
      <c r="AU226" s="1">
        <v>74217.160126909002</v>
      </c>
      <c r="AV226" s="1">
        <v>241445.75205454501</v>
      </c>
      <c r="AW226" s="1">
        <v>43394.082687702998</v>
      </c>
      <c r="AX226" s="1">
        <v>58016.429482612097</v>
      </c>
      <c r="AY226" s="1">
        <v>5750.7540213333696</v>
      </c>
      <c r="AZ226" s="1">
        <v>61562.447764075798</v>
      </c>
      <c r="BA226" s="1">
        <v>57638.141430408497</v>
      </c>
      <c r="BB226" s="1">
        <v>74145.3503691691</v>
      </c>
      <c r="BC226" s="1">
        <v>63048.6154129305</v>
      </c>
      <c r="BD226" s="1">
        <v>57158.301042659099</v>
      </c>
      <c r="BE226" s="1">
        <v>59695.443495919397</v>
      </c>
      <c r="BF226" s="1">
        <v>47735.262326610798</v>
      </c>
      <c r="BG226" s="1">
        <v>57429.040579569599</v>
      </c>
      <c r="BH226" s="1">
        <v>57429.040579569599</v>
      </c>
      <c r="BI226" s="1">
        <v>390135.79895546503</v>
      </c>
      <c r="BJ226" s="1">
        <v>291149.26841187797</v>
      </c>
      <c r="BK226" s="1">
        <v>297738.211791932</v>
      </c>
      <c r="BL226" s="1">
        <v>400610.80974781699</v>
      </c>
      <c r="BM226" s="1">
        <v>392299.13931337802</v>
      </c>
      <c r="BN226" s="1">
        <v>381494.98505766498</v>
      </c>
      <c r="BO226" s="1">
        <v>586474.400033938</v>
      </c>
      <c r="BP226" s="1">
        <v>329747.06289529201</v>
      </c>
      <c r="BQ226" s="1">
        <v>475950.23485608498</v>
      </c>
      <c r="BR226" s="1">
        <v>485093.35547510901</v>
      </c>
      <c r="BS226" s="1">
        <v>407480.648723324</v>
      </c>
      <c r="BT226" s="1">
        <v>407480.648723324</v>
      </c>
      <c r="BU226" s="1">
        <v>152974.58191124801</v>
      </c>
      <c r="BV226" s="7">
        <v>2.6637147402679799</v>
      </c>
      <c r="BW226" s="7">
        <v>0.37541557467951397</v>
      </c>
      <c r="BX226" s="1">
        <v>115589.45769564201</v>
      </c>
      <c r="BY226" s="1">
        <v>154539.21839055201</v>
      </c>
      <c r="BZ226" s="1">
        <v>15318.3682542811</v>
      </c>
      <c r="CA226" s="1">
        <v>163984.799556146</v>
      </c>
      <c r="CB226" s="1">
        <v>153531.56692983001</v>
      </c>
      <c r="CC226" s="1">
        <v>197502.06270069</v>
      </c>
      <c r="CD226" s="1">
        <v>167943.52622890999</v>
      </c>
      <c r="CE226" s="1">
        <v>152253.40901600599</v>
      </c>
      <c r="CF226" s="1">
        <v>159011.63276691499</v>
      </c>
      <c r="CG226" s="1">
        <v>127153.121889952</v>
      </c>
      <c r="CH226" s="1">
        <v>152974.58191124801</v>
      </c>
      <c r="CI226" s="1">
        <v>146463.05516791699</v>
      </c>
      <c r="CJ226" s="1">
        <v>109301.96991836499</v>
      </c>
      <c r="CK226" s="1">
        <v>111775.561883919</v>
      </c>
      <c r="CL226" s="1">
        <v>150395.537364302</v>
      </c>
      <c r="CM226" s="1">
        <v>147275.20683161</v>
      </c>
      <c r="CN226" s="1">
        <v>143219.159052776</v>
      </c>
      <c r="CO226" s="1">
        <v>220171.62392356401</v>
      </c>
      <c r="CP226" s="1">
        <v>123792.183115718</v>
      </c>
      <c r="CQ226" s="1">
        <v>178679.13093734701</v>
      </c>
      <c r="CR226" s="1">
        <v>182111.60081890199</v>
      </c>
      <c r="CS226" s="1">
        <v>152974.58191124801</v>
      </c>
      <c r="CT226" s="20">
        <v>134563.31940304901</v>
      </c>
      <c r="CU226" s="20">
        <v>147963.937196946</v>
      </c>
      <c r="CV226" s="20">
        <v>144236.23497054999</v>
      </c>
      <c r="CW226" s="20">
        <v>148530.079489967</v>
      </c>
      <c r="CX226" s="20">
        <v>149173.35104035601</v>
      </c>
      <c r="CY226" s="20">
        <v>108401.792932589</v>
      </c>
      <c r="CZ226" s="20">
        <v>115595.560509854</v>
      </c>
      <c r="DA226" s="20">
        <v>151630.52622230601</v>
      </c>
      <c r="DB226" s="20">
        <v>172976.844853371</v>
      </c>
      <c r="DC226" s="22">
        <v>199631.91125484399</v>
      </c>
      <c r="DD226" s="22">
        <v>165832.29466954499</v>
      </c>
      <c r="DE226" s="22">
        <v>141336.015580887</v>
      </c>
      <c r="DF226" s="22">
        <v>173975.54220789901</v>
      </c>
      <c r="DG226" s="22">
        <v>122881.55112309199</v>
      </c>
      <c r="DH226" s="22">
        <v>130871.651900464</v>
      </c>
      <c r="DI226" s="22">
        <v>186126.609986319</v>
      </c>
      <c r="DJ226" s="22">
        <v>125276.036965946</v>
      </c>
      <c r="DK226" s="22">
        <v>157626.05472141999</v>
      </c>
      <c r="DL226" s="22">
        <v>230521.192673771</v>
      </c>
      <c r="DM226" s="6">
        <v>0.20815856049812201</v>
      </c>
      <c r="DN226" s="6">
        <v>1.15521461724606</v>
      </c>
      <c r="DO226" s="5">
        <v>0.128024373179593</v>
      </c>
      <c r="DP226" s="5">
        <v>0.44952919003661601</v>
      </c>
      <c r="DQ226" s="24">
        <v>141452.40517988699</v>
      </c>
      <c r="DR226" s="26">
        <v>163407.88610841901</v>
      </c>
      <c r="DS226" t="s">
        <v>1441</v>
      </c>
      <c r="DT226" t="s">
        <v>1442</v>
      </c>
      <c r="DU226" t="s">
        <v>564</v>
      </c>
      <c r="DV226" t="s">
        <v>564</v>
      </c>
      <c r="DW226" t="s">
        <v>4048</v>
      </c>
      <c r="DX226" t="s">
        <v>4049</v>
      </c>
      <c r="DY226" t="s">
        <v>4050</v>
      </c>
      <c r="DZ226" t="s">
        <v>4051</v>
      </c>
      <c r="EA226" t="s">
        <v>4052</v>
      </c>
      <c r="EB226" t="str">
        <f>"MYH9"</f>
        <v>MYH9</v>
      </c>
      <c r="EC226" t="s">
        <v>1508</v>
      </c>
      <c r="ED226" t="s">
        <v>1506</v>
      </c>
      <c r="EE226">
        <v>9606</v>
      </c>
      <c r="EF226" s="15" t="str">
        <f>HYPERLINK("http://www.uniprot.org/uniprot/P35579", "P35579")</f>
        <v>P35579</v>
      </c>
      <c r="EG226" t="s">
        <v>4053</v>
      </c>
      <c r="EH226" t="s">
        <v>4054</v>
      </c>
      <c r="EI226" t="s">
        <v>3580</v>
      </c>
      <c r="EJ226" t="s">
        <v>1542</v>
      </c>
      <c r="EK226" t="s">
        <v>1508</v>
      </c>
      <c r="EL226" t="s">
        <v>4055</v>
      </c>
      <c r="EM226" t="s">
        <v>4000</v>
      </c>
      <c r="EN226" t="s">
        <v>2673</v>
      </c>
      <c r="EO226" t="s">
        <v>4056</v>
      </c>
      <c r="EP226" t="s">
        <v>4057</v>
      </c>
      <c r="EQ226" t="s">
        <v>1514</v>
      </c>
      <c r="ER226" t="s">
        <v>4058</v>
      </c>
      <c r="ES226" t="s">
        <v>4059</v>
      </c>
      <c r="ET226" t="s">
        <v>4060</v>
      </c>
      <c r="EU226" t="s">
        <v>1508</v>
      </c>
      <c r="EV226" t="s">
        <v>4061</v>
      </c>
      <c r="EW226" t="s">
        <v>98</v>
      </c>
    </row>
    <row r="227" spans="1:153">
      <c r="A227">
        <v>489</v>
      </c>
      <c r="B227">
        <v>1</v>
      </c>
      <c r="C227" t="s">
        <v>566</v>
      </c>
      <c r="D227" t="s">
        <v>98</v>
      </c>
      <c r="E227" t="s">
        <v>98</v>
      </c>
      <c r="F227" t="s">
        <v>98</v>
      </c>
      <c r="G227" t="s">
        <v>98</v>
      </c>
      <c r="H227" t="s">
        <v>98</v>
      </c>
      <c r="I227">
        <v>4.5</v>
      </c>
      <c r="J227">
        <v>863</v>
      </c>
      <c r="K227">
        <v>98993</v>
      </c>
      <c r="L227" t="s">
        <v>567</v>
      </c>
      <c r="M227">
        <v>16</v>
      </c>
      <c r="N227">
        <v>16</v>
      </c>
      <c r="O227">
        <v>1</v>
      </c>
      <c r="P227">
        <v>10</v>
      </c>
      <c r="Q227">
        <v>6</v>
      </c>
      <c r="R227">
        <v>10</v>
      </c>
      <c r="S227">
        <v>6</v>
      </c>
      <c r="T227">
        <v>10</v>
      </c>
      <c r="U227">
        <v>6</v>
      </c>
      <c r="V227">
        <v>10</v>
      </c>
      <c r="W227" s="1">
        <v>333745.46529999998</v>
      </c>
      <c r="X227" s="1">
        <v>330775.39010000002</v>
      </c>
      <c r="Y227" s="1">
        <v>38082.971559999998</v>
      </c>
      <c r="Z227" s="1">
        <v>409008.29389999999</v>
      </c>
      <c r="AA227" s="1">
        <v>127343.5883</v>
      </c>
      <c r="AB227" s="1">
        <v>243572.03520000001</v>
      </c>
      <c r="AC227" s="1">
        <v>259510.1201</v>
      </c>
      <c r="AD227" s="1">
        <v>287666.36820000003</v>
      </c>
      <c r="AE227" s="1">
        <v>277147.34470000002</v>
      </c>
      <c r="AF227" s="1">
        <v>278074.54790000001</v>
      </c>
      <c r="AG227" s="1">
        <v>282982.57260000001</v>
      </c>
      <c r="AH227">
        <v>6</v>
      </c>
      <c r="AI227" s="1">
        <v>38361.841</v>
      </c>
      <c r="AJ227" s="1">
        <v>49557.952149999997</v>
      </c>
      <c r="AK227" s="1">
        <v>43878.286870000004</v>
      </c>
      <c r="AL227" s="1">
        <v>59117.812129999998</v>
      </c>
      <c r="AM227" s="1">
        <v>55031.547359999997</v>
      </c>
      <c r="AN227" s="1">
        <v>61468.996579999999</v>
      </c>
      <c r="AO227" s="1">
        <v>45115.240239999999</v>
      </c>
      <c r="AP227" s="1">
        <v>46585.225709999999</v>
      </c>
      <c r="AQ227" s="1">
        <v>30029.340520000002</v>
      </c>
      <c r="AR227" s="1">
        <v>85844.206049999993</v>
      </c>
      <c r="AS227" s="1">
        <v>51499.044860000002</v>
      </c>
      <c r="AT227" s="1">
        <v>156109.008696818</v>
      </c>
      <c r="AU227" s="1">
        <v>260718.972532727</v>
      </c>
      <c r="AV227" s="1">
        <v>51499.044860909002</v>
      </c>
      <c r="AW227" s="1">
        <v>166794.66620574601</v>
      </c>
      <c r="AX227" s="1">
        <v>292512.80890373298</v>
      </c>
      <c r="AY227" s="1">
        <v>27057.808775604499</v>
      </c>
      <c r="AZ227" s="1">
        <v>299234.73377480102</v>
      </c>
      <c r="BA227" s="1">
        <v>225239.21161103999</v>
      </c>
      <c r="BB227" s="1">
        <v>175944.61241645899</v>
      </c>
      <c r="BC227" s="1">
        <v>152639.00678134101</v>
      </c>
      <c r="BD227" s="1">
        <v>198673.18149383101</v>
      </c>
      <c r="BE227" s="1">
        <v>173412.91396789</v>
      </c>
      <c r="BF227" s="1">
        <v>188833.98726905699</v>
      </c>
      <c r="BG227" s="1">
        <v>201058.05882752701</v>
      </c>
      <c r="BH227" s="1">
        <v>201058.05882752701</v>
      </c>
      <c r="BI227" s="1">
        <v>78088.463417609106</v>
      </c>
      <c r="BJ227" s="1">
        <v>93548.226450638103</v>
      </c>
      <c r="BK227" s="1">
        <v>78212.309619609994</v>
      </c>
      <c r="BL227" s="1">
        <v>93197.853211957103</v>
      </c>
      <c r="BM227" s="1">
        <v>86752.411955642601</v>
      </c>
      <c r="BN227" s="1">
        <v>105131.173268396</v>
      </c>
      <c r="BO227" s="1">
        <v>73629.8835321972</v>
      </c>
      <c r="BP227" s="1">
        <v>79208.660274385096</v>
      </c>
      <c r="BQ227" s="1">
        <v>88342.971802351298</v>
      </c>
      <c r="BR227" s="1">
        <v>90443.360731335299</v>
      </c>
      <c r="BS227" s="1">
        <v>86913.370915273001</v>
      </c>
      <c r="BT227" s="1">
        <v>86913.370915273001</v>
      </c>
      <c r="BU227" s="1">
        <v>132191.65496498501</v>
      </c>
      <c r="BV227" s="7">
        <v>0.657480012170923</v>
      </c>
      <c r="BW227" s="7">
        <v>1.52095878428017</v>
      </c>
      <c r="BX227" s="1">
        <v>109664.159166999</v>
      </c>
      <c r="BY227" s="1">
        <v>192321.325158177</v>
      </c>
      <c r="BZ227" s="1">
        <v>17789.968443102902</v>
      </c>
      <c r="CA227" s="1">
        <v>196740.856404219</v>
      </c>
      <c r="CB227" s="1">
        <v>148090.27959139601</v>
      </c>
      <c r="CC227" s="1">
        <v>115680.065912982</v>
      </c>
      <c r="CD227" s="1">
        <v>100357.09603635401</v>
      </c>
      <c r="CE227" s="1">
        <v>130623.6457866</v>
      </c>
      <c r="CF227" s="1">
        <v>114015.52478620299</v>
      </c>
      <c r="CG227" s="1">
        <v>124154.572247943</v>
      </c>
      <c r="CH227" s="1">
        <v>132191.65496498501</v>
      </c>
      <c r="CI227" s="1">
        <v>118769.334385953</v>
      </c>
      <c r="CJ227" s="1">
        <v>142282.996773928</v>
      </c>
      <c r="CK227" s="1">
        <v>118957.699354786</v>
      </c>
      <c r="CL227" s="1">
        <v>141750.09351877999</v>
      </c>
      <c r="CM227" s="1">
        <v>131946.843021426</v>
      </c>
      <c r="CN227" s="1">
        <v>159900.181484247</v>
      </c>
      <c r="CO227" s="1">
        <v>111988.018143821</v>
      </c>
      <c r="CP227" s="1">
        <v>120473.10763538899</v>
      </c>
      <c r="CQ227" s="1">
        <v>134366.01899220099</v>
      </c>
      <c r="CR227" s="1">
        <v>137560.62398414401</v>
      </c>
      <c r="CS227" s="1">
        <v>132191.65496498501</v>
      </c>
      <c r="CT227" s="20">
        <v>127665.390696025</v>
      </c>
      <c r="CU227" s="20">
        <v>184138.50395840901</v>
      </c>
      <c r="CV227" s="20">
        <v>173047.50482626399</v>
      </c>
      <c r="CW227" s="20">
        <v>143266.049055921</v>
      </c>
      <c r="CX227" s="20">
        <v>120967.158515659</v>
      </c>
      <c r="CY227" s="20">
        <v>141111.19832181599</v>
      </c>
      <c r="CZ227" s="20">
        <v>123023.151949438</v>
      </c>
      <c r="DA227" s="20">
        <v>142914.08940046999</v>
      </c>
      <c r="DB227" s="20">
        <v>154973.46148904201</v>
      </c>
      <c r="DC227" s="22">
        <v>116927.551725333</v>
      </c>
      <c r="DD227" s="22">
        <v>99095.498920252998</v>
      </c>
      <c r="DE227" s="22">
        <v>121257.223437187</v>
      </c>
      <c r="DF227" s="22">
        <v>124745.041602549</v>
      </c>
      <c r="DG227" s="22">
        <v>119983.734493403</v>
      </c>
      <c r="DH227" s="22">
        <v>146114.53543248499</v>
      </c>
      <c r="DI227" s="22">
        <v>94671.3741069198</v>
      </c>
      <c r="DJ227" s="22">
        <v>121917.17688204499</v>
      </c>
      <c r="DK227" s="22">
        <v>118534.186680092</v>
      </c>
      <c r="DL227" s="22">
        <v>174127.507326166</v>
      </c>
      <c r="DM227" s="6">
        <v>-0.23551231063572001</v>
      </c>
      <c r="DN227" s="6">
        <v>-1.17732004111614</v>
      </c>
      <c r="DO227" s="5">
        <v>6.2480426242110997E-2</v>
      </c>
      <c r="DP227" s="5">
        <v>0.33338316232213699</v>
      </c>
      <c r="DQ227" s="24">
        <v>145678.50091256</v>
      </c>
      <c r="DR227" s="26">
        <v>123737.383060643</v>
      </c>
      <c r="DS227" t="s">
        <v>1443</v>
      </c>
      <c r="DT227" t="s">
        <v>1442</v>
      </c>
      <c r="DU227" t="s">
        <v>566</v>
      </c>
      <c r="DV227" t="s">
        <v>566</v>
      </c>
      <c r="DW227" t="s">
        <v>4062</v>
      </c>
      <c r="DX227" t="s">
        <v>4063</v>
      </c>
      <c r="DY227" t="s">
        <v>4064</v>
      </c>
      <c r="DZ227" t="s">
        <v>4065</v>
      </c>
      <c r="EA227" t="s">
        <v>4066</v>
      </c>
      <c r="EB227" t="str">
        <f>"ENPP2"</f>
        <v>ENPP2</v>
      </c>
      <c r="EC227" t="s">
        <v>1508</v>
      </c>
      <c r="ED227" t="s">
        <v>1506</v>
      </c>
      <c r="EE227">
        <v>9606</v>
      </c>
      <c r="EF227" s="15" t="str">
        <f>HYPERLINK("http://www.uniprot.org/uniprot/Q13822", "Q13822")</f>
        <v>Q13822</v>
      </c>
      <c r="EG227" t="s">
        <v>4067</v>
      </c>
      <c r="EH227" t="s">
        <v>4068</v>
      </c>
      <c r="EI227" t="s">
        <v>1509</v>
      </c>
      <c r="EJ227" t="s">
        <v>1542</v>
      </c>
      <c r="EK227" t="s">
        <v>1508</v>
      </c>
      <c r="EL227" t="s">
        <v>4069</v>
      </c>
      <c r="EM227" t="s">
        <v>1559</v>
      </c>
      <c r="EN227" t="s">
        <v>3659</v>
      </c>
      <c r="EO227" t="s">
        <v>2209</v>
      </c>
      <c r="EP227" t="s">
        <v>1868</v>
      </c>
      <c r="EQ227" t="s">
        <v>1514</v>
      </c>
      <c r="ER227" t="s">
        <v>4070</v>
      </c>
      <c r="ES227" t="s">
        <v>4071</v>
      </c>
      <c r="ET227" t="s">
        <v>4072</v>
      </c>
      <c r="EU227" t="s">
        <v>1508</v>
      </c>
      <c r="EV227" t="s">
        <v>4073</v>
      </c>
      <c r="EW227" t="s">
        <v>98</v>
      </c>
    </row>
    <row r="228" spans="1:153">
      <c r="A228">
        <v>173</v>
      </c>
      <c r="B228">
        <v>1</v>
      </c>
      <c r="C228" t="s">
        <v>568</v>
      </c>
      <c r="D228" t="s">
        <v>98</v>
      </c>
      <c r="E228" t="s">
        <v>98</v>
      </c>
      <c r="F228" t="s">
        <v>98</v>
      </c>
      <c r="G228" t="s">
        <v>98</v>
      </c>
      <c r="H228" t="s">
        <v>98</v>
      </c>
      <c r="I228">
        <v>7.3</v>
      </c>
      <c r="J228">
        <v>466</v>
      </c>
      <c r="K228">
        <v>53688</v>
      </c>
      <c r="L228" t="s">
        <v>569</v>
      </c>
      <c r="M228">
        <v>6</v>
      </c>
      <c r="N228">
        <v>6</v>
      </c>
      <c r="O228">
        <v>1</v>
      </c>
      <c r="P228">
        <v>5</v>
      </c>
      <c r="Q228">
        <v>1</v>
      </c>
      <c r="R228">
        <v>5</v>
      </c>
      <c r="S228">
        <v>1</v>
      </c>
      <c r="T228">
        <v>5</v>
      </c>
      <c r="U228">
        <v>1</v>
      </c>
      <c r="V228">
        <v>5</v>
      </c>
      <c r="W228" s="1">
        <v>396897.19699999999</v>
      </c>
      <c r="X228" s="1">
        <v>385358.92330000002</v>
      </c>
      <c r="Y228" s="1">
        <v>57069.727749999998</v>
      </c>
      <c r="Z228" s="1">
        <v>344835.21039999998</v>
      </c>
      <c r="AA228" s="1">
        <v>172177.23069999999</v>
      </c>
      <c r="AB228" s="1">
        <v>350768.30920000002</v>
      </c>
      <c r="AC228" s="1">
        <v>340683.44559999998</v>
      </c>
      <c r="AD228" s="1">
        <v>269590.06390000001</v>
      </c>
      <c r="AE228" s="1">
        <v>358221.1459</v>
      </c>
      <c r="AF228" s="1">
        <v>329051.73729999998</v>
      </c>
      <c r="AG228" s="1">
        <v>327509.25150000001</v>
      </c>
      <c r="AH228">
        <v>1</v>
      </c>
      <c r="AI228" s="1">
        <v>9666.2939449999994</v>
      </c>
      <c r="AJ228" s="1">
        <v>7960.8803710000002</v>
      </c>
      <c r="AK228" s="1">
        <v>7036.2216799999997</v>
      </c>
      <c r="AL228" s="1">
        <v>10823.83203</v>
      </c>
      <c r="AM228" s="1">
        <v>10733.327149999999</v>
      </c>
      <c r="AN228" s="1">
        <v>10804.51367</v>
      </c>
      <c r="AO228" s="1">
        <v>7810.8935549999997</v>
      </c>
      <c r="AP228" s="1">
        <v>10318.18066</v>
      </c>
      <c r="AQ228" s="1">
        <v>5850.0327150000003</v>
      </c>
      <c r="AR228" s="1">
        <v>6961.8085940000001</v>
      </c>
      <c r="AS228" s="1">
        <v>8796.5984370000006</v>
      </c>
      <c r="AT228" s="1">
        <v>155860.21933440899</v>
      </c>
      <c r="AU228" s="1">
        <v>302923.84023181797</v>
      </c>
      <c r="AV228" s="1">
        <v>8796.5984370000006</v>
      </c>
      <c r="AW228" s="1">
        <v>198355.760226149</v>
      </c>
      <c r="AX228" s="1">
        <v>340782.36913732602</v>
      </c>
      <c r="AY228" s="1">
        <v>40547.827994526102</v>
      </c>
      <c r="AZ228" s="1">
        <v>252285.036560774</v>
      </c>
      <c r="BA228" s="1">
        <v>304538.801033928</v>
      </c>
      <c r="BB228" s="1">
        <v>253377.99620344301</v>
      </c>
      <c r="BC228" s="1">
        <v>200383.64108186099</v>
      </c>
      <c r="BD228" s="1">
        <v>186189.007874915</v>
      </c>
      <c r="BE228" s="1">
        <v>224141.323896421</v>
      </c>
      <c r="BF228" s="1">
        <v>223451.41632492901</v>
      </c>
      <c r="BG228" s="1">
        <v>232694.09755393001</v>
      </c>
      <c r="BH228" s="1">
        <v>232694.09755393001</v>
      </c>
      <c r="BI228" s="1">
        <v>19676.4811445829</v>
      </c>
      <c r="BJ228" s="1">
        <v>15027.3812250885</v>
      </c>
      <c r="BK228" s="1">
        <v>12541.9470048779</v>
      </c>
      <c r="BL228" s="1">
        <v>17063.518969622201</v>
      </c>
      <c r="BM228" s="1">
        <v>16920.1496821492</v>
      </c>
      <c r="BN228" s="1">
        <v>18479.091280483099</v>
      </c>
      <c r="BO228" s="1">
        <v>12747.691903613801</v>
      </c>
      <c r="BP228" s="1">
        <v>17543.958499534099</v>
      </c>
      <c r="BQ228" s="1">
        <v>17210.144020308198</v>
      </c>
      <c r="BR228" s="1">
        <v>7334.7916531828896</v>
      </c>
      <c r="BS228" s="1">
        <v>14845.751505219099</v>
      </c>
      <c r="BT228" s="1">
        <v>14845.751505219099</v>
      </c>
      <c r="BU228" s="1">
        <v>58775.154181140701</v>
      </c>
      <c r="BV228" s="7">
        <v>0.25258549657675999</v>
      </c>
      <c r="BW228" s="7">
        <v>3.9590555022073399</v>
      </c>
      <c r="BX228" s="1">
        <v>50101.788195582798</v>
      </c>
      <c r="BY228" s="1">
        <v>86076.683933156703</v>
      </c>
      <c r="BZ228" s="1">
        <v>10241.7932691064</v>
      </c>
      <c r="CA228" s="1">
        <v>63723.541238589503</v>
      </c>
      <c r="CB228" s="1">
        <v>76922.084286046302</v>
      </c>
      <c r="CC228" s="1">
        <v>63999.606992671499</v>
      </c>
      <c r="CD228" s="1">
        <v>50614.001488521397</v>
      </c>
      <c r="CE228" s="1">
        <v>47028.643011220003</v>
      </c>
      <c r="CF228" s="1">
        <v>56614.847599750203</v>
      </c>
      <c r="CG228" s="1">
        <v>56440.586953212798</v>
      </c>
      <c r="CH228" s="1">
        <v>58775.154181140701</v>
      </c>
      <c r="CI228" s="1">
        <v>77900.2809395402</v>
      </c>
      <c r="CJ228" s="1">
        <v>59494.236322954297</v>
      </c>
      <c r="CK228" s="1">
        <v>49654.264298055001</v>
      </c>
      <c r="CL228" s="1">
        <v>67555.418663702396</v>
      </c>
      <c r="CM228" s="1">
        <v>66987.811697284706</v>
      </c>
      <c r="CN228" s="1">
        <v>73159.748009788396</v>
      </c>
      <c r="CO228" s="1">
        <v>50468.8197714462</v>
      </c>
      <c r="CP228" s="1">
        <v>69457.505428078002</v>
      </c>
      <c r="CQ228" s="1">
        <v>68135.915377382204</v>
      </c>
      <c r="CR228" s="1">
        <v>29038.847252078202</v>
      </c>
      <c r="CS228" s="1">
        <v>58775.154181140701</v>
      </c>
      <c r="CT228" s="20">
        <v>58325.932676127697</v>
      </c>
      <c r="CU228" s="20">
        <v>82414.322967648695</v>
      </c>
      <c r="CV228" s="20">
        <v>56049.363673477201</v>
      </c>
      <c r="CW228" s="20">
        <v>74416.248866672293</v>
      </c>
      <c r="CX228" s="20">
        <v>79341.824062139698</v>
      </c>
      <c r="CY228" s="20">
        <v>59004.2603201038</v>
      </c>
      <c r="CZ228" s="20">
        <v>51351.229342948704</v>
      </c>
      <c r="DA228" s="20">
        <v>68110.157127419807</v>
      </c>
      <c r="DB228" s="20">
        <v>78678.146582245594</v>
      </c>
      <c r="DC228" s="22">
        <v>64689.774318297597</v>
      </c>
      <c r="DD228" s="22">
        <v>49977.728809914603</v>
      </c>
      <c r="DE228" s="22">
        <v>43656.434784215598</v>
      </c>
      <c r="DF228" s="22">
        <v>61942.630465420101</v>
      </c>
      <c r="DG228" s="22">
        <v>54544.526850949398</v>
      </c>
      <c r="DH228" s="22">
        <v>66852.348093557201</v>
      </c>
      <c r="DI228" s="22">
        <v>42664.854655979303</v>
      </c>
      <c r="DJ228" s="22">
        <v>70290.068391769601</v>
      </c>
      <c r="DK228" s="22">
        <v>60107.721978652196</v>
      </c>
      <c r="DL228" s="22">
        <v>36758.0630356291</v>
      </c>
      <c r="DM228" s="6">
        <v>-0.29201869612706</v>
      </c>
      <c r="DN228" s="6">
        <v>-1.22435569563272</v>
      </c>
      <c r="DO228" s="5">
        <v>3.6512316313210502E-2</v>
      </c>
      <c r="DP228" s="5">
        <v>0.247119590119845</v>
      </c>
      <c r="DQ228" s="24">
        <v>67521.276179864799</v>
      </c>
      <c r="DR228" s="26">
        <v>55148.415138438497</v>
      </c>
      <c r="DS228" t="s">
        <v>1443</v>
      </c>
      <c r="DT228" t="s">
        <v>1442</v>
      </c>
      <c r="DU228" t="s">
        <v>568</v>
      </c>
      <c r="DV228" t="s">
        <v>568</v>
      </c>
      <c r="DW228" t="s">
        <v>4074</v>
      </c>
      <c r="DX228" t="s">
        <v>4075</v>
      </c>
      <c r="DY228" t="s">
        <v>4076</v>
      </c>
      <c r="DZ228" t="s">
        <v>4077</v>
      </c>
      <c r="EA228" t="s">
        <v>4078</v>
      </c>
      <c r="EB228" t="str">
        <f>"FUCA1"</f>
        <v>FUCA1</v>
      </c>
      <c r="EC228" t="s">
        <v>1508</v>
      </c>
      <c r="ED228" t="s">
        <v>1506</v>
      </c>
      <c r="EE228">
        <v>9606</v>
      </c>
      <c r="EF228" s="15" t="str">
        <f>HYPERLINK("http://www.uniprot.org/uniprot/P04066", "P04066")</f>
        <v>P04066</v>
      </c>
      <c r="EG228" t="s">
        <v>4079</v>
      </c>
      <c r="EH228" t="s">
        <v>1508</v>
      </c>
      <c r="EI228" t="s">
        <v>3159</v>
      </c>
      <c r="EJ228" t="s">
        <v>1510</v>
      </c>
      <c r="EK228" t="s">
        <v>1508</v>
      </c>
      <c r="EL228" t="s">
        <v>1603</v>
      </c>
      <c r="EM228" t="s">
        <v>1528</v>
      </c>
      <c r="EN228" t="s">
        <v>1508</v>
      </c>
      <c r="EO228" t="s">
        <v>2816</v>
      </c>
      <c r="EP228" t="s">
        <v>2385</v>
      </c>
      <c r="EQ228" t="s">
        <v>1508</v>
      </c>
      <c r="ER228" t="s">
        <v>4080</v>
      </c>
      <c r="ES228" t="s">
        <v>4081</v>
      </c>
      <c r="ET228" t="s">
        <v>4082</v>
      </c>
      <c r="EU228" t="s">
        <v>1508</v>
      </c>
      <c r="EV228" t="s">
        <v>4083</v>
      </c>
      <c r="EW228" t="s">
        <v>98</v>
      </c>
    </row>
    <row r="229" spans="1:153">
      <c r="A229">
        <v>384</v>
      </c>
      <c r="B229">
        <v>1</v>
      </c>
      <c r="C229" t="s">
        <v>570</v>
      </c>
      <c r="D229" t="s">
        <v>98</v>
      </c>
      <c r="E229" t="s">
        <v>98</v>
      </c>
      <c r="F229" t="s">
        <v>98</v>
      </c>
      <c r="G229" t="s">
        <v>98</v>
      </c>
      <c r="H229" t="s">
        <v>98</v>
      </c>
      <c r="I229">
        <v>3</v>
      </c>
      <c r="J229">
        <v>1138</v>
      </c>
      <c r="K229">
        <v>125088</v>
      </c>
      <c r="L229" t="s">
        <v>571</v>
      </c>
      <c r="M229">
        <v>5</v>
      </c>
      <c r="N229">
        <v>5</v>
      </c>
      <c r="O229">
        <v>1</v>
      </c>
      <c r="P229">
        <v>3</v>
      </c>
      <c r="Q229">
        <v>2</v>
      </c>
      <c r="R229">
        <v>3</v>
      </c>
      <c r="S229">
        <v>2</v>
      </c>
      <c r="T229">
        <v>3</v>
      </c>
      <c r="U229">
        <v>2</v>
      </c>
      <c r="V229">
        <v>3</v>
      </c>
      <c r="W229" s="1">
        <v>354312.25099999999</v>
      </c>
      <c r="X229" s="1">
        <v>368895.68550000002</v>
      </c>
      <c r="Y229" s="1">
        <v>51648.30212</v>
      </c>
      <c r="Z229" s="1">
        <v>281642.55369999999</v>
      </c>
      <c r="AA229" s="1">
        <v>151723.31099999999</v>
      </c>
      <c r="AB229" s="1">
        <v>334507.33689999999</v>
      </c>
      <c r="AC229" s="1">
        <v>423685.35060000001</v>
      </c>
      <c r="AD229" s="1">
        <v>317317.07419999997</v>
      </c>
      <c r="AE229" s="1">
        <v>366748.31540000002</v>
      </c>
      <c r="AF229" s="1">
        <v>321582.68849999999</v>
      </c>
      <c r="AG229" s="1">
        <v>324490.5074</v>
      </c>
      <c r="AH229">
        <v>2</v>
      </c>
      <c r="AI229" s="1">
        <v>8245.9072269999997</v>
      </c>
      <c r="AJ229" s="1">
        <v>11095.927729999999</v>
      </c>
      <c r="AK229" s="1">
        <v>10043.23828</v>
      </c>
      <c r="AL229" s="1">
        <v>10119.037109999999</v>
      </c>
      <c r="AM229" s="1">
        <v>9084.2597659999992</v>
      </c>
      <c r="AN229" s="1">
        <v>10195.440430000001</v>
      </c>
      <c r="AO229" s="1">
        <v>11878.83496</v>
      </c>
      <c r="AP229" s="1">
        <v>9953.1191409999992</v>
      </c>
      <c r="AQ229" s="1">
        <v>5972.6826170000004</v>
      </c>
      <c r="AR229" s="1">
        <v>12741.20508</v>
      </c>
      <c r="AS229" s="1">
        <v>9932.9652339999993</v>
      </c>
      <c r="AT229" s="1">
        <v>154809.81790431801</v>
      </c>
      <c r="AU229" s="1">
        <v>299686.67057454499</v>
      </c>
      <c r="AV229" s="1">
        <v>9932.9652340909106</v>
      </c>
      <c r="AW229" s="1">
        <v>177073.248276286</v>
      </c>
      <c r="AX229" s="1">
        <v>326223.523235664</v>
      </c>
      <c r="AY229" s="1">
        <v>36695.925372993901</v>
      </c>
      <c r="AZ229" s="1">
        <v>206052.62981948201</v>
      </c>
      <c r="BA229" s="1">
        <v>268360.892047022</v>
      </c>
      <c r="BB229" s="1">
        <v>241631.85931014601</v>
      </c>
      <c r="BC229" s="1">
        <v>249203.811699012</v>
      </c>
      <c r="BD229" s="1">
        <v>219151.07097190301</v>
      </c>
      <c r="BE229" s="1">
        <v>229476.82986164599</v>
      </c>
      <c r="BF229" s="1">
        <v>218379.35821438799</v>
      </c>
      <c r="BG229" s="1">
        <v>230549.291167916</v>
      </c>
      <c r="BH229" s="1">
        <v>230549.291167916</v>
      </c>
      <c r="BI229" s="1">
        <v>16785.1752693669</v>
      </c>
      <c r="BJ229" s="1">
        <v>20945.263372145899</v>
      </c>
      <c r="BK229" s="1">
        <v>17901.903605902498</v>
      </c>
      <c r="BL229" s="1">
        <v>15952.4262019425</v>
      </c>
      <c r="BM229" s="1">
        <v>14320.539460333601</v>
      </c>
      <c r="BN229" s="1">
        <v>17437.385902321501</v>
      </c>
      <c r="BO229" s="1">
        <v>19386.735611961099</v>
      </c>
      <c r="BP229" s="1">
        <v>16923.245958229101</v>
      </c>
      <c r="BQ229" s="1">
        <v>17570.966357606299</v>
      </c>
      <c r="BR229" s="1">
        <v>13423.8227624957</v>
      </c>
      <c r="BS229" s="1">
        <v>16763.563169337402</v>
      </c>
      <c r="BT229" s="1">
        <v>16763.563169337402</v>
      </c>
      <c r="BU229" s="1">
        <v>62167.737663030202</v>
      </c>
      <c r="BV229" s="7">
        <v>0.26965052613304802</v>
      </c>
      <c r="BW229" s="7">
        <v>3.7085037968981598</v>
      </c>
      <c r="BX229" s="1">
        <v>47747.8945617887</v>
      </c>
      <c r="BY229" s="1">
        <v>87966.344677473797</v>
      </c>
      <c r="BZ229" s="1">
        <v>9895.0755837669003</v>
      </c>
      <c r="CA229" s="1">
        <v>55562.2000419217</v>
      </c>
      <c r="CB229" s="1">
        <v>72363.655734013795</v>
      </c>
      <c r="CC229" s="1">
        <v>65156.157993487803</v>
      </c>
      <c r="CD229" s="1">
        <v>67197.938938999796</v>
      </c>
      <c r="CE229" s="1">
        <v>59094.201590195</v>
      </c>
      <c r="CF229" s="1">
        <v>61878.547907537097</v>
      </c>
      <c r="CG229" s="1">
        <v>58886.108839107401</v>
      </c>
      <c r="CH229" s="1">
        <v>62167.737663030202</v>
      </c>
      <c r="CI229" s="1">
        <v>62247.886218048603</v>
      </c>
      <c r="CJ229" s="1">
        <v>77675.588742635198</v>
      </c>
      <c r="CK229" s="1">
        <v>66389.277494194495</v>
      </c>
      <c r="CL229" s="1">
        <v>59159.633139641497</v>
      </c>
      <c r="CM229" s="1">
        <v>53107.774962277399</v>
      </c>
      <c r="CN229" s="1">
        <v>64666.611826737797</v>
      </c>
      <c r="CO229" s="1">
        <v>71895.782626418906</v>
      </c>
      <c r="CP229" s="1">
        <v>62759.921891934202</v>
      </c>
      <c r="CQ229" s="1">
        <v>65161.995452353003</v>
      </c>
      <c r="CR229" s="1">
        <v>49782.297683603298</v>
      </c>
      <c r="CS229" s="1">
        <v>62167.737663030202</v>
      </c>
      <c r="CT229" s="20">
        <v>55585.650411640599</v>
      </c>
      <c r="CU229" s="20">
        <v>84223.583080438097</v>
      </c>
      <c r="CV229" s="20">
        <v>48870.8865847251</v>
      </c>
      <c r="CW229" s="20">
        <v>70006.316963273101</v>
      </c>
      <c r="CX229" s="20">
        <v>63399.782093027898</v>
      </c>
      <c r="CY229" s="20">
        <v>77035.876783234999</v>
      </c>
      <c r="CZ229" s="20">
        <v>68658.171915570696</v>
      </c>
      <c r="DA229" s="20">
        <v>59645.428722751501</v>
      </c>
      <c r="DB229" s="20">
        <v>62375.844161339402</v>
      </c>
      <c r="DC229" s="22">
        <v>65858.797484939496</v>
      </c>
      <c r="DD229" s="22">
        <v>66353.188250491905</v>
      </c>
      <c r="DE229" s="22">
        <v>54856.827513227297</v>
      </c>
      <c r="DF229" s="22">
        <v>67701.6752543599</v>
      </c>
      <c r="DG229" s="22">
        <v>56907.894090208203</v>
      </c>
      <c r="DH229" s="22">
        <v>59091.439780432403</v>
      </c>
      <c r="DI229" s="22">
        <v>60778.5783385705</v>
      </c>
      <c r="DJ229" s="22">
        <v>63512.203250865401</v>
      </c>
      <c r="DK229" s="22">
        <v>57484.207624286202</v>
      </c>
      <c r="DL229" s="22">
        <v>63015.615614059403</v>
      </c>
      <c r="DM229" s="6">
        <v>-9.0337292984935397E-2</v>
      </c>
      <c r="DN229" s="6">
        <v>-1.06461529409776</v>
      </c>
      <c r="DO229" s="5">
        <v>0.39687849182024798</v>
      </c>
      <c r="DP229" s="5">
        <v>0.74404470291997404</v>
      </c>
      <c r="DQ229" s="24">
        <v>65533.5045240002</v>
      </c>
      <c r="DR229" s="26">
        <v>61556.042720144098</v>
      </c>
      <c r="DS229" t="s">
        <v>1443</v>
      </c>
      <c r="DT229" t="s">
        <v>1442</v>
      </c>
      <c r="DU229" t="s">
        <v>570</v>
      </c>
      <c r="DV229" t="s">
        <v>570</v>
      </c>
      <c r="DW229" t="s">
        <v>4084</v>
      </c>
      <c r="DX229" t="s">
        <v>1508</v>
      </c>
      <c r="DY229" t="s">
        <v>4085</v>
      </c>
      <c r="DZ229" t="s">
        <v>4086</v>
      </c>
      <c r="EA229" t="s">
        <v>4087</v>
      </c>
      <c r="EB229" t="str">
        <f>"TIE1"</f>
        <v>TIE1</v>
      </c>
      <c r="EC229" t="s">
        <v>4088</v>
      </c>
      <c r="ED229" t="s">
        <v>1506</v>
      </c>
      <c r="EE229">
        <v>9606</v>
      </c>
      <c r="EF229" s="15" t="str">
        <f>HYPERLINK("http://www.uniprot.org/uniprot/P35590", "P35590")</f>
        <v>P35590</v>
      </c>
      <c r="EG229" t="s">
        <v>4089</v>
      </c>
      <c r="EH229" t="s">
        <v>3121</v>
      </c>
      <c r="EI229" t="s">
        <v>2475</v>
      </c>
      <c r="EJ229" t="s">
        <v>1542</v>
      </c>
      <c r="EK229" t="s">
        <v>1508</v>
      </c>
      <c r="EL229" t="s">
        <v>1508</v>
      </c>
      <c r="EM229" t="s">
        <v>4090</v>
      </c>
      <c r="EN229" t="s">
        <v>2673</v>
      </c>
      <c r="EO229" t="s">
        <v>3856</v>
      </c>
      <c r="EP229" t="s">
        <v>1575</v>
      </c>
      <c r="EQ229" t="s">
        <v>1514</v>
      </c>
      <c r="ER229" t="s">
        <v>4091</v>
      </c>
      <c r="ES229" t="s">
        <v>4092</v>
      </c>
      <c r="ET229" t="s">
        <v>4093</v>
      </c>
      <c r="EU229" t="s">
        <v>1508</v>
      </c>
      <c r="EV229" t="s">
        <v>1508</v>
      </c>
      <c r="EW229" t="s">
        <v>98</v>
      </c>
    </row>
    <row r="230" spans="1:153">
      <c r="A230">
        <v>424</v>
      </c>
      <c r="B230">
        <v>1</v>
      </c>
      <c r="C230" t="s">
        <v>572</v>
      </c>
      <c r="D230" t="s">
        <v>98</v>
      </c>
      <c r="E230" t="s">
        <v>98</v>
      </c>
      <c r="F230" t="s">
        <v>98</v>
      </c>
      <c r="G230" t="s">
        <v>98</v>
      </c>
      <c r="H230" t="s">
        <v>98</v>
      </c>
      <c r="I230">
        <v>7.3</v>
      </c>
      <c r="J230">
        <v>713</v>
      </c>
      <c r="K230">
        <v>78286</v>
      </c>
      <c r="L230" t="s">
        <v>573</v>
      </c>
      <c r="M230">
        <v>14</v>
      </c>
      <c r="N230">
        <v>14</v>
      </c>
      <c r="O230">
        <v>1</v>
      </c>
      <c r="P230">
        <v>7</v>
      </c>
      <c r="Q230">
        <v>7</v>
      </c>
      <c r="R230">
        <v>7</v>
      </c>
      <c r="S230">
        <v>7</v>
      </c>
      <c r="T230">
        <v>7</v>
      </c>
      <c r="U230">
        <v>7</v>
      </c>
      <c r="V230">
        <v>7</v>
      </c>
      <c r="W230" s="1">
        <v>300726.70400000003</v>
      </c>
      <c r="X230" s="1">
        <v>257812.13769999999</v>
      </c>
      <c r="Y230" s="1">
        <v>39314.13654</v>
      </c>
      <c r="Z230" s="1">
        <v>259009.6459</v>
      </c>
      <c r="AA230" s="1">
        <v>142629.77110000001</v>
      </c>
      <c r="AB230" s="1">
        <v>340024.74</v>
      </c>
      <c r="AC230" s="1">
        <v>278687.3861</v>
      </c>
      <c r="AD230" s="1">
        <v>315995.04340000002</v>
      </c>
      <c r="AE230" s="1">
        <v>262231.70549999998</v>
      </c>
      <c r="AF230" s="1">
        <v>325186.8737</v>
      </c>
      <c r="AG230" s="1">
        <v>275811.5564</v>
      </c>
      <c r="AH230">
        <v>7</v>
      </c>
      <c r="AI230" s="1">
        <v>49474.613649999999</v>
      </c>
      <c r="AJ230" s="1">
        <v>45800.409849999996</v>
      </c>
      <c r="AK230" s="1">
        <v>51828.276489999997</v>
      </c>
      <c r="AL230" s="1">
        <v>56668.218869999997</v>
      </c>
      <c r="AM230" s="1">
        <v>50025.583619999998</v>
      </c>
      <c r="AN230" s="1">
        <v>72257.71991</v>
      </c>
      <c r="AO230" s="1">
        <v>67453.635500000004</v>
      </c>
      <c r="AP230" s="1">
        <v>60447.876830000001</v>
      </c>
      <c r="AQ230" s="1">
        <v>34200.677889999999</v>
      </c>
      <c r="AR230" s="1">
        <v>59400.24005</v>
      </c>
      <c r="AS230" s="1">
        <v>54755.725270000003</v>
      </c>
      <c r="AT230" s="1">
        <v>154533.758103181</v>
      </c>
      <c r="AU230" s="1">
        <v>254311.79094000001</v>
      </c>
      <c r="AV230" s="1">
        <v>54755.725266363603</v>
      </c>
      <c r="AW230" s="1">
        <v>150293.008978403</v>
      </c>
      <c r="AX230" s="1">
        <v>227989.61115367201</v>
      </c>
      <c r="AY230" s="1">
        <v>27932.546886509899</v>
      </c>
      <c r="AZ230" s="1">
        <v>189494.15841171501</v>
      </c>
      <c r="BA230" s="1">
        <v>252276.67622451601</v>
      </c>
      <c r="BB230" s="1">
        <v>245617.36343083801</v>
      </c>
      <c r="BC230" s="1">
        <v>163918.71654330901</v>
      </c>
      <c r="BD230" s="1">
        <v>218238.02692468901</v>
      </c>
      <c r="BE230" s="1">
        <v>164080.100549939</v>
      </c>
      <c r="BF230" s="1">
        <v>220826.87693665799</v>
      </c>
      <c r="BG230" s="1">
        <v>195963.078653498</v>
      </c>
      <c r="BH230" s="1">
        <v>195963.078653498</v>
      </c>
      <c r="BI230" s="1">
        <v>100709.36267392299</v>
      </c>
      <c r="BJ230" s="1">
        <v>86455.289742633904</v>
      </c>
      <c r="BK230" s="1">
        <v>92383.032635171607</v>
      </c>
      <c r="BL230" s="1">
        <v>89336.1265199669</v>
      </c>
      <c r="BM230" s="1">
        <v>78860.948796037803</v>
      </c>
      <c r="BN230" s="1">
        <v>123583.258138121</v>
      </c>
      <c r="BO230" s="1">
        <v>110087.041524491</v>
      </c>
      <c r="BP230" s="1">
        <v>102779.26675597399</v>
      </c>
      <c r="BQ230" s="1">
        <v>100614.58127744299</v>
      </c>
      <c r="BR230" s="1">
        <v>62582.643437122897</v>
      </c>
      <c r="BS230" s="1">
        <v>92409.571343772201</v>
      </c>
      <c r="BT230" s="1">
        <v>92409.571343772201</v>
      </c>
      <c r="BU230" s="1">
        <v>134569.17959761701</v>
      </c>
      <c r="BV230" s="7">
        <v>0.68670680478317003</v>
      </c>
      <c r="BW230" s="7">
        <v>1.45622555803237</v>
      </c>
      <c r="BX230" s="1">
        <v>103207.231976807</v>
      </c>
      <c r="BY230" s="1">
        <v>156562.017399095</v>
      </c>
      <c r="BZ230" s="1">
        <v>19181.470021891299</v>
      </c>
      <c r="CA230" s="1">
        <v>130126.928047985</v>
      </c>
      <c r="CB230" s="1">
        <v>173240.11025145499</v>
      </c>
      <c r="CC230" s="1">
        <v>168667.11484085699</v>
      </c>
      <c r="CD230" s="1">
        <v>112564.09808161401</v>
      </c>
      <c r="CE230" s="1">
        <v>149865.53815163599</v>
      </c>
      <c r="CF230" s="1">
        <v>112674.92157715</v>
      </c>
      <c r="CG230" s="1">
        <v>151643.31907141901</v>
      </c>
      <c r="CH230" s="1">
        <v>134569.17959761701</v>
      </c>
      <c r="CI230" s="1">
        <v>146655.547858918</v>
      </c>
      <c r="CJ230" s="1">
        <v>125898.402550317</v>
      </c>
      <c r="CK230" s="1">
        <v>134530.53325187499</v>
      </c>
      <c r="CL230" s="1">
        <v>130093.550693989</v>
      </c>
      <c r="CM230" s="1">
        <v>114839.32916747199</v>
      </c>
      <c r="CN230" s="1">
        <v>179965.09904564399</v>
      </c>
      <c r="CO230" s="1">
        <v>160311.56347613499</v>
      </c>
      <c r="CP230" s="1">
        <v>149669.79508587599</v>
      </c>
      <c r="CQ230" s="1">
        <v>146517.524766938</v>
      </c>
      <c r="CR230" s="1">
        <v>91134.444862365301</v>
      </c>
      <c r="CS230" s="1">
        <v>134569.17959761701</v>
      </c>
      <c r="CT230" s="20">
        <v>120148.567162309</v>
      </c>
      <c r="CU230" s="20">
        <v>149900.67085316099</v>
      </c>
      <c r="CV230" s="20">
        <v>114455.841155562</v>
      </c>
      <c r="CW230" s="20">
        <v>167596.591769689</v>
      </c>
      <c r="CX230" s="20">
        <v>149369.40580470901</v>
      </c>
      <c r="CY230" s="20">
        <v>124861.542513792</v>
      </c>
      <c r="CZ230" s="20">
        <v>139128.19703013601</v>
      </c>
      <c r="DA230" s="20">
        <v>131161.827641702</v>
      </c>
      <c r="DB230" s="20">
        <v>134880.440855055</v>
      </c>
      <c r="DC230" s="22">
        <v>170486.00931600801</v>
      </c>
      <c r="DD230" s="22">
        <v>111149.045762197</v>
      </c>
      <c r="DE230" s="22">
        <v>139119.36798085799</v>
      </c>
      <c r="DF230" s="22">
        <v>123278.279919001</v>
      </c>
      <c r="DG230" s="22">
        <v>146549.026779518</v>
      </c>
      <c r="DH230" s="22">
        <v>164449.57470987001</v>
      </c>
      <c r="DI230" s="22">
        <v>135522.676899446</v>
      </c>
      <c r="DJ230" s="22">
        <v>151463.83487184101</v>
      </c>
      <c r="DK230" s="22">
        <v>129253.927167681</v>
      </c>
      <c r="DL230" s="22">
        <v>115360.146354575</v>
      </c>
      <c r="DM230" s="6">
        <v>1.9162998859598001E-2</v>
      </c>
      <c r="DN230" s="6">
        <v>1.01337034084786</v>
      </c>
      <c r="DO230" s="5">
        <v>0.86751941732637905</v>
      </c>
      <c r="DP230" s="5">
        <v>0.95242451234497205</v>
      </c>
      <c r="DQ230" s="24">
        <v>136833.67608734599</v>
      </c>
      <c r="DR230" s="26">
        <v>138663.18897610001</v>
      </c>
      <c r="DS230" t="s">
        <v>1441</v>
      </c>
      <c r="DT230" t="s">
        <v>1442</v>
      </c>
      <c r="DU230" t="s">
        <v>572</v>
      </c>
      <c r="DV230" t="s">
        <v>572</v>
      </c>
      <c r="DW230" t="s">
        <v>4094</v>
      </c>
      <c r="DX230" t="s">
        <v>4095</v>
      </c>
      <c r="DY230" t="s">
        <v>4096</v>
      </c>
      <c r="DZ230" t="s">
        <v>4097</v>
      </c>
      <c r="EA230" t="s">
        <v>4098</v>
      </c>
      <c r="EB230" t="str">
        <f>"CDH13"</f>
        <v>CDH13</v>
      </c>
      <c r="EC230" t="s">
        <v>4099</v>
      </c>
      <c r="ED230" t="s">
        <v>1506</v>
      </c>
      <c r="EE230">
        <v>9606</v>
      </c>
      <c r="EF230" s="15" t="str">
        <f>HYPERLINK("http://www.uniprot.org/uniprot/P55290", "P55290")</f>
        <v>P55290</v>
      </c>
      <c r="EG230" t="s">
        <v>4100</v>
      </c>
      <c r="EH230" t="s">
        <v>1763</v>
      </c>
      <c r="EI230" t="s">
        <v>2475</v>
      </c>
      <c r="EJ230" t="s">
        <v>1542</v>
      </c>
      <c r="EK230" t="s">
        <v>1508</v>
      </c>
      <c r="EL230" t="s">
        <v>1508</v>
      </c>
      <c r="EM230" t="s">
        <v>1559</v>
      </c>
      <c r="EN230" t="s">
        <v>1805</v>
      </c>
      <c r="EO230" t="s">
        <v>1508</v>
      </c>
      <c r="EP230" t="s">
        <v>4101</v>
      </c>
      <c r="EQ230" t="s">
        <v>1514</v>
      </c>
      <c r="ER230" t="s">
        <v>4102</v>
      </c>
      <c r="ES230" t="s">
        <v>4103</v>
      </c>
      <c r="ET230" t="s">
        <v>4104</v>
      </c>
      <c r="EU230" t="s">
        <v>1508</v>
      </c>
      <c r="EV230" t="s">
        <v>3288</v>
      </c>
      <c r="EW230" t="s">
        <v>98</v>
      </c>
    </row>
    <row r="231" spans="1:153">
      <c r="A231">
        <v>442</v>
      </c>
      <c r="B231">
        <v>1</v>
      </c>
      <c r="C231" t="s">
        <v>574</v>
      </c>
      <c r="D231" t="s">
        <v>98</v>
      </c>
      <c r="E231" t="s">
        <v>98</v>
      </c>
      <c r="F231" t="s">
        <v>98</v>
      </c>
      <c r="G231" t="s">
        <v>98</v>
      </c>
      <c r="H231" t="s">
        <v>98</v>
      </c>
      <c r="I231">
        <v>16.899999999999999</v>
      </c>
      <c r="J231">
        <v>142</v>
      </c>
      <c r="K231">
        <v>15257</v>
      </c>
      <c r="L231" t="s">
        <v>575</v>
      </c>
      <c r="M231">
        <v>12</v>
      </c>
      <c r="N231">
        <v>12</v>
      </c>
      <c r="O231">
        <v>1</v>
      </c>
      <c r="P231">
        <v>7</v>
      </c>
      <c r="Q231">
        <v>5</v>
      </c>
      <c r="R231">
        <v>7</v>
      </c>
      <c r="S231">
        <v>5</v>
      </c>
      <c r="T231">
        <v>7</v>
      </c>
      <c r="U231">
        <v>5</v>
      </c>
      <c r="V231">
        <v>7</v>
      </c>
      <c r="W231" s="1">
        <v>364118.5981</v>
      </c>
      <c r="X231" s="1">
        <v>169111.47459999999</v>
      </c>
      <c r="Y231" s="1">
        <v>37268.51453</v>
      </c>
      <c r="Z231" s="1">
        <v>320779.89360000001</v>
      </c>
      <c r="AA231" s="1">
        <v>94647.729980000004</v>
      </c>
      <c r="AB231" s="1">
        <v>248460.0698</v>
      </c>
      <c r="AC231" s="1">
        <v>537452.69920000003</v>
      </c>
      <c r="AD231" s="1">
        <v>285633.18410000001</v>
      </c>
      <c r="AE231" s="1">
        <v>411248.46970000002</v>
      </c>
      <c r="AF231" s="1">
        <v>267401.78999999998</v>
      </c>
      <c r="AG231" s="1">
        <v>299872.65659999999</v>
      </c>
      <c r="AH231">
        <v>5</v>
      </c>
      <c r="AI231" s="1">
        <v>17591.67798</v>
      </c>
      <c r="AJ231" s="1">
        <v>22490.69556</v>
      </c>
      <c r="AK231" s="1">
        <v>43784.248050000002</v>
      </c>
      <c r="AL231" s="1">
        <v>20957.818599999999</v>
      </c>
      <c r="AM231" s="1">
        <v>21290.812740000001</v>
      </c>
      <c r="AN231" s="1">
        <v>60590.604979999996</v>
      </c>
      <c r="AO231" s="1">
        <v>43877.404049999997</v>
      </c>
      <c r="AP231" s="1">
        <v>21701.595209999999</v>
      </c>
      <c r="AQ231" s="1">
        <v>18737.698240000002</v>
      </c>
      <c r="AR231" s="1">
        <v>33782.027589999998</v>
      </c>
      <c r="AS231" s="1">
        <v>30480.458299999998</v>
      </c>
      <c r="AT231" s="1">
        <v>153240.005523181</v>
      </c>
      <c r="AU231" s="1">
        <v>275999.55274636298</v>
      </c>
      <c r="AV231" s="1">
        <v>30480.458299999998</v>
      </c>
      <c r="AW231" s="1">
        <v>181974.128022388</v>
      </c>
      <c r="AX231" s="1">
        <v>149549.43424945601</v>
      </c>
      <c r="AY231" s="1">
        <v>26479.1401037293</v>
      </c>
      <c r="AZ231" s="1">
        <v>234685.91589287799</v>
      </c>
      <c r="BA231" s="1">
        <v>167408.350636761</v>
      </c>
      <c r="BB231" s="1">
        <v>179475.49128959799</v>
      </c>
      <c r="BC231" s="1">
        <v>316119.64175511501</v>
      </c>
      <c r="BD231" s="1">
        <v>197268.988309076</v>
      </c>
      <c r="BE231" s="1">
        <v>257320.86869787201</v>
      </c>
      <c r="BF231" s="1">
        <v>181586.36448360499</v>
      </c>
      <c r="BG231" s="1">
        <v>213058.40030181999</v>
      </c>
      <c r="BH231" s="1">
        <v>213058.40030181999</v>
      </c>
      <c r="BI231" s="1">
        <v>35809.2069250688</v>
      </c>
      <c r="BJ231" s="1">
        <v>42454.633212265202</v>
      </c>
      <c r="BK231" s="1">
        <v>78044.687001892598</v>
      </c>
      <c r="BL231" s="1">
        <v>33039.512646890304</v>
      </c>
      <c r="BM231" s="1">
        <v>33563.100554091397</v>
      </c>
      <c r="BN231" s="1">
        <v>103628.849420032</v>
      </c>
      <c r="BO231" s="1">
        <v>71609.685168699798</v>
      </c>
      <c r="BP231" s="1">
        <v>36899.129631824901</v>
      </c>
      <c r="BQ231" s="1">
        <v>55124.219133443999</v>
      </c>
      <c r="BR231" s="1">
        <v>35591.919922687499</v>
      </c>
      <c r="BS231" s="1">
        <v>51440.941964984799</v>
      </c>
      <c r="BT231" s="1">
        <v>51440.941964984799</v>
      </c>
      <c r="BU231" s="1">
        <v>104689.659494519</v>
      </c>
      <c r="BV231" s="7">
        <v>0.49136602615158598</v>
      </c>
      <c r="BW231" s="7">
        <v>2.0351427383615999</v>
      </c>
      <c r="BX231" s="1">
        <v>89415.904148761299</v>
      </c>
      <c r="BY231" s="1">
        <v>73483.511220373694</v>
      </c>
      <c r="BZ231" s="1">
        <v>13010.949848680501</v>
      </c>
      <c r="CA231" s="1">
        <v>115316.68588602899</v>
      </c>
      <c r="CB231" s="1">
        <v>82258.775996977201</v>
      </c>
      <c r="CC231" s="1">
        <v>88188.158946573705</v>
      </c>
      <c r="CD231" s="1">
        <v>155330.45215767401</v>
      </c>
      <c r="CE231" s="1">
        <v>96931.278868374502</v>
      </c>
      <c r="CF231" s="1">
        <v>126438.73269794699</v>
      </c>
      <c r="CG231" s="1">
        <v>89225.3703196227</v>
      </c>
      <c r="CH231" s="1">
        <v>104689.659494519</v>
      </c>
      <c r="CI231" s="1">
        <v>72876.847440041907</v>
      </c>
      <c r="CJ231" s="1">
        <v>86401.238491747004</v>
      </c>
      <c r="CK231" s="1">
        <v>158832.07801960601</v>
      </c>
      <c r="CL231" s="1">
        <v>67240.124242325299</v>
      </c>
      <c r="CM231" s="1">
        <v>68305.700369559505</v>
      </c>
      <c r="CN231" s="1">
        <v>210899.500381947</v>
      </c>
      <c r="CO231" s="1">
        <v>145735.93076744</v>
      </c>
      <c r="CP231" s="1">
        <v>75094.995722071995</v>
      </c>
      <c r="CQ231" s="1">
        <v>112185.654277282</v>
      </c>
      <c r="CR231" s="1">
        <v>72434.637375005303</v>
      </c>
      <c r="CS231" s="1">
        <v>104689.659494519</v>
      </c>
      <c r="CT231" s="20">
        <v>104093.41050257201</v>
      </c>
      <c r="CU231" s="20">
        <v>70356.960210219098</v>
      </c>
      <c r="CV231" s="20">
        <v>101429.18518364</v>
      </c>
      <c r="CW231" s="20">
        <v>79579.091009749507</v>
      </c>
      <c r="CX231" s="20">
        <v>74225.432027374307</v>
      </c>
      <c r="CY231" s="20">
        <v>85689.664798327096</v>
      </c>
      <c r="CZ231" s="20">
        <v>164260.26204805501</v>
      </c>
      <c r="DA231" s="20">
        <v>67792.273632562094</v>
      </c>
      <c r="DB231" s="20">
        <v>80226.025748755506</v>
      </c>
      <c r="DC231" s="22">
        <v>89139.1739398223</v>
      </c>
      <c r="DD231" s="22">
        <v>153377.78056568501</v>
      </c>
      <c r="DE231" s="22">
        <v>89980.781573013301</v>
      </c>
      <c r="DF231" s="22">
        <v>138337.344849791</v>
      </c>
      <c r="DG231" s="22">
        <v>86227.941095278293</v>
      </c>
      <c r="DH231" s="22">
        <v>192716.995285507</v>
      </c>
      <c r="DI231" s="22">
        <v>123200.866049666</v>
      </c>
      <c r="DJ231" s="22">
        <v>75995.133321478206</v>
      </c>
      <c r="DK231" s="22">
        <v>98967.249209812406</v>
      </c>
      <c r="DL231" s="22">
        <v>91689.485587374002</v>
      </c>
      <c r="DM231" s="6">
        <v>0.30947037024373403</v>
      </c>
      <c r="DN231" s="6">
        <v>1.2392516397690101</v>
      </c>
      <c r="DO231" s="5">
        <v>0.11392545690307899</v>
      </c>
      <c r="DP231" s="5">
        <v>0.42224752677569599</v>
      </c>
      <c r="DQ231" s="24">
        <v>91961.3672401394</v>
      </c>
      <c r="DR231" s="26">
        <v>113963.275147743</v>
      </c>
      <c r="DS231" t="s">
        <v>1441</v>
      </c>
      <c r="DT231" t="s">
        <v>1442</v>
      </c>
      <c r="DU231" t="s">
        <v>574</v>
      </c>
      <c r="DV231" t="s">
        <v>574</v>
      </c>
      <c r="DW231" t="s">
        <v>4105</v>
      </c>
      <c r="DX231" t="s">
        <v>4106</v>
      </c>
      <c r="DY231" t="s">
        <v>4107</v>
      </c>
      <c r="DZ231" t="s">
        <v>4108</v>
      </c>
      <c r="EA231" t="s">
        <v>4109</v>
      </c>
      <c r="EB231" t="str">
        <f>"HBA1"</f>
        <v>HBA1</v>
      </c>
      <c r="EC231" t="s">
        <v>1508</v>
      </c>
      <c r="ED231" t="s">
        <v>1506</v>
      </c>
      <c r="EE231">
        <v>9606</v>
      </c>
      <c r="EF231" s="15" t="str">
        <f>HYPERLINK("http://www.uniprot.org/uniprot/P69905", "P69905")</f>
        <v>P69905</v>
      </c>
      <c r="EG231" t="s">
        <v>4110</v>
      </c>
      <c r="EH231" t="s">
        <v>4111</v>
      </c>
      <c r="EI231" t="s">
        <v>1508</v>
      </c>
      <c r="EJ231" t="s">
        <v>1510</v>
      </c>
      <c r="EK231" t="s">
        <v>1508</v>
      </c>
      <c r="EL231" t="s">
        <v>4112</v>
      </c>
      <c r="EM231" t="s">
        <v>1508</v>
      </c>
      <c r="EN231" t="s">
        <v>1616</v>
      </c>
      <c r="EO231" t="s">
        <v>1508</v>
      </c>
      <c r="EP231" t="s">
        <v>4113</v>
      </c>
      <c r="EQ231" t="s">
        <v>1514</v>
      </c>
      <c r="ER231" t="s">
        <v>4114</v>
      </c>
      <c r="ES231" t="s">
        <v>4115</v>
      </c>
      <c r="ET231" t="s">
        <v>4116</v>
      </c>
      <c r="EU231" t="s">
        <v>1508</v>
      </c>
      <c r="EV231" t="s">
        <v>4117</v>
      </c>
      <c r="EW231" t="s">
        <v>98</v>
      </c>
    </row>
    <row r="232" spans="1:153">
      <c r="A232">
        <v>362</v>
      </c>
      <c r="B232">
        <v>1</v>
      </c>
      <c r="C232" t="s">
        <v>576</v>
      </c>
      <c r="D232" t="s">
        <v>98</v>
      </c>
      <c r="E232" t="s">
        <v>98</v>
      </c>
      <c r="F232" t="s">
        <v>98</v>
      </c>
      <c r="G232" t="s">
        <v>98</v>
      </c>
      <c r="H232" t="s">
        <v>98</v>
      </c>
      <c r="I232">
        <v>6.1</v>
      </c>
      <c r="J232">
        <v>623</v>
      </c>
      <c r="K232">
        <v>67877</v>
      </c>
      <c r="L232" t="s">
        <v>577</v>
      </c>
      <c r="M232">
        <v>10</v>
      </c>
      <c r="N232">
        <v>10</v>
      </c>
      <c r="O232">
        <v>1</v>
      </c>
      <c r="P232">
        <v>5</v>
      </c>
      <c r="Q232">
        <v>5</v>
      </c>
      <c r="R232">
        <v>5</v>
      </c>
      <c r="S232">
        <v>5</v>
      </c>
      <c r="T232">
        <v>5</v>
      </c>
      <c r="U232">
        <v>5</v>
      </c>
      <c r="V232">
        <v>5</v>
      </c>
      <c r="W232" s="1">
        <v>249989.5693</v>
      </c>
      <c r="X232" s="1">
        <v>206289.13089999999</v>
      </c>
      <c r="Y232" s="1">
        <v>31302.450680000002</v>
      </c>
      <c r="Z232" s="1">
        <v>357020.95699999999</v>
      </c>
      <c r="AA232" s="1">
        <v>96602.799809999997</v>
      </c>
      <c r="AB232" s="1">
        <v>254458.75390000001</v>
      </c>
      <c r="AC232" s="1">
        <v>294537.51559999998</v>
      </c>
      <c r="AD232" s="1">
        <v>270100.75679999997</v>
      </c>
      <c r="AE232" s="1">
        <v>214851.98629999999</v>
      </c>
      <c r="AF232" s="1">
        <v>213780.1777</v>
      </c>
      <c r="AG232" s="1">
        <v>239736.84969999999</v>
      </c>
      <c r="AH232">
        <v>5</v>
      </c>
      <c r="AI232" s="1">
        <v>52704.454100000003</v>
      </c>
      <c r="AJ232" s="1">
        <v>72677.116460000005</v>
      </c>
      <c r="AK232" s="1">
        <v>69465.537599999996</v>
      </c>
      <c r="AL232" s="1">
        <v>95443.57617</v>
      </c>
      <c r="AM232" s="1">
        <v>66194.135739999998</v>
      </c>
      <c r="AN232" s="1">
        <v>110786.73579999999</v>
      </c>
      <c r="AO232" s="1">
        <v>114709.81879999999</v>
      </c>
      <c r="AP232" s="1">
        <v>75517.937260000006</v>
      </c>
      <c r="AQ232" s="1">
        <v>52760.44702</v>
      </c>
      <c r="AR232" s="1">
        <v>111501.3897</v>
      </c>
      <c r="AS232" s="1">
        <v>82176.114870000005</v>
      </c>
      <c r="AT232" s="1">
        <v>151482.19141863601</v>
      </c>
      <c r="AU232" s="1">
        <v>220788.26797181799</v>
      </c>
      <c r="AV232" s="1">
        <v>82176.114865454496</v>
      </c>
      <c r="AW232" s="1">
        <v>124936.30955803599</v>
      </c>
      <c r="AX232" s="1">
        <v>182426.54965239801</v>
      </c>
      <c r="AY232" s="1">
        <v>22240.274065084799</v>
      </c>
      <c r="AZ232" s="1">
        <v>261200.255870703</v>
      </c>
      <c r="BA232" s="1">
        <v>170866.384080238</v>
      </c>
      <c r="BB232" s="1">
        <v>183808.649437727</v>
      </c>
      <c r="BC232" s="1">
        <v>173241.46674397</v>
      </c>
      <c r="BD232" s="1">
        <v>186541.71154286299</v>
      </c>
      <c r="BE232" s="1">
        <v>134434.299041914</v>
      </c>
      <c r="BF232" s="1">
        <v>145173.169062189</v>
      </c>
      <c r="BG232" s="1">
        <v>170332.134545407</v>
      </c>
      <c r="BH232" s="1">
        <v>170332.134545407</v>
      </c>
      <c r="BI232" s="1">
        <v>107283.950108987</v>
      </c>
      <c r="BJ232" s="1">
        <v>137189.19070346301</v>
      </c>
      <c r="BK232" s="1">
        <v>123821.154430222</v>
      </c>
      <c r="BL232" s="1">
        <v>150464.57372873501</v>
      </c>
      <c r="BM232" s="1">
        <v>104349.25435038999</v>
      </c>
      <c r="BN232" s="1">
        <v>189479.90312598299</v>
      </c>
      <c r="BO232" s="1">
        <v>187211.03009344</v>
      </c>
      <c r="BP232" s="1">
        <v>128402.826129608</v>
      </c>
      <c r="BQ232" s="1">
        <v>155215.352806799</v>
      </c>
      <c r="BR232" s="1">
        <v>117475.143340583</v>
      </c>
      <c r="BS232" s="1">
        <v>138686.12848041</v>
      </c>
      <c r="BT232" s="1">
        <v>138686.12848041</v>
      </c>
      <c r="BU232" s="1">
        <v>153696.793381992</v>
      </c>
      <c r="BV232" s="7">
        <v>0.902335861592927</v>
      </c>
      <c r="BW232" s="7">
        <v>1.1082347965586301</v>
      </c>
      <c r="BX232" s="1">
        <v>112734.512529292</v>
      </c>
      <c r="BY232" s="1">
        <v>164610.01785802099</v>
      </c>
      <c r="BZ232" s="1">
        <v>20068.196860581102</v>
      </c>
      <c r="CA232" s="1">
        <v>235690.35792938399</v>
      </c>
      <c r="CB232" s="1">
        <v>154178.86589630999</v>
      </c>
      <c r="CC232" s="1">
        <v>165857.13605862399</v>
      </c>
      <c r="CD232" s="1">
        <v>156321.98815804199</v>
      </c>
      <c r="CE232" s="1">
        <v>168323.276008049</v>
      </c>
      <c r="CF232" s="1">
        <v>121304.889053626</v>
      </c>
      <c r="CG232" s="1">
        <v>130994.95658590599</v>
      </c>
      <c r="CH232" s="1">
        <v>153696.793381992</v>
      </c>
      <c r="CI232" s="1">
        <v>118895.80662304</v>
      </c>
      <c r="CJ232" s="1">
        <v>152037.83484929701</v>
      </c>
      <c r="CK232" s="1">
        <v>137222.911889632</v>
      </c>
      <c r="CL232" s="1">
        <v>166750.07625554601</v>
      </c>
      <c r="CM232" s="1">
        <v>115643.47466604999</v>
      </c>
      <c r="CN232" s="1">
        <v>209988.22189277399</v>
      </c>
      <c r="CO232" s="1">
        <v>207473.777849137</v>
      </c>
      <c r="CP232" s="1">
        <v>142300.47989330001</v>
      </c>
      <c r="CQ232" s="1">
        <v>172015.05494062</v>
      </c>
      <c r="CR232" s="1">
        <v>130190.041580747</v>
      </c>
      <c r="CS232" s="1">
        <v>153696.793381992</v>
      </c>
      <c r="CT232" s="20">
        <v>131239.738637498</v>
      </c>
      <c r="CU232" s="20">
        <v>157606.24777316401</v>
      </c>
      <c r="CV232" s="20">
        <v>207306.34753104701</v>
      </c>
      <c r="CW232" s="20">
        <v>149156.29186353699</v>
      </c>
      <c r="CX232" s="20">
        <v>121095.97111893501</v>
      </c>
      <c r="CY232" s="20">
        <v>150785.69858861601</v>
      </c>
      <c r="CZ232" s="20">
        <v>141912.58936501399</v>
      </c>
      <c r="DA232" s="20">
        <v>168119.36213899701</v>
      </c>
      <c r="DB232" s="20">
        <v>135824.921288249</v>
      </c>
      <c r="DC232" s="22">
        <v>167645.72791736299</v>
      </c>
      <c r="DD232" s="22">
        <v>154356.85188734101</v>
      </c>
      <c r="DE232" s="22">
        <v>156253.586138085</v>
      </c>
      <c r="DF232" s="22">
        <v>132720.37698341801</v>
      </c>
      <c r="DG232" s="22">
        <v>126594.323562969</v>
      </c>
      <c r="DH232" s="22">
        <v>191884.281827278</v>
      </c>
      <c r="DI232" s="22">
        <v>175392.22468341599</v>
      </c>
      <c r="DJ232" s="22">
        <v>144006.186260733</v>
      </c>
      <c r="DK232" s="22">
        <v>151747.18122221899</v>
      </c>
      <c r="DL232" s="22">
        <v>164797.64893883001</v>
      </c>
      <c r="DM232" s="6">
        <v>4.7689071679069703E-2</v>
      </c>
      <c r="DN232" s="6">
        <v>1.03360953548761</v>
      </c>
      <c r="DO232" s="5">
        <v>0.68917290023024702</v>
      </c>
      <c r="DP232" s="5">
        <v>0.84937533074614002</v>
      </c>
      <c r="DQ232" s="24">
        <v>151449.68536722899</v>
      </c>
      <c r="DR232" s="26">
        <v>156539.83894216499</v>
      </c>
      <c r="DS232" t="s">
        <v>1441</v>
      </c>
      <c r="DT232" t="s">
        <v>1442</v>
      </c>
      <c r="DU232" t="s">
        <v>576</v>
      </c>
      <c r="DV232" t="s">
        <v>576</v>
      </c>
      <c r="DW232" t="s">
        <v>4118</v>
      </c>
      <c r="DX232" t="s">
        <v>1508</v>
      </c>
      <c r="DY232" t="s">
        <v>4119</v>
      </c>
      <c r="DZ232" t="s">
        <v>4120</v>
      </c>
      <c r="EA232" t="s">
        <v>4121</v>
      </c>
      <c r="EB232" t="str">
        <f>"TKT"</f>
        <v>TKT</v>
      </c>
      <c r="EC232" t="s">
        <v>1508</v>
      </c>
      <c r="ED232" t="s">
        <v>1506</v>
      </c>
      <c r="EE232">
        <v>9606</v>
      </c>
      <c r="EF232" s="15" t="str">
        <f>HYPERLINK("http://www.uniprot.org/uniprot/P29401", "P29401")</f>
        <v>P29401</v>
      </c>
      <c r="EG232" t="s">
        <v>4122</v>
      </c>
      <c r="EH232" t="s">
        <v>1508</v>
      </c>
      <c r="EI232" t="s">
        <v>1508</v>
      </c>
      <c r="EJ232" t="s">
        <v>1542</v>
      </c>
      <c r="EK232" t="s">
        <v>1508</v>
      </c>
      <c r="EL232" t="s">
        <v>1789</v>
      </c>
      <c r="EM232" t="s">
        <v>1508</v>
      </c>
      <c r="EN232" t="s">
        <v>4123</v>
      </c>
      <c r="EO232" t="s">
        <v>3497</v>
      </c>
      <c r="EP232" t="s">
        <v>3086</v>
      </c>
      <c r="EQ232" t="s">
        <v>1514</v>
      </c>
      <c r="ER232" t="s">
        <v>4124</v>
      </c>
      <c r="ES232" t="s">
        <v>4125</v>
      </c>
      <c r="ET232" t="s">
        <v>4126</v>
      </c>
      <c r="EU232" t="s">
        <v>1508</v>
      </c>
      <c r="EV232" t="s">
        <v>4127</v>
      </c>
      <c r="EW232" t="s">
        <v>98</v>
      </c>
    </row>
    <row r="233" spans="1:153">
      <c r="A233">
        <v>539</v>
      </c>
      <c r="B233">
        <v>1</v>
      </c>
      <c r="C233" t="s">
        <v>578</v>
      </c>
      <c r="D233" t="s">
        <v>98</v>
      </c>
      <c r="E233" t="s">
        <v>98</v>
      </c>
      <c r="F233" t="s">
        <v>98</v>
      </c>
      <c r="G233" t="s">
        <v>98</v>
      </c>
      <c r="H233" t="s">
        <v>98</v>
      </c>
      <c r="I233">
        <v>6.6</v>
      </c>
      <c r="J233">
        <v>273</v>
      </c>
      <c r="K233">
        <v>30688</v>
      </c>
      <c r="L233" t="s">
        <v>579</v>
      </c>
      <c r="M233">
        <v>8</v>
      </c>
      <c r="N233">
        <v>8</v>
      </c>
      <c r="O233">
        <v>1</v>
      </c>
      <c r="P233">
        <v>6</v>
      </c>
      <c r="Q233">
        <v>2</v>
      </c>
      <c r="R233">
        <v>6</v>
      </c>
      <c r="S233">
        <v>2</v>
      </c>
      <c r="T233">
        <v>6</v>
      </c>
      <c r="U233">
        <v>2</v>
      </c>
      <c r="V233">
        <v>6</v>
      </c>
      <c r="W233" s="1">
        <v>356595.97289999999</v>
      </c>
      <c r="X233" s="1">
        <v>310578.80239999999</v>
      </c>
      <c r="Y233" s="1">
        <v>39334.183349999999</v>
      </c>
      <c r="Z233" s="1">
        <v>334435.6937</v>
      </c>
      <c r="AA233" s="1">
        <v>182717.0073</v>
      </c>
      <c r="AB233" s="1">
        <v>239939.44339999999</v>
      </c>
      <c r="AC233" s="1">
        <v>370734.337</v>
      </c>
      <c r="AD233" s="1">
        <v>230083.1115</v>
      </c>
      <c r="AE233" s="1">
        <v>555843.48149999999</v>
      </c>
      <c r="AF233" s="1">
        <v>290598.3137</v>
      </c>
      <c r="AG233" s="1">
        <v>319058.46260000003</v>
      </c>
      <c r="AH233">
        <v>2</v>
      </c>
      <c r="AI233" s="1">
        <v>3527.7695010000002</v>
      </c>
      <c r="AJ233" s="1">
        <v>4899.5474549999999</v>
      </c>
      <c r="AK233" s="1">
        <v>7073.2735599999996</v>
      </c>
      <c r="AL233" s="1">
        <v>5635.7734680000003</v>
      </c>
      <c r="AM233" s="1">
        <v>4055.3894049999999</v>
      </c>
      <c r="AN233" s="1">
        <v>8984.7675780000009</v>
      </c>
      <c r="AO233" s="1">
        <v>4652.0148929999996</v>
      </c>
      <c r="AP233" s="1">
        <v>4859.2202150000003</v>
      </c>
      <c r="AQ233" s="1">
        <v>2348.3957519999999</v>
      </c>
      <c r="AR233" s="1">
        <v>7501.0076909999998</v>
      </c>
      <c r="AS233" s="1">
        <v>5353.7159519999996</v>
      </c>
      <c r="AT233" s="1">
        <v>149491.34930999999</v>
      </c>
      <c r="AU233" s="1">
        <v>293628.98266818101</v>
      </c>
      <c r="AV233" s="1">
        <v>5353.7159518181797</v>
      </c>
      <c r="AW233" s="1">
        <v>178214.575040606</v>
      </c>
      <c r="AX233" s="1">
        <v>274652.46990870801</v>
      </c>
      <c r="AY233" s="1">
        <v>27946.7900699938</v>
      </c>
      <c r="AZ233" s="1">
        <v>244676.64167606799</v>
      </c>
      <c r="BA233" s="1">
        <v>323181.05074302101</v>
      </c>
      <c r="BB233" s="1">
        <v>173320.60446828301</v>
      </c>
      <c r="BC233" s="1">
        <v>218059.01425968701</v>
      </c>
      <c r="BD233" s="1">
        <v>158904.02501944199</v>
      </c>
      <c r="BE233" s="1">
        <v>347794.917325694</v>
      </c>
      <c r="BF233" s="1">
        <v>197338.586663347</v>
      </c>
      <c r="BG233" s="1">
        <v>226689.84366583999</v>
      </c>
      <c r="BH233" s="1">
        <v>226689.84366583999</v>
      </c>
      <c r="BI233" s="1">
        <v>7181.0448206746796</v>
      </c>
      <c r="BJ233" s="1">
        <v>9248.6463814866893</v>
      </c>
      <c r="BK233" s="1">
        <v>12607.991358868599</v>
      </c>
      <c r="BL233" s="1">
        <v>8884.6655429585207</v>
      </c>
      <c r="BM233" s="1">
        <v>6392.96602004738</v>
      </c>
      <c r="BN233" s="1">
        <v>15366.757382962</v>
      </c>
      <c r="BO233" s="1">
        <v>7592.2750923965104</v>
      </c>
      <c r="BP233" s="1">
        <v>8262.1113742020298</v>
      </c>
      <c r="BQ233" s="1">
        <v>6908.7184769017204</v>
      </c>
      <c r="BR233" s="1">
        <v>7902.8786642920204</v>
      </c>
      <c r="BS233" s="1">
        <v>9035.3035007956405</v>
      </c>
      <c r="BT233" s="1">
        <v>9035.3035007956405</v>
      </c>
      <c r="BU233" s="1">
        <v>45257.171123135602</v>
      </c>
      <c r="BV233" s="7">
        <v>0.19964357640057501</v>
      </c>
      <c r="BW233" s="7">
        <v>5.0089264980584502</v>
      </c>
      <c r="BX233" s="1">
        <v>35579.395127815304</v>
      </c>
      <c r="BY233" s="1">
        <v>54832.601359826003</v>
      </c>
      <c r="BZ233" s="1">
        <v>5579.39711848965</v>
      </c>
      <c r="CA233" s="1">
        <v>48848.119805892296</v>
      </c>
      <c r="CB233" s="1">
        <v>64521.020795232602</v>
      </c>
      <c r="CC233" s="1">
        <v>34602.345339957501</v>
      </c>
      <c r="CD233" s="1">
        <v>43534.081473188002</v>
      </c>
      <c r="CE233" s="1">
        <v>31724.167859327899</v>
      </c>
      <c r="CF233" s="1">
        <v>69435.021148843996</v>
      </c>
      <c r="CG233" s="1">
        <v>39397.3812033055</v>
      </c>
      <c r="CH233" s="1">
        <v>45257.171123135602</v>
      </c>
      <c r="CI233" s="1">
        <v>35969.325686022799</v>
      </c>
      <c r="CJ233" s="1">
        <v>46325.789931401101</v>
      </c>
      <c r="CK233" s="1">
        <v>63152.502004729402</v>
      </c>
      <c r="CL233" s="1">
        <v>44502.636664511898</v>
      </c>
      <c r="CM233" s="1">
        <v>32021.896899002601</v>
      </c>
      <c r="CN233" s="1">
        <v>76970.958244754103</v>
      </c>
      <c r="CO233" s="1">
        <v>38029.147890854103</v>
      </c>
      <c r="CP233" s="1">
        <v>41384.308592150701</v>
      </c>
      <c r="CQ233" s="1">
        <v>34605.263046579101</v>
      </c>
      <c r="CR233" s="1">
        <v>39584.938352513098</v>
      </c>
      <c r="CS233" s="1">
        <v>45257.171123135602</v>
      </c>
      <c r="CT233" s="20">
        <v>41419.707352187099</v>
      </c>
      <c r="CU233" s="20">
        <v>52499.602809214601</v>
      </c>
      <c r="CV233" s="20">
        <v>42965.377920774299</v>
      </c>
      <c r="CW233" s="20">
        <v>62419.165902668399</v>
      </c>
      <c r="CX233" s="20">
        <v>36634.937330061402</v>
      </c>
      <c r="CY233" s="20">
        <v>45944.265152155902</v>
      </c>
      <c r="CZ233" s="20">
        <v>65310.777631497702</v>
      </c>
      <c r="DA233" s="20">
        <v>44868.074771224601</v>
      </c>
      <c r="DB233" s="20">
        <v>37610.1776461435</v>
      </c>
      <c r="DC233" s="22">
        <v>34975.494633615002</v>
      </c>
      <c r="DD233" s="22">
        <v>42986.811037833999</v>
      </c>
      <c r="DE233" s="22">
        <v>29449.373329862701</v>
      </c>
      <c r="DF233" s="22">
        <v>75969.256100239902</v>
      </c>
      <c r="DG233" s="22">
        <v>38073.869052463197</v>
      </c>
      <c r="DH233" s="22">
        <v>70334.978367947595</v>
      </c>
      <c r="DI233" s="22">
        <v>32148.722217039001</v>
      </c>
      <c r="DJ233" s="22">
        <v>41880.367907835302</v>
      </c>
      <c r="DK233" s="22">
        <v>30527.857719108</v>
      </c>
      <c r="DL233" s="22">
        <v>50107.555805922602</v>
      </c>
      <c r="DM233" s="6">
        <v>-9.6735053933258305E-2</v>
      </c>
      <c r="DN233" s="6">
        <v>-1.0693444866567099</v>
      </c>
      <c r="DO233" s="5">
        <v>0.60250720724274998</v>
      </c>
      <c r="DP233" s="5">
        <v>0.81556772690540402</v>
      </c>
      <c r="DQ233" s="24">
        <v>47741.342946214201</v>
      </c>
      <c r="DR233" s="26">
        <v>44645.428617186699</v>
      </c>
      <c r="DS233" t="s">
        <v>1443</v>
      </c>
      <c r="DT233" t="s">
        <v>1442</v>
      </c>
      <c r="DU233" t="s">
        <v>578</v>
      </c>
      <c r="DV233" t="s">
        <v>578</v>
      </c>
      <c r="DW233" t="s">
        <v>4128</v>
      </c>
      <c r="DX233" t="s">
        <v>4129</v>
      </c>
      <c r="DY233" t="s">
        <v>4130</v>
      </c>
      <c r="DZ233" t="s">
        <v>4131</v>
      </c>
      <c r="EA233" t="s">
        <v>1508</v>
      </c>
      <c r="EB233" t="str">
        <f>"OAF"</f>
        <v>OAF</v>
      </c>
      <c r="EC233" t="s">
        <v>4132</v>
      </c>
      <c r="ED233" t="s">
        <v>1506</v>
      </c>
      <c r="EE233">
        <v>9606</v>
      </c>
      <c r="EF233" s="15" t="str">
        <f>HYPERLINK("http://www.uniprot.org/uniprot/Q86UD1", "Q86UD1")</f>
        <v>Q86UD1</v>
      </c>
      <c r="EG233" t="s">
        <v>4133</v>
      </c>
      <c r="EH233" t="s">
        <v>1508</v>
      </c>
      <c r="EI233" t="s">
        <v>1508</v>
      </c>
      <c r="EJ233" t="s">
        <v>1510</v>
      </c>
      <c r="EK233" t="s">
        <v>1508</v>
      </c>
      <c r="EL233" t="s">
        <v>1508</v>
      </c>
      <c r="EM233" t="s">
        <v>1528</v>
      </c>
      <c r="EN233" t="s">
        <v>1508</v>
      </c>
      <c r="EO233" t="s">
        <v>1508</v>
      </c>
      <c r="EP233" t="s">
        <v>1508</v>
      </c>
      <c r="EQ233" t="s">
        <v>1508</v>
      </c>
      <c r="ER233" t="s">
        <v>1508</v>
      </c>
      <c r="ES233" t="s">
        <v>1508</v>
      </c>
      <c r="ET233" t="s">
        <v>1508</v>
      </c>
      <c r="EU233" t="s">
        <v>1508</v>
      </c>
      <c r="EV233" t="s">
        <v>1508</v>
      </c>
      <c r="EW233" t="s">
        <v>98</v>
      </c>
    </row>
    <row r="234" spans="1:153">
      <c r="A234">
        <v>431</v>
      </c>
      <c r="B234">
        <v>1</v>
      </c>
      <c r="C234" t="s">
        <v>580</v>
      </c>
      <c r="D234" t="s">
        <v>98</v>
      </c>
      <c r="E234" t="s">
        <v>98</v>
      </c>
      <c r="F234" t="s">
        <v>98</v>
      </c>
      <c r="G234" t="s">
        <v>98</v>
      </c>
      <c r="H234" t="s">
        <v>98</v>
      </c>
      <c r="I234">
        <v>26.4</v>
      </c>
      <c r="J234">
        <v>148</v>
      </c>
      <c r="K234">
        <v>16537</v>
      </c>
      <c r="L234" t="s">
        <v>581</v>
      </c>
      <c r="M234">
        <v>9</v>
      </c>
      <c r="N234">
        <v>9</v>
      </c>
      <c r="O234">
        <v>1</v>
      </c>
      <c r="P234">
        <v>5</v>
      </c>
      <c r="Q234">
        <v>4</v>
      </c>
      <c r="R234">
        <v>5</v>
      </c>
      <c r="S234">
        <v>4</v>
      </c>
      <c r="T234">
        <v>5</v>
      </c>
      <c r="U234">
        <v>4</v>
      </c>
      <c r="V234">
        <v>5</v>
      </c>
      <c r="W234" s="1">
        <v>183685.6887</v>
      </c>
      <c r="X234" s="1">
        <v>81981.309569999998</v>
      </c>
      <c r="Y234" s="1">
        <v>16917.492190000001</v>
      </c>
      <c r="Z234" s="1">
        <v>155208.23120000001</v>
      </c>
      <c r="AA234" s="1">
        <v>54992.868040000001</v>
      </c>
      <c r="AB234" s="1">
        <v>102000.65579999999</v>
      </c>
      <c r="AC234" s="1">
        <v>204922.40109999999</v>
      </c>
      <c r="AD234" s="1">
        <v>96639.058590000001</v>
      </c>
      <c r="AE234" s="1">
        <v>166425.8909</v>
      </c>
      <c r="AF234" s="1">
        <v>119494.59329999999</v>
      </c>
      <c r="AG234" s="1">
        <v>129483.4108</v>
      </c>
      <c r="AH234">
        <v>4</v>
      </c>
      <c r="AI234" s="1">
        <v>138124.8965</v>
      </c>
      <c r="AJ234" s="1">
        <v>154781.86720000001</v>
      </c>
      <c r="AK234" s="1">
        <v>130747.3707</v>
      </c>
      <c r="AL234" s="1">
        <v>228444.72289999999</v>
      </c>
      <c r="AM234" s="1">
        <v>174497.22880000001</v>
      </c>
      <c r="AN234" s="1">
        <v>229224.32130000001</v>
      </c>
      <c r="AO234" s="1">
        <v>236573.76759999999</v>
      </c>
      <c r="AP234" s="1">
        <v>156978.2671</v>
      </c>
      <c r="AQ234" s="1">
        <v>95931.667969999995</v>
      </c>
      <c r="AR234" s="1">
        <v>216728.82130000001</v>
      </c>
      <c r="AS234" s="1">
        <v>176203.29310000001</v>
      </c>
      <c r="AT234" s="1">
        <v>147726.719302727</v>
      </c>
      <c r="AU234" s="1">
        <v>119250.145471818</v>
      </c>
      <c r="AV234" s="1">
        <v>176203.29313363601</v>
      </c>
      <c r="AW234" s="1">
        <v>91799.878407184398</v>
      </c>
      <c r="AX234" s="1">
        <v>72498.087396034607</v>
      </c>
      <c r="AY234" s="1">
        <v>12019.8148907212</v>
      </c>
      <c r="AZ234" s="1">
        <v>113551.96076817199</v>
      </c>
      <c r="BA234" s="1">
        <v>97268.738904851401</v>
      </c>
      <c r="BB234" s="1">
        <v>73680.321454881196</v>
      </c>
      <c r="BC234" s="1">
        <v>120531.52978811901</v>
      </c>
      <c r="BD234" s="1">
        <v>66742.557869314507</v>
      </c>
      <c r="BE234" s="1">
        <v>104133.773072628</v>
      </c>
      <c r="BF234" s="1">
        <v>81146.0116732725</v>
      </c>
      <c r="BG234" s="1">
        <v>91997.478808047701</v>
      </c>
      <c r="BH234" s="1">
        <v>91997.478808047701</v>
      </c>
      <c r="BI234" s="1">
        <v>281163.79835371498</v>
      </c>
      <c r="BJ234" s="1">
        <v>292174.48532683501</v>
      </c>
      <c r="BK234" s="1">
        <v>233054.992995407</v>
      </c>
      <c r="BL234" s="1">
        <v>360137.78224847798</v>
      </c>
      <c r="BM234" s="1">
        <v>275079.58987500297</v>
      </c>
      <c r="BN234" s="1">
        <v>392045.14764702797</v>
      </c>
      <c r="BO234" s="1">
        <v>386097.88759846101</v>
      </c>
      <c r="BP234" s="1">
        <v>266909.47697858798</v>
      </c>
      <c r="BQ234" s="1">
        <v>282220.27163006901</v>
      </c>
      <c r="BR234" s="1">
        <v>228340.19752359201</v>
      </c>
      <c r="BS234" s="1">
        <v>297372.93597046402</v>
      </c>
      <c r="BT234" s="1">
        <v>297372.93597046402</v>
      </c>
      <c r="BU234" s="1">
        <v>165401.21031912</v>
      </c>
      <c r="BV234" s="7">
        <v>1.797888512404</v>
      </c>
      <c r="BW234" s="7">
        <v>0.55620801462426195</v>
      </c>
      <c r="BX234" s="1">
        <v>165045.94682836099</v>
      </c>
      <c r="BY234" s="1">
        <v>130343.478500592</v>
      </c>
      <c r="BZ234" s="1">
        <v>21610.287113250299</v>
      </c>
      <c r="CA234" s="1">
        <v>204153.76582604699</v>
      </c>
      <c r="CB234" s="1">
        <v>174878.348293057</v>
      </c>
      <c r="CC234" s="1">
        <v>132469.00353396501</v>
      </c>
      <c r="CD234" s="1">
        <v>216702.25278854099</v>
      </c>
      <c r="CE234" s="1">
        <v>119995.6780817</v>
      </c>
      <c r="CF234" s="1">
        <v>187220.91436056301</v>
      </c>
      <c r="CG234" s="1">
        <v>145891.48221477799</v>
      </c>
      <c r="CH234" s="1">
        <v>165401.21031912</v>
      </c>
      <c r="CI234" s="1">
        <v>156385.558066536</v>
      </c>
      <c r="CJ234" s="1">
        <v>162509.79040750401</v>
      </c>
      <c r="CK234" s="1">
        <v>129627.05495224601</v>
      </c>
      <c r="CL234" s="1">
        <v>200311.52085561099</v>
      </c>
      <c r="CM234" s="1">
        <v>153001.47254803099</v>
      </c>
      <c r="CN234" s="1">
        <v>218058.65321582899</v>
      </c>
      <c r="CO234" s="1">
        <v>214750.739511761</v>
      </c>
      <c r="CP234" s="1">
        <v>148457.19027466001</v>
      </c>
      <c r="CQ234" s="1">
        <v>156973.17697008001</v>
      </c>
      <c r="CR234" s="1">
        <v>127004.64792350899</v>
      </c>
      <c r="CS234" s="1">
        <v>165401.21031912</v>
      </c>
      <c r="CT234" s="20">
        <v>192138.028000116</v>
      </c>
      <c r="CU234" s="20">
        <v>124797.669276113</v>
      </c>
      <c r="CV234" s="20">
        <v>179567.683209115</v>
      </c>
      <c r="CW234" s="20">
        <v>169181.46210878799</v>
      </c>
      <c r="CX234" s="20">
        <v>159279.46965434801</v>
      </c>
      <c r="CY234" s="20">
        <v>161171.410381989</v>
      </c>
      <c r="CZ234" s="20">
        <v>134057.13934149599</v>
      </c>
      <c r="DA234" s="20">
        <v>201956.400090207</v>
      </c>
      <c r="DB234" s="20">
        <v>179702.426149284</v>
      </c>
      <c r="DC234" s="22">
        <v>133897.540085883</v>
      </c>
      <c r="DD234" s="22">
        <v>213978.071360737</v>
      </c>
      <c r="DE234" s="22">
        <v>111391.338536212</v>
      </c>
      <c r="DF234" s="22">
        <v>204839.479488162</v>
      </c>
      <c r="DG234" s="22">
        <v>140990.416623153</v>
      </c>
      <c r="DH234" s="22">
        <v>199258.92838841499</v>
      </c>
      <c r="DI234" s="22">
        <v>181543.95387143799</v>
      </c>
      <c r="DJ234" s="22">
        <v>150236.694988437</v>
      </c>
      <c r="DK234" s="22">
        <v>138477.63000121701</v>
      </c>
      <c r="DL234" s="22">
        <v>160765.501938309</v>
      </c>
      <c r="DM234" s="6">
        <v>-2.9119620074541899E-2</v>
      </c>
      <c r="DN234" s="6">
        <v>-1.0203894824434301</v>
      </c>
      <c r="DO234" s="5">
        <v>0.83364926038590603</v>
      </c>
      <c r="DP234" s="5">
        <v>0.93850475427852698</v>
      </c>
      <c r="DQ234" s="24">
        <v>166872.409801273</v>
      </c>
      <c r="DR234" s="26">
        <v>163537.95552819601</v>
      </c>
      <c r="DS234" t="s">
        <v>1443</v>
      </c>
      <c r="DT234" t="s">
        <v>1442</v>
      </c>
      <c r="DU234" t="s">
        <v>580</v>
      </c>
      <c r="DV234" t="s">
        <v>580</v>
      </c>
      <c r="DW234" t="s">
        <v>4134</v>
      </c>
      <c r="DX234" t="s">
        <v>4135</v>
      </c>
      <c r="DY234" t="s">
        <v>4136</v>
      </c>
      <c r="DZ234" t="s">
        <v>4137</v>
      </c>
      <c r="EA234" t="s">
        <v>4138</v>
      </c>
      <c r="EB234" t="str">
        <f>"LYZ"</f>
        <v>LYZ</v>
      </c>
      <c r="EC234" t="s">
        <v>4139</v>
      </c>
      <c r="ED234" t="s">
        <v>1506</v>
      </c>
      <c r="EE234">
        <v>9606</v>
      </c>
      <c r="EF234" s="15" t="str">
        <f>HYPERLINK("http://www.uniprot.org/uniprot/P61626", "P61626")</f>
        <v>P61626</v>
      </c>
      <c r="EG234" t="s">
        <v>4140</v>
      </c>
      <c r="EH234" t="s">
        <v>1508</v>
      </c>
      <c r="EI234" t="s">
        <v>1840</v>
      </c>
      <c r="EJ234" t="s">
        <v>1510</v>
      </c>
      <c r="EK234" t="s">
        <v>1508</v>
      </c>
      <c r="EL234" t="s">
        <v>2075</v>
      </c>
      <c r="EM234" t="s">
        <v>1528</v>
      </c>
      <c r="EN234" t="s">
        <v>1508</v>
      </c>
      <c r="EO234" t="s">
        <v>4141</v>
      </c>
      <c r="EP234" t="s">
        <v>4142</v>
      </c>
      <c r="EQ234" t="s">
        <v>1514</v>
      </c>
      <c r="ER234" t="s">
        <v>4143</v>
      </c>
      <c r="ES234" t="s">
        <v>4144</v>
      </c>
      <c r="ET234" t="s">
        <v>4145</v>
      </c>
      <c r="EU234" t="s">
        <v>1508</v>
      </c>
      <c r="EV234" t="s">
        <v>4146</v>
      </c>
      <c r="EW234" t="s">
        <v>98</v>
      </c>
    </row>
    <row r="235" spans="1:153">
      <c r="A235">
        <v>427</v>
      </c>
      <c r="B235">
        <v>1</v>
      </c>
      <c r="C235" t="s">
        <v>582</v>
      </c>
      <c r="D235" t="s">
        <v>98</v>
      </c>
      <c r="E235" t="s">
        <v>98</v>
      </c>
      <c r="F235" t="s">
        <v>98</v>
      </c>
      <c r="G235" t="s">
        <v>98</v>
      </c>
      <c r="H235" t="s">
        <v>98</v>
      </c>
      <c r="I235">
        <v>11.2</v>
      </c>
      <c r="J235">
        <v>286</v>
      </c>
      <c r="K235">
        <v>30791</v>
      </c>
      <c r="L235" t="s">
        <v>583</v>
      </c>
      <c r="M235">
        <v>5</v>
      </c>
      <c r="N235">
        <v>5</v>
      </c>
      <c r="O235">
        <v>1</v>
      </c>
      <c r="P235">
        <v>3</v>
      </c>
      <c r="Q235">
        <v>2</v>
      </c>
      <c r="R235">
        <v>3</v>
      </c>
      <c r="S235">
        <v>2</v>
      </c>
      <c r="T235">
        <v>3</v>
      </c>
      <c r="U235">
        <v>2</v>
      </c>
      <c r="V235">
        <v>3</v>
      </c>
      <c r="W235" s="1">
        <v>294675.89750000002</v>
      </c>
      <c r="X235" s="1">
        <v>140868.25200000001</v>
      </c>
      <c r="Y235" s="1">
        <v>28639.926510000001</v>
      </c>
      <c r="Z235" s="1">
        <v>345323.14059999998</v>
      </c>
      <c r="AA235" s="1">
        <v>69960.940669999996</v>
      </c>
      <c r="AB235" s="1">
        <v>282976.72659999999</v>
      </c>
      <c r="AC235" s="1">
        <v>297212.97850000003</v>
      </c>
      <c r="AD235" s="1">
        <v>253141.9307</v>
      </c>
      <c r="AE235" s="1">
        <v>164363.35010000001</v>
      </c>
      <c r="AF235" s="1">
        <v>166763.88380000001</v>
      </c>
      <c r="AG235" s="1">
        <v>223920.78890000001</v>
      </c>
      <c r="AH235">
        <v>2</v>
      </c>
      <c r="AI235" s="1">
        <v>51461.066409999999</v>
      </c>
      <c r="AJ235" s="1">
        <v>59951.242189999997</v>
      </c>
      <c r="AK235" s="1">
        <v>61911.287109999997</v>
      </c>
      <c r="AL235" s="1">
        <v>112853.2246</v>
      </c>
      <c r="AM235" s="1">
        <v>53978.320310000003</v>
      </c>
      <c r="AN235" s="1">
        <v>71441.011719999995</v>
      </c>
      <c r="AO235" s="1">
        <v>108100.79300000001</v>
      </c>
      <c r="AP235" s="1">
        <v>70748.34375</v>
      </c>
      <c r="AQ235" s="1">
        <v>53598.761720000002</v>
      </c>
      <c r="AR235" s="1">
        <v>245768.20310000001</v>
      </c>
      <c r="AS235" s="1">
        <v>88981.225390000007</v>
      </c>
      <c r="AT235" s="1">
        <v>147574.60432636301</v>
      </c>
      <c r="AU235" s="1">
        <v>206167.98326181801</v>
      </c>
      <c r="AV235" s="1">
        <v>88981.225390909007</v>
      </c>
      <c r="AW235" s="1">
        <v>147269.021073321</v>
      </c>
      <c r="AX235" s="1">
        <v>124573.25820225501</v>
      </c>
      <c r="AY235" s="1">
        <v>20348.560606255</v>
      </c>
      <c r="AZ235" s="1">
        <v>252642.011384207</v>
      </c>
      <c r="BA235" s="1">
        <v>123743.545556094</v>
      </c>
      <c r="BB235" s="1">
        <v>204408.64832300399</v>
      </c>
      <c r="BC235" s="1">
        <v>174815.12406253201</v>
      </c>
      <c r="BD235" s="1">
        <v>174829.31027479001</v>
      </c>
      <c r="BE235" s="1">
        <v>102843.22774666399</v>
      </c>
      <c r="BF235" s="1">
        <v>113245.492434468</v>
      </c>
      <c r="BG235" s="1">
        <v>159094.882535401</v>
      </c>
      <c r="BH235" s="1">
        <v>159094.882535401</v>
      </c>
      <c r="BI235" s="1">
        <v>104752.939302064</v>
      </c>
      <c r="BJ235" s="1">
        <v>113167.153546056</v>
      </c>
      <c r="BK235" s="1">
        <v>110355.829769337</v>
      </c>
      <c r="BL235" s="1">
        <v>177910.478784946</v>
      </c>
      <c r="BM235" s="1">
        <v>85092.091806425102</v>
      </c>
      <c r="BN235" s="1">
        <v>122186.432176909</v>
      </c>
      <c r="BO235" s="1">
        <v>176424.83462320399</v>
      </c>
      <c r="BP235" s="1">
        <v>120293.106659054</v>
      </c>
      <c r="BQ235" s="1">
        <v>157681.58118947901</v>
      </c>
      <c r="BR235" s="1">
        <v>258935.38157157099</v>
      </c>
      <c r="BS235" s="1">
        <v>150170.906428274</v>
      </c>
      <c r="BT235" s="1">
        <v>150170.906428274</v>
      </c>
      <c r="BU235" s="1">
        <v>154568.50493694001</v>
      </c>
      <c r="BV235" s="7">
        <v>0.97154919425234698</v>
      </c>
      <c r="BW235" s="7">
        <v>1.0292839579467099</v>
      </c>
      <c r="BX235" s="1">
        <v>143079.09876211701</v>
      </c>
      <c r="BY235" s="1">
        <v>121029.04863179001</v>
      </c>
      <c r="BZ235" s="1">
        <v>19769.627661202099</v>
      </c>
      <c r="CA235" s="1">
        <v>245454.14259461901</v>
      </c>
      <c r="CB235" s="1">
        <v>120222.941978952</v>
      </c>
      <c r="CC235" s="1">
        <v>198593.05757642601</v>
      </c>
      <c r="CD235" s="1">
        <v>169841.49292607699</v>
      </c>
      <c r="CE235" s="1">
        <v>169855.27552916601</v>
      </c>
      <c r="CF235" s="1">
        <v>99917.255051582993</v>
      </c>
      <c r="CG235" s="1">
        <v>110023.566927418</v>
      </c>
      <c r="CH235" s="1">
        <v>154568.50493694001</v>
      </c>
      <c r="CI235" s="1">
        <v>107820.51997138</v>
      </c>
      <c r="CJ235" s="1">
        <v>116481.13571144899</v>
      </c>
      <c r="CK235" s="1">
        <v>113587.48524747801</v>
      </c>
      <c r="CL235" s="1">
        <v>183120.401763965</v>
      </c>
      <c r="CM235" s="1">
        <v>87583.925044482705</v>
      </c>
      <c r="CN235" s="1">
        <v>125764.53451843699</v>
      </c>
      <c r="CO235" s="1">
        <v>181591.252061067</v>
      </c>
      <c r="CP235" s="1">
        <v>123815.764935738</v>
      </c>
      <c r="CQ235" s="1">
        <v>162299.121982004</v>
      </c>
      <c r="CR235" s="1">
        <v>266518.034396431</v>
      </c>
      <c r="CS235" s="1">
        <v>154568.50493694001</v>
      </c>
      <c r="CT235" s="20">
        <v>166565.349906933</v>
      </c>
      <c r="CU235" s="20">
        <v>115879.546546582</v>
      </c>
      <c r="CV235" s="20">
        <v>215894.287041225</v>
      </c>
      <c r="CW235" s="20">
        <v>116306.525659395</v>
      </c>
      <c r="CX235" s="20">
        <v>109815.736511877</v>
      </c>
      <c r="CY235" s="20">
        <v>115521.833351913</v>
      </c>
      <c r="CZ235" s="20">
        <v>117469.40746961199</v>
      </c>
      <c r="DA235" s="20">
        <v>184624.11430633799</v>
      </c>
      <c r="DB235" s="20">
        <v>102868.577406859</v>
      </c>
      <c r="DC235" s="22">
        <v>200734.671343697</v>
      </c>
      <c r="DD235" s="22">
        <v>167706.401874895</v>
      </c>
      <c r="DE235" s="22">
        <v>157675.73300222401</v>
      </c>
      <c r="DF235" s="22">
        <v>109320.043578226</v>
      </c>
      <c r="DG235" s="22">
        <v>106327.444919816</v>
      </c>
      <c r="DH235" s="22">
        <v>114921.861654387</v>
      </c>
      <c r="DI235" s="22">
        <v>153511.899249248</v>
      </c>
      <c r="DJ235" s="22">
        <v>125299.901453042</v>
      </c>
      <c r="DK235" s="22">
        <v>143176.03935371799</v>
      </c>
      <c r="DL235" s="22">
        <v>337364.862435263</v>
      </c>
      <c r="DM235" s="6">
        <v>0.22437254597465101</v>
      </c>
      <c r="DN235" s="6">
        <v>1.1682721173519299</v>
      </c>
      <c r="DO235" s="5">
        <v>0.29015854522537599</v>
      </c>
      <c r="DP235" s="5">
        <v>0.66546757164442105</v>
      </c>
      <c r="DQ235" s="24">
        <v>138327.26424452601</v>
      </c>
      <c r="DR235" s="26">
        <v>161603.88588645199</v>
      </c>
      <c r="DS235" t="s">
        <v>1441</v>
      </c>
      <c r="DT235" t="s">
        <v>1442</v>
      </c>
      <c r="DU235" t="s">
        <v>582</v>
      </c>
      <c r="DV235" t="s">
        <v>582</v>
      </c>
      <c r="DW235" t="s">
        <v>4147</v>
      </c>
      <c r="DX235" t="s">
        <v>4148</v>
      </c>
      <c r="DY235" t="s">
        <v>4149</v>
      </c>
      <c r="DZ235" t="s">
        <v>4150</v>
      </c>
      <c r="EA235" t="s">
        <v>4151</v>
      </c>
      <c r="EB235" t="str">
        <f>"TPI1"</f>
        <v>TPI1</v>
      </c>
      <c r="EC235" t="s">
        <v>4152</v>
      </c>
      <c r="ED235" t="s">
        <v>1506</v>
      </c>
      <c r="EE235">
        <v>9606</v>
      </c>
      <c r="EF235" s="15" t="str">
        <f>HYPERLINK("http://www.uniprot.org/uniprot/P60174", "P60174")</f>
        <v>P60174</v>
      </c>
      <c r="EG235" t="s">
        <v>4153</v>
      </c>
      <c r="EH235" t="s">
        <v>4154</v>
      </c>
      <c r="EI235" t="s">
        <v>1508</v>
      </c>
      <c r="EJ235" t="s">
        <v>4155</v>
      </c>
      <c r="EK235" t="s">
        <v>1508</v>
      </c>
      <c r="EL235" t="s">
        <v>4112</v>
      </c>
      <c r="EM235" t="s">
        <v>1508</v>
      </c>
      <c r="EN235" t="s">
        <v>1508</v>
      </c>
      <c r="EO235" t="s">
        <v>3546</v>
      </c>
      <c r="EP235" t="s">
        <v>3110</v>
      </c>
      <c r="EQ235" t="s">
        <v>1514</v>
      </c>
      <c r="ER235" t="s">
        <v>4156</v>
      </c>
      <c r="ES235" t="s">
        <v>4157</v>
      </c>
      <c r="ET235" t="s">
        <v>4158</v>
      </c>
      <c r="EU235" t="s">
        <v>4159</v>
      </c>
      <c r="EV235" t="s">
        <v>3417</v>
      </c>
      <c r="EW235" t="s">
        <v>98</v>
      </c>
    </row>
    <row r="236" spans="1:153">
      <c r="A236">
        <v>73</v>
      </c>
      <c r="B236">
        <v>1</v>
      </c>
      <c r="C236" t="s">
        <v>584</v>
      </c>
      <c r="D236" t="s">
        <v>98</v>
      </c>
      <c r="E236" t="s">
        <v>98</v>
      </c>
      <c r="F236" t="s">
        <v>98</v>
      </c>
      <c r="G236" t="s">
        <v>98</v>
      </c>
      <c r="H236" t="s">
        <v>98</v>
      </c>
      <c r="I236">
        <v>21.3</v>
      </c>
      <c r="J236">
        <v>188</v>
      </c>
      <c r="K236">
        <v>21007</v>
      </c>
      <c r="L236" t="s">
        <v>585</v>
      </c>
      <c r="M236">
        <v>9</v>
      </c>
      <c r="N236">
        <v>9</v>
      </c>
      <c r="O236">
        <v>1</v>
      </c>
      <c r="P236">
        <v>7</v>
      </c>
      <c r="Q236">
        <v>2</v>
      </c>
      <c r="R236">
        <v>7</v>
      </c>
      <c r="S236">
        <v>2</v>
      </c>
      <c r="T236">
        <v>7</v>
      </c>
      <c r="U236">
        <v>2</v>
      </c>
      <c r="V236">
        <v>7</v>
      </c>
      <c r="W236" s="1">
        <v>191985.24410000001</v>
      </c>
      <c r="X236" s="1">
        <v>169211.11989999999</v>
      </c>
      <c r="Y236" s="1">
        <v>33387.023280000001</v>
      </c>
      <c r="Z236" s="1">
        <v>668873.62040000001</v>
      </c>
      <c r="AA236" s="1">
        <v>92183.211429999996</v>
      </c>
      <c r="AB236" s="1">
        <v>246295.88310000001</v>
      </c>
      <c r="AC236" s="1">
        <v>239202.25219999999</v>
      </c>
      <c r="AD236" s="1">
        <v>536191.96530000004</v>
      </c>
      <c r="AE236" s="1">
        <v>174057.9712</v>
      </c>
      <c r="AF236" s="1">
        <v>198249.28659999999</v>
      </c>
      <c r="AG236" s="1">
        <v>279583.39490000001</v>
      </c>
      <c r="AH236">
        <v>2</v>
      </c>
      <c r="AI236" s="1">
        <v>28761.193670000001</v>
      </c>
      <c r="AJ236" s="1">
        <v>29065.23962</v>
      </c>
      <c r="AK236" s="1">
        <v>28237.112789999999</v>
      </c>
      <c r="AL236" s="1">
        <v>56117.979979999996</v>
      </c>
      <c r="AM236" s="1">
        <v>25519.243470000001</v>
      </c>
      <c r="AN236" s="1">
        <v>25077.338500000002</v>
      </c>
      <c r="AO236" s="1">
        <v>64935.594239999999</v>
      </c>
      <c r="AP236" s="1">
        <v>30797.23459</v>
      </c>
      <c r="AQ236" s="1">
        <v>29873.916440000001</v>
      </c>
      <c r="AR236" s="1">
        <v>48415.466189999999</v>
      </c>
      <c r="AS236" s="1">
        <v>36680.031949999997</v>
      </c>
      <c r="AT236" s="1">
        <v>146940.96926590899</v>
      </c>
      <c r="AU236" s="1">
        <v>257201.90658272701</v>
      </c>
      <c r="AV236" s="1">
        <v>36680.031949090902</v>
      </c>
      <c r="AW236" s="1">
        <v>95947.714757124806</v>
      </c>
      <c r="AX236" s="1">
        <v>149637.553037823</v>
      </c>
      <c r="AY236" s="1">
        <v>23721.3550962958</v>
      </c>
      <c r="AZ236" s="1">
        <v>489354.91703822702</v>
      </c>
      <c r="BA236" s="1">
        <v>163049.228810423</v>
      </c>
      <c r="BB236" s="1">
        <v>177912.18789224501</v>
      </c>
      <c r="BC236" s="1">
        <v>140694.29809364799</v>
      </c>
      <c r="BD236" s="1">
        <v>370314.27866992698</v>
      </c>
      <c r="BE236" s="1">
        <v>108909.215846191</v>
      </c>
      <c r="BF236" s="1">
        <v>134626.50050009799</v>
      </c>
      <c r="BG236" s="1">
        <v>198642.95579240899</v>
      </c>
      <c r="BH236" s="1">
        <v>198642.95579240899</v>
      </c>
      <c r="BI236" s="1">
        <v>58545.610982188402</v>
      </c>
      <c r="BJ236" s="1">
        <v>54865.092277906399</v>
      </c>
      <c r="BK236" s="1">
        <v>50332.179440790598</v>
      </c>
      <c r="BL236" s="1">
        <v>88468.687731992803</v>
      </c>
      <c r="BM236" s="1">
        <v>40228.851059255103</v>
      </c>
      <c r="BN236" s="1">
        <v>42890.077366441299</v>
      </c>
      <c r="BO236" s="1">
        <v>105977.49708414701</v>
      </c>
      <c r="BP236" s="1">
        <v>52364.406415362901</v>
      </c>
      <c r="BQ236" s="1">
        <v>87885.731487409997</v>
      </c>
      <c r="BR236" s="1">
        <v>51009.353747735397</v>
      </c>
      <c r="BS236" s="1">
        <v>61903.773763589998</v>
      </c>
      <c r="BT236" s="1">
        <v>61903.773763589998</v>
      </c>
      <c r="BU236" s="1">
        <v>110890.70562993101</v>
      </c>
      <c r="BV236" s="7">
        <v>0.55824131889085005</v>
      </c>
      <c r="BW236" s="7">
        <v>1.7913399925087301</v>
      </c>
      <c r="BX236" s="1">
        <v>53561.978830580403</v>
      </c>
      <c r="BY236" s="1">
        <v>83533.864963434098</v>
      </c>
      <c r="BZ236" s="1">
        <v>13242.240554834299</v>
      </c>
      <c r="CA236" s="1">
        <v>273178.13429314201</v>
      </c>
      <c r="CB236" s="1">
        <v>91020.8165352668</v>
      </c>
      <c r="CC236" s="1">
        <v>99317.934415723896</v>
      </c>
      <c r="CD236" s="1">
        <v>78541.370528220796</v>
      </c>
      <c r="CE236" s="1">
        <v>206724.731328814</v>
      </c>
      <c r="CF236" s="1">
        <v>60797.624293346198</v>
      </c>
      <c r="CG236" s="1">
        <v>75154.075196834805</v>
      </c>
      <c r="CH236" s="1">
        <v>110890.70562993101</v>
      </c>
      <c r="CI236" s="1">
        <v>104875.09433825201</v>
      </c>
      <c r="CJ236" s="1">
        <v>98282.033990095704</v>
      </c>
      <c r="CK236" s="1">
        <v>90162.045942413999</v>
      </c>
      <c r="CL236" s="1">
        <v>158477.49841908499</v>
      </c>
      <c r="CM236" s="1">
        <v>72063.549755120897</v>
      </c>
      <c r="CN236" s="1">
        <v>76830.710868299895</v>
      </c>
      <c r="CO236" s="1">
        <v>189841.72883281001</v>
      </c>
      <c r="CP236" s="1">
        <v>93802.455395820303</v>
      </c>
      <c r="CQ236" s="1">
        <v>157433.225584281</v>
      </c>
      <c r="CR236" s="1">
        <v>91375.095360343505</v>
      </c>
      <c r="CS236" s="1">
        <v>110890.70562993101</v>
      </c>
      <c r="CT236" s="20">
        <v>62354.109180239597</v>
      </c>
      <c r="CU236" s="20">
        <v>79979.6949796361</v>
      </c>
      <c r="CV236" s="20">
        <v>240279.49952295001</v>
      </c>
      <c r="CW236" s="20">
        <v>88055.696854860696</v>
      </c>
      <c r="CX236" s="20">
        <v>106815.805837003</v>
      </c>
      <c r="CY236" s="20">
        <v>97472.613764830807</v>
      </c>
      <c r="CZ236" s="20">
        <v>93243.389357794498</v>
      </c>
      <c r="DA236" s="20">
        <v>159778.85315488299</v>
      </c>
      <c r="DB236" s="20">
        <v>84639.673803528203</v>
      </c>
      <c r="DC236" s="22">
        <v>100388.97213616301</v>
      </c>
      <c r="DD236" s="22">
        <v>77554.0206499708</v>
      </c>
      <c r="DE236" s="22">
        <v>191901.44928033999</v>
      </c>
      <c r="DF236" s="22">
        <v>66519.030509495104</v>
      </c>
      <c r="DG236" s="22">
        <v>72629.355820309793</v>
      </c>
      <c r="DH236" s="22">
        <v>70206.822289161297</v>
      </c>
      <c r="DI236" s="22">
        <v>160486.609454541</v>
      </c>
      <c r="DJ236" s="22">
        <v>94926.832808809399</v>
      </c>
      <c r="DK236" s="22">
        <v>138883.472852904</v>
      </c>
      <c r="DL236" s="22">
        <v>115664.767474603</v>
      </c>
      <c r="DM236" s="6">
        <v>-4.6878390729689398E-2</v>
      </c>
      <c r="DN236" s="6">
        <v>-1.0330265697896299</v>
      </c>
      <c r="DO236" s="5">
        <v>0.84930117546004802</v>
      </c>
      <c r="DP236" s="5">
        <v>0.94485030780763501</v>
      </c>
      <c r="DQ236" s="24">
        <v>112513.259606192</v>
      </c>
      <c r="DR236" s="26">
        <v>108916.13332763</v>
      </c>
      <c r="DS236" t="s">
        <v>1443</v>
      </c>
      <c r="DT236" t="s">
        <v>1442</v>
      </c>
      <c r="DU236" t="s">
        <v>584</v>
      </c>
      <c r="DV236" t="s">
        <v>584</v>
      </c>
      <c r="DW236" t="s">
        <v>4160</v>
      </c>
      <c r="DX236" t="s">
        <v>4161</v>
      </c>
      <c r="DY236" t="s">
        <v>4162</v>
      </c>
      <c r="DZ236" t="s">
        <v>4163</v>
      </c>
      <c r="EA236" t="s">
        <v>4164</v>
      </c>
      <c r="EB236" t="str">
        <f>"GGCT"</f>
        <v>GGCT</v>
      </c>
      <c r="EC236" t="s">
        <v>4165</v>
      </c>
      <c r="ED236" t="s">
        <v>1506</v>
      </c>
      <c r="EE236">
        <v>9606</v>
      </c>
      <c r="EF236" s="15" t="str">
        <f>HYPERLINK("http://www.uniprot.org/uniprot/O75223", "O75223")</f>
        <v>O75223</v>
      </c>
      <c r="EG236" t="s">
        <v>4166</v>
      </c>
      <c r="EH236" t="s">
        <v>1508</v>
      </c>
      <c r="EI236" t="s">
        <v>1508</v>
      </c>
      <c r="EJ236" t="s">
        <v>2410</v>
      </c>
      <c r="EK236" t="s">
        <v>1508</v>
      </c>
      <c r="EL236" t="s">
        <v>1508</v>
      </c>
      <c r="EM236" t="s">
        <v>1508</v>
      </c>
      <c r="EN236" t="s">
        <v>1508</v>
      </c>
      <c r="EO236" t="s">
        <v>3085</v>
      </c>
      <c r="EP236" t="s">
        <v>2222</v>
      </c>
      <c r="EQ236" t="s">
        <v>1514</v>
      </c>
      <c r="ER236" t="s">
        <v>4167</v>
      </c>
      <c r="ES236" t="s">
        <v>3210</v>
      </c>
      <c r="ET236" t="s">
        <v>4168</v>
      </c>
      <c r="EU236" t="s">
        <v>1508</v>
      </c>
      <c r="EV236" t="s">
        <v>4169</v>
      </c>
      <c r="EW236" t="s">
        <v>98</v>
      </c>
    </row>
    <row r="237" spans="1:153">
      <c r="A237">
        <v>518</v>
      </c>
      <c r="B237">
        <v>1</v>
      </c>
      <c r="C237" t="s">
        <v>586</v>
      </c>
      <c r="D237" t="s">
        <v>98</v>
      </c>
      <c r="E237" t="s">
        <v>98</v>
      </c>
      <c r="F237" t="s">
        <v>98</v>
      </c>
      <c r="G237" t="s">
        <v>98</v>
      </c>
      <c r="H237" t="s">
        <v>98</v>
      </c>
      <c r="I237">
        <v>4</v>
      </c>
      <c r="J237">
        <v>2391</v>
      </c>
      <c r="K237">
        <v>248070</v>
      </c>
      <c r="L237" t="s">
        <v>587</v>
      </c>
      <c r="M237">
        <v>26</v>
      </c>
      <c r="N237">
        <v>26</v>
      </c>
      <c r="O237">
        <v>1</v>
      </c>
      <c r="P237">
        <v>15</v>
      </c>
      <c r="Q237">
        <v>11</v>
      </c>
      <c r="R237">
        <v>15</v>
      </c>
      <c r="S237">
        <v>11</v>
      </c>
      <c r="T237">
        <v>15</v>
      </c>
      <c r="U237">
        <v>11</v>
      </c>
      <c r="V237">
        <v>15</v>
      </c>
      <c r="W237" s="1">
        <v>128112.3367</v>
      </c>
      <c r="X237" s="1">
        <v>111348.696</v>
      </c>
      <c r="Y237" s="1">
        <v>19572.112550000002</v>
      </c>
      <c r="Z237" s="1">
        <v>531725.50419999997</v>
      </c>
      <c r="AA237" s="1">
        <v>61170.185239999999</v>
      </c>
      <c r="AB237" s="1">
        <v>154366.29319999999</v>
      </c>
      <c r="AC237" s="1">
        <v>166654.0079</v>
      </c>
      <c r="AD237" s="1">
        <v>386890.74099999998</v>
      </c>
      <c r="AE237" s="1">
        <v>176472.26980000001</v>
      </c>
      <c r="AF237" s="1">
        <v>139181.82949999999</v>
      </c>
      <c r="AG237" s="1">
        <v>206213.5404</v>
      </c>
      <c r="AH237">
        <v>11</v>
      </c>
      <c r="AI237" s="1">
        <v>67560.602599999998</v>
      </c>
      <c r="AJ237" s="1">
        <v>81635.39172</v>
      </c>
      <c r="AK237" s="1">
        <v>75860.904049999997</v>
      </c>
      <c r="AL237" s="1">
        <v>165369.41279999999</v>
      </c>
      <c r="AM237" s="1">
        <v>107781.2369</v>
      </c>
      <c r="AN237" s="1">
        <v>82870.865720000002</v>
      </c>
      <c r="AO237" s="1">
        <v>172412.6678</v>
      </c>
      <c r="AP237" s="1">
        <v>74469.411009999996</v>
      </c>
      <c r="AQ237" s="1">
        <v>89088.945559999993</v>
      </c>
      <c r="AR237" s="1">
        <v>98020.565189999994</v>
      </c>
      <c r="AS237" s="1">
        <v>101507.0003</v>
      </c>
      <c r="AT237" s="1">
        <v>145376.569097272</v>
      </c>
      <c r="AU237" s="1">
        <v>189246.13786272699</v>
      </c>
      <c r="AV237" s="1">
        <v>101507.000331818</v>
      </c>
      <c r="AW237" s="1">
        <v>64026.201577021697</v>
      </c>
      <c r="AX237" s="1">
        <v>98468.389153380107</v>
      </c>
      <c r="AY237" s="1">
        <v>13905.9127221244</v>
      </c>
      <c r="AZ237" s="1">
        <v>389015.92477110098</v>
      </c>
      <c r="BA237" s="1">
        <v>108194.88033508501</v>
      </c>
      <c r="BB237" s="1">
        <v>111506.71547716099</v>
      </c>
      <c r="BC237" s="1">
        <v>98022.7754978632</v>
      </c>
      <c r="BD237" s="1">
        <v>267201.25430698699</v>
      </c>
      <c r="BE237" s="1">
        <v>110419.85833806801</v>
      </c>
      <c r="BF237" s="1">
        <v>94515.157961664998</v>
      </c>
      <c r="BG237" s="1">
        <v>146513.94874193001</v>
      </c>
      <c r="BH237" s="1">
        <v>146513.94874193001</v>
      </c>
      <c r="BI237" s="1">
        <v>137524.77741101399</v>
      </c>
      <c r="BJ237" s="1">
        <v>154099.30757215701</v>
      </c>
      <c r="BK237" s="1">
        <v>135220.78774772599</v>
      </c>
      <c r="BL237" s="1">
        <v>260701.02570762901</v>
      </c>
      <c r="BM237" s="1">
        <v>169907.675019035</v>
      </c>
      <c r="BN237" s="1">
        <v>141735.05063764099</v>
      </c>
      <c r="BO237" s="1">
        <v>281384.39653778001</v>
      </c>
      <c r="BP237" s="1">
        <v>126620.02142577201</v>
      </c>
      <c r="BQ237" s="1">
        <v>262089.74520324499</v>
      </c>
      <c r="BR237" s="1">
        <v>103272.075594769</v>
      </c>
      <c r="BS237" s="1">
        <v>171310.27558965501</v>
      </c>
      <c r="BT237" s="1">
        <v>171310.27558965501</v>
      </c>
      <c r="BU237" s="1">
        <v>158427.72780264399</v>
      </c>
      <c r="BV237" s="7">
        <v>1.08131498169978</v>
      </c>
      <c r="BW237" s="7">
        <v>0.924799912073755</v>
      </c>
      <c r="BX237" s="1">
        <v>69232.490986564299</v>
      </c>
      <c r="BY237" s="1">
        <v>106475.344415395</v>
      </c>
      <c r="BZ237" s="1">
        <v>15036.671760642899</v>
      </c>
      <c r="CA237" s="1">
        <v>420648.74757478997</v>
      </c>
      <c r="CB237" s="1">
        <v>116992.745049544</v>
      </c>
      <c r="CC237" s="1">
        <v>120573.88200559</v>
      </c>
      <c r="CD237" s="1">
        <v>105993.495693634</v>
      </c>
      <c r="CE237" s="1">
        <v>288928.71941112098</v>
      </c>
      <c r="CF237" s="1">
        <v>119398.647098121</v>
      </c>
      <c r="CG237" s="1">
        <v>102200.65630166999</v>
      </c>
      <c r="CH237" s="1">
        <v>158427.72780264399</v>
      </c>
      <c r="CI237" s="1">
        <v>127182.90205766899</v>
      </c>
      <c r="CJ237" s="1">
        <v>142511.02609335701</v>
      </c>
      <c r="CK237" s="1">
        <v>125052.172619641</v>
      </c>
      <c r="CL237" s="1">
        <v>241096.28565195299</v>
      </c>
      <c r="CM237" s="1">
        <v>157130.60291825901</v>
      </c>
      <c r="CN237" s="1">
        <v>131076.56236745999</v>
      </c>
      <c r="CO237" s="1">
        <v>260224.265177066</v>
      </c>
      <c r="CP237" s="1">
        <v>117098.184681331</v>
      </c>
      <c r="CQ237" s="1">
        <v>242380.573319394</v>
      </c>
      <c r="CR237" s="1">
        <v>95506.006429716697</v>
      </c>
      <c r="CS237" s="1">
        <v>158427.72780264399</v>
      </c>
      <c r="CT237" s="20">
        <v>80596.915872934405</v>
      </c>
      <c r="CU237" s="20">
        <v>101945.06830161301</v>
      </c>
      <c r="CV237" s="20">
        <v>369990.33910146798</v>
      </c>
      <c r="CW237" s="20">
        <v>113181.556532281</v>
      </c>
      <c r="CX237" s="20">
        <v>129536.41908690501</v>
      </c>
      <c r="CY237" s="20">
        <v>141337.34966278201</v>
      </c>
      <c r="CZ237" s="20">
        <v>129325.907589305</v>
      </c>
      <c r="DA237" s="20">
        <v>243076.07329528601</v>
      </c>
      <c r="DB237" s="20">
        <v>184552.14905102801</v>
      </c>
      <c r="DC237" s="22">
        <v>121874.14239146499</v>
      </c>
      <c r="DD237" s="22">
        <v>104661.042944662</v>
      </c>
      <c r="DE237" s="22">
        <v>268210.96652202401</v>
      </c>
      <c r="DF237" s="22">
        <v>130634.746693245</v>
      </c>
      <c r="DG237" s="22">
        <v>98767.336463955799</v>
      </c>
      <c r="DH237" s="22">
        <v>119775.917942253</v>
      </c>
      <c r="DI237" s="22">
        <v>219985.933929447</v>
      </c>
      <c r="DJ237" s="22">
        <v>118501.799900167</v>
      </c>
      <c r="DK237" s="22">
        <v>213821.800637974</v>
      </c>
      <c r="DL237" s="22">
        <v>120893.772888092</v>
      </c>
      <c r="DM237" s="6">
        <v>-0.12939819867945601</v>
      </c>
      <c r="DN237" s="6">
        <v>-1.0938374714081101</v>
      </c>
      <c r="DO237" s="5">
        <v>0.62378967314335099</v>
      </c>
      <c r="DP237" s="5">
        <v>0.82681973168824396</v>
      </c>
      <c r="DQ237" s="24">
        <v>165949.086499289</v>
      </c>
      <c r="DR237" s="26">
        <v>151712.74603132799</v>
      </c>
      <c r="DS237" t="s">
        <v>1443</v>
      </c>
      <c r="DT237" t="s">
        <v>1442</v>
      </c>
      <c r="DU237" t="s">
        <v>586</v>
      </c>
      <c r="DV237" t="s">
        <v>586</v>
      </c>
      <c r="DW237" t="s">
        <v>4170</v>
      </c>
      <c r="DX237" t="s">
        <v>4171</v>
      </c>
      <c r="DY237" t="s">
        <v>4172</v>
      </c>
      <c r="DZ237" t="s">
        <v>4173</v>
      </c>
      <c r="EA237" t="s">
        <v>4174</v>
      </c>
      <c r="EB237" t="str">
        <f>"FLG2"</f>
        <v>FLG2</v>
      </c>
      <c r="EC237" t="s">
        <v>4175</v>
      </c>
      <c r="ED237" t="s">
        <v>1506</v>
      </c>
      <c r="EE237">
        <v>9606</v>
      </c>
      <c r="EF237" s="15" t="str">
        <f>HYPERLINK("http://www.uniprot.org/uniprot/Q5D862", "Q5D862")</f>
        <v>Q5D862</v>
      </c>
      <c r="EG237" t="s">
        <v>4176</v>
      </c>
      <c r="EH237" t="s">
        <v>1508</v>
      </c>
      <c r="EI237" t="s">
        <v>3082</v>
      </c>
      <c r="EJ237" t="s">
        <v>1510</v>
      </c>
      <c r="EK237" t="s">
        <v>1508</v>
      </c>
      <c r="EL237" t="s">
        <v>1508</v>
      </c>
      <c r="EM237" t="s">
        <v>2730</v>
      </c>
      <c r="EN237" t="s">
        <v>1805</v>
      </c>
      <c r="EO237" t="s">
        <v>1508</v>
      </c>
      <c r="EP237" t="s">
        <v>2222</v>
      </c>
      <c r="EQ237" t="s">
        <v>1508</v>
      </c>
      <c r="ER237" t="s">
        <v>4177</v>
      </c>
      <c r="ES237" t="s">
        <v>4178</v>
      </c>
      <c r="ET237" t="s">
        <v>4179</v>
      </c>
      <c r="EU237" t="s">
        <v>1508</v>
      </c>
      <c r="EV237" t="s">
        <v>2124</v>
      </c>
      <c r="EW237" t="s">
        <v>98</v>
      </c>
    </row>
    <row r="238" spans="1:153">
      <c r="A238">
        <v>59</v>
      </c>
      <c r="B238">
        <v>1</v>
      </c>
      <c r="C238" t="s">
        <v>588</v>
      </c>
      <c r="D238" t="s">
        <v>98</v>
      </c>
      <c r="E238" t="s">
        <v>98</v>
      </c>
      <c r="F238" t="s">
        <v>98</v>
      </c>
      <c r="G238" t="s">
        <v>98</v>
      </c>
      <c r="H238" t="s">
        <v>98</v>
      </c>
      <c r="I238">
        <v>4.9000000000000004</v>
      </c>
      <c r="J238">
        <v>923</v>
      </c>
      <c r="K238">
        <v>103133</v>
      </c>
      <c r="L238" t="s">
        <v>589</v>
      </c>
      <c r="M238">
        <v>12</v>
      </c>
      <c r="N238">
        <v>12</v>
      </c>
      <c r="O238">
        <v>1</v>
      </c>
      <c r="P238">
        <v>8</v>
      </c>
      <c r="Q238">
        <v>4</v>
      </c>
      <c r="R238">
        <v>8</v>
      </c>
      <c r="S238">
        <v>4</v>
      </c>
      <c r="T238">
        <v>8</v>
      </c>
      <c r="U238">
        <v>4</v>
      </c>
      <c r="V238">
        <v>8</v>
      </c>
      <c r="W238" s="1">
        <v>211791.5962</v>
      </c>
      <c r="X238" s="1">
        <v>222876.57010000001</v>
      </c>
      <c r="Y238" s="1">
        <v>21401.6875</v>
      </c>
      <c r="Z238" s="1">
        <v>129495.3355</v>
      </c>
      <c r="AA238" s="1">
        <v>81708.203129999994</v>
      </c>
      <c r="AB238" s="1">
        <v>172021.73730000001</v>
      </c>
      <c r="AC238" s="1">
        <v>185590.82930000001</v>
      </c>
      <c r="AD238" s="1">
        <v>268633.68819999998</v>
      </c>
      <c r="AE238" s="1">
        <v>143549.3958</v>
      </c>
      <c r="AF238" s="1">
        <v>239604.04389999999</v>
      </c>
      <c r="AG238" s="1">
        <v>183919.04440000001</v>
      </c>
      <c r="AH238">
        <v>4</v>
      </c>
      <c r="AI238" s="1">
        <v>91596.925170000002</v>
      </c>
      <c r="AJ238" s="1">
        <v>100513.18769999999</v>
      </c>
      <c r="AK238" s="1">
        <v>119146.2432</v>
      </c>
      <c r="AL238" s="1">
        <v>110004.572</v>
      </c>
      <c r="AM238" s="1">
        <v>147591.20360000001</v>
      </c>
      <c r="AN238" s="1">
        <v>117940.4932</v>
      </c>
      <c r="AO238" s="1">
        <v>177050.3591</v>
      </c>
      <c r="AP238" s="1">
        <v>119890.594</v>
      </c>
      <c r="AQ238" s="1">
        <v>68524.275150000001</v>
      </c>
      <c r="AR238" s="1">
        <v>147937.7144</v>
      </c>
      <c r="AS238" s="1">
        <v>120019.55680000001</v>
      </c>
      <c r="AT238" s="1">
        <v>144582.14798409</v>
      </c>
      <c r="AU238" s="1">
        <v>169144.739211818</v>
      </c>
      <c r="AV238" s="1">
        <v>120019.556756363</v>
      </c>
      <c r="AW238" s="1">
        <v>105846.257900784</v>
      </c>
      <c r="AX238" s="1">
        <v>197095.229905318</v>
      </c>
      <c r="AY238" s="1">
        <v>15205.8188772873</v>
      </c>
      <c r="AZ238" s="1">
        <v>94740.138088483494</v>
      </c>
      <c r="BA238" s="1">
        <v>144521.538153923</v>
      </c>
      <c r="BB238" s="1">
        <v>124260.151094941</v>
      </c>
      <c r="BC238" s="1">
        <v>109161.06023596</v>
      </c>
      <c r="BD238" s="1">
        <v>185528.49895198701</v>
      </c>
      <c r="BE238" s="1">
        <v>89819.799828693998</v>
      </c>
      <c r="BF238" s="1">
        <v>162709.55870329399</v>
      </c>
      <c r="BG238" s="1">
        <v>130673.79276655101</v>
      </c>
      <c r="BH238" s="1">
        <v>130673.79276655101</v>
      </c>
      <c r="BI238" s="1">
        <v>186452.55164638799</v>
      </c>
      <c r="BJ238" s="1">
        <v>189734.039368192</v>
      </c>
      <c r="BK238" s="1">
        <v>212376.17801216</v>
      </c>
      <c r="BL238" s="1">
        <v>173419.644342649</v>
      </c>
      <c r="BM238" s="1">
        <v>232664.59894316699</v>
      </c>
      <c r="BN238" s="1">
        <v>201715.06150799201</v>
      </c>
      <c r="BO238" s="1">
        <v>288953.29495128198</v>
      </c>
      <c r="BP238" s="1">
        <v>203849.46483583801</v>
      </c>
      <c r="BQ238" s="1">
        <v>201590.77763699801</v>
      </c>
      <c r="BR238" s="1">
        <v>155863.565928436</v>
      </c>
      <c r="BS238" s="1">
        <v>202553.35386515499</v>
      </c>
      <c r="BT238" s="1">
        <v>202553.35386515499</v>
      </c>
      <c r="BU238" s="1">
        <v>162691.164440928</v>
      </c>
      <c r="BV238" s="7">
        <v>1.2450175432772199</v>
      </c>
      <c r="BW238" s="7">
        <v>0.80320153350428203</v>
      </c>
      <c r="BX238" s="1">
        <v>131780.447976722</v>
      </c>
      <c r="BY238" s="1">
        <v>245387.018928379</v>
      </c>
      <c r="BZ238" s="1">
        <v>18931.5112621187</v>
      </c>
      <c r="CA238" s="1">
        <v>117953.133972668</v>
      </c>
      <c r="CB238" s="1">
        <v>179931.850383043</v>
      </c>
      <c r="CC238" s="1">
        <v>154706.06804347999</v>
      </c>
      <c r="CD238" s="1">
        <v>135907.435036512</v>
      </c>
      <c r="CE238" s="1">
        <v>230986.235973114</v>
      </c>
      <c r="CF238" s="1">
        <v>111827.226520372</v>
      </c>
      <c r="CG238" s="1">
        <v>202576.255044497</v>
      </c>
      <c r="CH238" s="1">
        <v>162691.164440928</v>
      </c>
      <c r="CI238" s="1">
        <v>149758.97540816499</v>
      </c>
      <c r="CJ238" s="1">
        <v>152394.67137849401</v>
      </c>
      <c r="CK238" s="1">
        <v>170580.871859145</v>
      </c>
      <c r="CL238" s="1">
        <v>139290.92427578301</v>
      </c>
      <c r="CM238" s="1">
        <v>186876.56266331099</v>
      </c>
      <c r="CN238" s="1">
        <v>162017.84673413</v>
      </c>
      <c r="CO238" s="1">
        <v>232087.72961598501</v>
      </c>
      <c r="CP238" s="1">
        <v>163732.20276017199</v>
      </c>
      <c r="CQ238" s="1">
        <v>161918.021738357</v>
      </c>
      <c r="CR238" s="1">
        <v>125189.855171166</v>
      </c>
      <c r="CS238" s="1">
        <v>162691.164440928</v>
      </c>
      <c r="CT238" s="20">
        <v>153412.04003967901</v>
      </c>
      <c r="CU238" s="20">
        <v>234946.376950773</v>
      </c>
      <c r="CV238" s="20">
        <v>103748.127834065</v>
      </c>
      <c r="CW238" s="20">
        <v>174070.33989553899</v>
      </c>
      <c r="CX238" s="20">
        <v>152530.26221796201</v>
      </c>
      <c r="CY238" s="20">
        <v>151139.59632328301</v>
      </c>
      <c r="CZ238" s="20">
        <v>176410.57814851601</v>
      </c>
      <c r="DA238" s="20">
        <v>140434.7264292</v>
      </c>
      <c r="DB238" s="20">
        <v>219489.205834233</v>
      </c>
      <c r="DC238" s="22">
        <v>156374.407557689</v>
      </c>
      <c r="DD238" s="22">
        <v>134198.93175303101</v>
      </c>
      <c r="DE238" s="22">
        <v>214423.272736274</v>
      </c>
      <c r="DF238" s="22">
        <v>122350.811880572</v>
      </c>
      <c r="DG238" s="22">
        <v>195770.926191801</v>
      </c>
      <c r="DH238" s="22">
        <v>148049.628134169</v>
      </c>
      <c r="DI238" s="22">
        <v>196200.13498125199</v>
      </c>
      <c r="DJ238" s="22">
        <v>165694.80373672099</v>
      </c>
      <c r="DK238" s="22">
        <v>142839.84268909201</v>
      </c>
      <c r="DL238" s="22">
        <v>158468.294139109</v>
      </c>
      <c r="DM238" s="6">
        <v>-3.4160515463453403E-2</v>
      </c>
      <c r="DN238" s="6">
        <v>-1.02396253434179</v>
      </c>
      <c r="DO238" s="5">
        <v>0.81958172041246302</v>
      </c>
      <c r="DP238" s="5">
        <v>0.92791530701795999</v>
      </c>
      <c r="DQ238" s="24">
        <v>167353.47263036101</v>
      </c>
      <c r="DR238" s="26">
        <v>163437.10537997101</v>
      </c>
      <c r="DS238" t="s">
        <v>1443</v>
      </c>
      <c r="DT238" t="s">
        <v>1442</v>
      </c>
      <c r="DU238" t="s">
        <v>588</v>
      </c>
      <c r="DV238" t="s">
        <v>588</v>
      </c>
      <c r="DW238" t="s">
        <v>4180</v>
      </c>
      <c r="DX238" t="s">
        <v>4181</v>
      </c>
      <c r="DY238" t="s">
        <v>4182</v>
      </c>
      <c r="DZ238" t="s">
        <v>4183</v>
      </c>
      <c r="EA238" t="s">
        <v>4184</v>
      </c>
      <c r="EB238" t="str">
        <f>"NRP1"</f>
        <v>NRP1</v>
      </c>
      <c r="EC238" t="s">
        <v>4185</v>
      </c>
      <c r="ED238" t="s">
        <v>1506</v>
      </c>
      <c r="EE238">
        <v>9606</v>
      </c>
      <c r="EF238" s="15" t="str">
        <f>HYPERLINK("http://www.uniprot.org/uniprot/O14786", "O14786")</f>
        <v>O14786</v>
      </c>
      <c r="EG238" t="s">
        <v>4186</v>
      </c>
      <c r="EH238" t="s">
        <v>4187</v>
      </c>
      <c r="EI238" t="s">
        <v>2268</v>
      </c>
      <c r="EJ238" t="s">
        <v>1542</v>
      </c>
      <c r="EK238" t="s">
        <v>1508</v>
      </c>
      <c r="EL238" t="s">
        <v>1508</v>
      </c>
      <c r="EM238" t="s">
        <v>2780</v>
      </c>
      <c r="EN238" t="s">
        <v>1805</v>
      </c>
      <c r="EO238" t="s">
        <v>4188</v>
      </c>
      <c r="EP238" t="s">
        <v>4189</v>
      </c>
      <c r="EQ238" t="s">
        <v>1514</v>
      </c>
      <c r="ER238" t="s">
        <v>4190</v>
      </c>
      <c r="ES238" t="s">
        <v>4191</v>
      </c>
      <c r="ET238" t="s">
        <v>4192</v>
      </c>
      <c r="EU238" t="s">
        <v>1508</v>
      </c>
      <c r="EV238" t="s">
        <v>4193</v>
      </c>
      <c r="EW238" t="s">
        <v>98</v>
      </c>
    </row>
    <row r="239" spans="1:153">
      <c r="A239">
        <v>188</v>
      </c>
      <c r="B239">
        <v>1</v>
      </c>
      <c r="C239" t="s">
        <v>590</v>
      </c>
      <c r="D239" t="s">
        <v>98</v>
      </c>
      <c r="E239" t="s">
        <v>98</v>
      </c>
      <c r="F239" t="s">
        <v>591</v>
      </c>
      <c r="G239" t="s">
        <v>98</v>
      </c>
      <c r="H239" t="s">
        <v>98</v>
      </c>
      <c r="I239">
        <v>19.2</v>
      </c>
      <c r="J239">
        <v>364</v>
      </c>
      <c r="K239">
        <v>39473</v>
      </c>
      <c r="L239" t="s">
        <v>592</v>
      </c>
      <c r="M239">
        <v>12</v>
      </c>
      <c r="N239">
        <v>11</v>
      </c>
      <c r="O239">
        <v>0.91700000000000004</v>
      </c>
      <c r="P239">
        <v>10</v>
      </c>
      <c r="Q239">
        <v>2</v>
      </c>
      <c r="R239">
        <v>9</v>
      </c>
      <c r="S239">
        <v>2</v>
      </c>
      <c r="T239">
        <v>10</v>
      </c>
      <c r="U239">
        <v>2</v>
      </c>
      <c r="V239">
        <v>9</v>
      </c>
      <c r="W239" s="1">
        <v>346209.14309999999</v>
      </c>
      <c r="X239" s="1">
        <v>286191.16110000003</v>
      </c>
      <c r="Y239" s="1">
        <v>35592.82892</v>
      </c>
      <c r="Z239" s="1">
        <v>233275.86040000001</v>
      </c>
      <c r="AA239" s="1">
        <v>95269.205449999994</v>
      </c>
      <c r="AB239" s="1">
        <v>188142.0227</v>
      </c>
      <c r="AC239" s="1">
        <v>786719.62890000001</v>
      </c>
      <c r="AD239" s="1">
        <v>200960.50539999999</v>
      </c>
      <c r="AE239" s="1">
        <v>353860.05369999999</v>
      </c>
      <c r="AF239" s="1">
        <v>224171.56099999999</v>
      </c>
      <c r="AG239" s="1">
        <v>301644.34909999999</v>
      </c>
      <c r="AH239">
        <v>2</v>
      </c>
      <c r="AI239" s="1">
        <v>6916.429932</v>
      </c>
      <c r="AJ239" s="1">
        <v>9866.6552730000003</v>
      </c>
      <c r="AK239" s="1">
        <v>6577.0729979999996</v>
      </c>
      <c r="AL239" s="1">
        <v>10335.396479999999</v>
      </c>
      <c r="AM239" s="1">
        <v>7370.466308</v>
      </c>
      <c r="AN239" s="1">
        <v>11094.19507</v>
      </c>
      <c r="AO239" s="1">
        <v>8522.6655269999992</v>
      </c>
      <c r="AP239" s="1">
        <v>9839.9445799999994</v>
      </c>
      <c r="AQ239" s="1">
        <v>6173.7934569999998</v>
      </c>
      <c r="AR239" s="1">
        <v>11415.73193</v>
      </c>
      <c r="AS239" s="1">
        <v>8811.2351560000006</v>
      </c>
      <c r="AT239" s="1">
        <v>143134.541203681</v>
      </c>
      <c r="AU239" s="1">
        <v>277457.84725181799</v>
      </c>
      <c r="AV239" s="1">
        <v>8811.2351555454497</v>
      </c>
      <c r="AW239" s="1">
        <v>173023.589725286</v>
      </c>
      <c r="AX239" s="1">
        <v>253085.87918669899</v>
      </c>
      <c r="AY239" s="1">
        <v>25288.571748736798</v>
      </c>
      <c r="AZ239" s="1">
        <v>170667.05253646601</v>
      </c>
      <c r="BA239" s="1">
        <v>168507.586544647</v>
      </c>
      <c r="BB239" s="1">
        <v>135904.662602253</v>
      </c>
      <c r="BC239" s="1">
        <v>462733.795215416</v>
      </c>
      <c r="BD239" s="1">
        <v>138790.861136286</v>
      </c>
      <c r="BE239" s="1">
        <v>221412.55986188399</v>
      </c>
      <c r="BF239" s="1">
        <v>152229.716871396</v>
      </c>
      <c r="BG239" s="1">
        <v>214317.18119287101</v>
      </c>
      <c r="BH239" s="1">
        <v>214317.18119287101</v>
      </c>
      <c r="BI239" s="1">
        <v>14078.9224825116</v>
      </c>
      <c r="BJ239" s="1">
        <v>18624.823297687199</v>
      </c>
      <c r="BK239" s="1">
        <v>11723.522188421101</v>
      </c>
      <c r="BL239" s="1">
        <v>16293.511706966699</v>
      </c>
      <c r="BM239" s="1">
        <v>11618.8942548534</v>
      </c>
      <c r="BN239" s="1">
        <v>18974.5369059277</v>
      </c>
      <c r="BO239" s="1">
        <v>13909.3323408817</v>
      </c>
      <c r="BP239" s="1">
        <v>16730.815735613902</v>
      </c>
      <c r="BQ239" s="1">
        <v>18162.612026795599</v>
      </c>
      <c r="BR239" s="1">
        <v>12027.336595737699</v>
      </c>
      <c r="BS239" s="1">
        <v>14870.453450486</v>
      </c>
      <c r="BT239" s="1">
        <v>14870.453450486</v>
      </c>
      <c r="BU239" s="1">
        <v>56453.464610845404</v>
      </c>
      <c r="BV239" s="7">
        <v>0.26341082080601302</v>
      </c>
      <c r="BW239" s="7">
        <v>3.7963512544400699</v>
      </c>
      <c r="BX239" s="1">
        <v>45576.285788340603</v>
      </c>
      <c r="BY239" s="1">
        <v>66665.559170980094</v>
      </c>
      <c r="BZ239" s="1">
        <v>6661.2834413465398</v>
      </c>
      <c r="CA239" s="1">
        <v>44955.548393173602</v>
      </c>
      <c r="CB239" s="1">
        <v>44386.721683766002</v>
      </c>
      <c r="CC239" s="1">
        <v>35798.758727423803</v>
      </c>
      <c r="CD239" s="1">
        <v>121889.088812374</v>
      </c>
      <c r="CE239" s="1">
        <v>36559.0146522828</v>
      </c>
      <c r="CF239" s="1">
        <v>58322.4641299797</v>
      </c>
      <c r="CG239" s="1">
        <v>40098.954672161701</v>
      </c>
      <c r="CH239" s="1">
        <v>56453.464610845404</v>
      </c>
      <c r="CI239" s="1">
        <v>53448.535027647798</v>
      </c>
      <c r="CJ239" s="1">
        <v>70706.3712898995</v>
      </c>
      <c r="CK239" s="1">
        <v>44506.608166468599</v>
      </c>
      <c r="CL239" s="1">
        <v>61855.893607977399</v>
      </c>
      <c r="CM239" s="1">
        <v>44109.403779619497</v>
      </c>
      <c r="CN239" s="1">
        <v>72034.0069852382</v>
      </c>
      <c r="CO239" s="1">
        <v>52804.7112807304</v>
      </c>
      <c r="CP239" s="1">
        <v>63516.053305703899</v>
      </c>
      <c r="CQ239" s="1">
        <v>68951.654951833902</v>
      </c>
      <c r="CR239" s="1">
        <v>45659.994372801797</v>
      </c>
      <c r="CS239" s="1">
        <v>56453.464610845404</v>
      </c>
      <c r="CT239" s="20">
        <v>53057.574834286599</v>
      </c>
      <c r="CU239" s="20">
        <v>63829.096025615901</v>
      </c>
      <c r="CV239" s="20">
        <v>39541.585920270503</v>
      </c>
      <c r="CW239" s="20">
        <v>42940.767373278701</v>
      </c>
      <c r="CX239" s="20">
        <v>54437.599086889502</v>
      </c>
      <c r="CY239" s="20">
        <v>70124.055635108598</v>
      </c>
      <c r="CZ239" s="20">
        <v>46027.648894651</v>
      </c>
      <c r="DA239" s="20">
        <v>62363.829819027698</v>
      </c>
      <c r="DB239" s="20">
        <v>51807.128017723197</v>
      </c>
      <c r="DC239" s="22">
        <v>36184.810060121403</v>
      </c>
      <c r="DD239" s="22">
        <v>120356.811285391</v>
      </c>
      <c r="DE239" s="22">
        <v>33937.535441152002</v>
      </c>
      <c r="DF239" s="22">
        <v>63810.943535101796</v>
      </c>
      <c r="DG239" s="22">
        <v>38751.8739240578</v>
      </c>
      <c r="DH239" s="22">
        <v>65823.661788810001</v>
      </c>
      <c r="DI239" s="22">
        <v>44639.548579615002</v>
      </c>
      <c r="DJ239" s="22">
        <v>64277.398148947002</v>
      </c>
      <c r="DK239" s="22">
        <v>60827.346089909101</v>
      </c>
      <c r="DL239" s="22">
        <v>57797.506105956199</v>
      </c>
      <c r="DM239" s="6">
        <v>0.124506778170552</v>
      </c>
      <c r="DN239" s="6">
        <v>1.09013585245438</v>
      </c>
      <c r="DO239" s="5">
        <v>0.53563499604387699</v>
      </c>
      <c r="DP239" s="5">
        <v>0.79938692223385899</v>
      </c>
      <c r="DQ239" s="24">
        <v>53792.142845205803</v>
      </c>
      <c r="DR239" s="26">
        <v>58640.743495906099</v>
      </c>
      <c r="DS239" t="s">
        <v>1441</v>
      </c>
      <c r="DT239" t="s">
        <v>1442</v>
      </c>
      <c r="DU239" t="s">
        <v>590</v>
      </c>
      <c r="DV239" t="s">
        <v>590</v>
      </c>
      <c r="DW239" t="s">
        <v>4194</v>
      </c>
      <c r="DX239" t="s">
        <v>4195</v>
      </c>
      <c r="DY239" t="s">
        <v>4196</v>
      </c>
      <c r="DZ239" t="s">
        <v>4197</v>
      </c>
      <c r="EA239" t="s">
        <v>4198</v>
      </c>
      <c r="EB239" t="str">
        <f>"ALDOB"</f>
        <v>ALDOB</v>
      </c>
      <c r="EC239" t="s">
        <v>4199</v>
      </c>
      <c r="ED239" t="s">
        <v>1506</v>
      </c>
      <c r="EE239">
        <v>9606</v>
      </c>
      <c r="EF239" s="15" t="str">
        <f>HYPERLINK("http://www.uniprot.org/uniprot/P05062", "P05062")</f>
        <v>P05062</v>
      </c>
      <c r="EG239" t="s">
        <v>4200</v>
      </c>
      <c r="EH239" t="s">
        <v>3081</v>
      </c>
      <c r="EI239" t="s">
        <v>3580</v>
      </c>
      <c r="EJ239" t="s">
        <v>1510</v>
      </c>
      <c r="EK239" t="s">
        <v>1508</v>
      </c>
      <c r="EL239" t="s">
        <v>1603</v>
      </c>
      <c r="EM239" t="s">
        <v>1508</v>
      </c>
      <c r="EN239" t="s">
        <v>3084</v>
      </c>
      <c r="EO239" t="s">
        <v>3085</v>
      </c>
      <c r="EP239" t="s">
        <v>3247</v>
      </c>
      <c r="EQ239" t="s">
        <v>1514</v>
      </c>
      <c r="ER239" t="s">
        <v>4201</v>
      </c>
      <c r="ES239" t="s">
        <v>4202</v>
      </c>
      <c r="ET239" t="s">
        <v>4203</v>
      </c>
      <c r="EU239" t="s">
        <v>3090</v>
      </c>
      <c r="EV239" t="s">
        <v>4204</v>
      </c>
      <c r="EW239" t="s">
        <v>98</v>
      </c>
    </row>
    <row r="240" spans="1:153">
      <c r="A240">
        <v>239</v>
      </c>
      <c r="B240">
        <v>1</v>
      </c>
      <c r="C240" t="s">
        <v>593</v>
      </c>
      <c r="D240" t="s">
        <v>98</v>
      </c>
      <c r="E240" t="s">
        <v>98</v>
      </c>
      <c r="F240" t="s">
        <v>98</v>
      </c>
      <c r="G240" t="s">
        <v>98</v>
      </c>
      <c r="H240" t="s">
        <v>98</v>
      </c>
      <c r="I240">
        <v>10.9</v>
      </c>
      <c r="J240">
        <v>660</v>
      </c>
      <c r="K240">
        <v>73881</v>
      </c>
      <c r="L240" t="s">
        <v>594</v>
      </c>
      <c r="M240">
        <v>14</v>
      </c>
      <c r="N240">
        <v>14</v>
      </c>
      <c r="O240">
        <v>1</v>
      </c>
      <c r="P240">
        <v>7</v>
      </c>
      <c r="Q240">
        <v>7</v>
      </c>
      <c r="R240">
        <v>7</v>
      </c>
      <c r="S240">
        <v>7</v>
      </c>
      <c r="T240">
        <v>7</v>
      </c>
      <c r="U240">
        <v>7</v>
      </c>
      <c r="V240">
        <v>7</v>
      </c>
      <c r="W240" s="1">
        <v>195967.59179999999</v>
      </c>
      <c r="X240" s="1">
        <v>130017.7488</v>
      </c>
      <c r="Y240" s="1">
        <v>22591.624540000001</v>
      </c>
      <c r="Z240" s="1">
        <v>151593.2678</v>
      </c>
      <c r="AA240" s="1">
        <v>66574.299559999999</v>
      </c>
      <c r="AB240" s="1">
        <v>185602.18900000001</v>
      </c>
      <c r="AC240" s="1">
        <v>182243.53520000001</v>
      </c>
      <c r="AD240" s="1">
        <v>171212.9951</v>
      </c>
      <c r="AE240" s="1">
        <v>135151.45749999999</v>
      </c>
      <c r="AF240" s="1">
        <v>173628.32519999999</v>
      </c>
      <c r="AG240" s="1">
        <v>154665.71220000001</v>
      </c>
      <c r="AH240">
        <v>7</v>
      </c>
      <c r="AI240" s="1">
        <v>107445.1467</v>
      </c>
      <c r="AJ240" s="1">
        <v>115466.93429999999</v>
      </c>
      <c r="AK240" s="1">
        <v>93980.126470000003</v>
      </c>
      <c r="AL240" s="1">
        <v>160866.92920000001</v>
      </c>
      <c r="AM240" s="1">
        <v>165341.63620000001</v>
      </c>
      <c r="AN240" s="1">
        <v>124854.481</v>
      </c>
      <c r="AO240" s="1">
        <v>199989.4106</v>
      </c>
      <c r="AP240" s="1">
        <v>135629.67360000001</v>
      </c>
      <c r="AQ240" s="1">
        <v>89418.492429999998</v>
      </c>
      <c r="AR240" s="1">
        <v>242788.731</v>
      </c>
      <c r="AS240" s="1">
        <v>143578.1562</v>
      </c>
      <c r="AT240" s="1">
        <v>143118.56656363601</v>
      </c>
      <c r="AU240" s="1">
        <v>142658.97697272699</v>
      </c>
      <c r="AV240" s="1">
        <v>143578.15615454499</v>
      </c>
      <c r="AW240" s="1">
        <v>97937.957095667603</v>
      </c>
      <c r="AX240" s="1">
        <v>114977.89148500501</v>
      </c>
      <c r="AY240" s="1">
        <v>16051.26469111</v>
      </c>
      <c r="AZ240" s="1">
        <v>110907.215840654</v>
      </c>
      <c r="BA240" s="1">
        <v>117753.417715273</v>
      </c>
      <c r="BB240" s="1">
        <v>134070.01005036299</v>
      </c>
      <c r="BC240" s="1">
        <v>107192.244350737</v>
      </c>
      <c r="BD240" s="1">
        <v>118246.11497843001</v>
      </c>
      <c r="BE240" s="1">
        <v>84565.154674139296</v>
      </c>
      <c r="BF240" s="1">
        <v>117906.97565803499</v>
      </c>
      <c r="BG240" s="1">
        <v>109889.409713102</v>
      </c>
      <c r="BH240" s="1">
        <v>109889.409713102</v>
      </c>
      <c r="BI240" s="1">
        <v>218712.819530287</v>
      </c>
      <c r="BJ240" s="1">
        <v>217961.52683555399</v>
      </c>
      <c r="BK240" s="1">
        <v>167517.997485614</v>
      </c>
      <c r="BL240" s="1">
        <v>253602.96523273701</v>
      </c>
      <c r="BM240" s="1">
        <v>260646.60045282001</v>
      </c>
      <c r="BN240" s="1">
        <v>213540.13902379901</v>
      </c>
      <c r="BO240" s="1">
        <v>326390.748044718</v>
      </c>
      <c r="BP240" s="1">
        <v>230610.554646342</v>
      </c>
      <c r="BQ240" s="1">
        <v>263059.23535320599</v>
      </c>
      <c r="BR240" s="1">
        <v>255796.28247183401</v>
      </c>
      <c r="BS240" s="1">
        <v>242312.48519395501</v>
      </c>
      <c r="BT240" s="1">
        <v>242312.48519395501</v>
      </c>
      <c r="BU240" s="1">
        <v>163179.58194602199</v>
      </c>
      <c r="BV240" s="7">
        <v>1.4849436571918</v>
      </c>
      <c r="BW240" s="7">
        <v>0.67342622405695396</v>
      </c>
      <c r="BX240" s="1">
        <v>145432.34818753399</v>
      </c>
      <c r="BY240" s="1">
        <v>170735.69067794501</v>
      </c>
      <c r="BZ240" s="1">
        <v>23835.2236929705</v>
      </c>
      <c r="CA240" s="1">
        <v>164690.966699382</v>
      </c>
      <c r="CB240" s="1">
        <v>174857.19074895099</v>
      </c>
      <c r="CC240" s="1">
        <v>199086.41104392699</v>
      </c>
      <c r="CD240" s="1">
        <v>159174.443348781</v>
      </c>
      <c r="CE240" s="1">
        <v>175588.818424792</v>
      </c>
      <c r="CF240" s="1">
        <v>125574.490052806</v>
      </c>
      <c r="CG240" s="1">
        <v>175085.21564206801</v>
      </c>
      <c r="CH240" s="1">
        <v>163179.58194602199</v>
      </c>
      <c r="CI240" s="1">
        <v>147286.94820913099</v>
      </c>
      <c r="CJ240" s="1">
        <v>146781.00800655599</v>
      </c>
      <c r="CK240" s="1">
        <v>112811.01250831901</v>
      </c>
      <c r="CL240" s="1">
        <v>170782.887286329</v>
      </c>
      <c r="CM240" s="1">
        <v>175526.25595622399</v>
      </c>
      <c r="CN240" s="1">
        <v>143803.52950739401</v>
      </c>
      <c r="CO240" s="1">
        <v>219800.08902287899</v>
      </c>
      <c r="CP240" s="1">
        <v>155299.19504316599</v>
      </c>
      <c r="CQ240" s="1">
        <v>177150.98756721901</v>
      </c>
      <c r="CR240" s="1">
        <v>172259.924632813</v>
      </c>
      <c r="CS240" s="1">
        <v>163179.58194602199</v>
      </c>
      <c r="CT240" s="20">
        <v>169304.88221706101</v>
      </c>
      <c r="CU240" s="20">
        <v>163471.28758542499</v>
      </c>
      <c r="CV240" s="20">
        <v>144857.35894225899</v>
      </c>
      <c r="CW240" s="20">
        <v>169160.99379878101</v>
      </c>
      <c r="CX240" s="20">
        <v>150012.49020562801</v>
      </c>
      <c r="CY240" s="20">
        <v>145572.16533468699</v>
      </c>
      <c r="CZ240" s="20">
        <v>116666.39829667</v>
      </c>
      <c r="DA240" s="20">
        <v>172185.289023991</v>
      </c>
      <c r="DB240" s="20">
        <v>206158.10765044601</v>
      </c>
      <c r="DC240" s="22">
        <v>201233.34510079501</v>
      </c>
      <c r="DD240" s="22">
        <v>157173.44863473499</v>
      </c>
      <c r="DE240" s="22">
        <v>162998.14984180199</v>
      </c>
      <c r="DF240" s="22">
        <v>137391.77199973399</v>
      </c>
      <c r="DG240" s="22">
        <v>169203.41834342701</v>
      </c>
      <c r="DH240" s="22">
        <v>131405.64139756499</v>
      </c>
      <c r="DI240" s="22">
        <v>185812.52531762401</v>
      </c>
      <c r="DJ240" s="22">
        <v>157160.71248879301</v>
      </c>
      <c r="DK240" s="22">
        <v>156277.96661947799</v>
      </c>
      <c r="DL240" s="22">
        <v>218050.70680663901</v>
      </c>
      <c r="DM240" s="6">
        <v>7.0177361636885399E-2</v>
      </c>
      <c r="DN240" s="6">
        <v>1.04984589848933</v>
      </c>
      <c r="DO240" s="5">
        <v>0.57778623272691598</v>
      </c>
      <c r="DP240" s="5">
        <v>0.800816223662281</v>
      </c>
      <c r="DQ240" s="24">
        <v>159709.88589499399</v>
      </c>
      <c r="DR240" s="26">
        <v>167670.76865505899</v>
      </c>
      <c r="DS240" t="s">
        <v>1441</v>
      </c>
      <c r="DT240" t="s">
        <v>1442</v>
      </c>
      <c r="DU240" t="s">
        <v>593</v>
      </c>
      <c r="DV240" t="s">
        <v>593</v>
      </c>
      <c r="DW240" t="s">
        <v>4205</v>
      </c>
      <c r="DX240" t="s">
        <v>4206</v>
      </c>
      <c r="DY240" t="s">
        <v>4207</v>
      </c>
      <c r="DZ240" t="s">
        <v>4208</v>
      </c>
      <c r="EA240" t="s">
        <v>4209</v>
      </c>
      <c r="EB240" t="str">
        <f>"MMP2"</f>
        <v>MMP2</v>
      </c>
      <c r="EC240" t="s">
        <v>4210</v>
      </c>
      <c r="ED240" t="s">
        <v>1506</v>
      </c>
      <c r="EE240">
        <v>9606</v>
      </c>
      <c r="EF240" s="15" t="str">
        <f>HYPERLINK("http://www.uniprot.org/uniprot/P08253", "P08253")</f>
        <v>P08253</v>
      </c>
      <c r="EG240" t="s">
        <v>4211</v>
      </c>
      <c r="EH240" t="s">
        <v>4212</v>
      </c>
      <c r="EI240" t="s">
        <v>4213</v>
      </c>
      <c r="EJ240" t="s">
        <v>1542</v>
      </c>
      <c r="EK240" t="s">
        <v>1508</v>
      </c>
      <c r="EL240" t="s">
        <v>1603</v>
      </c>
      <c r="EM240" t="s">
        <v>1559</v>
      </c>
      <c r="EN240" t="s">
        <v>3659</v>
      </c>
      <c r="EO240" t="s">
        <v>4214</v>
      </c>
      <c r="EP240" t="s">
        <v>4215</v>
      </c>
      <c r="EQ240" t="s">
        <v>1514</v>
      </c>
      <c r="ER240" t="s">
        <v>4216</v>
      </c>
      <c r="ES240" t="s">
        <v>4217</v>
      </c>
      <c r="ET240" t="s">
        <v>4218</v>
      </c>
      <c r="EU240" t="s">
        <v>1508</v>
      </c>
      <c r="EV240" t="s">
        <v>4219</v>
      </c>
      <c r="EW240" t="s">
        <v>98</v>
      </c>
    </row>
    <row r="241" spans="1:153">
      <c r="A241">
        <v>66</v>
      </c>
      <c r="B241">
        <v>1</v>
      </c>
      <c r="C241" t="s">
        <v>595</v>
      </c>
      <c r="D241" t="s">
        <v>98</v>
      </c>
      <c r="E241" t="s">
        <v>98</v>
      </c>
      <c r="F241" t="s">
        <v>98</v>
      </c>
      <c r="G241" t="s">
        <v>98</v>
      </c>
      <c r="H241" t="s">
        <v>98</v>
      </c>
      <c r="I241">
        <v>17.7</v>
      </c>
      <c r="J241">
        <v>479</v>
      </c>
      <c r="K241">
        <v>51018</v>
      </c>
      <c r="L241" t="s">
        <v>596</v>
      </c>
      <c r="M241">
        <v>16</v>
      </c>
      <c r="N241">
        <v>16</v>
      </c>
      <c r="O241">
        <v>1</v>
      </c>
      <c r="P241">
        <v>6</v>
      </c>
      <c r="Q241">
        <v>10</v>
      </c>
      <c r="R241">
        <v>6</v>
      </c>
      <c r="S241">
        <v>10</v>
      </c>
      <c r="T241">
        <v>6</v>
      </c>
      <c r="U241">
        <v>10</v>
      </c>
      <c r="V241">
        <v>6</v>
      </c>
      <c r="W241" s="1">
        <v>155537.7813</v>
      </c>
      <c r="X241" s="1">
        <v>117333.6498</v>
      </c>
      <c r="Y241" s="1">
        <v>25200.998019999999</v>
      </c>
      <c r="Z241" s="1">
        <v>150547.07579999999</v>
      </c>
      <c r="AA241" s="1">
        <v>68868.563049999997</v>
      </c>
      <c r="AB241" s="1">
        <v>130713.38649999999</v>
      </c>
      <c r="AC241" s="1">
        <v>158012.46669999999</v>
      </c>
      <c r="AD241" s="1">
        <v>172988.38200000001</v>
      </c>
      <c r="AE241" s="1">
        <v>142367.76490000001</v>
      </c>
      <c r="AF241" s="1">
        <v>153688.011</v>
      </c>
      <c r="AG241" s="1">
        <v>138895.23120000001</v>
      </c>
      <c r="AH241">
        <v>10</v>
      </c>
      <c r="AI241" s="1">
        <v>120635.3887</v>
      </c>
      <c r="AJ241" s="1">
        <v>117982.1459</v>
      </c>
      <c r="AK241" s="1">
        <v>115393.2426</v>
      </c>
      <c r="AL241" s="1">
        <v>193730.45259999999</v>
      </c>
      <c r="AM241" s="1">
        <v>126443.2931</v>
      </c>
      <c r="AN241" s="1">
        <v>149521.2764</v>
      </c>
      <c r="AO241" s="1">
        <v>219710.66959999999</v>
      </c>
      <c r="AP241" s="1">
        <v>151127.83540000001</v>
      </c>
      <c r="AQ241" s="1">
        <v>115125.6088</v>
      </c>
      <c r="AR241" s="1">
        <v>254706.30710000001</v>
      </c>
      <c r="AS241" s="1">
        <v>156437.622</v>
      </c>
      <c r="AT241" s="1">
        <v>142498.50693045399</v>
      </c>
      <c r="AU241" s="1">
        <v>128559.391842727</v>
      </c>
      <c r="AV241" s="1">
        <v>156437.62201818099</v>
      </c>
      <c r="AW241" s="1">
        <v>77732.508787785802</v>
      </c>
      <c r="AX241" s="1">
        <v>103761.030926602</v>
      </c>
      <c r="AY241" s="1">
        <v>17905.214783600401</v>
      </c>
      <c r="AZ241" s="1">
        <v>110141.810861669</v>
      </c>
      <c r="BA241" s="1">
        <v>121811.400583622</v>
      </c>
      <c r="BB241" s="1">
        <v>94421.004063545799</v>
      </c>
      <c r="BC241" s="1">
        <v>92939.982328487895</v>
      </c>
      <c r="BD241" s="1">
        <v>119472.26374935699</v>
      </c>
      <c r="BE241" s="1">
        <v>89080.445613248405</v>
      </c>
      <c r="BF241" s="1">
        <v>104365.969959312</v>
      </c>
      <c r="BG241" s="1">
        <v>98684.541980422495</v>
      </c>
      <c r="BH241" s="1">
        <v>98684.541980422495</v>
      </c>
      <c r="BI241" s="1">
        <v>245562.56664973401</v>
      </c>
      <c r="BJ241" s="1">
        <v>222709.374035049</v>
      </c>
      <c r="BK241" s="1">
        <v>205686.51745637201</v>
      </c>
      <c r="BL241" s="1">
        <v>305411.544060482</v>
      </c>
      <c r="BM241" s="1">
        <v>199326.77124780099</v>
      </c>
      <c r="BN241" s="1">
        <v>255728.05952773101</v>
      </c>
      <c r="BO241" s="1">
        <v>358576.63457782002</v>
      </c>
      <c r="BP241" s="1">
        <v>256962.01295064599</v>
      </c>
      <c r="BQ241" s="1">
        <v>338686.70559625502</v>
      </c>
      <c r="BR241" s="1">
        <v>268352.349839125</v>
      </c>
      <c r="BS241" s="1">
        <v>264015.01431631099</v>
      </c>
      <c r="BT241" s="1">
        <v>264015.01431631099</v>
      </c>
      <c r="BU241" s="1">
        <v>161413.13689957099</v>
      </c>
      <c r="BV241" s="7">
        <v>1.63564762687548</v>
      </c>
      <c r="BW241" s="7">
        <v>0.61137862677076904</v>
      </c>
      <c r="BX241" s="1">
        <v>127142.993529819</v>
      </c>
      <c r="BY241" s="1">
        <v>169716.48399725</v>
      </c>
      <c r="BZ241" s="1">
        <v>29286.622069491801</v>
      </c>
      <c r="CA241" s="1">
        <v>180153.19155565699</v>
      </c>
      <c r="CB241" s="1">
        <v>199240.52829098099</v>
      </c>
      <c r="CC241" s="1">
        <v>154439.491223738</v>
      </c>
      <c r="CD241" s="1">
        <v>152017.06153743999</v>
      </c>
      <c r="CE241" s="1">
        <v>195414.52467907799</v>
      </c>
      <c r="CF241" s="1">
        <v>145704.21946831999</v>
      </c>
      <c r="CG241" s="1">
        <v>170705.95109050599</v>
      </c>
      <c r="CH241" s="1">
        <v>161413.13689957099</v>
      </c>
      <c r="CI241" s="1">
        <v>150131.70478462</v>
      </c>
      <c r="CJ241" s="1">
        <v>136159.751266526</v>
      </c>
      <c r="CK241" s="1">
        <v>125752.340587738</v>
      </c>
      <c r="CL241" s="1">
        <v>186722.090407638</v>
      </c>
      <c r="CM241" s="1">
        <v>121864.12768413201</v>
      </c>
      <c r="CN241" s="1">
        <v>156346.66986081799</v>
      </c>
      <c r="CO241" s="1">
        <v>219226.090440272</v>
      </c>
      <c r="CP241" s="1">
        <v>157101.08261001899</v>
      </c>
      <c r="CQ241" s="1">
        <v>207065.81297295401</v>
      </c>
      <c r="CR241" s="1">
        <v>164064.89113535301</v>
      </c>
      <c r="CS241" s="1">
        <v>161413.13689957099</v>
      </c>
      <c r="CT241" s="20">
        <v>148013.35337398999</v>
      </c>
      <c r="CU241" s="20">
        <v>162495.445757935</v>
      </c>
      <c r="CV241" s="20">
        <v>158457.47982891201</v>
      </c>
      <c r="CW241" s="20">
        <v>192750.01288958199</v>
      </c>
      <c r="CX241" s="20">
        <v>152909.88894398601</v>
      </c>
      <c r="CY241" s="20">
        <v>135038.381957531</v>
      </c>
      <c r="CZ241" s="20">
        <v>130050.00422867</v>
      </c>
      <c r="DA241" s="20">
        <v>188255.37859715399</v>
      </c>
      <c r="DB241" s="20">
        <v>143131.16756788001</v>
      </c>
      <c r="DC241" s="22">
        <v>156104.95599200099</v>
      </c>
      <c r="DD241" s="22">
        <v>150106.042845107</v>
      </c>
      <c r="DE241" s="22">
        <v>181402.24565921101</v>
      </c>
      <c r="DF241" s="22">
        <v>159415.82476004801</v>
      </c>
      <c r="DG241" s="22">
        <v>164971.27041913199</v>
      </c>
      <c r="DH241" s="22">
        <v>142867.38652251</v>
      </c>
      <c r="DI241" s="22">
        <v>185327.283811867</v>
      </c>
      <c r="DJ241" s="22">
        <v>158984.198655302</v>
      </c>
      <c r="DK241" s="22">
        <v>182668.04296275001</v>
      </c>
      <c r="DL241" s="22">
        <v>207677.238629208</v>
      </c>
      <c r="DM241" s="6">
        <v>0.107790168589048</v>
      </c>
      <c r="DN241" s="6">
        <v>1.07757837270906</v>
      </c>
      <c r="DO241" s="5">
        <v>0.337719897461706</v>
      </c>
      <c r="DP241" s="5">
        <v>0.70095640939829595</v>
      </c>
      <c r="DQ241" s="24">
        <v>156789.01257173801</v>
      </c>
      <c r="DR241" s="26">
        <v>168952.44902571401</v>
      </c>
      <c r="DS241" t="s">
        <v>1441</v>
      </c>
      <c r="DT241" t="s">
        <v>1442</v>
      </c>
      <c r="DU241" t="s">
        <v>595</v>
      </c>
      <c r="DV241" t="s">
        <v>595</v>
      </c>
      <c r="DW241" t="s">
        <v>4220</v>
      </c>
      <c r="DX241" t="s">
        <v>4221</v>
      </c>
      <c r="DY241" t="s">
        <v>4222</v>
      </c>
      <c r="DZ241" t="s">
        <v>4223</v>
      </c>
      <c r="EA241" t="s">
        <v>4224</v>
      </c>
      <c r="EB241" t="str">
        <f>"TGOLN2"</f>
        <v>TGOLN2</v>
      </c>
      <c r="EC241" t="s">
        <v>4225</v>
      </c>
      <c r="ED241" t="s">
        <v>1506</v>
      </c>
      <c r="EE241">
        <v>9606</v>
      </c>
      <c r="EF241" s="15" t="str">
        <f>HYPERLINK("http://www.uniprot.org/uniprot/O43493", "O43493")</f>
        <v>O43493</v>
      </c>
      <c r="EG241" t="s">
        <v>4226</v>
      </c>
      <c r="EH241" t="s">
        <v>1508</v>
      </c>
      <c r="EI241" t="s">
        <v>4227</v>
      </c>
      <c r="EJ241" t="s">
        <v>1542</v>
      </c>
      <c r="EK241" t="s">
        <v>1508</v>
      </c>
      <c r="EL241" t="s">
        <v>1508</v>
      </c>
      <c r="EM241" t="s">
        <v>2780</v>
      </c>
      <c r="EN241" t="s">
        <v>1508</v>
      </c>
      <c r="EO241" t="s">
        <v>1508</v>
      </c>
      <c r="EP241" t="s">
        <v>2385</v>
      </c>
      <c r="EQ241" t="s">
        <v>1508</v>
      </c>
      <c r="ER241" t="s">
        <v>4228</v>
      </c>
      <c r="ES241" t="s">
        <v>4229</v>
      </c>
      <c r="ET241" t="s">
        <v>1508</v>
      </c>
      <c r="EU241" t="s">
        <v>1508</v>
      </c>
      <c r="EV241" t="s">
        <v>4230</v>
      </c>
      <c r="EW241" t="s">
        <v>98</v>
      </c>
    </row>
    <row r="242" spans="1:153">
      <c r="A242">
        <v>349</v>
      </c>
      <c r="B242">
        <v>1</v>
      </c>
      <c r="C242" t="s">
        <v>597</v>
      </c>
      <c r="D242" t="s">
        <v>98</v>
      </c>
      <c r="E242" t="s">
        <v>98</v>
      </c>
      <c r="F242" t="s">
        <v>98</v>
      </c>
      <c r="G242" t="s">
        <v>98</v>
      </c>
      <c r="H242" t="s">
        <v>98</v>
      </c>
      <c r="I242">
        <v>13.3</v>
      </c>
      <c r="J242">
        <v>577</v>
      </c>
      <c r="K242">
        <v>67819</v>
      </c>
      <c r="L242" t="s">
        <v>598</v>
      </c>
      <c r="M242">
        <v>14</v>
      </c>
      <c r="N242">
        <v>14</v>
      </c>
      <c r="O242">
        <v>1</v>
      </c>
      <c r="P242">
        <v>6</v>
      </c>
      <c r="Q242">
        <v>8</v>
      </c>
      <c r="R242">
        <v>6</v>
      </c>
      <c r="S242">
        <v>8</v>
      </c>
      <c r="T242">
        <v>6</v>
      </c>
      <c r="U242">
        <v>8</v>
      </c>
      <c r="V242">
        <v>6</v>
      </c>
      <c r="W242" s="1">
        <v>265907.36330000003</v>
      </c>
      <c r="X242" s="1">
        <v>142901.43210000001</v>
      </c>
      <c r="Y242" s="1">
        <v>30306.093199999999</v>
      </c>
      <c r="Z242" s="1">
        <v>173942.72409999999</v>
      </c>
      <c r="AA242" s="1">
        <v>80567.868170000002</v>
      </c>
      <c r="AB242" s="1">
        <v>204734.55960000001</v>
      </c>
      <c r="AC242" s="1">
        <v>270498.97169999999</v>
      </c>
      <c r="AD242" s="1">
        <v>149199.4443</v>
      </c>
      <c r="AE242" s="1">
        <v>239089.16500000001</v>
      </c>
      <c r="AF242" s="1">
        <v>190415.43549999999</v>
      </c>
      <c r="AG242" s="1">
        <v>190806.32930000001</v>
      </c>
      <c r="AH242">
        <v>8</v>
      </c>
      <c r="AI242" s="1">
        <v>64258.738890000001</v>
      </c>
      <c r="AJ242" s="1">
        <v>93554.959470000002</v>
      </c>
      <c r="AK242" s="1">
        <v>70834.579830000002</v>
      </c>
      <c r="AL242" s="1">
        <v>100348.69530000001</v>
      </c>
      <c r="AM242" s="1">
        <v>118666.3757</v>
      </c>
      <c r="AN242" s="1">
        <v>142561.2366</v>
      </c>
      <c r="AO242" s="1">
        <v>115854.4485</v>
      </c>
      <c r="AP242" s="1">
        <v>93750.165770000007</v>
      </c>
      <c r="AQ242" s="1">
        <v>62687.886960000003</v>
      </c>
      <c r="AR242" s="1">
        <v>220623.34330000001</v>
      </c>
      <c r="AS242" s="1">
        <v>108314.04300000001</v>
      </c>
      <c r="AT242" s="1">
        <v>142264.72089045399</v>
      </c>
      <c r="AU242" s="1">
        <v>176215.39875181799</v>
      </c>
      <c r="AV242" s="1">
        <v>108314.04302909</v>
      </c>
      <c r="AW242" s="1">
        <v>132891.483224817</v>
      </c>
      <c r="AX242" s="1">
        <v>126371.249346271</v>
      </c>
      <c r="AY242" s="1">
        <v>21532.36580421</v>
      </c>
      <c r="AZ242" s="1">
        <v>127258.31117462101</v>
      </c>
      <c r="BA242" s="1">
        <v>142504.568546016</v>
      </c>
      <c r="BB242" s="1">
        <v>147890.30566459801</v>
      </c>
      <c r="BC242" s="1">
        <v>159102.44409640701</v>
      </c>
      <c r="BD242" s="1">
        <v>103042.731278145</v>
      </c>
      <c r="BE242" s="1">
        <v>149599.66095175699</v>
      </c>
      <c r="BF242" s="1">
        <v>129306.713593829</v>
      </c>
      <c r="BG242" s="1">
        <v>135567.182913736</v>
      </c>
      <c r="BH242" s="1">
        <v>135567.182913736</v>
      </c>
      <c r="BI242" s="1">
        <v>130803.581117847</v>
      </c>
      <c r="BJ242" s="1">
        <v>176599.31765521501</v>
      </c>
      <c r="BK242" s="1">
        <v>126261.449218674</v>
      </c>
      <c r="BL242" s="1">
        <v>158197.37973413401</v>
      </c>
      <c r="BM242" s="1">
        <v>187067.14246403601</v>
      </c>
      <c r="BN242" s="1">
        <v>243824.21871561601</v>
      </c>
      <c r="BO242" s="1">
        <v>189079.11172284401</v>
      </c>
      <c r="BP242" s="1">
        <v>159403.00638168101</v>
      </c>
      <c r="BQ242" s="1">
        <v>184420.77428799501</v>
      </c>
      <c r="BR242" s="1">
        <v>232443.370869001</v>
      </c>
      <c r="BS242" s="1">
        <v>182798.31441891001</v>
      </c>
      <c r="BT242" s="1">
        <v>182798.31441891001</v>
      </c>
      <c r="BU242" s="1">
        <v>157421.258180562</v>
      </c>
      <c r="BV242" s="7">
        <v>1.16120476059999</v>
      </c>
      <c r="BW242" s="7">
        <v>0.86117456105096901</v>
      </c>
      <c r="BX242" s="1">
        <v>154314.22296385199</v>
      </c>
      <c r="BY242" s="1">
        <v>146742.896343859</v>
      </c>
      <c r="BZ242" s="1">
        <v>25003.4856788293</v>
      </c>
      <c r="CA242" s="1">
        <v>147772.95676188599</v>
      </c>
      <c r="CB242" s="1">
        <v>165476.98340288299</v>
      </c>
      <c r="CC242" s="1">
        <v>171730.92698432101</v>
      </c>
      <c r="CD242" s="1">
        <v>184750.515507843</v>
      </c>
      <c r="CE242" s="1">
        <v>119653.710105408</v>
      </c>
      <c r="CF242" s="1">
        <v>173715.83848132601</v>
      </c>
      <c r="CG242" s="1">
        <v>150151.571402695</v>
      </c>
      <c r="CH242" s="1">
        <v>157421.258180562</v>
      </c>
      <c r="CI242" s="1">
        <v>112644.71655305701</v>
      </c>
      <c r="CJ242" s="1">
        <v>152082.839863631</v>
      </c>
      <c r="CK242" s="1">
        <v>108733.148108551</v>
      </c>
      <c r="CL242" s="1">
        <v>136235.55905195599</v>
      </c>
      <c r="CM242" s="1">
        <v>161097.46429852501</v>
      </c>
      <c r="CN242" s="1">
        <v>209975.214526016</v>
      </c>
      <c r="CO242" s="1">
        <v>162830.12104182801</v>
      </c>
      <c r="CP242" s="1">
        <v>137273.814050949</v>
      </c>
      <c r="CQ242" s="1">
        <v>158818.47934614401</v>
      </c>
      <c r="CR242" s="1">
        <v>200174.31787731999</v>
      </c>
      <c r="CS242" s="1">
        <v>157421.258180562</v>
      </c>
      <c r="CT242" s="20">
        <v>179644.705383033</v>
      </c>
      <c r="CU242" s="20">
        <v>140499.33036317301</v>
      </c>
      <c r="CV242" s="20">
        <v>129976.772063575</v>
      </c>
      <c r="CW242" s="20">
        <v>160086.35872141799</v>
      </c>
      <c r="CX242" s="20">
        <v>114729.20475368699</v>
      </c>
      <c r="CY242" s="20">
        <v>150830.33295566699</v>
      </c>
      <c r="CZ242" s="20">
        <v>112449.170371088</v>
      </c>
      <c r="DA242" s="20">
        <v>137354.27175076099</v>
      </c>
      <c r="DB242" s="20">
        <v>189211.28469436499</v>
      </c>
      <c r="DC242" s="22">
        <v>173582.861397256</v>
      </c>
      <c r="DD242" s="22">
        <v>182428.00193612301</v>
      </c>
      <c r="DE242" s="22">
        <v>111073.891514581</v>
      </c>
      <c r="DF242" s="22">
        <v>190063.498273673</v>
      </c>
      <c r="DG242" s="22">
        <v>145107.392750464</v>
      </c>
      <c r="DH242" s="22">
        <v>191872.39587859801</v>
      </c>
      <c r="DI242" s="22">
        <v>137651.79133028901</v>
      </c>
      <c r="DJ242" s="22">
        <v>138919.26752295601</v>
      </c>
      <c r="DK242" s="22">
        <v>140105.507480703</v>
      </c>
      <c r="DL242" s="22">
        <v>253385.40923390101</v>
      </c>
      <c r="DM242" s="6">
        <v>0.187992315313117</v>
      </c>
      <c r="DN242" s="6">
        <v>1.1391787107784499</v>
      </c>
      <c r="DO242" s="5">
        <v>0.21650186377621</v>
      </c>
      <c r="DP242" s="5">
        <v>0.56144095074023503</v>
      </c>
      <c r="DQ242" s="24">
        <v>146086.825672974</v>
      </c>
      <c r="DR242" s="26">
        <v>166419.00173185501</v>
      </c>
      <c r="DS242" t="s">
        <v>1441</v>
      </c>
      <c r="DT242" t="s">
        <v>1442</v>
      </c>
      <c r="DU242" t="s">
        <v>597</v>
      </c>
      <c r="DV242" t="s">
        <v>597</v>
      </c>
      <c r="DW242" t="s">
        <v>4231</v>
      </c>
      <c r="DX242" t="s">
        <v>4232</v>
      </c>
      <c r="DY242" t="s">
        <v>4233</v>
      </c>
      <c r="DZ242" t="s">
        <v>4234</v>
      </c>
      <c r="EA242" t="s">
        <v>1508</v>
      </c>
      <c r="EB242" t="str">
        <f>"MSN"</f>
        <v>MSN</v>
      </c>
      <c r="EC242" t="s">
        <v>1508</v>
      </c>
      <c r="ED242" t="s">
        <v>1506</v>
      </c>
      <c r="EE242">
        <v>9606</v>
      </c>
      <c r="EF242" s="15" t="str">
        <f>HYPERLINK("http://www.uniprot.org/uniprot/P26038", "P26038")</f>
        <v>P26038</v>
      </c>
      <c r="EG242" t="s">
        <v>4235</v>
      </c>
      <c r="EH242" t="s">
        <v>1508</v>
      </c>
      <c r="EI242" t="s">
        <v>4236</v>
      </c>
      <c r="EJ242" t="s">
        <v>1508</v>
      </c>
      <c r="EK242" t="s">
        <v>1508</v>
      </c>
      <c r="EL242" t="s">
        <v>1603</v>
      </c>
      <c r="EM242" t="s">
        <v>1508</v>
      </c>
      <c r="EN242" t="s">
        <v>1508</v>
      </c>
      <c r="EO242" t="s">
        <v>1508</v>
      </c>
      <c r="EP242" t="s">
        <v>4237</v>
      </c>
      <c r="EQ242" t="s">
        <v>1514</v>
      </c>
      <c r="ER242" t="s">
        <v>4238</v>
      </c>
      <c r="ES242" t="s">
        <v>4239</v>
      </c>
      <c r="ET242" t="s">
        <v>4240</v>
      </c>
      <c r="EU242" t="s">
        <v>1508</v>
      </c>
      <c r="EV242" t="s">
        <v>4241</v>
      </c>
      <c r="EW242" t="s">
        <v>98</v>
      </c>
    </row>
    <row r="243" spans="1:153">
      <c r="A243">
        <v>475</v>
      </c>
      <c r="B243">
        <v>1</v>
      </c>
      <c r="C243" t="s">
        <v>599</v>
      </c>
      <c r="D243" t="s">
        <v>98</v>
      </c>
      <c r="E243" t="s">
        <v>98</v>
      </c>
      <c r="F243" t="s">
        <v>98</v>
      </c>
      <c r="G243" t="s">
        <v>98</v>
      </c>
      <c r="H243" t="s">
        <v>98</v>
      </c>
      <c r="I243">
        <v>19.5</v>
      </c>
      <c r="J243">
        <v>308</v>
      </c>
      <c r="K243">
        <v>34985</v>
      </c>
      <c r="L243" t="s">
        <v>600</v>
      </c>
      <c r="M243">
        <v>14</v>
      </c>
      <c r="N243">
        <v>14</v>
      </c>
      <c r="O243">
        <v>1</v>
      </c>
      <c r="P243">
        <v>8</v>
      </c>
      <c r="Q243">
        <v>6</v>
      </c>
      <c r="R243">
        <v>8</v>
      </c>
      <c r="S243">
        <v>6</v>
      </c>
      <c r="T243">
        <v>8</v>
      </c>
      <c r="U243">
        <v>6</v>
      </c>
      <c r="V243">
        <v>8</v>
      </c>
      <c r="W243" s="1">
        <v>77760.088140000007</v>
      </c>
      <c r="X243" s="1">
        <v>52136.383730000001</v>
      </c>
      <c r="Y243" s="1">
        <v>6367.4503160000004</v>
      </c>
      <c r="Z243" s="1">
        <v>93159.509279999998</v>
      </c>
      <c r="AA243" s="1">
        <v>31083.6283</v>
      </c>
      <c r="AB243" s="1">
        <v>61933.502439999997</v>
      </c>
      <c r="AC243" s="1">
        <v>77438.611820000006</v>
      </c>
      <c r="AD243" s="1">
        <v>105561.03</v>
      </c>
      <c r="AE243" s="1">
        <v>66966.953129999994</v>
      </c>
      <c r="AF243" s="1">
        <v>101402.3115</v>
      </c>
      <c r="AG243" s="1">
        <v>74160.224260000003</v>
      </c>
      <c r="AH243">
        <v>6</v>
      </c>
      <c r="AI243" s="1">
        <v>197309.47709999999</v>
      </c>
      <c r="AJ243" s="1">
        <v>168115.245</v>
      </c>
      <c r="AK243" s="1">
        <v>142607.56630000001</v>
      </c>
      <c r="AL243" s="1">
        <v>176079.27979999999</v>
      </c>
      <c r="AM243" s="1">
        <v>162941.01370000001</v>
      </c>
      <c r="AN243" s="1">
        <v>140689.71720000001</v>
      </c>
      <c r="AO243" s="1">
        <v>282349.022</v>
      </c>
      <c r="AP243" s="1">
        <v>134677.15650000001</v>
      </c>
      <c r="AQ243" s="1">
        <v>367668.54989999998</v>
      </c>
      <c r="AR243" s="1">
        <v>295621.0098</v>
      </c>
      <c r="AS243" s="1">
        <v>206805.80369999999</v>
      </c>
      <c r="AT243" s="1">
        <v>137401.52426890901</v>
      </c>
      <c r="AU243" s="1">
        <v>67997.244810545395</v>
      </c>
      <c r="AV243" s="1">
        <v>206805.803727272</v>
      </c>
      <c r="AW243" s="1">
        <v>38861.855197889097</v>
      </c>
      <c r="AX243" s="1">
        <v>46105.4857990936</v>
      </c>
      <c r="AY243" s="1">
        <v>4524.0496206302396</v>
      </c>
      <c r="AZ243" s="1">
        <v>68156.468643170199</v>
      </c>
      <c r="BA243" s="1">
        <v>54979.226090353703</v>
      </c>
      <c r="BB243" s="1">
        <v>44737.7551920197</v>
      </c>
      <c r="BC243" s="1">
        <v>45547.945452669999</v>
      </c>
      <c r="BD243" s="1">
        <v>72904.405902899496</v>
      </c>
      <c r="BE243" s="1">
        <v>41901.6624330099</v>
      </c>
      <c r="BF243" s="1">
        <v>68859.961990228505</v>
      </c>
      <c r="BG243" s="1">
        <v>52690.561807161001</v>
      </c>
      <c r="BH243" s="1">
        <v>52690.561807161001</v>
      </c>
      <c r="BI243" s="1">
        <v>401638.54191645602</v>
      </c>
      <c r="BJ243" s="1">
        <v>317343.27846039698</v>
      </c>
      <c r="BK243" s="1">
        <v>254195.592517093</v>
      </c>
      <c r="BL243" s="1">
        <v>277584.88146316097</v>
      </c>
      <c r="BM243" s="1">
        <v>256862.22944999099</v>
      </c>
      <c r="BN243" s="1">
        <v>240623.33629905499</v>
      </c>
      <c r="BO243" s="1">
        <v>460804.94074057002</v>
      </c>
      <c r="BP243" s="1">
        <v>228990.99389012501</v>
      </c>
      <c r="BQ243" s="1">
        <v>1081639.8819945501</v>
      </c>
      <c r="BR243" s="1">
        <v>311459.082206783</v>
      </c>
      <c r="BS243" s="1">
        <v>349019.86188815697</v>
      </c>
      <c r="BT243" s="1">
        <v>349019.86188815697</v>
      </c>
      <c r="BU243" s="1">
        <v>135609.928120122</v>
      </c>
      <c r="BV243" s="7">
        <v>2.5737043498688199</v>
      </c>
      <c r="BW243" s="7">
        <v>0.38854501685516701</v>
      </c>
      <c r="BX243" s="1">
        <v>100018.92576677899</v>
      </c>
      <c r="BY243" s="1">
        <v>118661.889353942</v>
      </c>
      <c r="BZ243" s="1">
        <v>11643.5661876384</v>
      </c>
      <c r="CA243" s="1">
        <v>175414.59981862499</v>
      </c>
      <c r="CB243" s="1">
        <v>141500.27334116501</v>
      </c>
      <c r="CC243" s="1">
        <v>115141.755141067</v>
      </c>
      <c r="CD243" s="1">
        <v>117226.94533912399</v>
      </c>
      <c r="CE243" s="1">
        <v>187634.38659689401</v>
      </c>
      <c r="CF243" s="1">
        <v>107842.490870572</v>
      </c>
      <c r="CG243" s="1">
        <v>177225.18370605301</v>
      </c>
      <c r="CH243" s="1">
        <v>135609.928120122</v>
      </c>
      <c r="CI243" s="1">
        <v>156054.65403861401</v>
      </c>
      <c r="CJ243" s="1">
        <v>123302.149478269</v>
      </c>
      <c r="CK243" s="1">
        <v>98766.430779063303</v>
      </c>
      <c r="CL243" s="1">
        <v>107854.22244684301</v>
      </c>
      <c r="CM243" s="1">
        <v>99802.539271102898</v>
      </c>
      <c r="CN243" s="1">
        <v>93492.998258063104</v>
      </c>
      <c r="CO243" s="1">
        <v>179043.46346698899</v>
      </c>
      <c r="CP243" s="1">
        <v>88973.309580720103</v>
      </c>
      <c r="CQ243" s="1">
        <v>420265.786180795</v>
      </c>
      <c r="CR243" s="1">
        <v>121015.874345729</v>
      </c>
      <c r="CS243" s="1">
        <v>135609.928120122</v>
      </c>
      <c r="CT243" s="20">
        <v>116436.90456394</v>
      </c>
      <c r="CU243" s="20">
        <v>113613.104342652</v>
      </c>
      <c r="CV243" s="20">
        <v>154289.55308776299</v>
      </c>
      <c r="CW243" s="20">
        <v>136890.72069993801</v>
      </c>
      <c r="CX243" s="20">
        <v>158942.44225408399</v>
      </c>
      <c r="CY243" s="20">
        <v>122286.67137352801</v>
      </c>
      <c r="CZ243" s="20">
        <v>102141.834342289</v>
      </c>
      <c r="DA243" s="20">
        <v>108739.87879905201</v>
      </c>
      <c r="DB243" s="20">
        <v>117219.51523862701</v>
      </c>
      <c r="DC243" s="22">
        <v>116383.435847368</v>
      </c>
      <c r="DD243" s="22">
        <v>115753.27599225999</v>
      </c>
      <c r="DE243" s="22">
        <v>174179.98558430301</v>
      </c>
      <c r="DF243" s="22">
        <v>117991.089681849</v>
      </c>
      <c r="DG243" s="22">
        <v>171271.496508932</v>
      </c>
      <c r="DH243" s="22">
        <v>85432.586003742399</v>
      </c>
      <c r="DI243" s="22">
        <v>151358.073767441</v>
      </c>
      <c r="DJ243" s="22">
        <v>90039.801702160898</v>
      </c>
      <c r="DK243" s="22">
        <v>370747.48160322598</v>
      </c>
      <c r="DL243" s="22">
        <v>153184.77000473</v>
      </c>
      <c r="DM243" s="6">
        <v>0.29981849882848599</v>
      </c>
      <c r="DN243" s="6">
        <v>1.2309890921536399</v>
      </c>
      <c r="DO243" s="5">
        <v>0.175666331568894</v>
      </c>
      <c r="DP243" s="5">
        <v>0.51661774291482698</v>
      </c>
      <c r="DQ243" s="24">
        <v>125617.847189097</v>
      </c>
      <c r="DR243" s="26">
        <v>154634.19966960099</v>
      </c>
      <c r="DS243" t="s">
        <v>1441</v>
      </c>
      <c r="DT243" t="s">
        <v>1442</v>
      </c>
      <c r="DU243" t="s">
        <v>599</v>
      </c>
      <c r="DV243" t="s">
        <v>599</v>
      </c>
      <c r="DW243" t="s">
        <v>4242</v>
      </c>
      <c r="DX243" t="s">
        <v>4243</v>
      </c>
      <c r="DY243" t="s">
        <v>4244</v>
      </c>
      <c r="DZ243" t="s">
        <v>4245</v>
      </c>
      <c r="EA243" t="s">
        <v>4246</v>
      </c>
      <c r="EB243" t="str">
        <f>"FSTL1"</f>
        <v>FSTL1</v>
      </c>
      <c r="EC243" t="s">
        <v>4247</v>
      </c>
      <c r="ED243" t="s">
        <v>1506</v>
      </c>
      <c r="EE243">
        <v>9606</v>
      </c>
      <c r="EF243" s="15" t="str">
        <f>HYPERLINK("http://www.uniprot.org/uniprot/Q12841", "Q12841")</f>
        <v>Q12841</v>
      </c>
      <c r="EG243" t="s">
        <v>4248</v>
      </c>
      <c r="EH243" t="s">
        <v>1508</v>
      </c>
      <c r="EI243" t="s">
        <v>1509</v>
      </c>
      <c r="EJ243" t="s">
        <v>2410</v>
      </c>
      <c r="EK243" t="s">
        <v>1508</v>
      </c>
      <c r="EL243" t="s">
        <v>1508</v>
      </c>
      <c r="EM243" t="s">
        <v>1559</v>
      </c>
      <c r="EN243" t="s">
        <v>1508</v>
      </c>
      <c r="EO243" t="s">
        <v>1589</v>
      </c>
      <c r="EP243" t="s">
        <v>1575</v>
      </c>
      <c r="EQ243" t="s">
        <v>1508</v>
      </c>
      <c r="ER243" t="s">
        <v>4249</v>
      </c>
      <c r="ES243" t="s">
        <v>1822</v>
      </c>
      <c r="ET243" t="s">
        <v>4250</v>
      </c>
      <c r="EU243" t="s">
        <v>1508</v>
      </c>
      <c r="EV243" t="s">
        <v>4251</v>
      </c>
      <c r="EW243" t="s">
        <v>98</v>
      </c>
    </row>
    <row r="244" spans="1:153">
      <c r="A244">
        <v>64</v>
      </c>
      <c r="B244">
        <v>1</v>
      </c>
      <c r="C244" t="s">
        <v>601</v>
      </c>
      <c r="D244" t="s">
        <v>98</v>
      </c>
      <c r="E244" t="s">
        <v>98</v>
      </c>
      <c r="F244" t="s">
        <v>98</v>
      </c>
      <c r="G244" t="s">
        <v>98</v>
      </c>
      <c r="H244" t="s">
        <v>98</v>
      </c>
      <c r="I244">
        <v>7.6</v>
      </c>
      <c r="J244">
        <v>837</v>
      </c>
      <c r="K244">
        <v>93045</v>
      </c>
      <c r="L244" t="s">
        <v>602</v>
      </c>
      <c r="M244">
        <v>12</v>
      </c>
      <c r="N244">
        <v>12</v>
      </c>
      <c r="O244">
        <v>1</v>
      </c>
      <c r="P244">
        <v>6</v>
      </c>
      <c r="Q244">
        <v>6</v>
      </c>
      <c r="R244">
        <v>6</v>
      </c>
      <c r="S244">
        <v>6</v>
      </c>
      <c r="T244">
        <v>6</v>
      </c>
      <c r="U244">
        <v>6</v>
      </c>
      <c r="V244">
        <v>6</v>
      </c>
      <c r="W244" s="1">
        <v>319846.70020000002</v>
      </c>
      <c r="X244" s="1">
        <v>200506.07810000001</v>
      </c>
      <c r="Y244" s="1">
        <v>29548.994569999999</v>
      </c>
      <c r="Z244" s="1">
        <v>231306.5962</v>
      </c>
      <c r="AA244" s="1">
        <v>98945.118350000004</v>
      </c>
      <c r="AB244" s="1">
        <v>288823.33960000001</v>
      </c>
      <c r="AC244" s="1">
        <v>274975.58199999999</v>
      </c>
      <c r="AD244" s="1">
        <v>291847.03759999998</v>
      </c>
      <c r="AE244" s="1">
        <v>247587.26269999999</v>
      </c>
      <c r="AF244" s="1">
        <v>264917.44780000002</v>
      </c>
      <c r="AG244" s="1">
        <v>246528.35140000001</v>
      </c>
      <c r="AH244">
        <v>6</v>
      </c>
      <c r="AI244" s="1">
        <v>41787.958500000001</v>
      </c>
      <c r="AJ244" s="1">
        <v>39777.150759999997</v>
      </c>
      <c r="AK244" s="1">
        <v>42292.466189999999</v>
      </c>
      <c r="AL244" s="1">
        <v>47328.817990000003</v>
      </c>
      <c r="AM244" s="1">
        <v>41687.746090000001</v>
      </c>
      <c r="AN244" s="1">
        <v>51775.856500000002</v>
      </c>
      <c r="AO244" s="1">
        <v>54817.831539999999</v>
      </c>
      <c r="AP244" s="1">
        <v>66004.673339999994</v>
      </c>
      <c r="AQ244" s="1">
        <v>36878.51801</v>
      </c>
      <c r="AR244" s="1">
        <v>54536.856079999998</v>
      </c>
      <c r="AS244" s="1">
        <v>47688.787499999999</v>
      </c>
      <c r="AT244" s="1">
        <v>137245.87140999999</v>
      </c>
      <c r="AU244" s="1">
        <v>226802.95532000001</v>
      </c>
      <c r="AV244" s="1">
        <v>47688.787499999999</v>
      </c>
      <c r="AW244" s="1">
        <v>159848.534717659</v>
      </c>
      <c r="AX244" s="1">
        <v>177312.4538968</v>
      </c>
      <c r="AY244" s="1">
        <v>20994.4500608827</v>
      </c>
      <c r="AZ244" s="1">
        <v>169226.31830831501</v>
      </c>
      <c r="BA244" s="1">
        <v>175009.36440876999</v>
      </c>
      <c r="BB244" s="1">
        <v>208631.95769178899</v>
      </c>
      <c r="BC244" s="1">
        <v>161735.502682622</v>
      </c>
      <c r="BD244" s="1">
        <v>201560.508558406</v>
      </c>
      <c r="BE244" s="1">
        <v>154916.976500769</v>
      </c>
      <c r="BF244" s="1">
        <v>179899.305215111</v>
      </c>
      <c r="BG244" s="1">
        <v>175157.47108744201</v>
      </c>
      <c r="BH244" s="1">
        <v>175157.47108744201</v>
      </c>
      <c r="BI244" s="1">
        <v>85062.587810210098</v>
      </c>
      <c r="BJ244" s="1">
        <v>75085.465509043497</v>
      </c>
      <c r="BK244" s="1">
        <v>75385.610883790796</v>
      </c>
      <c r="BL244" s="1">
        <v>74612.778666906495</v>
      </c>
      <c r="BM244" s="1">
        <v>65717.078581195601</v>
      </c>
      <c r="BN244" s="1">
        <v>88552.8777704526</v>
      </c>
      <c r="BO244" s="1">
        <v>89464.902110821698</v>
      </c>
      <c r="BP244" s="1">
        <v>112227.464124694</v>
      </c>
      <c r="BQ244" s="1">
        <v>108492.48835484999</v>
      </c>
      <c r="BR244" s="1">
        <v>57458.7007622089</v>
      </c>
      <c r="BS244" s="1">
        <v>80482.915513379805</v>
      </c>
      <c r="BT244" s="1">
        <v>80482.915513379805</v>
      </c>
      <c r="BU244" s="1">
        <v>118731.56255633</v>
      </c>
      <c r="BV244" s="7">
        <v>0.67785611324028106</v>
      </c>
      <c r="BW244" s="7">
        <v>1.4752393324592199</v>
      </c>
      <c r="BX244" s="1">
        <v>108354.30645086701</v>
      </c>
      <c r="BY244" s="1">
        <v>120192.330827581</v>
      </c>
      <c r="BZ244" s="1">
        <v>14231.2163178871</v>
      </c>
      <c r="CA244" s="1">
        <v>114711.09438643701</v>
      </c>
      <c r="CB244" s="1">
        <v>118631.167538781</v>
      </c>
      <c r="CC244" s="1">
        <v>141422.447938667</v>
      </c>
      <c r="CD244" s="1">
        <v>109633.39922140499</v>
      </c>
      <c r="CE244" s="1">
        <v>136629.02291413501</v>
      </c>
      <c r="CF244" s="1">
        <v>105011.419565747</v>
      </c>
      <c r="CG244" s="1">
        <v>121945.843807742</v>
      </c>
      <c r="CH244" s="1">
        <v>118731.56255633</v>
      </c>
      <c r="CI244" s="1">
        <v>125487.675258388</v>
      </c>
      <c r="CJ244" s="1">
        <v>110769.03201495099</v>
      </c>
      <c r="CK244" s="1">
        <v>111211.81827723399</v>
      </c>
      <c r="CL244" s="1">
        <v>110071.705793495</v>
      </c>
      <c r="CM244" s="1">
        <v>96948.419137293706</v>
      </c>
      <c r="CN244" s="1">
        <v>130636.68828942601</v>
      </c>
      <c r="CO244" s="1">
        <v>131982.142468498</v>
      </c>
      <c r="CP244" s="1">
        <v>165562.36925890599</v>
      </c>
      <c r="CQ244" s="1">
        <v>160052.38609745001</v>
      </c>
      <c r="CR244" s="1">
        <v>84765.335356415701</v>
      </c>
      <c r="CS244" s="1">
        <v>118731.56255633</v>
      </c>
      <c r="CT244" s="20">
        <v>126140.52733109699</v>
      </c>
      <c r="CU244" s="20">
        <v>115078.429122003</v>
      </c>
      <c r="CV244" s="20">
        <v>100896.524607368</v>
      </c>
      <c r="CW244" s="20">
        <v>114766.60531039799</v>
      </c>
      <c r="CX244" s="20">
        <v>127809.82215000399</v>
      </c>
      <c r="CY244" s="20">
        <v>109856.772762615</v>
      </c>
      <c r="CZ244" s="20">
        <v>115012.550618423</v>
      </c>
      <c r="DA244" s="20">
        <v>110975.571244683</v>
      </c>
      <c r="DB244" s="20">
        <v>113867.310164875</v>
      </c>
      <c r="DC244" s="22">
        <v>142947.53781442999</v>
      </c>
      <c r="DD244" s="22">
        <v>108255.18895278699</v>
      </c>
      <c r="DE244" s="22">
        <v>126831.98252305501</v>
      </c>
      <c r="DF244" s="22">
        <v>114893.598280021</v>
      </c>
      <c r="DG244" s="22">
        <v>117849.205881699</v>
      </c>
      <c r="DH244" s="22">
        <v>119373.96720045801</v>
      </c>
      <c r="DI244" s="22">
        <v>111573.81827242801</v>
      </c>
      <c r="DJ244" s="22">
        <v>167546.90780483399</v>
      </c>
      <c r="DK244" s="22">
        <v>141194.02773531899</v>
      </c>
      <c r="DL244" s="22">
        <v>107297.97616344399</v>
      </c>
      <c r="DM244" s="6">
        <v>0.130061413985849</v>
      </c>
      <c r="DN244" s="6">
        <v>1.09433805898331</v>
      </c>
      <c r="DO244" s="5">
        <v>0.22312577618998</v>
      </c>
      <c r="DP244" s="5">
        <v>0.56826055274160103</v>
      </c>
      <c r="DQ244" s="24">
        <v>114933.79036794099</v>
      </c>
      <c r="DR244" s="26">
        <v>125776.421062847</v>
      </c>
      <c r="DS244" t="s">
        <v>1441</v>
      </c>
      <c r="DT244" t="s">
        <v>1442</v>
      </c>
      <c r="DU244" t="s">
        <v>601</v>
      </c>
      <c r="DV244" t="s">
        <v>601</v>
      </c>
      <c r="DW244" t="s">
        <v>4252</v>
      </c>
      <c r="DX244" t="s">
        <v>1508</v>
      </c>
      <c r="DY244" t="s">
        <v>4253</v>
      </c>
      <c r="DZ244" t="s">
        <v>4254</v>
      </c>
      <c r="EA244" t="s">
        <v>4255</v>
      </c>
      <c r="EB244" t="str">
        <f>"NCAM2"</f>
        <v>NCAM2</v>
      </c>
      <c r="EC244" t="s">
        <v>4256</v>
      </c>
      <c r="ED244" t="s">
        <v>1506</v>
      </c>
      <c r="EE244">
        <v>9606</v>
      </c>
      <c r="EF244" s="15" t="str">
        <f>HYPERLINK("http://www.uniprot.org/uniprot/O15394", "O15394")</f>
        <v>O15394</v>
      </c>
      <c r="EG244" t="s">
        <v>4257</v>
      </c>
      <c r="EH244" t="s">
        <v>1763</v>
      </c>
      <c r="EI244" t="s">
        <v>2475</v>
      </c>
      <c r="EJ244" t="s">
        <v>1542</v>
      </c>
      <c r="EK244" t="s">
        <v>1508</v>
      </c>
      <c r="EL244" t="s">
        <v>1508</v>
      </c>
      <c r="EM244" t="s">
        <v>2756</v>
      </c>
      <c r="EN244" t="s">
        <v>1508</v>
      </c>
      <c r="EO244" t="s">
        <v>1508</v>
      </c>
      <c r="EP244" t="s">
        <v>1575</v>
      </c>
      <c r="EQ244" t="s">
        <v>1514</v>
      </c>
      <c r="ER244" t="s">
        <v>4258</v>
      </c>
      <c r="ES244" t="s">
        <v>4259</v>
      </c>
      <c r="ET244" t="s">
        <v>3961</v>
      </c>
      <c r="EU244" t="s">
        <v>1508</v>
      </c>
      <c r="EV244" t="s">
        <v>1508</v>
      </c>
      <c r="EW244" t="s">
        <v>98</v>
      </c>
    </row>
    <row r="245" spans="1:153">
      <c r="A245">
        <v>420</v>
      </c>
      <c r="B245">
        <v>1</v>
      </c>
      <c r="C245" t="s">
        <v>603</v>
      </c>
      <c r="D245" t="s">
        <v>98</v>
      </c>
      <c r="E245" t="s">
        <v>98</v>
      </c>
      <c r="F245" t="s">
        <v>98</v>
      </c>
      <c r="G245" t="s">
        <v>98</v>
      </c>
      <c r="H245" t="s">
        <v>98</v>
      </c>
      <c r="I245">
        <v>22</v>
      </c>
      <c r="J245">
        <v>127</v>
      </c>
      <c r="K245">
        <v>14553</v>
      </c>
      <c r="L245" t="s">
        <v>604</v>
      </c>
      <c r="M245">
        <v>7</v>
      </c>
      <c r="N245">
        <v>7</v>
      </c>
      <c r="O245">
        <v>1</v>
      </c>
      <c r="P245">
        <v>2</v>
      </c>
      <c r="Q245">
        <v>5</v>
      </c>
      <c r="R245">
        <v>2</v>
      </c>
      <c r="S245">
        <v>5</v>
      </c>
      <c r="T245">
        <v>2</v>
      </c>
      <c r="U245">
        <v>5</v>
      </c>
      <c r="V245">
        <v>2</v>
      </c>
      <c r="W245" s="1">
        <v>51211.841800000002</v>
      </c>
      <c r="X245" s="1">
        <v>30397.910159999999</v>
      </c>
      <c r="Y245" s="1">
        <v>5372.1979979999996</v>
      </c>
      <c r="Z245" s="1">
        <v>43815.465819999998</v>
      </c>
      <c r="AA245" s="1">
        <v>18276.845219999999</v>
      </c>
      <c r="AB245" s="1">
        <v>87322.162110000005</v>
      </c>
      <c r="AC245" s="1">
        <v>89696.533200000005</v>
      </c>
      <c r="AD245" s="1">
        <v>44617.506840000002</v>
      </c>
      <c r="AE245" s="1">
        <v>52029.421880000002</v>
      </c>
      <c r="AF245" s="1">
        <v>116547.1094</v>
      </c>
      <c r="AG245" s="1">
        <v>59323.866269999999</v>
      </c>
      <c r="AH245">
        <v>5</v>
      </c>
      <c r="AI245" s="1">
        <v>85143.068849999996</v>
      </c>
      <c r="AJ245" s="1">
        <v>189567.8455</v>
      </c>
      <c r="AK245" s="1">
        <v>113839.8171</v>
      </c>
      <c r="AL245" s="1">
        <v>373677.56030000001</v>
      </c>
      <c r="AM245" s="1">
        <v>124030.98050000001</v>
      </c>
      <c r="AN245" s="1">
        <v>184134.07889999999</v>
      </c>
      <c r="AO245" s="1">
        <v>213137.92139999999</v>
      </c>
      <c r="AP245" s="1">
        <v>112596.73880000001</v>
      </c>
      <c r="AQ245" s="1">
        <v>43685.269780000002</v>
      </c>
      <c r="AR245" s="1">
        <v>682255.24170000001</v>
      </c>
      <c r="AS245" s="1">
        <v>212206.8523</v>
      </c>
      <c r="AT245" s="1">
        <v>133313.010719454</v>
      </c>
      <c r="AU245" s="1">
        <v>54419.169154363597</v>
      </c>
      <c r="AV245" s="1">
        <v>212206.85228454499</v>
      </c>
      <c r="AW245" s="1">
        <v>25593.941931568399</v>
      </c>
      <c r="AX245" s="1">
        <v>26881.619225108501</v>
      </c>
      <c r="AY245" s="1">
        <v>3816.92657322062</v>
      </c>
      <c r="AZ245" s="1">
        <v>32055.851789333599</v>
      </c>
      <c r="BA245" s="1">
        <v>32327.204400677401</v>
      </c>
      <c r="BB245" s="1">
        <v>63077.290277579297</v>
      </c>
      <c r="BC245" s="1">
        <v>52757.82591485</v>
      </c>
      <c r="BD245" s="1">
        <v>30814.523399769299</v>
      </c>
      <c r="BE245" s="1">
        <v>32555.151015579999</v>
      </c>
      <c r="BF245" s="1">
        <v>79144.443599345395</v>
      </c>
      <c r="BG245" s="1">
        <v>42149.384977320798</v>
      </c>
      <c r="BH245" s="1">
        <v>42149.384977320798</v>
      </c>
      <c r="BI245" s="1">
        <v>173315.23315463899</v>
      </c>
      <c r="BJ245" s="1">
        <v>357838.34822144802</v>
      </c>
      <c r="BK245" s="1">
        <v>202917.56258498001</v>
      </c>
      <c r="BL245" s="1">
        <v>589093.96607674495</v>
      </c>
      <c r="BM245" s="1">
        <v>195523.97182673501</v>
      </c>
      <c r="BN245" s="1">
        <v>314926.75707270199</v>
      </c>
      <c r="BO245" s="1">
        <v>347849.64560739702</v>
      </c>
      <c r="BP245" s="1">
        <v>191447.75399678701</v>
      </c>
      <c r="BQ245" s="1">
        <v>128517.19316920399</v>
      </c>
      <c r="BR245" s="1">
        <v>718807.47432129597</v>
      </c>
      <c r="BS245" s="1">
        <v>358135.04725866899</v>
      </c>
      <c r="BT245" s="1">
        <v>358135.04725866899</v>
      </c>
      <c r="BU245" s="1">
        <v>122862.41077228</v>
      </c>
      <c r="BV245" s="7">
        <v>2.9149277228692401</v>
      </c>
      <c r="BW245" s="7">
        <v>0.34306167942156401</v>
      </c>
      <c r="BX245" s="1">
        <v>74604.490873834497</v>
      </c>
      <c r="BY245" s="1">
        <v>78357.977114883703</v>
      </c>
      <c r="BZ245" s="1">
        <v>11126.065084436999</v>
      </c>
      <c r="CA245" s="1">
        <v>93440.491060916102</v>
      </c>
      <c r="CB245" s="1">
        <v>94231.464310395197</v>
      </c>
      <c r="CC245" s="1">
        <v>183865.74211358599</v>
      </c>
      <c r="CD245" s="1">
        <v>153785.249357505</v>
      </c>
      <c r="CE245" s="1">
        <v>89822.108524990603</v>
      </c>
      <c r="CF245" s="1">
        <v>94895.912217509001</v>
      </c>
      <c r="CG245" s="1">
        <v>230700.332758793</v>
      </c>
      <c r="CH245" s="1">
        <v>122862.41077228</v>
      </c>
      <c r="CI245" s="1">
        <v>59457.814955370603</v>
      </c>
      <c r="CJ245" s="1">
        <v>122760.624702288</v>
      </c>
      <c r="CK245" s="1">
        <v>69613.239804533994</v>
      </c>
      <c r="CL245" s="1">
        <v>202095.56533939799</v>
      </c>
      <c r="CM245" s="1">
        <v>67076.782142054493</v>
      </c>
      <c r="CN245" s="1">
        <v>108039.302176148</v>
      </c>
      <c r="CO245" s="1">
        <v>119333.88360827</v>
      </c>
      <c r="CP245" s="1">
        <v>65678.388007624395</v>
      </c>
      <c r="CQ245" s="1">
        <v>44089.324123172803</v>
      </c>
      <c r="CR245" s="1">
        <v>246595.29932143699</v>
      </c>
      <c r="CS245" s="1">
        <v>122862.41077228</v>
      </c>
      <c r="CT245" s="20">
        <v>86850.722673960103</v>
      </c>
      <c r="CU245" s="20">
        <v>75024.029016411703</v>
      </c>
      <c r="CV245" s="20">
        <v>82187.523849192599</v>
      </c>
      <c r="CW245" s="20">
        <v>91161.753666435106</v>
      </c>
      <c r="CX245" s="20">
        <v>60558.0806180867</v>
      </c>
      <c r="CY245" s="20">
        <v>121749.606426963</v>
      </c>
      <c r="CZ245" s="20">
        <v>71992.315122234897</v>
      </c>
      <c r="DA245" s="20">
        <v>203755.09444391899</v>
      </c>
      <c r="DB245" s="20">
        <v>78782.643646976096</v>
      </c>
      <c r="DC245" s="22">
        <v>185848.53753174099</v>
      </c>
      <c r="DD245" s="22">
        <v>151852.002634045</v>
      </c>
      <c r="DE245" s="22">
        <v>83381.377218697293</v>
      </c>
      <c r="DF245" s="22">
        <v>103826.163495564</v>
      </c>
      <c r="DG245" s="22">
        <v>222950.20611880199</v>
      </c>
      <c r="DH245" s="22">
        <v>98724.793801893902</v>
      </c>
      <c r="DI245" s="22">
        <v>100881.35254078099</v>
      </c>
      <c r="DJ245" s="22">
        <v>66465.652004986594</v>
      </c>
      <c r="DK245" s="22">
        <v>38894.448279505501</v>
      </c>
      <c r="DL245" s="22">
        <v>312146.190861571</v>
      </c>
      <c r="DM245" s="6">
        <v>0.49436166787931302</v>
      </c>
      <c r="DN245" s="6">
        <v>1.4087002722222799</v>
      </c>
      <c r="DO245" s="5">
        <v>0.115660535121278</v>
      </c>
      <c r="DP245" s="5">
        <v>0.42530291261131398</v>
      </c>
      <c r="DQ245" s="24">
        <v>96895.752162686593</v>
      </c>
      <c r="DR245" s="26">
        <v>136497.07244875899</v>
      </c>
      <c r="DS245" t="s">
        <v>1441</v>
      </c>
      <c r="DT245" t="s">
        <v>1442</v>
      </c>
      <c r="DU245" t="s">
        <v>603</v>
      </c>
      <c r="DV245" t="s">
        <v>603</v>
      </c>
      <c r="DW245" t="s">
        <v>4260</v>
      </c>
      <c r="DX245" t="s">
        <v>4261</v>
      </c>
      <c r="DY245" t="s">
        <v>4262</v>
      </c>
      <c r="DZ245" t="s">
        <v>4263</v>
      </c>
      <c r="EA245" t="s">
        <v>4264</v>
      </c>
      <c r="EB245" t="str">
        <f>"APOC4"</f>
        <v>APOC4</v>
      </c>
      <c r="EC245" t="s">
        <v>1508</v>
      </c>
      <c r="ED245" t="s">
        <v>1506</v>
      </c>
      <c r="EE245">
        <v>9606</v>
      </c>
      <c r="EF245" s="15" t="str">
        <f>HYPERLINK("http://www.uniprot.org/uniprot/P55056", "P55056")</f>
        <v>P55056</v>
      </c>
      <c r="EG245" t="s">
        <v>4265</v>
      </c>
      <c r="EH245" t="s">
        <v>2220</v>
      </c>
      <c r="EI245" t="s">
        <v>1509</v>
      </c>
      <c r="EJ245" t="s">
        <v>1510</v>
      </c>
      <c r="EK245" t="s">
        <v>1508</v>
      </c>
      <c r="EL245" t="s">
        <v>1508</v>
      </c>
      <c r="EM245" t="s">
        <v>1528</v>
      </c>
      <c r="EN245" t="s">
        <v>1508</v>
      </c>
      <c r="EO245" t="s">
        <v>1508</v>
      </c>
      <c r="EP245" t="s">
        <v>1604</v>
      </c>
      <c r="EQ245" t="s">
        <v>1508</v>
      </c>
      <c r="ER245" t="s">
        <v>4266</v>
      </c>
      <c r="ES245" t="s">
        <v>4267</v>
      </c>
      <c r="ET245" t="s">
        <v>4268</v>
      </c>
      <c r="EU245" t="s">
        <v>1508</v>
      </c>
      <c r="EV245" t="s">
        <v>3489</v>
      </c>
      <c r="EW245" t="s">
        <v>98</v>
      </c>
    </row>
    <row r="246" spans="1:153">
      <c r="A246">
        <v>600</v>
      </c>
      <c r="B246">
        <v>1</v>
      </c>
      <c r="C246" t="s">
        <v>605</v>
      </c>
      <c r="D246" t="s">
        <v>98</v>
      </c>
      <c r="E246" t="s">
        <v>98</v>
      </c>
      <c r="F246" t="s">
        <v>98</v>
      </c>
      <c r="G246" t="s">
        <v>98</v>
      </c>
      <c r="H246" t="s">
        <v>98</v>
      </c>
      <c r="I246">
        <v>41.1</v>
      </c>
      <c r="J246">
        <v>146</v>
      </c>
      <c r="K246">
        <v>15892</v>
      </c>
      <c r="L246" t="s">
        <v>606</v>
      </c>
      <c r="M246">
        <v>11</v>
      </c>
      <c r="N246">
        <v>11</v>
      </c>
      <c r="O246">
        <v>1</v>
      </c>
      <c r="P246">
        <v>8</v>
      </c>
      <c r="Q246">
        <v>3</v>
      </c>
      <c r="R246">
        <v>8</v>
      </c>
      <c r="S246">
        <v>3</v>
      </c>
      <c r="T246">
        <v>8</v>
      </c>
      <c r="U246">
        <v>3</v>
      </c>
      <c r="V246">
        <v>8</v>
      </c>
      <c r="W246" s="1">
        <v>117629.7539</v>
      </c>
      <c r="X246" s="1">
        <v>585231.32889999996</v>
      </c>
      <c r="Y246" s="1">
        <v>14505.947270000001</v>
      </c>
      <c r="Z246" s="1">
        <v>340638.42849999998</v>
      </c>
      <c r="AA246" s="1">
        <v>47762.695339999998</v>
      </c>
      <c r="AB246" s="1">
        <v>129058.02589999999</v>
      </c>
      <c r="AC246" s="1">
        <v>181142.53150000001</v>
      </c>
      <c r="AD246" s="1">
        <v>230088.7776</v>
      </c>
      <c r="AE246" s="1">
        <v>74693.022400000002</v>
      </c>
      <c r="AF246" s="1">
        <v>117400.5766</v>
      </c>
      <c r="AG246" s="1">
        <v>202627.2378</v>
      </c>
      <c r="AH246">
        <v>3</v>
      </c>
      <c r="AI246" s="1">
        <v>84594.32776</v>
      </c>
      <c r="AJ246" s="1">
        <v>43161.237059999999</v>
      </c>
      <c r="AK246" s="1">
        <v>92443.300289999999</v>
      </c>
      <c r="AL246" s="1">
        <v>124898.48579999999</v>
      </c>
      <c r="AM246" s="1">
        <v>34439.936650000003</v>
      </c>
      <c r="AN246" s="1">
        <v>40056.838259999997</v>
      </c>
      <c r="AO246" s="1">
        <v>188085.73</v>
      </c>
      <c r="AP246" s="1">
        <v>38771.96069</v>
      </c>
      <c r="AQ246" s="1">
        <v>83123.259149999998</v>
      </c>
      <c r="AR246" s="1">
        <v>81358.312990000006</v>
      </c>
      <c r="AS246" s="1">
        <v>81093.338870000007</v>
      </c>
      <c r="AT246" s="1">
        <v>133309.320601363</v>
      </c>
      <c r="AU246" s="1">
        <v>185525.30233727201</v>
      </c>
      <c r="AV246" s="1">
        <v>81093.338865454498</v>
      </c>
      <c r="AW246" s="1">
        <v>58787.362159298304</v>
      </c>
      <c r="AX246" s="1">
        <v>517534.45086483099</v>
      </c>
      <c r="AY246" s="1">
        <v>10306.421249777601</v>
      </c>
      <c r="AZ246" s="1">
        <v>249214.627150288</v>
      </c>
      <c r="BA246" s="1">
        <v>84480.3573263211</v>
      </c>
      <c r="BB246" s="1">
        <v>93225.251936511399</v>
      </c>
      <c r="BC246" s="1">
        <v>106544.654533562</v>
      </c>
      <c r="BD246" s="1">
        <v>158907.938240583</v>
      </c>
      <c r="BE246" s="1">
        <v>46735.9147224509</v>
      </c>
      <c r="BF246" s="1">
        <v>79724.013414693298</v>
      </c>
      <c r="BG246" s="1">
        <v>143965.89416563799</v>
      </c>
      <c r="BH246" s="1">
        <v>143965.89416563799</v>
      </c>
      <c r="BI246" s="1">
        <v>172198.22866749199</v>
      </c>
      <c r="BJ246" s="1">
        <v>81473.446807437504</v>
      </c>
      <c r="BK246" s="1">
        <v>164778.630623417</v>
      </c>
      <c r="BL246" s="1">
        <v>196899.55237834499</v>
      </c>
      <c r="BM246" s="1">
        <v>54291.542130227201</v>
      </c>
      <c r="BN246" s="1">
        <v>68509.698189320494</v>
      </c>
      <c r="BO246" s="1">
        <v>306963.46335067798</v>
      </c>
      <c r="BP246" s="1">
        <v>65923.799137175505</v>
      </c>
      <c r="BQ246" s="1">
        <v>244539.36090661699</v>
      </c>
      <c r="BR246" s="1">
        <v>85717.133267696598</v>
      </c>
      <c r="BS246" s="1">
        <v>136858.76037364299</v>
      </c>
      <c r="BT246" s="1">
        <v>136858.76037364299</v>
      </c>
      <c r="BU246" s="1">
        <v>140367.35308323099</v>
      </c>
      <c r="BV246" s="7">
        <v>0.97500421121777803</v>
      </c>
      <c r="BW246" s="7">
        <v>1.0256365957137701</v>
      </c>
      <c r="BX246" s="1">
        <v>57317.925671700497</v>
      </c>
      <c r="BY246" s="1">
        <v>504598.26904349099</v>
      </c>
      <c r="BZ246" s="1">
        <v>10048.804121117601</v>
      </c>
      <c r="CA246" s="1">
        <v>242985.31096860001</v>
      </c>
      <c r="CB246" s="1">
        <v>82368.704158345805</v>
      </c>
      <c r="CC246" s="1">
        <v>90895.013229937103</v>
      </c>
      <c r="CD246" s="1">
        <v>103881.48685296701</v>
      </c>
      <c r="CE246" s="1">
        <v>154935.90898050301</v>
      </c>
      <c r="CF246" s="1">
        <v>45567.713669504599</v>
      </c>
      <c r="CG246" s="1">
        <v>77731.248814508697</v>
      </c>
      <c r="CH246" s="1">
        <v>140367.35308323099</v>
      </c>
      <c r="CI246" s="1">
        <v>176612.805038469</v>
      </c>
      <c r="CJ246" s="1">
        <v>83562.1486246477</v>
      </c>
      <c r="CK246" s="1">
        <v>169002.99375897899</v>
      </c>
      <c r="CL246" s="1">
        <v>201947.38659889199</v>
      </c>
      <c r="CM246" s="1">
        <v>55683.392446497397</v>
      </c>
      <c r="CN246" s="1">
        <v>70266.053624273103</v>
      </c>
      <c r="CO246" s="1">
        <v>314832.96155950002</v>
      </c>
      <c r="CP246" s="1">
        <v>67613.860923571599</v>
      </c>
      <c r="CQ246" s="1">
        <v>250808.51763828599</v>
      </c>
      <c r="CR246" s="1">
        <v>87914.628759024505</v>
      </c>
      <c r="CS246" s="1">
        <v>140367.35308323099</v>
      </c>
      <c r="CT246" s="20">
        <v>66726.5898936046</v>
      </c>
      <c r="CU246" s="20">
        <v>483128.796482921</v>
      </c>
      <c r="CV246" s="20">
        <v>213722.774928656</v>
      </c>
      <c r="CW246" s="20">
        <v>79685.438120462801</v>
      </c>
      <c r="CX246" s="20">
        <v>179881.02142223099</v>
      </c>
      <c r="CY246" s="20">
        <v>82873.956791232893</v>
      </c>
      <c r="CZ246" s="20">
        <v>174778.77509308301</v>
      </c>
      <c r="DA246" s="20">
        <v>203605.69891801701</v>
      </c>
      <c r="DB246" s="20">
        <v>65400.943874687197</v>
      </c>
      <c r="DC246" s="22">
        <v>91875.218752149696</v>
      </c>
      <c r="DD246" s="22">
        <v>102575.584336791</v>
      </c>
      <c r="DE246" s="22">
        <v>143826.165780007</v>
      </c>
      <c r="DF246" s="22">
        <v>49855.897677920402</v>
      </c>
      <c r="DG246" s="22">
        <v>75119.952094677006</v>
      </c>
      <c r="DH246" s="22">
        <v>64208.1308894334</v>
      </c>
      <c r="DI246" s="22">
        <v>266150.51841270103</v>
      </c>
      <c r="DJ246" s="22">
        <v>68424.324761715805</v>
      </c>
      <c r="DK246" s="22">
        <v>221256.71262478299</v>
      </c>
      <c r="DL246" s="22">
        <v>111284.426603638</v>
      </c>
      <c r="DM246" s="6">
        <v>-0.52758822367902902</v>
      </c>
      <c r="DN246" s="6">
        <v>-1.4415182425166</v>
      </c>
      <c r="DO246" s="5">
        <v>0.157918677760227</v>
      </c>
      <c r="DP246" s="5">
        <v>0.49989247400061598</v>
      </c>
      <c r="DQ246" s="24">
        <v>172200.443947211</v>
      </c>
      <c r="DR246" s="26">
        <v>119457.693193382</v>
      </c>
      <c r="DS246" t="s">
        <v>1443</v>
      </c>
      <c r="DT246" t="s">
        <v>1442</v>
      </c>
      <c r="DU246" t="s">
        <v>605</v>
      </c>
      <c r="DV246" t="s">
        <v>605</v>
      </c>
      <c r="DW246" t="s">
        <v>4269</v>
      </c>
      <c r="DX246" t="s">
        <v>4270</v>
      </c>
      <c r="DY246" t="s">
        <v>4271</v>
      </c>
      <c r="DZ246" t="s">
        <v>4272</v>
      </c>
      <c r="EA246" t="s">
        <v>4273</v>
      </c>
      <c r="EB246" t="str">
        <f>"CALML5"</f>
        <v>CALML5</v>
      </c>
      <c r="EC246" t="s">
        <v>4274</v>
      </c>
      <c r="ED246" t="s">
        <v>1506</v>
      </c>
      <c r="EE246">
        <v>9606</v>
      </c>
      <c r="EF246" s="15" t="str">
        <f>HYPERLINK("http://www.uniprot.org/uniprot/Q9NZT1", "Q9NZT1")</f>
        <v>Q9NZT1</v>
      </c>
      <c r="EG246" t="s">
        <v>4275</v>
      </c>
      <c r="EH246" t="s">
        <v>1508</v>
      </c>
      <c r="EI246" t="s">
        <v>1508</v>
      </c>
      <c r="EJ246" t="s">
        <v>1510</v>
      </c>
      <c r="EK246" t="s">
        <v>1508</v>
      </c>
      <c r="EL246" t="s">
        <v>1508</v>
      </c>
      <c r="EM246" t="s">
        <v>2730</v>
      </c>
      <c r="EN246" t="s">
        <v>1805</v>
      </c>
      <c r="EO246" t="s">
        <v>1508</v>
      </c>
      <c r="EP246" t="s">
        <v>2610</v>
      </c>
      <c r="EQ246" t="s">
        <v>1514</v>
      </c>
      <c r="ER246" t="s">
        <v>4276</v>
      </c>
      <c r="ES246" t="s">
        <v>4277</v>
      </c>
      <c r="ET246" t="s">
        <v>2973</v>
      </c>
      <c r="EU246" t="s">
        <v>1508</v>
      </c>
      <c r="EV246" t="s">
        <v>2124</v>
      </c>
      <c r="EW246" t="s">
        <v>98</v>
      </c>
    </row>
    <row r="247" spans="1:153">
      <c r="A247">
        <v>96</v>
      </c>
      <c r="B247">
        <v>1</v>
      </c>
      <c r="C247" t="s">
        <v>607</v>
      </c>
      <c r="D247" t="s">
        <v>98</v>
      </c>
      <c r="E247" t="s">
        <v>98</v>
      </c>
      <c r="F247" t="s">
        <v>98</v>
      </c>
      <c r="G247" t="s">
        <v>98</v>
      </c>
      <c r="H247" t="s">
        <v>98</v>
      </c>
      <c r="I247">
        <v>10.3</v>
      </c>
      <c r="J247">
        <v>417</v>
      </c>
      <c r="K247">
        <v>44614</v>
      </c>
      <c r="L247" t="s">
        <v>608</v>
      </c>
      <c r="M247">
        <v>7</v>
      </c>
      <c r="N247">
        <v>7</v>
      </c>
      <c r="O247">
        <v>1</v>
      </c>
      <c r="P247">
        <v>3</v>
      </c>
      <c r="Q247">
        <v>4</v>
      </c>
      <c r="R247">
        <v>3</v>
      </c>
      <c r="S247">
        <v>4</v>
      </c>
      <c r="T247">
        <v>3</v>
      </c>
      <c r="U247">
        <v>4</v>
      </c>
      <c r="V247">
        <v>3</v>
      </c>
      <c r="W247" s="1">
        <v>265029.71090000001</v>
      </c>
      <c r="X247" s="1">
        <v>115631.8057</v>
      </c>
      <c r="Y247" s="1">
        <v>30204.446779999998</v>
      </c>
      <c r="Z247" s="1">
        <v>261329.1758</v>
      </c>
      <c r="AA247" s="1">
        <v>66126.244139999995</v>
      </c>
      <c r="AB247" s="1">
        <v>367007.69530000002</v>
      </c>
      <c r="AC247" s="1">
        <v>317639.67190000002</v>
      </c>
      <c r="AD247" s="1">
        <v>246050.07029999999</v>
      </c>
      <c r="AE247" s="1">
        <v>149729.9688</v>
      </c>
      <c r="AF247" s="1">
        <v>135107.78320000001</v>
      </c>
      <c r="AG247" s="1">
        <v>213739.1251</v>
      </c>
      <c r="AH247">
        <v>4</v>
      </c>
      <c r="AI247" s="1">
        <v>27115.82129</v>
      </c>
      <c r="AJ247" s="1">
        <v>30593.858769999999</v>
      </c>
      <c r="AK247" s="1">
        <v>45018.374759999999</v>
      </c>
      <c r="AL247" s="1">
        <v>55084.123050000002</v>
      </c>
      <c r="AM247" s="1">
        <v>43199.16113</v>
      </c>
      <c r="AN247" s="1">
        <v>78194.881349999996</v>
      </c>
      <c r="AO247" s="1">
        <v>59694.141109999997</v>
      </c>
      <c r="AP247" s="1">
        <v>53073.617429999998</v>
      </c>
      <c r="AQ247" s="1">
        <v>38064.45667</v>
      </c>
      <c r="AR247" s="1">
        <v>233859.8965</v>
      </c>
      <c r="AS247" s="1">
        <v>66389.833209999997</v>
      </c>
      <c r="AT247" s="1">
        <v>131721.99378136301</v>
      </c>
      <c r="AU247" s="1">
        <v>197054.154356363</v>
      </c>
      <c r="AV247" s="1">
        <v>66389.833206363604</v>
      </c>
      <c r="AW247" s="1">
        <v>132452.86231660101</v>
      </c>
      <c r="AX247" s="1">
        <v>102256.048352606</v>
      </c>
      <c r="AY247" s="1">
        <v>21460.146403191098</v>
      </c>
      <c r="AZ247" s="1">
        <v>191191.15067925799</v>
      </c>
      <c r="BA247" s="1">
        <v>116960.918847398</v>
      </c>
      <c r="BB247" s="1">
        <v>265108.54027390498</v>
      </c>
      <c r="BC247" s="1">
        <v>186829.72369048299</v>
      </c>
      <c r="BD247" s="1">
        <v>169931.40553467601</v>
      </c>
      <c r="BE247" s="1">
        <v>93687.024950700594</v>
      </c>
      <c r="BF247" s="1">
        <v>91748.567444993896</v>
      </c>
      <c r="BG247" s="1">
        <v>151860.848508308</v>
      </c>
      <c r="BH247" s="1">
        <v>151860.848508308</v>
      </c>
      <c r="BI247" s="1">
        <v>55196.329572467403</v>
      </c>
      <c r="BJ247" s="1">
        <v>57750.595092230797</v>
      </c>
      <c r="BK247" s="1">
        <v>80244.497141206506</v>
      </c>
      <c r="BL247" s="1">
        <v>86838.836373616694</v>
      </c>
      <c r="BM247" s="1">
        <v>68099.691945277402</v>
      </c>
      <c r="BN247" s="1">
        <v>133737.657637041</v>
      </c>
      <c r="BO247" s="1">
        <v>97423.235121929305</v>
      </c>
      <c r="BP247" s="1">
        <v>90240.844999129098</v>
      </c>
      <c r="BQ247" s="1">
        <v>111981.387670835</v>
      </c>
      <c r="BR247" s="1">
        <v>246389.08032328601</v>
      </c>
      <c r="BS247" s="1">
        <v>112044.101292946</v>
      </c>
      <c r="BT247" s="1">
        <v>112044.101292946</v>
      </c>
      <c r="BU247" s="1">
        <v>130441.988227325</v>
      </c>
      <c r="BV247" s="7">
        <v>0.85895732513432299</v>
      </c>
      <c r="BW247" s="7">
        <v>1.16420219112005</v>
      </c>
      <c r="BX247" s="1">
        <v>113771.356321853</v>
      </c>
      <c r="BY247" s="1">
        <v>87833.581771760597</v>
      </c>
      <c r="BZ247" s="1">
        <v>18433.349951476001</v>
      </c>
      <c r="CA247" s="1">
        <v>164225.039376809</v>
      </c>
      <c r="CB247" s="1">
        <v>100464.43799841301</v>
      </c>
      <c r="CC247" s="1">
        <v>227716.922623939</v>
      </c>
      <c r="CD247" s="1">
        <v>160478.759716762</v>
      </c>
      <c r="CE247" s="1">
        <v>145963.82555438101</v>
      </c>
      <c r="CF247" s="1">
        <v>80473.156351446407</v>
      </c>
      <c r="CG247" s="1">
        <v>78808.104077458105</v>
      </c>
      <c r="CH247" s="1">
        <v>130441.988227325</v>
      </c>
      <c r="CI247" s="1">
        <v>64259.687830051102</v>
      </c>
      <c r="CJ247" s="1">
        <v>67233.369344862207</v>
      </c>
      <c r="CK247" s="1">
        <v>93420.8193971195</v>
      </c>
      <c r="CL247" s="1">
        <v>101097.96358048001</v>
      </c>
      <c r="CM247" s="1">
        <v>79281.810577292606</v>
      </c>
      <c r="CN247" s="1">
        <v>155697.67405630701</v>
      </c>
      <c r="CO247" s="1">
        <v>113420.34379495399</v>
      </c>
      <c r="CP247" s="1">
        <v>105058.589476511</v>
      </c>
      <c r="CQ247" s="1">
        <v>130368.97689105</v>
      </c>
      <c r="CR247" s="1">
        <v>286846.707180425</v>
      </c>
      <c r="CS247" s="1">
        <v>130441.988227325</v>
      </c>
      <c r="CT247" s="20">
        <v>132446.77901307301</v>
      </c>
      <c r="CU247" s="20">
        <v>84096.468924901303</v>
      </c>
      <c r="CV247" s="20">
        <v>144447.54289248001</v>
      </c>
      <c r="CW247" s="20">
        <v>97191.680253215905</v>
      </c>
      <c r="CX247" s="20">
        <v>65448.812053155001</v>
      </c>
      <c r="CY247" s="20">
        <v>66679.656252539397</v>
      </c>
      <c r="CZ247" s="20">
        <v>96613.533401109802</v>
      </c>
      <c r="DA247" s="20">
        <v>101928.140198596</v>
      </c>
      <c r="DB247" s="20">
        <v>93117.624771714996</v>
      </c>
      <c r="DC247" s="22">
        <v>230172.60613313899</v>
      </c>
      <c r="DD247" s="22">
        <v>158461.36833687601</v>
      </c>
      <c r="DE247" s="22">
        <v>135497.429293233</v>
      </c>
      <c r="DF247" s="22">
        <v>88046.143328055507</v>
      </c>
      <c r="DG247" s="22">
        <v>76160.631576859203</v>
      </c>
      <c r="DH247" s="22">
        <v>142274.34329020401</v>
      </c>
      <c r="DI247" s="22">
        <v>95882.220051056502</v>
      </c>
      <c r="DJ247" s="22">
        <v>106317.89025440101</v>
      </c>
      <c r="DK247" s="22">
        <v>115008.100708805</v>
      </c>
      <c r="DL247" s="22">
        <v>363097.37960917602</v>
      </c>
      <c r="DM247" s="6">
        <v>0.62461687412136502</v>
      </c>
      <c r="DN247" s="6">
        <v>1.5418052028332101</v>
      </c>
      <c r="DO247" s="5">
        <v>1.49230202124179E-2</v>
      </c>
      <c r="DP247" s="5">
        <v>0.147588286761905</v>
      </c>
      <c r="DQ247" s="24">
        <v>97996.693084531595</v>
      </c>
      <c r="DR247" s="26">
        <v>151091.811258181</v>
      </c>
      <c r="DS247" t="s">
        <v>1441</v>
      </c>
      <c r="DT247" t="s">
        <v>1442</v>
      </c>
      <c r="DU247" t="s">
        <v>607</v>
      </c>
      <c r="DV247" t="s">
        <v>607</v>
      </c>
      <c r="DW247" t="s">
        <v>4278</v>
      </c>
      <c r="DX247" t="s">
        <v>4279</v>
      </c>
      <c r="DY247" t="s">
        <v>4280</v>
      </c>
      <c r="DZ247" t="s">
        <v>4281</v>
      </c>
      <c r="EA247" t="s">
        <v>4282</v>
      </c>
      <c r="EB247" t="str">
        <f>"PGK1"</f>
        <v>PGK1</v>
      </c>
      <c r="EC247" t="s">
        <v>4283</v>
      </c>
      <c r="ED247" t="s">
        <v>1506</v>
      </c>
      <c r="EE247">
        <v>9606</v>
      </c>
      <c r="EF247" s="15" t="str">
        <f>HYPERLINK("http://www.uniprot.org/uniprot/P00558", "P00558")</f>
        <v>P00558</v>
      </c>
      <c r="EG247" t="s">
        <v>4284</v>
      </c>
      <c r="EH247" t="s">
        <v>3081</v>
      </c>
      <c r="EI247" t="s">
        <v>3082</v>
      </c>
      <c r="EJ247" t="s">
        <v>1542</v>
      </c>
      <c r="EK247" t="s">
        <v>1508</v>
      </c>
      <c r="EL247" t="s">
        <v>4112</v>
      </c>
      <c r="EM247" t="s">
        <v>1508</v>
      </c>
      <c r="EN247" t="s">
        <v>2673</v>
      </c>
      <c r="EO247" t="s">
        <v>4285</v>
      </c>
      <c r="EP247" t="s">
        <v>3247</v>
      </c>
      <c r="EQ247" t="s">
        <v>1514</v>
      </c>
      <c r="ER247" t="s">
        <v>4286</v>
      </c>
      <c r="ES247" t="s">
        <v>4287</v>
      </c>
      <c r="ET247" t="s">
        <v>4288</v>
      </c>
      <c r="EU247" t="s">
        <v>4289</v>
      </c>
      <c r="EV247" t="s">
        <v>3417</v>
      </c>
      <c r="EW247" t="s">
        <v>98</v>
      </c>
    </row>
    <row r="248" spans="1:153">
      <c r="A248">
        <v>81</v>
      </c>
      <c r="B248">
        <v>1</v>
      </c>
      <c r="C248" t="s">
        <v>609</v>
      </c>
      <c r="D248" t="s">
        <v>98</v>
      </c>
      <c r="E248" t="s">
        <v>98</v>
      </c>
      <c r="F248" t="s">
        <v>98</v>
      </c>
      <c r="G248" t="s">
        <v>98</v>
      </c>
      <c r="H248" t="s">
        <v>98</v>
      </c>
      <c r="I248">
        <v>5.4</v>
      </c>
      <c r="J248">
        <v>981</v>
      </c>
      <c r="K248">
        <v>109792</v>
      </c>
      <c r="L248" t="s">
        <v>610</v>
      </c>
      <c r="M248">
        <v>10</v>
      </c>
      <c r="N248">
        <v>10</v>
      </c>
      <c r="O248">
        <v>1</v>
      </c>
      <c r="P248">
        <v>5</v>
      </c>
      <c r="Q248">
        <v>5</v>
      </c>
      <c r="R248">
        <v>5</v>
      </c>
      <c r="S248">
        <v>5</v>
      </c>
      <c r="T248">
        <v>5</v>
      </c>
      <c r="U248">
        <v>5</v>
      </c>
      <c r="V248">
        <v>5</v>
      </c>
      <c r="W248" s="1">
        <v>198476.4492</v>
      </c>
      <c r="X248" s="1">
        <v>116681.3115</v>
      </c>
      <c r="Y248" s="1">
        <v>20330.78369</v>
      </c>
      <c r="Z248" s="1">
        <v>133626.72949999999</v>
      </c>
      <c r="AA248" s="1">
        <v>84777.809269999998</v>
      </c>
      <c r="AB248" s="1">
        <v>152999.81270000001</v>
      </c>
      <c r="AC248" s="1">
        <v>207238.3118</v>
      </c>
      <c r="AD248" s="1">
        <v>173439.4019</v>
      </c>
      <c r="AE248" s="1">
        <v>180384.6643</v>
      </c>
      <c r="AF248" s="1">
        <v>216295.86040000001</v>
      </c>
      <c r="AG248" s="1">
        <v>162657.8167</v>
      </c>
      <c r="AH248">
        <v>5</v>
      </c>
      <c r="AI248" s="1">
        <v>104320.3535</v>
      </c>
      <c r="AJ248" s="1">
        <v>98765.430659999998</v>
      </c>
      <c r="AK248" s="1">
        <v>91091.818360000005</v>
      </c>
      <c r="AL248" s="1">
        <v>128833.7568</v>
      </c>
      <c r="AM248" s="1">
        <v>108130.8354</v>
      </c>
      <c r="AN248" s="1">
        <v>115273.29300000001</v>
      </c>
      <c r="AO248" s="1">
        <v>157007.72070000001</v>
      </c>
      <c r="AP248" s="1">
        <v>94296.391109999997</v>
      </c>
      <c r="AQ248" s="1">
        <v>76592.876470000003</v>
      </c>
      <c r="AR248" s="1">
        <v>148224.35250000001</v>
      </c>
      <c r="AS248" s="1">
        <v>112253.6829</v>
      </c>
      <c r="AT248" s="1">
        <v>130986.339198181</v>
      </c>
      <c r="AU248" s="1">
        <v>149718.995541818</v>
      </c>
      <c r="AV248" s="1">
        <v>112253.682854545</v>
      </c>
      <c r="AW248" s="1">
        <v>99191.798948513897</v>
      </c>
      <c r="AX248" s="1">
        <v>103184.152131505</v>
      </c>
      <c r="AY248" s="1">
        <v>14444.945727922001</v>
      </c>
      <c r="AZ248" s="1">
        <v>97762.709029333593</v>
      </c>
      <c r="BA248" s="1">
        <v>149950.909794537</v>
      </c>
      <c r="BB248" s="1">
        <v>110519.63630877501</v>
      </c>
      <c r="BC248" s="1">
        <v>121893.70521660001</v>
      </c>
      <c r="BD248" s="1">
        <v>119783.755005741</v>
      </c>
      <c r="BE248" s="1">
        <v>112867.869274529</v>
      </c>
      <c r="BF248" s="1">
        <v>146881.510938611</v>
      </c>
      <c r="BG248" s="1">
        <v>115567.770051525</v>
      </c>
      <c r="BH248" s="1">
        <v>115567.770051525</v>
      </c>
      <c r="BI248" s="1">
        <v>212352.06381249501</v>
      </c>
      <c r="BJ248" s="1">
        <v>186434.88021682599</v>
      </c>
      <c r="BK248" s="1">
        <v>162369.63677487301</v>
      </c>
      <c r="BL248" s="1">
        <v>203103.415406983</v>
      </c>
      <c r="BM248" s="1">
        <v>170458.786418695</v>
      </c>
      <c r="BN248" s="1">
        <v>197153.31653135599</v>
      </c>
      <c r="BO248" s="1">
        <v>256242.90433340101</v>
      </c>
      <c r="BP248" s="1">
        <v>160331.750993947</v>
      </c>
      <c r="BQ248" s="1">
        <v>225327.70314231899</v>
      </c>
      <c r="BR248" s="1">
        <v>156165.56083607799</v>
      </c>
      <c r="BS248" s="1">
        <v>189447.12479650299</v>
      </c>
      <c r="BT248" s="1">
        <v>189447.12479650299</v>
      </c>
      <c r="BU248" s="1">
        <v>147966.15070821001</v>
      </c>
      <c r="BV248" s="7">
        <v>1.2803409691321399</v>
      </c>
      <c r="BW248" s="7">
        <v>0.78104194437973096</v>
      </c>
      <c r="BX248" s="1">
        <v>126999.32399570099</v>
      </c>
      <c r="BY248" s="1">
        <v>132110.89733913</v>
      </c>
      <c r="BZ248" s="1">
        <v>18494.455812348901</v>
      </c>
      <c r="CA248" s="1">
        <v>125169.6016236</v>
      </c>
      <c r="CB248" s="1">
        <v>191988.293168584</v>
      </c>
      <c r="CC248" s="1">
        <v>141502.81825971001</v>
      </c>
      <c r="CD248" s="1">
        <v>156065.50466812999</v>
      </c>
      <c r="CE248" s="1">
        <v>153364.04897033799</v>
      </c>
      <c r="CF248" s="1">
        <v>144509.35713083099</v>
      </c>
      <c r="CG248" s="1">
        <v>188058.41606273601</v>
      </c>
      <c r="CH248" s="1">
        <v>147966.15070821001</v>
      </c>
      <c r="CI248" s="1">
        <v>165855.86881315999</v>
      </c>
      <c r="CJ248" s="1">
        <v>145613.461344752</v>
      </c>
      <c r="CK248" s="1">
        <v>126817.496814877</v>
      </c>
      <c r="CL248" s="1">
        <v>158632.286479634</v>
      </c>
      <c r="CM248" s="1">
        <v>133135.461981067</v>
      </c>
      <c r="CN248" s="1">
        <v>153985.009684563</v>
      </c>
      <c r="CO248" s="1">
        <v>200136.45623406899</v>
      </c>
      <c r="CP248" s="1">
        <v>125225.822542119</v>
      </c>
      <c r="CQ248" s="1">
        <v>175990.38738489599</v>
      </c>
      <c r="CR248" s="1">
        <v>121971.853280561</v>
      </c>
      <c r="CS248" s="1">
        <v>147966.15070821001</v>
      </c>
      <c r="CT248" s="20">
        <v>147846.100669518</v>
      </c>
      <c r="CU248" s="20">
        <v>126489.888589435</v>
      </c>
      <c r="CV248" s="20">
        <v>110095.52177895801</v>
      </c>
      <c r="CW248" s="20">
        <v>185734.02861514399</v>
      </c>
      <c r="CX248" s="20">
        <v>168925.028309721</v>
      </c>
      <c r="CY248" s="20">
        <v>144414.23422359701</v>
      </c>
      <c r="CZ248" s="20">
        <v>131151.56282548199</v>
      </c>
      <c r="DA248" s="20">
        <v>159934.91227395801</v>
      </c>
      <c r="DB248" s="20">
        <v>156369.51152213899</v>
      </c>
      <c r="DC248" s="22">
        <v>143028.774843444</v>
      </c>
      <c r="DD248" s="22">
        <v>154103.592671983</v>
      </c>
      <c r="DE248" s="22">
        <v>142367.01663961401</v>
      </c>
      <c r="DF248" s="22">
        <v>158108.519002532</v>
      </c>
      <c r="DG248" s="22">
        <v>181740.79821288999</v>
      </c>
      <c r="DH248" s="22">
        <v>140709.33469105</v>
      </c>
      <c r="DI248" s="22">
        <v>169189.46896833001</v>
      </c>
      <c r="DJ248" s="22">
        <v>126726.860929603</v>
      </c>
      <c r="DK248" s="22">
        <v>155254.11550217701</v>
      </c>
      <c r="DL248" s="22">
        <v>154394.87086177399</v>
      </c>
      <c r="DM248" s="6">
        <v>4.4929358282459503E-2</v>
      </c>
      <c r="DN248" s="6">
        <v>1.0316314564915201</v>
      </c>
      <c r="DO248" s="5">
        <v>0.69439740784902004</v>
      </c>
      <c r="DP248" s="5">
        <v>0.84937533074614002</v>
      </c>
      <c r="DQ248" s="24">
        <v>147884.53208977199</v>
      </c>
      <c r="DR248" s="26">
        <v>152562.33523234</v>
      </c>
      <c r="DS248" t="s">
        <v>1441</v>
      </c>
      <c r="DT248" t="s">
        <v>1442</v>
      </c>
      <c r="DU248" t="s">
        <v>609</v>
      </c>
      <c r="DV248" t="s">
        <v>609</v>
      </c>
      <c r="DW248" t="s">
        <v>4290</v>
      </c>
      <c r="DX248" t="s">
        <v>4291</v>
      </c>
      <c r="DY248" t="s">
        <v>4292</v>
      </c>
      <c r="DZ248" t="s">
        <v>4293</v>
      </c>
      <c r="EA248" t="s">
        <v>4294</v>
      </c>
      <c r="EB248" t="str">
        <f>"CLSTN1"</f>
        <v>CLSTN1</v>
      </c>
      <c r="EC248" t="s">
        <v>4295</v>
      </c>
      <c r="ED248" t="s">
        <v>1506</v>
      </c>
      <c r="EE248">
        <v>9606</v>
      </c>
      <c r="EF248" s="15" t="str">
        <f>HYPERLINK("http://www.uniprot.org/uniprot/O94985", "O94985")</f>
        <v>O94985</v>
      </c>
      <c r="EG248" t="s">
        <v>4296</v>
      </c>
      <c r="EH248" t="s">
        <v>1763</v>
      </c>
      <c r="EI248" t="s">
        <v>4297</v>
      </c>
      <c r="EJ248" t="s">
        <v>1542</v>
      </c>
      <c r="EK248" t="s">
        <v>1508</v>
      </c>
      <c r="EL248" t="s">
        <v>1508</v>
      </c>
      <c r="EM248" t="s">
        <v>2780</v>
      </c>
      <c r="EN248" t="s">
        <v>2019</v>
      </c>
      <c r="EO248" t="s">
        <v>1508</v>
      </c>
      <c r="EP248" t="s">
        <v>1604</v>
      </c>
      <c r="EQ248" t="s">
        <v>1508</v>
      </c>
      <c r="ER248" t="s">
        <v>4298</v>
      </c>
      <c r="ES248" t="s">
        <v>4299</v>
      </c>
      <c r="ET248" t="s">
        <v>4300</v>
      </c>
      <c r="EU248" t="s">
        <v>1508</v>
      </c>
      <c r="EV248" t="s">
        <v>1508</v>
      </c>
      <c r="EW248" t="s">
        <v>98</v>
      </c>
    </row>
    <row r="249" spans="1:153">
      <c r="A249">
        <v>634</v>
      </c>
      <c r="B249">
        <v>1</v>
      </c>
      <c r="C249" t="s">
        <v>611</v>
      </c>
      <c r="D249" t="s">
        <v>98</v>
      </c>
      <c r="E249" t="s">
        <v>612</v>
      </c>
      <c r="F249" t="s">
        <v>98</v>
      </c>
      <c r="G249" t="s">
        <v>98</v>
      </c>
      <c r="H249" t="s">
        <v>98</v>
      </c>
      <c r="I249" t="s">
        <v>613</v>
      </c>
      <c r="J249" t="s">
        <v>614</v>
      </c>
      <c r="K249" t="s">
        <v>615</v>
      </c>
      <c r="L249" t="s">
        <v>616</v>
      </c>
      <c r="M249">
        <v>25</v>
      </c>
      <c r="N249">
        <v>25</v>
      </c>
      <c r="O249">
        <v>1</v>
      </c>
      <c r="P249">
        <v>14</v>
      </c>
      <c r="Q249">
        <v>11</v>
      </c>
      <c r="R249">
        <v>14</v>
      </c>
      <c r="S249">
        <v>11</v>
      </c>
      <c r="T249">
        <v>14</v>
      </c>
      <c r="U249">
        <v>11</v>
      </c>
      <c r="V249">
        <v>14</v>
      </c>
      <c r="W249" s="1">
        <v>176098.4713</v>
      </c>
      <c r="X249" s="1">
        <v>122826.86289999999</v>
      </c>
      <c r="Y249" s="1">
        <v>22776.029910000001</v>
      </c>
      <c r="Z249" s="1">
        <v>191703.57149999999</v>
      </c>
      <c r="AA249" s="1">
        <v>78664.038180000003</v>
      </c>
      <c r="AB249" s="1">
        <v>123340.3888</v>
      </c>
      <c r="AC249" s="1">
        <v>387454.54200000002</v>
      </c>
      <c r="AD249" s="1">
        <v>164538.97880000001</v>
      </c>
      <c r="AE249" s="1">
        <v>229732.8829</v>
      </c>
      <c r="AF249" s="1">
        <v>164352.74549999999</v>
      </c>
      <c r="AG249" s="1">
        <v>182079.16469999999</v>
      </c>
      <c r="AH249">
        <v>11</v>
      </c>
      <c r="AI249" s="1">
        <v>64558.945370000001</v>
      </c>
      <c r="AJ249" s="1">
        <v>53153.500699999997</v>
      </c>
      <c r="AK249" s="1">
        <v>114515.4547</v>
      </c>
      <c r="AL249" s="1">
        <v>61336.193299999999</v>
      </c>
      <c r="AM249" s="1">
        <v>63937.25159</v>
      </c>
      <c r="AN249" s="1">
        <v>230556.88329999999</v>
      </c>
      <c r="AO249" s="1">
        <v>88034.775330000004</v>
      </c>
      <c r="AP249" s="1">
        <v>67101.138789999997</v>
      </c>
      <c r="AQ249" s="1">
        <v>54554.388729999999</v>
      </c>
      <c r="AR249" s="1">
        <v>104419.96369999999</v>
      </c>
      <c r="AS249" s="1">
        <v>90216.849549999999</v>
      </c>
      <c r="AT249" s="1">
        <v>128906.955525</v>
      </c>
      <c r="AU249" s="1">
        <v>167597.06149908999</v>
      </c>
      <c r="AV249" s="1">
        <v>90216.849550908999</v>
      </c>
      <c r="AW249" s="1">
        <v>88008.044434171796</v>
      </c>
      <c r="AX249" s="1">
        <v>108618.81431037201</v>
      </c>
      <c r="AY249" s="1">
        <v>16182.284016395401</v>
      </c>
      <c r="AZ249" s="1">
        <v>140252.33237814499</v>
      </c>
      <c r="BA249" s="1">
        <v>139137.16566603101</v>
      </c>
      <c r="BB249" s="1">
        <v>89095.1084959008</v>
      </c>
      <c r="BC249" s="1">
        <v>227893.52662243001</v>
      </c>
      <c r="BD249" s="1">
        <v>113636.78904311301</v>
      </c>
      <c r="BE249" s="1">
        <v>143745.37378684501</v>
      </c>
      <c r="BF249" s="1">
        <v>111608.144239588</v>
      </c>
      <c r="BG249" s="1">
        <v>129366.565125076</v>
      </c>
      <c r="BH249" s="1">
        <v>129366.565125076</v>
      </c>
      <c r="BI249" s="1">
        <v>131414.67438449201</v>
      </c>
      <c r="BJ249" s="1">
        <v>100335.37513974401</v>
      </c>
      <c r="BK249" s="1">
        <v>204121.87526287499</v>
      </c>
      <c r="BL249" s="1">
        <v>96695.079431952996</v>
      </c>
      <c r="BM249" s="1">
        <v>100791.47426043299</v>
      </c>
      <c r="BN249" s="1">
        <v>394324.24466027698</v>
      </c>
      <c r="BO249" s="1">
        <v>143676.28809796201</v>
      </c>
      <c r="BP249" s="1">
        <v>114091.779645505</v>
      </c>
      <c r="BQ249" s="1">
        <v>160492.92930888801</v>
      </c>
      <c r="BR249" s="1">
        <v>110014.325707332</v>
      </c>
      <c r="BS249" s="1">
        <v>152256.23172356701</v>
      </c>
      <c r="BT249" s="1">
        <v>152256.23172356701</v>
      </c>
      <c r="BU249" s="1">
        <v>140345.522611038</v>
      </c>
      <c r="BV249" s="7">
        <v>1.08486704022285</v>
      </c>
      <c r="BW249" s="7">
        <v>0.92177194340292701</v>
      </c>
      <c r="BX249" s="1">
        <v>95477.026681101197</v>
      </c>
      <c r="BY249" s="1">
        <v>117836.971593408</v>
      </c>
      <c r="BZ249" s="1">
        <v>17555.6265649124</v>
      </c>
      <c r="CA249" s="1">
        <v>152155.13271142999</v>
      </c>
      <c r="CB249" s="1">
        <v>150945.32510110401</v>
      </c>
      <c r="CC249" s="1">
        <v>96656.346652281703</v>
      </c>
      <c r="CD249" s="1">
        <v>247234.17571282299</v>
      </c>
      <c r="CE249" s="1">
        <v>123280.806989631</v>
      </c>
      <c r="CF249" s="1">
        <v>155944.618205862</v>
      </c>
      <c r="CG249" s="1">
        <v>121079.99710596701</v>
      </c>
      <c r="CH249" s="1">
        <v>140345.522611038</v>
      </c>
      <c r="CI249" s="1">
        <v>121134.35979905599</v>
      </c>
      <c r="CJ249" s="1">
        <v>92486.333734624</v>
      </c>
      <c r="CK249" s="1">
        <v>188153.817652111</v>
      </c>
      <c r="CL249" s="1">
        <v>89130.8112854918</v>
      </c>
      <c r="CM249" s="1">
        <v>92906.753107485594</v>
      </c>
      <c r="CN249" s="1">
        <v>363477.02533139498</v>
      </c>
      <c r="CO249" s="1">
        <v>132436.771300978</v>
      </c>
      <c r="CP249" s="1">
        <v>105166.601450136</v>
      </c>
      <c r="CQ249" s="1">
        <v>147937.87935148299</v>
      </c>
      <c r="CR249" s="1">
        <v>101408.11880941001</v>
      </c>
      <c r="CS249" s="1">
        <v>140345.522611038</v>
      </c>
      <c r="CT249" s="20">
        <v>111149.458549859</v>
      </c>
      <c r="CU249" s="20">
        <v>112823.284897573</v>
      </c>
      <c r="CV249" s="20">
        <v>133831.20589922101</v>
      </c>
      <c r="CW249" s="20">
        <v>146028.08780133599</v>
      </c>
      <c r="CX249" s="20">
        <v>123375.948676179</v>
      </c>
      <c r="CY249" s="20">
        <v>91724.645091784696</v>
      </c>
      <c r="CZ249" s="20">
        <v>194584.090180214</v>
      </c>
      <c r="DA249" s="20">
        <v>89862.718367121197</v>
      </c>
      <c r="DB249" s="20">
        <v>109120.31538668</v>
      </c>
      <c r="DC249" s="22">
        <v>97698.681994769606</v>
      </c>
      <c r="DD249" s="22">
        <v>244126.17502926601</v>
      </c>
      <c r="DE249" s="22">
        <v>114440.905922041</v>
      </c>
      <c r="DF249" s="22">
        <v>170619.90393204501</v>
      </c>
      <c r="DG249" s="22">
        <v>117012.44635769</v>
      </c>
      <c r="DH249" s="22">
        <v>332140.19023430801</v>
      </c>
      <c r="DI249" s="22">
        <v>111958.14810514401</v>
      </c>
      <c r="DJ249" s="22">
        <v>106427.196929992</v>
      </c>
      <c r="DK249" s="22">
        <v>130506.92682294401</v>
      </c>
      <c r="DL249" s="22">
        <v>128364.807017403</v>
      </c>
      <c r="DM249" s="6">
        <v>0.32952395459088701</v>
      </c>
      <c r="DN249" s="6">
        <v>1.2565987884640699</v>
      </c>
      <c r="DO249" s="5">
        <v>0.14467115075554299</v>
      </c>
      <c r="DP249" s="5">
        <v>0.47578470001999101</v>
      </c>
      <c r="DQ249" s="24">
        <v>123611.08387221899</v>
      </c>
      <c r="DR249" s="26">
        <v>155329.53823455999</v>
      </c>
      <c r="DS249" t="s">
        <v>1441</v>
      </c>
      <c r="DT249" t="s">
        <v>1442</v>
      </c>
      <c r="DU249" t="s">
        <v>611</v>
      </c>
      <c r="DV249" t="s">
        <v>4301</v>
      </c>
      <c r="DW249" t="s">
        <v>4302</v>
      </c>
      <c r="DX249" t="s">
        <v>4303</v>
      </c>
      <c r="DY249" t="s">
        <v>4304</v>
      </c>
      <c r="DZ249" t="s">
        <v>4305</v>
      </c>
      <c r="EA249" t="s">
        <v>4306</v>
      </c>
      <c r="EB249" t="str">
        <f>"HBB"</f>
        <v>HBB</v>
      </c>
      <c r="EC249" t="s">
        <v>1508</v>
      </c>
      <c r="ED249" t="s">
        <v>1506</v>
      </c>
      <c r="EE249">
        <v>9606</v>
      </c>
      <c r="EF249" s="15" t="str">
        <f>HYPERLINK("http://www.uniprot.org/uniprot/P68871", "P68871")</f>
        <v>P68871</v>
      </c>
      <c r="EG249" t="s">
        <v>4307</v>
      </c>
      <c r="EH249" t="s">
        <v>4111</v>
      </c>
      <c r="EI249" t="s">
        <v>1508</v>
      </c>
      <c r="EJ249" t="s">
        <v>1510</v>
      </c>
      <c r="EK249" t="s">
        <v>1508</v>
      </c>
      <c r="EL249" t="s">
        <v>4308</v>
      </c>
      <c r="EM249" t="s">
        <v>1508</v>
      </c>
      <c r="EN249" t="s">
        <v>4309</v>
      </c>
      <c r="EO249" t="s">
        <v>4310</v>
      </c>
      <c r="EP249" t="s">
        <v>4311</v>
      </c>
      <c r="EQ249" t="s">
        <v>1514</v>
      </c>
      <c r="ER249" t="s">
        <v>4312</v>
      </c>
      <c r="ES249" t="s">
        <v>4313</v>
      </c>
      <c r="ET249" t="s">
        <v>4314</v>
      </c>
      <c r="EU249" t="s">
        <v>1508</v>
      </c>
      <c r="EV249" t="s">
        <v>4315</v>
      </c>
      <c r="EW249" t="s">
        <v>98</v>
      </c>
    </row>
    <row r="250" spans="1:153">
      <c r="A250">
        <v>169</v>
      </c>
      <c r="B250">
        <v>1</v>
      </c>
      <c r="C250" t="s">
        <v>617</v>
      </c>
      <c r="D250" t="s">
        <v>98</v>
      </c>
      <c r="E250" t="s">
        <v>98</v>
      </c>
      <c r="F250" t="s">
        <v>98</v>
      </c>
      <c r="G250" t="s">
        <v>98</v>
      </c>
      <c r="H250" t="s">
        <v>98</v>
      </c>
      <c r="I250">
        <v>10.9</v>
      </c>
      <c r="J250">
        <v>597</v>
      </c>
      <c r="K250">
        <v>67033</v>
      </c>
      <c r="L250" t="s">
        <v>618</v>
      </c>
      <c r="M250">
        <v>15</v>
      </c>
      <c r="N250">
        <v>15</v>
      </c>
      <c r="O250">
        <v>1</v>
      </c>
      <c r="P250">
        <v>7</v>
      </c>
      <c r="Q250">
        <v>8</v>
      </c>
      <c r="R250">
        <v>7</v>
      </c>
      <c r="S250">
        <v>8</v>
      </c>
      <c r="T250">
        <v>7</v>
      </c>
      <c r="U250">
        <v>8</v>
      </c>
      <c r="V250">
        <v>7</v>
      </c>
      <c r="W250" s="1">
        <v>207874.0724</v>
      </c>
      <c r="X250" s="1">
        <v>115711.9752</v>
      </c>
      <c r="Y250" s="1">
        <v>19647.312870000002</v>
      </c>
      <c r="Z250" s="1">
        <v>146404.10990000001</v>
      </c>
      <c r="AA250" s="1">
        <v>78587.046170000001</v>
      </c>
      <c r="AB250" s="1">
        <v>125625.9654</v>
      </c>
      <c r="AC250" s="1">
        <v>183635.57430000001</v>
      </c>
      <c r="AD250" s="1">
        <v>151738.90059999999</v>
      </c>
      <c r="AE250" s="1">
        <v>141556.5833</v>
      </c>
      <c r="AF250" s="1">
        <v>412202.06099999999</v>
      </c>
      <c r="AG250" s="1">
        <v>173704.03200000001</v>
      </c>
      <c r="AH250">
        <v>8</v>
      </c>
      <c r="AI250" s="1">
        <v>105894.1042</v>
      </c>
      <c r="AJ250" s="1">
        <v>50108.673580000002</v>
      </c>
      <c r="AK250" s="1">
        <v>412773.62209999998</v>
      </c>
      <c r="AL250" s="1">
        <v>60973.09216</v>
      </c>
      <c r="AM250" s="1">
        <v>51403.486199999999</v>
      </c>
      <c r="AN250" s="1">
        <v>65121.101560000003</v>
      </c>
      <c r="AO250" s="1">
        <v>61440.300289999999</v>
      </c>
      <c r="AP250" s="1">
        <v>54773.607669999998</v>
      </c>
      <c r="AQ250" s="1">
        <v>38082.701659999999</v>
      </c>
      <c r="AR250" s="1">
        <v>80290.533200000005</v>
      </c>
      <c r="AS250" s="1">
        <v>98086.122260000004</v>
      </c>
      <c r="AT250" s="1">
        <v>128892.499000909</v>
      </c>
      <c r="AU250" s="1">
        <v>159698.87573999999</v>
      </c>
      <c r="AV250" s="1">
        <v>98086.122261818193</v>
      </c>
      <c r="AW250" s="1">
        <v>103888.41234927499</v>
      </c>
      <c r="AX250" s="1">
        <v>102326.944212259</v>
      </c>
      <c r="AY250" s="1">
        <v>13959.342268062501</v>
      </c>
      <c r="AZ250" s="1">
        <v>107110.773798084</v>
      </c>
      <c r="BA250" s="1">
        <v>139000.98590335701</v>
      </c>
      <c r="BB250" s="1">
        <v>90746.098063340003</v>
      </c>
      <c r="BC250" s="1">
        <v>108011.015755655</v>
      </c>
      <c r="BD250" s="1">
        <v>104796.575029649</v>
      </c>
      <c r="BE250" s="1">
        <v>88572.883958037797</v>
      </c>
      <c r="BF250" s="1">
        <v>279916.87598515698</v>
      </c>
      <c r="BG250" s="1">
        <v>123416.064683959</v>
      </c>
      <c r="BH250" s="1">
        <v>123416.064683959</v>
      </c>
      <c r="BI250" s="1">
        <v>215555.55381093899</v>
      </c>
      <c r="BJ250" s="1">
        <v>94587.7975146104</v>
      </c>
      <c r="BK250" s="1">
        <v>735762.05083261698</v>
      </c>
      <c r="BL250" s="1">
        <v>96122.658946018899</v>
      </c>
      <c r="BM250" s="1">
        <v>81033.091466730504</v>
      </c>
      <c r="BN250" s="1">
        <v>111377.41288200401</v>
      </c>
      <c r="BO250" s="1">
        <v>100273.037015216</v>
      </c>
      <c r="BP250" s="1">
        <v>93131.331142271898</v>
      </c>
      <c r="BQ250" s="1">
        <v>112035.062397259</v>
      </c>
      <c r="BR250" s="1">
        <v>84592.146536823304</v>
      </c>
      <c r="BS250" s="1">
        <v>165536.96381747199</v>
      </c>
      <c r="BT250" s="1">
        <v>165536.96381747199</v>
      </c>
      <c r="BU250" s="1">
        <v>142933.27336237399</v>
      </c>
      <c r="BV250" s="7">
        <v>1.1581415574090299</v>
      </c>
      <c r="BW250" s="7">
        <v>0.86345230736488998</v>
      </c>
      <c r="BX250" s="1">
        <v>120317.48767494199</v>
      </c>
      <c r="BY250" s="1">
        <v>118509.086534894</v>
      </c>
      <c r="BZ250" s="1">
        <v>16166.8943947397</v>
      </c>
      <c r="CA250" s="1">
        <v>124049.43838180001</v>
      </c>
      <c r="CB250" s="1">
        <v>160982.81829550501</v>
      </c>
      <c r="CC250" s="1">
        <v>105096.82733986901</v>
      </c>
      <c r="CD250" s="1">
        <v>125092.046004587</v>
      </c>
      <c r="CE250" s="1">
        <v>121369.268615971</v>
      </c>
      <c r="CF250" s="1">
        <v>102579.937771371</v>
      </c>
      <c r="CG250" s="1">
        <v>324183.366698522</v>
      </c>
      <c r="CH250" s="1">
        <v>142933.27336237399</v>
      </c>
      <c r="CI250" s="1">
        <v>186121.94030337199</v>
      </c>
      <c r="CJ250" s="1">
        <v>81672.052012553395</v>
      </c>
      <c r="CK250" s="1">
        <v>635295.44046294596</v>
      </c>
      <c r="CL250" s="1">
        <v>82997.331656988405</v>
      </c>
      <c r="CM250" s="1">
        <v>69968.209799858596</v>
      </c>
      <c r="CN250" s="1">
        <v>96169.084141298707</v>
      </c>
      <c r="CO250" s="1">
        <v>86580.985177274095</v>
      </c>
      <c r="CP250" s="1">
        <v>80414.462762758296</v>
      </c>
      <c r="CQ250" s="1">
        <v>96736.933132682796</v>
      </c>
      <c r="CR250" s="1">
        <v>73041.284112169</v>
      </c>
      <c r="CS250" s="1">
        <v>142933.27336237399</v>
      </c>
      <c r="CT250" s="20">
        <v>140067.449458983</v>
      </c>
      <c r="CU250" s="20">
        <v>113466.802925079</v>
      </c>
      <c r="CV250" s="20">
        <v>109110.258943701</v>
      </c>
      <c r="CW250" s="20">
        <v>155738.59679865401</v>
      </c>
      <c r="CX250" s="20">
        <v>189566.123042808</v>
      </c>
      <c r="CY250" s="20">
        <v>80999.426426227903</v>
      </c>
      <c r="CZ250" s="20">
        <v>657007.053169052</v>
      </c>
      <c r="DA250" s="20">
        <v>83678.873022089698</v>
      </c>
      <c r="DB250" s="20">
        <v>82178.666943284101</v>
      </c>
      <c r="DC250" s="22">
        <v>106230.184241034</v>
      </c>
      <c r="DD250" s="22">
        <v>123519.503845442</v>
      </c>
      <c r="DE250" s="22">
        <v>112666.435195185</v>
      </c>
      <c r="DF250" s="22">
        <v>112233.300060423</v>
      </c>
      <c r="DG250" s="22">
        <v>313292.77925789199</v>
      </c>
      <c r="DH250" s="22">
        <v>87877.9556210679</v>
      </c>
      <c r="DI250" s="22">
        <v>73193.016307661397</v>
      </c>
      <c r="DJ250" s="22">
        <v>81378.3629637345</v>
      </c>
      <c r="DK250" s="22">
        <v>85338.791584459104</v>
      </c>
      <c r="DL250" s="22">
        <v>92457.393445817899</v>
      </c>
      <c r="DM250" s="6">
        <v>-0.59192429104452504</v>
      </c>
      <c r="DN250" s="6">
        <v>-1.50725645281009</v>
      </c>
      <c r="DO250" s="5">
        <v>0.11010540940573101</v>
      </c>
      <c r="DP250" s="5">
        <v>0.42018303503214699</v>
      </c>
      <c r="DQ250" s="24">
        <v>179090.36119220901</v>
      </c>
      <c r="DR250" s="26">
        <v>118818.772252272</v>
      </c>
      <c r="DS250" t="s">
        <v>1443</v>
      </c>
      <c r="DT250" t="s">
        <v>1442</v>
      </c>
      <c r="DU250" t="s">
        <v>617</v>
      </c>
      <c r="DV250" t="s">
        <v>617</v>
      </c>
      <c r="DW250" t="s">
        <v>4316</v>
      </c>
      <c r="DX250" t="s">
        <v>4317</v>
      </c>
      <c r="DY250" t="s">
        <v>4318</v>
      </c>
      <c r="DZ250" t="s">
        <v>4319</v>
      </c>
      <c r="EA250" t="s">
        <v>4320</v>
      </c>
      <c r="EB250" t="str">
        <f>"C4BPA"</f>
        <v>C4BPA</v>
      </c>
      <c r="EC250" t="s">
        <v>4321</v>
      </c>
      <c r="ED250" t="s">
        <v>1506</v>
      </c>
      <c r="EE250">
        <v>9606</v>
      </c>
      <c r="EF250" s="15" t="str">
        <f>HYPERLINK("http://www.uniprot.org/uniprot/P04003", "P04003")</f>
        <v>P04003</v>
      </c>
      <c r="EG250" t="s">
        <v>4322</v>
      </c>
      <c r="EH250" t="s">
        <v>2005</v>
      </c>
      <c r="EI250" t="s">
        <v>1509</v>
      </c>
      <c r="EJ250" t="s">
        <v>1510</v>
      </c>
      <c r="EK250" t="s">
        <v>1508</v>
      </c>
      <c r="EL250" t="s">
        <v>1508</v>
      </c>
      <c r="EM250" t="s">
        <v>1544</v>
      </c>
      <c r="EN250" t="s">
        <v>1508</v>
      </c>
      <c r="EO250" t="s">
        <v>1508</v>
      </c>
      <c r="EP250" t="s">
        <v>1617</v>
      </c>
      <c r="EQ250" t="s">
        <v>1514</v>
      </c>
      <c r="ER250" t="s">
        <v>4323</v>
      </c>
      <c r="ES250" t="s">
        <v>4324</v>
      </c>
      <c r="ET250" t="s">
        <v>4325</v>
      </c>
      <c r="EU250" t="s">
        <v>1508</v>
      </c>
      <c r="EV250" t="s">
        <v>1756</v>
      </c>
      <c r="EW250" t="s">
        <v>98</v>
      </c>
    </row>
    <row r="251" spans="1:153">
      <c r="A251">
        <v>133</v>
      </c>
      <c r="B251">
        <v>1</v>
      </c>
      <c r="C251" t="s">
        <v>619</v>
      </c>
      <c r="D251" t="s">
        <v>98</v>
      </c>
      <c r="E251" t="s">
        <v>98</v>
      </c>
      <c r="F251" t="s">
        <v>98</v>
      </c>
      <c r="G251" t="s">
        <v>98</v>
      </c>
      <c r="H251" t="s">
        <v>98</v>
      </c>
      <c r="I251">
        <v>4.2</v>
      </c>
      <c r="J251">
        <v>1464</v>
      </c>
      <c r="K251">
        <v>138940</v>
      </c>
      <c r="L251" t="s">
        <v>620</v>
      </c>
      <c r="M251">
        <v>12</v>
      </c>
      <c r="N251">
        <v>12</v>
      </c>
      <c r="O251">
        <v>1</v>
      </c>
      <c r="P251">
        <v>4</v>
      </c>
      <c r="Q251">
        <v>8</v>
      </c>
      <c r="R251">
        <v>4</v>
      </c>
      <c r="S251">
        <v>8</v>
      </c>
      <c r="T251">
        <v>4</v>
      </c>
      <c r="U251">
        <v>8</v>
      </c>
      <c r="V251">
        <v>4</v>
      </c>
      <c r="W251" s="1">
        <v>88757.728520000004</v>
      </c>
      <c r="X251" s="1">
        <v>77427.377930000002</v>
      </c>
      <c r="Y251" s="1">
        <v>31809.171139999999</v>
      </c>
      <c r="Z251" s="1">
        <v>94030.183590000001</v>
      </c>
      <c r="AA251" s="1">
        <v>76328.604980000004</v>
      </c>
      <c r="AB251" s="1">
        <v>85018.143559999997</v>
      </c>
      <c r="AC251" s="1">
        <v>106901.54300000001</v>
      </c>
      <c r="AD251" s="1">
        <v>109330.9844</v>
      </c>
      <c r="AE251" s="1">
        <v>106074.0039</v>
      </c>
      <c r="AF251" s="1">
        <v>90491.243159999998</v>
      </c>
      <c r="AG251" s="1">
        <v>92706.64589</v>
      </c>
      <c r="AH251">
        <v>8</v>
      </c>
      <c r="AI251" s="1">
        <v>90288.995970000004</v>
      </c>
      <c r="AJ251" s="1">
        <v>124029.37239999999</v>
      </c>
      <c r="AK251" s="1">
        <v>124076.74490000001</v>
      </c>
      <c r="AL251" s="1">
        <v>564884.59349999996</v>
      </c>
      <c r="AM251" s="1">
        <v>116727.4608</v>
      </c>
      <c r="AN251" s="1">
        <v>195808.3757</v>
      </c>
      <c r="AO251" s="1">
        <v>121123.1771</v>
      </c>
      <c r="AP251" s="1">
        <v>97235.437260000006</v>
      </c>
      <c r="AQ251" s="1">
        <v>94560.498170000006</v>
      </c>
      <c r="AR251" s="1">
        <v>143656.38089999999</v>
      </c>
      <c r="AS251" s="1">
        <v>167239.10370000001</v>
      </c>
      <c r="AT251" s="1">
        <v>127204.807748636</v>
      </c>
      <c r="AU251" s="1">
        <v>87170.511824545407</v>
      </c>
      <c r="AV251" s="1">
        <v>167239.10367272701</v>
      </c>
      <c r="AW251" s="1">
        <v>44358.102928428503</v>
      </c>
      <c r="AX251" s="1">
        <v>68470.933697661603</v>
      </c>
      <c r="AY251" s="1">
        <v>22600.297055616498</v>
      </c>
      <c r="AZ251" s="1">
        <v>68793.463049501603</v>
      </c>
      <c r="BA251" s="1">
        <v>135006.36379559</v>
      </c>
      <c r="BB251" s="1">
        <v>61412.979140846299</v>
      </c>
      <c r="BC251" s="1">
        <v>62877.4914081389</v>
      </c>
      <c r="BD251" s="1">
        <v>75508.077786482099</v>
      </c>
      <c r="BE251" s="1">
        <v>66371.200966950404</v>
      </c>
      <c r="BF251" s="1">
        <v>61450.508102530999</v>
      </c>
      <c r="BG251" s="1">
        <v>65867.724969061906</v>
      </c>
      <c r="BH251" s="1">
        <v>65867.724969061906</v>
      </c>
      <c r="BI251" s="1">
        <v>183790.16165610999</v>
      </c>
      <c r="BJ251" s="1">
        <v>234124.44042657499</v>
      </c>
      <c r="BK251" s="1">
        <v>221164.71450819299</v>
      </c>
      <c r="BL251" s="1">
        <v>890527.39825588395</v>
      </c>
      <c r="BM251" s="1">
        <v>184010.61303281001</v>
      </c>
      <c r="BN251" s="1">
        <v>334893.44903049403</v>
      </c>
      <c r="BO251" s="1">
        <v>197677.88834726301</v>
      </c>
      <c r="BP251" s="1">
        <v>165328.99860792799</v>
      </c>
      <c r="BQ251" s="1">
        <v>278186.44295184797</v>
      </c>
      <c r="BR251" s="1">
        <v>151352.85742556801</v>
      </c>
      <c r="BS251" s="1">
        <v>282244.34629671503</v>
      </c>
      <c r="BT251" s="1">
        <v>282244.34629671503</v>
      </c>
      <c r="BU251" s="1">
        <v>136348.058203792</v>
      </c>
      <c r="BV251" s="7">
        <v>2.0700283525479999</v>
      </c>
      <c r="BW251" s="7">
        <v>0.48308517067850598</v>
      </c>
      <c r="BX251" s="1">
        <v>91822.530727089703</v>
      </c>
      <c r="BY251" s="1">
        <v>141736.774079594</v>
      </c>
      <c r="BZ251" s="1">
        <v>46783.2556811334</v>
      </c>
      <c r="CA251" s="1">
        <v>142404.418982431</v>
      </c>
      <c r="CB251" s="1">
        <v>279467.00083128299</v>
      </c>
      <c r="CC251" s="1">
        <v>127126.60803598999</v>
      </c>
      <c r="CD251" s="1">
        <v>130158.18995194101</v>
      </c>
      <c r="CE251" s="1">
        <v>156303.861864418</v>
      </c>
      <c r="CF251" s="1">
        <v>137390.26779424801</v>
      </c>
      <c r="CG251" s="1">
        <v>127204.29405072</v>
      </c>
      <c r="CH251" s="1">
        <v>136348.058203792</v>
      </c>
      <c r="CI251" s="1">
        <v>88786.301612672396</v>
      </c>
      <c r="CJ251" s="1">
        <v>113102.04526348101</v>
      </c>
      <c r="CK251" s="1">
        <v>106841.39385625299</v>
      </c>
      <c r="CL251" s="1">
        <v>430200.58018033003</v>
      </c>
      <c r="CM251" s="1">
        <v>88892.798403611698</v>
      </c>
      <c r="CN251" s="1">
        <v>161782.05898400999</v>
      </c>
      <c r="CO251" s="1">
        <v>95495.256431604605</v>
      </c>
      <c r="CP251" s="1">
        <v>79867.987510617793</v>
      </c>
      <c r="CQ251" s="1">
        <v>134387.74527384</v>
      </c>
      <c r="CR251" s="1">
        <v>73116.320962110607</v>
      </c>
      <c r="CS251" s="1">
        <v>136348.058203792</v>
      </c>
      <c r="CT251" s="20">
        <v>106895.081757023</v>
      </c>
      <c r="CU251" s="20">
        <v>135706.206856893</v>
      </c>
      <c r="CV251" s="20">
        <v>125254.76320237901</v>
      </c>
      <c r="CW251" s="20">
        <v>270363.00533078302</v>
      </c>
      <c r="CX251" s="20">
        <v>90429.2903275672</v>
      </c>
      <c r="CY251" s="20">
        <v>112170.57204057</v>
      </c>
      <c r="CZ251" s="20">
        <v>110492.764252832</v>
      </c>
      <c r="DA251" s="20">
        <v>433733.217734212</v>
      </c>
      <c r="DB251" s="20">
        <v>104405.86795864601</v>
      </c>
      <c r="DC251" s="22">
        <v>128497.532565171</v>
      </c>
      <c r="DD251" s="22">
        <v>128521.960890263</v>
      </c>
      <c r="DE251" s="22">
        <v>145096.029038665</v>
      </c>
      <c r="DF251" s="22">
        <v>150319.48240308999</v>
      </c>
      <c r="DG251" s="22">
        <v>122931.004210802</v>
      </c>
      <c r="DH251" s="22">
        <v>147834.16860654601</v>
      </c>
      <c r="DI251" s="22">
        <v>80728.878829359703</v>
      </c>
      <c r="DJ251" s="22">
        <v>80825.337302783606</v>
      </c>
      <c r="DK251" s="22">
        <v>118553.353037352</v>
      </c>
      <c r="DL251" s="22">
        <v>92552.376873920395</v>
      </c>
      <c r="DM251" s="6">
        <v>-0.46873493980775299</v>
      </c>
      <c r="DN251" s="6">
        <v>-1.3838953791689199</v>
      </c>
      <c r="DO251" s="5">
        <v>7.7151919208894096E-2</v>
      </c>
      <c r="DP251" s="5">
        <v>0.374479270333134</v>
      </c>
      <c r="DQ251" s="24">
        <v>165494.529940101</v>
      </c>
      <c r="DR251" s="26">
        <v>119586.01237579501</v>
      </c>
      <c r="DS251" t="s">
        <v>1443</v>
      </c>
      <c r="DT251" t="s">
        <v>1442</v>
      </c>
      <c r="DU251" t="s">
        <v>619</v>
      </c>
      <c r="DV251" t="s">
        <v>619</v>
      </c>
      <c r="DW251" t="s">
        <v>4326</v>
      </c>
      <c r="DX251" t="s">
        <v>4327</v>
      </c>
      <c r="DY251" t="s">
        <v>4328</v>
      </c>
      <c r="DZ251" t="s">
        <v>4329</v>
      </c>
      <c r="EA251" t="s">
        <v>4330</v>
      </c>
      <c r="EB251" t="str">
        <f>"COL1A1"</f>
        <v>COL1A1</v>
      </c>
      <c r="EC251" t="s">
        <v>1508</v>
      </c>
      <c r="ED251" t="s">
        <v>1506</v>
      </c>
      <c r="EE251">
        <v>9606</v>
      </c>
      <c r="EF251" s="15" t="str">
        <f>HYPERLINK("http://www.uniprot.org/uniprot/P02452", "P02452")</f>
        <v>P02452</v>
      </c>
      <c r="EG251" t="s">
        <v>4331</v>
      </c>
      <c r="EH251" t="s">
        <v>1508</v>
      </c>
      <c r="EI251" t="s">
        <v>1788</v>
      </c>
      <c r="EJ251" t="s">
        <v>4332</v>
      </c>
      <c r="EK251" t="s">
        <v>1508</v>
      </c>
      <c r="EL251" t="s">
        <v>4333</v>
      </c>
      <c r="EM251" t="s">
        <v>2317</v>
      </c>
      <c r="EN251" t="s">
        <v>1805</v>
      </c>
      <c r="EO251" t="s">
        <v>1508</v>
      </c>
      <c r="EP251" t="s">
        <v>1561</v>
      </c>
      <c r="EQ251" t="s">
        <v>1514</v>
      </c>
      <c r="ER251" t="s">
        <v>4334</v>
      </c>
      <c r="ES251" t="s">
        <v>4335</v>
      </c>
      <c r="ET251" t="s">
        <v>4336</v>
      </c>
      <c r="EU251" t="s">
        <v>1508</v>
      </c>
      <c r="EV251" t="s">
        <v>4337</v>
      </c>
      <c r="EW251" t="s">
        <v>98</v>
      </c>
    </row>
    <row r="252" spans="1:153">
      <c r="A252">
        <v>207</v>
      </c>
      <c r="B252">
        <v>1</v>
      </c>
      <c r="C252" t="s">
        <v>621</v>
      </c>
      <c r="D252" t="s">
        <v>98</v>
      </c>
      <c r="E252" t="s">
        <v>98</v>
      </c>
      <c r="F252" t="s">
        <v>98</v>
      </c>
      <c r="G252" t="s">
        <v>98</v>
      </c>
      <c r="H252" t="s">
        <v>98</v>
      </c>
      <c r="I252">
        <v>73.7</v>
      </c>
      <c r="J252">
        <v>114</v>
      </c>
      <c r="K252">
        <v>13242</v>
      </c>
      <c r="L252" t="s">
        <v>622</v>
      </c>
      <c r="M252">
        <v>33</v>
      </c>
      <c r="N252">
        <v>33</v>
      </c>
      <c r="O252">
        <v>1</v>
      </c>
      <c r="P252">
        <v>14</v>
      </c>
      <c r="Q252">
        <v>19</v>
      </c>
      <c r="R252">
        <v>14</v>
      </c>
      <c r="S252">
        <v>19</v>
      </c>
      <c r="T252">
        <v>14</v>
      </c>
      <c r="U252">
        <v>19</v>
      </c>
      <c r="V252">
        <v>14</v>
      </c>
      <c r="W252" s="1">
        <v>115287.6207</v>
      </c>
      <c r="X252" s="1">
        <v>185086.5932</v>
      </c>
      <c r="Y252" s="1">
        <v>12891.071840000001</v>
      </c>
      <c r="Z252" s="1">
        <v>279906.12239999999</v>
      </c>
      <c r="AA252" s="1">
        <v>45819.622280000003</v>
      </c>
      <c r="AB252" s="1">
        <v>152211.6213</v>
      </c>
      <c r="AC252" s="1">
        <v>162099.06510000001</v>
      </c>
      <c r="AD252" s="1">
        <v>213266.54680000001</v>
      </c>
      <c r="AE252" s="1">
        <v>81526.544250000006</v>
      </c>
      <c r="AF252" s="1">
        <v>107698.652</v>
      </c>
      <c r="AG252" s="1">
        <v>149211.37640000001</v>
      </c>
      <c r="AH252">
        <v>19</v>
      </c>
      <c r="AI252" s="1">
        <v>80824.44846</v>
      </c>
      <c r="AJ252" s="1">
        <v>99863.678310000003</v>
      </c>
      <c r="AK252" s="1">
        <v>89412.961550000007</v>
      </c>
      <c r="AL252" s="1">
        <v>102538.38099999999</v>
      </c>
      <c r="AM252" s="1">
        <v>152099.6146</v>
      </c>
      <c r="AN252" s="1">
        <v>101426.5687</v>
      </c>
      <c r="AO252" s="1">
        <v>171466.0454</v>
      </c>
      <c r="AP252" s="1">
        <v>148767.02559999999</v>
      </c>
      <c r="AQ252" s="1">
        <v>90457.991389999996</v>
      </c>
      <c r="AR252" s="1">
        <v>127957.18889999999</v>
      </c>
      <c r="AS252" s="1">
        <v>116481.3904</v>
      </c>
      <c r="AT252" s="1">
        <v>126650.005935454</v>
      </c>
      <c r="AU252" s="1">
        <v>136818.62147909001</v>
      </c>
      <c r="AV252" s="1">
        <v>116481.390391818</v>
      </c>
      <c r="AW252" s="1">
        <v>57616.843407973101</v>
      </c>
      <c r="AX252" s="1">
        <v>163676.62434314401</v>
      </c>
      <c r="AY252" s="1">
        <v>9159.0583001055093</v>
      </c>
      <c r="AZ252" s="1">
        <v>204782.23856941899</v>
      </c>
      <c r="BA252" s="1">
        <v>81043.5431923734</v>
      </c>
      <c r="BB252" s="1">
        <v>109950.285109369</v>
      </c>
      <c r="BC252" s="1">
        <v>95343.643197859201</v>
      </c>
      <c r="BD252" s="1">
        <v>147289.87480907401</v>
      </c>
      <c r="BE252" s="1">
        <v>51011.6942286716</v>
      </c>
      <c r="BF252" s="1">
        <v>73135.661045743007</v>
      </c>
      <c r="BG252" s="1">
        <v>106014.12453894501</v>
      </c>
      <c r="BH252" s="1">
        <v>106014.12453894501</v>
      </c>
      <c r="BI252" s="1">
        <v>164524.350820836</v>
      </c>
      <c r="BJ252" s="1">
        <v>188507.990896423</v>
      </c>
      <c r="BK252" s="1">
        <v>159377.102699426</v>
      </c>
      <c r="BL252" s="1">
        <v>161649.36821436</v>
      </c>
      <c r="BM252" s="1">
        <v>239771.71380909599</v>
      </c>
      <c r="BN252" s="1">
        <v>173471.09536985599</v>
      </c>
      <c r="BO252" s="1">
        <v>279839.47077233699</v>
      </c>
      <c r="BP252" s="1">
        <v>252947.93813249</v>
      </c>
      <c r="BQ252" s="1">
        <v>266117.32539853</v>
      </c>
      <c r="BR252" s="1">
        <v>134812.57182470401</v>
      </c>
      <c r="BS252" s="1">
        <v>196582.09809683601</v>
      </c>
      <c r="BT252" s="1">
        <v>196582.09809683601</v>
      </c>
      <c r="BU252" s="1">
        <v>144362.318593756</v>
      </c>
      <c r="BV252" s="7">
        <v>1.3617272153270801</v>
      </c>
      <c r="BW252" s="7">
        <v>0.73436147030358401</v>
      </c>
      <c r="BX252" s="1">
        <v>78458.423729875707</v>
      </c>
      <c r="BY252" s="1">
        <v>222882.913880926</v>
      </c>
      <c r="BZ252" s="1">
        <v>12472.138954021</v>
      </c>
      <c r="CA252" s="1">
        <v>278857.547475581</v>
      </c>
      <c r="CB252" s="1">
        <v>110359.19839159001</v>
      </c>
      <c r="CC252" s="1">
        <v>149722.29556639999</v>
      </c>
      <c r="CD252" s="1">
        <v>129832.033750959</v>
      </c>
      <c r="CE252" s="1">
        <v>200568.63106963399</v>
      </c>
      <c r="CF252" s="1">
        <v>69464.012331125501</v>
      </c>
      <c r="CG252" s="1">
        <v>99590.8200569248</v>
      </c>
      <c r="CH252" s="1">
        <v>144362.318593756</v>
      </c>
      <c r="CI252" s="1">
        <v>120820.34416953201</v>
      </c>
      <c r="CJ252" s="1">
        <v>138433.00535867101</v>
      </c>
      <c r="CK252" s="1">
        <v>117040.403471076</v>
      </c>
      <c r="CL252" s="1">
        <v>118709.067715542</v>
      </c>
      <c r="CM252" s="1">
        <v>176079.10829005801</v>
      </c>
      <c r="CN252" s="1">
        <v>127390.488650981</v>
      </c>
      <c r="CO252" s="1">
        <v>205503.32520535</v>
      </c>
      <c r="CP252" s="1">
        <v>185755.219757235</v>
      </c>
      <c r="CQ252" s="1">
        <v>195426.31035292201</v>
      </c>
      <c r="CR252" s="1">
        <v>99001.1584605971</v>
      </c>
      <c r="CS252" s="1">
        <v>144362.318593756</v>
      </c>
      <c r="CT252" s="20">
        <v>91337.273681327002</v>
      </c>
      <c r="CU252" s="20">
        <v>213399.76877847299</v>
      </c>
      <c r="CV252" s="20">
        <v>245274.945298987</v>
      </c>
      <c r="CW252" s="20">
        <v>106764.106153125</v>
      </c>
      <c r="CX252" s="20">
        <v>123056.122193784</v>
      </c>
      <c r="CY252" s="20">
        <v>137292.91423690299</v>
      </c>
      <c r="CZ252" s="20">
        <v>121040.331298794</v>
      </c>
      <c r="DA252" s="20">
        <v>119683.859777474</v>
      </c>
      <c r="DB252" s="20">
        <v>206807.44065383301</v>
      </c>
      <c r="DC252" s="22">
        <v>151336.89042367</v>
      </c>
      <c r="DD252" s="22">
        <v>128199.904825085</v>
      </c>
      <c r="DE252" s="22">
        <v>186186.774727093</v>
      </c>
      <c r="DF252" s="22">
        <v>76000.975519561107</v>
      </c>
      <c r="DG252" s="22">
        <v>96245.174827930998</v>
      </c>
      <c r="DH252" s="22">
        <v>116407.635657306</v>
      </c>
      <c r="DI252" s="22">
        <v>173726.46201976799</v>
      </c>
      <c r="DJ252" s="22">
        <v>187981.802980015</v>
      </c>
      <c r="DK252" s="22">
        <v>172399.97826324901</v>
      </c>
      <c r="DL252" s="22">
        <v>125318.019400185</v>
      </c>
      <c r="DM252" s="6">
        <v>-0.10095911492597399</v>
      </c>
      <c r="DN252" s="6">
        <v>-1.0724864975563799</v>
      </c>
      <c r="DO252" s="5">
        <v>0.62498365157591096</v>
      </c>
      <c r="DP252" s="5">
        <v>0.82681973168824396</v>
      </c>
      <c r="DQ252" s="24">
        <v>151628.52911918901</v>
      </c>
      <c r="DR252" s="26">
        <v>141380.36186438601</v>
      </c>
      <c r="DS252" t="s">
        <v>1443</v>
      </c>
      <c r="DT252" t="s">
        <v>1442</v>
      </c>
      <c r="DU252" t="s">
        <v>621</v>
      </c>
      <c r="DV252" t="s">
        <v>621</v>
      </c>
      <c r="DW252" t="s">
        <v>4338</v>
      </c>
      <c r="DX252" t="s">
        <v>4339</v>
      </c>
      <c r="DY252" t="s">
        <v>4340</v>
      </c>
      <c r="DZ252" t="s">
        <v>4341</v>
      </c>
      <c r="EA252" t="s">
        <v>4342</v>
      </c>
      <c r="EB252" t="str">
        <f>"S100A9"</f>
        <v>S100A9</v>
      </c>
      <c r="EC252" t="s">
        <v>4343</v>
      </c>
      <c r="ED252" t="s">
        <v>1506</v>
      </c>
      <c r="EE252">
        <v>9606</v>
      </c>
      <c r="EF252" s="15" t="str">
        <f>HYPERLINK("http://www.uniprot.org/uniprot/P06702", "P06702")</f>
        <v>P06702</v>
      </c>
      <c r="EG252" t="s">
        <v>4344</v>
      </c>
      <c r="EH252" t="s">
        <v>3657</v>
      </c>
      <c r="EI252" t="s">
        <v>3658</v>
      </c>
      <c r="EJ252" t="s">
        <v>1510</v>
      </c>
      <c r="EK252" t="s">
        <v>1508</v>
      </c>
      <c r="EL252" t="s">
        <v>1508</v>
      </c>
      <c r="EM252" t="s">
        <v>2730</v>
      </c>
      <c r="EN252" t="s">
        <v>3659</v>
      </c>
      <c r="EO252" t="s">
        <v>4345</v>
      </c>
      <c r="EP252" t="s">
        <v>4346</v>
      </c>
      <c r="EQ252" t="s">
        <v>1514</v>
      </c>
      <c r="ER252" t="s">
        <v>4347</v>
      </c>
      <c r="ES252" t="s">
        <v>4348</v>
      </c>
      <c r="ET252" t="s">
        <v>4349</v>
      </c>
      <c r="EU252" t="s">
        <v>1508</v>
      </c>
      <c r="EV252" t="s">
        <v>3665</v>
      </c>
      <c r="EW252" t="s">
        <v>98</v>
      </c>
    </row>
    <row r="253" spans="1:153">
      <c r="A253">
        <v>574</v>
      </c>
      <c r="B253">
        <v>1</v>
      </c>
      <c r="C253" t="s">
        <v>623</v>
      </c>
      <c r="D253" t="s">
        <v>98</v>
      </c>
      <c r="E253" t="s">
        <v>98</v>
      </c>
      <c r="F253" t="s">
        <v>98</v>
      </c>
      <c r="G253" t="s">
        <v>98</v>
      </c>
      <c r="H253" t="s">
        <v>98</v>
      </c>
      <c r="I253">
        <v>5.8</v>
      </c>
      <c r="J253">
        <v>467</v>
      </c>
      <c r="K253">
        <v>54066</v>
      </c>
      <c r="L253" t="s">
        <v>624</v>
      </c>
      <c r="M253">
        <v>6</v>
      </c>
      <c r="N253">
        <v>6</v>
      </c>
      <c r="O253">
        <v>1</v>
      </c>
      <c r="P253">
        <v>4</v>
      </c>
      <c r="Q253">
        <v>2</v>
      </c>
      <c r="R253">
        <v>4</v>
      </c>
      <c r="S253">
        <v>2</v>
      </c>
      <c r="T253">
        <v>4</v>
      </c>
      <c r="U253">
        <v>2</v>
      </c>
      <c r="V253">
        <v>4</v>
      </c>
      <c r="W253" s="1">
        <v>299095.07640000002</v>
      </c>
      <c r="X253" s="1">
        <v>338964.59840000002</v>
      </c>
      <c r="Y253" s="1">
        <v>35349.965450000003</v>
      </c>
      <c r="Z253" s="1">
        <v>266060.0601</v>
      </c>
      <c r="AA253" s="1">
        <v>78661.263919999998</v>
      </c>
      <c r="AB253" s="1">
        <v>181127.4878</v>
      </c>
      <c r="AC253" s="1">
        <v>288732.55910000001</v>
      </c>
      <c r="AD253" s="1">
        <v>127688.9258</v>
      </c>
      <c r="AE253" s="1">
        <v>244602.4602</v>
      </c>
      <c r="AF253" s="1">
        <v>278900.97120000003</v>
      </c>
      <c r="AG253" s="1">
        <v>233759.26699999999</v>
      </c>
      <c r="AH253">
        <v>2</v>
      </c>
      <c r="AI253" s="1">
        <v>44063.572139999997</v>
      </c>
      <c r="AJ253" s="1">
        <v>20651.25647</v>
      </c>
      <c r="AK253" s="1">
        <v>26693.402709999998</v>
      </c>
      <c r="AL253" s="1">
        <v>43302.869630000001</v>
      </c>
      <c r="AM253" s="1">
        <v>48201.060669999999</v>
      </c>
      <c r="AN253" s="1">
        <v>43377.50488</v>
      </c>
      <c r="AO253" s="1">
        <v>40390.256229999999</v>
      </c>
      <c r="AP253" s="1">
        <v>33849.857669999998</v>
      </c>
      <c r="AQ253" s="1">
        <v>23600.357909999999</v>
      </c>
      <c r="AR253" s="1">
        <v>24860.89258</v>
      </c>
      <c r="AS253" s="1">
        <v>34899.103089999997</v>
      </c>
      <c r="AT253" s="1">
        <v>125310.58042499999</v>
      </c>
      <c r="AU253" s="1">
        <v>215722.057760909</v>
      </c>
      <c r="AV253" s="1">
        <v>34899.103089090902</v>
      </c>
      <c r="AW253" s="1">
        <v>149477.57683262299</v>
      </c>
      <c r="AX253" s="1">
        <v>299754.72711840598</v>
      </c>
      <c r="AY253" s="1">
        <v>25116.018162168999</v>
      </c>
      <c r="AZ253" s="1">
        <v>194652.31497627299</v>
      </c>
      <c r="BA253" s="1">
        <v>139132.25868843199</v>
      </c>
      <c r="BB253" s="1">
        <v>130837.703157385</v>
      </c>
      <c r="BC253" s="1">
        <v>169827.09972727101</v>
      </c>
      <c r="BD253" s="1">
        <v>88186.760548172097</v>
      </c>
      <c r="BE253" s="1">
        <v>153049.36597141699</v>
      </c>
      <c r="BF253" s="1">
        <v>189395.19219805699</v>
      </c>
      <c r="BG253" s="1">
        <v>166085.084406946</v>
      </c>
      <c r="BH253" s="1">
        <v>166085.084406946</v>
      </c>
      <c r="BI253" s="1">
        <v>89694.773540810304</v>
      </c>
      <c r="BJ253" s="1">
        <v>38982.410146779301</v>
      </c>
      <c r="BK253" s="1">
        <v>47580.542142425104</v>
      </c>
      <c r="BL253" s="1">
        <v>68265.964893265598</v>
      </c>
      <c r="BM253" s="1">
        <v>75984.748249731303</v>
      </c>
      <c r="BN253" s="1">
        <v>74189.074740383105</v>
      </c>
      <c r="BO253" s="1">
        <v>65918.519911011404</v>
      </c>
      <c r="BP253" s="1">
        <v>57554.768398251501</v>
      </c>
      <c r="BQ253" s="1">
        <v>69429.621738777001</v>
      </c>
      <c r="BR253" s="1">
        <v>26192.829768922002</v>
      </c>
      <c r="BS253" s="1">
        <v>58898.154319507499</v>
      </c>
      <c r="BT253" s="1">
        <v>58898.154319507499</v>
      </c>
      <c r="BU253" s="1">
        <v>98904.5243230497</v>
      </c>
      <c r="BV253" s="7">
        <v>0.59550515734881504</v>
      </c>
      <c r="BW253" s="7">
        <v>1.67924658193052</v>
      </c>
      <c r="BX253" s="1">
        <v>89014.667911830897</v>
      </c>
      <c r="BY253" s="1">
        <v>178505.485938698</v>
      </c>
      <c r="BZ253" s="1">
        <v>14956.7183476381</v>
      </c>
      <c r="CA253" s="1">
        <v>115916.45745825701</v>
      </c>
      <c r="CB253" s="1">
        <v>82853.977602550804</v>
      </c>
      <c r="CC253" s="1">
        <v>77914.527005896598</v>
      </c>
      <c r="CD253" s="1">
        <v>101132.91374518099</v>
      </c>
      <c r="CE253" s="1">
        <v>52515.670716321503</v>
      </c>
      <c r="CF253" s="1">
        <v>91141.686764945596</v>
      </c>
      <c r="CG253" s="1">
        <v>112785.813731013</v>
      </c>
      <c r="CH253" s="1">
        <v>98904.5243230497</v>
      </c>
      <c r="CI253" s="1">
        <v>150619.641885438</v>
      </c>
      <c r="CJ253" s="1">
        <v>65461.078994393203</v>
      </c>
      <c r="CK253" s="1">
        <v>79899.462759068905</v>
      </c>
      <c r="CL253" s="1">
        <v>114635.388209205</v>
      </c>
      <c r="CM253" s="1">
        <v>127597.128777212</v>
      </c>
      <c r="CN253" s="1">
        <v>124581.75017437599</v>
      </c>
      <c r="CO253" s="1">
        <v>110693.449246485</v>
      </c>
      <c r="CP253" s="1">
        <v>96648.648106566907</v>
      </c>
      <c r="CQ253" s="1">
        <v>116589.45498957</v>
      </c>
      <c r="CR253" s="1">
        <v>43984.219860550496</v>
      </c>
      <c r="CS253" s="1">
        <v>98904.5243230497</v>
      </c>
      <c r="CT253" s="20">
        <v>103626.311850303</v>
      </c>
      <c r="CU253" s="20">
        <v>170910.496285767</v>
      </c>
      <c r="CV253" s="20">
        <v>101956.726721969</v>
      </c>
      <c r="CW253" s="20">
        <v>80154.9031606723</v>
      </c>
      <c r="CX253" s="20">
        <v>153406.855310983</v>
      </c>
      <c r="CY253" s="20">
        <v>64921.961933475803</v>
      </c>
      <c r="CZ253" s="20">
        <v>82630.076077474907</v>
      </c>
      <c r="DA253" s="20">
        <v>115576.72882111699</v>
      </c>
      <c r="DB253" s="20">
        <v>149864.65966038001</v>
      </c>
      <c r="DC253" s="22">
        <v>78754.751864421807</v>
      </c>
      <c r="DD253" s="22">
        <v>99861.563762340695</v>
      </c>
      <c r="DE253" s="22">
        <v>48750.012906590899</v>
      </c>
      <c r="DF253" s="22">
        <v>99718.643829768203</v>
      </c>
      <c r="DG253" s="22">
        <v>108996.89704781301</v>
      </c>
      <c r="DH253" s="22">
        <v>113841.04996709</v>
      </c>
      <c r="DI253" s="22">
        <v>93576.983667493696</v>
      </c>
      <c r="DJ253" s="22">
        <v>97807.141841815101</v>
      </c>
      <c r="DK253" s="22">
        <v>102852.166986253</v>
      </c>
      <c r="DL253" s="22">
        <v>55676.270899196199</v>
      </c>
      <c r="DM253" s="6">
        <v>-0.33714156655752597</v>
      </c>
      <c r="DN253" s="6">
        <v>-1.26325402983627</v>
      </c>
      <c r="DO253" s="5">
        <v>8.2628670856418396E-2</v>
      </c>
      <c r="DP253" s="5">
        <v>0.38587589289947399</v>
      </c>
      <c r="DQ253" s="24">
        <v>113672.07998023801</v>
      </c>
      <c r="DR253" s="26">
        <v>89983.548277278198</v>
      </c>
      <c r="DS253" t="s">
        <v>1443</v>
      </c>
      <c r="DT253" t="s">
        <v>1442</v>
      </c>
      <c r="DU253" t="s">
        <v>623</v>
      </c>
      <c r="DV253" t="s">
        <v>623</v>
      </c>
      <c r="DW253" t="s">
        <v>4350</v>
      </c>
      <c r="DX253" t="s">
        <v>4351</v>
      </c>
      <c r="DY253" t="s">
        <v>4352</v>
      </c>
      <c r="DZ253" t="s">
        <v>4353</v>
      </c>
      <c r="EA253" t="s">
        <v>4354</v>
      </c>
      <c r="EB253" t="str">
        <f>"FUCA2"</f>
        <v>FUCA2</v>
      </c>
      <c r="EC253" t="s">
        <v>1508</v>
      </c>
      <c r="ED253" t="s">
        <v>1506</v>
      </c>
      <c r="EE253">
        <v>9606</v>
      </c>
      <c r="EF253" s="15" t="str">
        <f>HYPERLINK("http://www.uniprot.org/uniprot/Q9BTY2", "Q9BTY2")</f>
        <v>Q9BTY2</v>
      </c>
      <c r="EG253" t="s">
        <v>4355</v>
      </c>
      <c r="EH253" t="s">
        <v>1508</v>
      </c>
      <c r="EI253" t="s">
        <v>1509</v>
      </c>
      <c r="EJ253" t="s">
        <v>1542</v>
      </c>
      <c r="EK253" t="s">
        <v>1508</v>
      </c>
      <c r="EL253" t="s">
        <v>1508</v>
      </c>
      <c r="EM253" t="s">
        <v>1528</v>
      </c>
      <c r="EN253" t="s">
        <v>1508</v>
      </c>
      <c r="EO253" t="s">
        <v>2816</v>
      </c>
      <c r="EP253" t="s">
        <v>2385</v>
      </c>
      <c r="EQ253" t="s">
        <v>1508</v>
      </c>
      <c r="ER253" t="s">
        <v>4356</v>
      </c>
      <c r="ES253" t="s">
        <v>4357</v>
      </c>
      <c r="ET253" t="s">
        <v>4082</v>
      </c>
      <c r="EU253" t="s">
        <v>1508</v>
      </c>
      <c r="EV253" t="s">
        <v>4358</v>
      </c>
      <c r="EW253" t="s">
        <v>98</v>
      </c>
    </row>
    <row r="254" spans="1:153">
      <c r="A254">
        <v>240</v>
      </c>
      <c r="B254">
        <v>1</v>
      </c>
      <c r="C254" t="s">
        <v>625</v>
      </c>
      <c r="D254" t="s">
        <v>98</v>
      </c>
      <c r="E254" t="s">
        <v>98</v>
      </c>
      <c r="F254" t="s">
        <v>98</v>
      </c>
      <c r="G254" t="s">
        <v>98</v>
      </c>
      <c r="H254" t="s">
        <v>98</v>
      </c>
      <c r="I254">
        <v>21.7</v>
      </c>
      <c r="J254">
        <v>240</v>
      </c>
      <c r="K254">
        <v>25851</v>
      </c>
      <c r="L254" t="s">
        <v>626</v>
      </c>
      <c r="M254">
        <v>18</v>
      </c>
      <c r="N254">
        <v>18</v>
      </c>
      <c r="O254">
        <v>1</v>
      </c>
      <c r="P254">
        <v>7</v>
      </c>
      <c r="Q254">
        <v>11</v>
      </c>
      <c r="R254">
        <v>7</v>
      </c>
      <c r="S254">
        <v>11</v>
      </c>
      <c r="T254">
        <v>7</v>
      </c>
      <c r="U254">
        <v>11</v>
      </c>
      <c r="V254">
        <v>7</v>
      </c>
      <c r="W254" s="1">
        <v>145848.8167</v>
      </c>
      <c r="X254" s="1">
        <v>112111.064</v>
      </c>
      <c r="Y254" s="1">
        <v>31880.502079999998</v>
      </c>
      <c r="Z254" s="1">
        <v>122142.43979999999</v>
      </c>
      <c r="AA254" s="1">
        <v>84874.313569999998</v>
      </c>
      <c r="AB254" s="1">
        <v>117351.7963</v>
      </c>
      <c r="AC254" s="1">
        <v>143949.73240000001</v>
      </c>
      <c r="AD254" s="1">
        <v>240563.7549</v>
      </c>
      <c r="AE254" s="1">
        <v>99508.971189999997</v>
      </c>
      <c r="AF254" s="1">
        <v>116307.9636</v>
      </c>
      <c r="AG254" s="1">
        <v>131406.5392</v>
      </c>
      <c r="AH254">
        <v>11</v>
      </c>
      <c r="AI254" s="1">
        <v>101019.292</v>
      </c>
      <c r="AJ254" s="1">
        <v>101369.5741</v>
      </c>
      <c r="AK254" s="1">
        <v>98752.095459999997</v>
      </c>
      <c r="AL254" s="1">
        <v>136590.97089999999</v>
      </c>
      <c r="AM254" s="1">
        <v>128133.50290000001</v>
      </c>
      <c r="AN254" s="1">
        <v>132365.052</v>
      </c>
      <c r="AO254" s="1">
        <v>172304.9817</v>
      </c>
      <c r="AP254" s="1">
        <v>108831.0664</v>
      </c>
      <c r="AQ254" s="1">
        <v>67042.209229999993</v>
      </c>
      <c r="AR254" s="1">
        <v>231762.3811</v>
      </c>
      <c r="AS254" s="1">
        <v>127817.11259999999</v>
      </c>
      <c r="AT254" s="1">
        <v>125087.915096818</v>
      </c>
      <c r="AU254" s="1">
        <v>122358.71761272701</v>
      </c>
      <c r="AV254" s="1">
        <v>127817.112580909</v>
      </c>
      <c r="AW254" s="1">
        <v>72890.2928347282</v>
      </c>
      <c r="AX254" s="1">
        <v>99142.569917042507</v>
      </c>
      <c r="AY254" s="1">
        <v>22650.977421545002</v>
      </c>
      <c r="AZ254" s="1">
        <v>89360.682903642402</v>
      </c>
      <c r="BA254" s="1">
        <v>150121.601956892</v>
      </c>
      <c r="BB254" s="1">
        <v>84769.240029648296</v>
      </c>
      <c r="BC254" s="1">
        <v>84668.544608237295</v>
      </c>
      <c r="BD254" s="1">
        <v>166142.35038020401</v>
      </c>
      <c r="BE254" s="1">
        <v>62263.416879147</v>
      </c>
      <c r="BF254" s="1">
        <v>78982.045223464898</v>
      </c>
      <c r="BG254" s="1">
        <v>93363.854339330501</v>
      </c>
      <c r="BH254" s="1">
        <v>93363.854339330501</v>
      </c>
      <c r="BI254" s="1">
        <v>205632.50047918101</v>
      </c>
      <c r="BJ254" s="1">
        <v>191350.59988776199</v>
      </c>
      <c r="BK254" s="1">
        <v>176023.95208787199</v>
      </c>
      <c r="BL254" s="1">
        <v>215332.482670767</v>
      </c>
      <c r="BM254" s="1">
        <v>201991.23888309899</v>
      </c>
      <c r="BN254" s="1">
        <v>226385.56005028301</v>
      </c>
      <c r="BO254" s="1">
        <v>281208.64849878399</v>
      </c>
      <c r="BP254" s="1">
        <v>185044.997301069</v>
      </c>
      <c r="BQ254" s="1">
        <v>197230.70493767899</v>
      </c>
      <c r="BR254" s="1">
        <v>244179.18928123699</v>
      </c>
      <c r="BS254" s="1">
        <v>215713.05151236901</v>
      </c>
      <c r="BT254" s="1">
        <v>215713.05151236901</v>
      </c>
      <c r="BU254" s="1">
        <v>141914.769916641</v>
      </c>
      <c r="BV254" s="7">
        <v>1.5200183295866601</v>
      </c>
      <c r="BW254" s="7">
        <v>0.65788680342553996</v>
      </c>
      <c r="BX254" s="1">
        <v>110794.581157726</v>
      </c>
      <c r="BY254" s="1">
        <v>150698.523516232</v>
      </c>
      <c r="BZ254" s="1">
        <v>34429.900863802097</v>
      </c>
      <c r="CA254" s="1">
        <v>135829.875957918</v>
      </c>
      <c r="CB254" s="1">
        <v>228187.58664138999</v>
      </c>
      <c r="CC254" s="1">
        <v>128850.79863019699</v>
      </c>
      <c r="CD254" s="1">
        <v>128697.739743946</v>
      </c>
      <c r="CE254" s="1">
        <v>252539.41789851899</v>
      </c>
      <c r="CF254" s="1">
        <v>94641.534918999198</v>
      </c>
      <c r="CG254" s="1">
        <v>120054.156447909</v>
      </c>
      <c r="CH254" s="1">
        <v>141914.769916641</v>
      </c>
      <c r="CI254" s="1">
        <v>135282.90842064901</v>
      </c>
      <c r="CJ254" s="1">
        <v>125887.03449371899</v>
      </c>
      <c r="CK254" s="1">
        <v>115803.83516541999</v>
      </c>
      <c r="CL254" s="1">
        <v>141664.398697956</v>
      </c>
      <c r="CM254" s="1">
        <v>132887.37046876599</v>
      </c>
      <c r="CN254" s="1">
        <v>148936.07244318101</v>
      </c>
      <c r="CO254" s="1">
        <v>185003.45885648101</v>
      </c>
      <c r="CP254" s="1">
        <v>121738.661764288</v>
      </c>
      <c r="CQ254" s="1">
        <v>129755.478008816</v>
      </c>
      <c r="CR254" s="1">
        <v>160642.266299273</v>
      </c>
      <c r="CS254" s="1">
        <v>141914.769916641</v>
      </c>
      <c r="CT254" s="20">
        <v>128981.370011361</v>
      </c>
      <c r="CU254" s="20">
        <v>144286.65487925999</v>
      </c>
      <c r="CV254" s="20">
        <v>119471.987389776</v>
      </c>
      <c r="CW254" s="20">
        <v>220754.08373809999</v>
      </c>
      <c r="CX254" s="20">
        <v>137786.31590374201</v>
      </c>
      <c r="CY254" s="20">
        <v>124850.268080968</v>
      </c>
      <c r="CZ254" s="20">
        <v>119761.502510178</v>
      </c>
      <c r="DA254" s="20">
        <v>142827.69088756401</v>
      </c>
      <c r="DB254" s="20">
        <v>156078.12447909199</v>
      </c>
      <c r="DC254" s="22">
        <v>130240.316711231</v>
      </c>
      <c r="DD254" s="22">
        <v>127079.870119154</v>
      </c>
      <c r="DE254" s="22">
        <v>234430.97486993601</v>
      </c>
      <c r="DF254" s="22">
        <v>103547.847829826</v>
      </c>
      <c r="DG254" s="22">
        <v>116021.06770025899</v>
      </c>
      <c r="DH254" s="22">
        <v>136095.68689775499</v>
      </c>
      <c r="DI254" s="22">
        <v>156396.478433818</v>
      </c>
      <c r="DJ254" s="22">
        <v>123197.90076818901</v>
      </c>
      <c r="DK254" s="22">
        <v>114466.888045215</v>
      </c>
      <c r="DL254" s="22">
        <v>203344.79876409</v>
      </c>
      <c r="DM254" s="6">
        <v>6.1604178357283403E-3</v>
      </c>
      <c r="DN254" s="6">
        <v>1.0042799334371499</v>
      </c>
      <c r="DO254" s="5">
        <v>0.97180448232002803</v>
      </c>
      <c r="DP254" s="5">
        <v>0.997782564277226</v>
      </c>
      <c r="DQ254" s="24">
        <v>143866.44420889401</v>
      </c>
      <c r="DR254" s="26">
        <v>144482.18301394701</v>
      </c>
      <c r="DS254" t="s">
        <v>1441</v>
      </c>
      <c r="DT254" t="s">
        <v>1442</v>
      </c>
      <c r="DU254" t="s">
        <v>625</v>
      </c>
      <c r="DV254" t="s">
        <v>625</v>
      </c>
      <c r="DW254" t="s">
        <v>4359</v>
      </c>
      <c r="DX254" t="s">
        <v>1508</v>
      </c>
      <c r="DY254" t="s">
        <v>4360</v>
      </c>
      <c r="DZ254" t="s">
        <v>4361</v>
      </c>
      <c r="EA254" t="s">
        <v>4362</v>
      </c>
      <c r="EB254" t="str">
        <f>"SOD3"</f>
        <v>SOD3</v>
      </c>
      <c r="EC254" t="s">
        <v>1508</v>
      </c>
      <c r="ED254" t="s">
        <v>1506</v>
      </c>
      <c r="EE254">
        <v>9606</v>
      </c>
      <c r="EF254" s="15" t="str">
        <f>HYPERLINK("http://www.uniprot.org/uniprot/P08294", "P08294")</f>
        <v>P08294</v>
      </c>
      <c r="EG254" t="s">
        <v>4363</v>
      </c>
      <c r="EH254" t="s">
        <v>1508</v>
      </c>
      <c r="EI254" t="s">
        <v>1509</v>
      </c>
      <c r="EJ254" t="s">
        <v>1510</v>
      </c>
      <c r="EK254" t="s">
        <v>1508</v>
      </c>
      <c r="EL254" t="s">
        <v>1508</v>
      </c>
      <c r="EM254" t="s">
        <v>1528</v>
      </c>
      <c r="EN254" t="s">
        <v>1935</v>
      </c>
      <c r="EO254" t="s">
        <v>4364</v>
      </c>
      <c r="EP254" t="s">
        <v>4365</v>
      </c>
      <c r="EQ254" t="s">
        <v>1514</v>
      </c>
      <c r="ER254" t="s">
        <v>4366</v>
      </c>
      <c r="ES254" t="s">
        <v>4367</v>
      </c>
      <c r="ET254" t="s">
        <v>4368</v>
      </c>
      <c r="EU254" t="s">
        <v>1508</v>
      </c>
      <c r="EV254" t="s">
        <v>2651</v>
      </c>
      <c r="EW254" t="s">
        <v>98</v>
      </c>
    </row>
    <row r="255" spans="1:153">
      <c r="A255">
        <v>230</v>
      </c>
      <c r="B255">
        <v>1</v>
      </c>
      <c r="C255" t="s">
        <v>627</v>
      </c>
      <c r="D255" t="s">
        <v>98</v>
      </c>
      <c r="E255" t="s">
        <v>98</v>
      </c>
      <c r="F255" t="s">
        <v>98</v>
      </c>
      <c r="G255" t="s">
        <v>98</v>
      </c>
      <c r="H255" t="s">
        <v>98</v>
      </c>
      <c r="I255">
        <v>5.8</v>
      </c>
      <c r="J255">
        <v>1786</v>
      </c>
      <c r="K255">
        <v>198037</v>
      </c>
      <c r="L255" t="s">
        <v>628</v>
      </c>
      <c r="M255">
        <v>20</v>
      </c>
      <c r="N255">
        <v>20</v>
      </c>
      <c r="O255">
        <v>1</v>
      </c>
      <c r="P255">
        <v>11</v>
      </c>
      <c r="Q255">
        <v>9</v>
      </c>
      <c r="R255">
        <v>11</v>
      </c>
      <c r="S255">
        <v>9</v>
      </c>
      <c r="T255">
        <v>11</v>
      </c>
      <c r="U255">
        <v>9</v>
      </c>
      <c r="V255">
        <v>11</v>
      </c>
      <c r="W255" s="1">
        <v>267572.12219999998</v>
      </c>
      <c r="X255" s="1">
        <v>225352.94149999999</v>
      </c>
      <c r="Y255" s="1">
        <v>37629.297270000003</v>
      </c>
      <c r="Z255" s="1">
        <v>239482.50589999999</v>
      </c>
      <c r="AA255" s="1">
        <v>122485.18859999999</v>
      </c>
      <c r="AB255" s="1">
        <v>227475.36429999999</v>
      </c>
      <c r="AC255" s="1">
        <v>270708.12</v>
      </c>
      <c r="AD255" s="1">
        <v>248567.29829999999</v>
      </c>
      <c r="AE255" s="1">
        <v>268045.36719999998</v>
      </c>
      <c r="AF255" s="1">
        <v>225642.68119999999</v>
      </c>
      <c r="AG255" s="1">
        <v>232814.62100000001</v>
      </c>
      <c r="AH255">
        <v>9</v>
      </c>
      <c r="AI255" s="1">
        <v>25973.156500000001</v>
      </c>
      <c r="AJ255" s="1">
        <v>30893.507870000001</v>
      </c>
      <c r="AK255" s="1">
        <v>31980.667850000002</v>
      </c>
      <c r="AL255" s="1">
        <v>35142.61939</v>
      </c>
      <c r="AM255" s="1">
        <v>27926.152160000001</v>
      </c>
      <c r="AN255" s="1">
        <v>37840.08453</v>
      </c>
      <c r="AO255" s="1">
        <v>43764.133300000001</v>
      </c>
      <c r="AP255" s="1">
        <v>31876.774959999999</v>
      </c>
      <c r="AQ255" s="1">
        <v>21758.108639999999</v>
      </c>
      <c r="AR255" s="1">
        <v>52733.131840000002</v>
      </c>
      <c r="AS255" s="1">
        <v>33988.833700000003</v>
      </c>
      <c r="AT255" s="1">
        <v>124529.667191363</v>
      </c>
      <c r="AU255" s="1">
        <v>215070.50067909001</v>
      </c>
      <c r="AV255" s="1">
        <v>33988.833703636301</v>
      </c>
      <c r="AW255" s="1">
        <v>133723.47327084999</v>
      </c>
      <c r="AX255" s="1">
        <v>199285.146010878</v>
      </c>
      <c r="AY255" s="1">
        <v>26735.474890343201</v>
      </c>
      <c r="AZ255" s="1">
        <v>175207.89911959399</v>
      </c>
      <c r="BA255" s="1">
        <v>216645.907992633</v>
      </c>
      <c r="BB255" s="1">
        <v>164317.15887742501</v>
      </c>
      <c r="BC255" s="1">
        <v>159225.461221017</v>
      </c>
      <c r="BD255" s="1">
        <v>171669.89758863</v>
      </c>
      <c r="BE255" s="1">
        <v>167717.74686154901</v>
      </c>
      <c r="BF255" s="1">
        <v>153228.720538636</v>
      </c>
      <c r="BG255" s="1">
        <v>165413.916959091</v>
      </c>
      <c r="BH255" s="1">
        <v>165413.916959091</v>
      </c>
      <c r="BI255" s="1">
        <v>52870.347937422703</v>
      </c>
      <c r="BJ255" s="1">
        <v>58316.228671634701</v>
      </c>
      <c r="BK255" s="1">
        <v>57005.003480121202</v>
      </c>
      <c r="BL255" s="1">
        <v>55401.520546644999</v>
      </c>
      <c r="BM255" s="1">
        <v>44023.131689755202</v>
      </c>
      <c r="BN255" s="1">
        <v>64718.3572947496</v>
      </c>
      <c r="BO255" s="1">
        <v>71424.822756669295</v>
      </c>
      <c r="BP255" s="1">
        <v>54199.944294949899</v>
      </c>
      <c r="BQ255" s="1">
        <v>64009.929781035898</v>
      </c>
      <c r="BR255" s="1">
        <v>55558.340917268899</v>
      </c>
      <c r="BS255" s="1">
        <v>57361.920369131098</v>
      </c>
      <c r="BT255" s="1">
        <v>57361.920369131098</v>
      </c>
      <c r="BU255" s="1">
        <v>97408.7261622566</v>
      </c>
      <c r="BV255" s="7">
        <v>0.58887866240629905</v>
      </c>
      <c r="BW255" s="7">
        <v>1.6981426970265101</v>
      </c>
      <c r="BX255" s="1">
        <v>78746.900072063101</v>
      </c>
      <c r="BY255" s="1">
        <v>117354.77022033</v>
      </c>
      <c r="BZ255" s="1">
        <v>15743.950692222499</v>
      </c>
      <c r="CA255" s="1">
        <v>103176.19327656399</v>
      </c>
      <c r="CB255" s="1">
        <v>127578.15251450001</v>
      </c>
      <c r="CC255" s="1">
        <v>96762.868730141796</v>
      </c>
      <c r="CD255" s="1">
        <v>93764.4766248589</v>
      </c>
      <c r="CE255" s="1">
        <v>101092.73966741801</v>
      </c>
      <c r="CF255" s="1">
        <v>98765.402433627503</v>
      </c>
      <c r="CG255" s="1">
        <v>90233.123993020796</v>
      </c>
      <c r="CH255" s="1">
        <v>97408.7261622566</v>
      </c>
      <c r="CI255" s="1">
        <v>89781.395239185294</v>
      </c>
      <c r="CJ255" s="1">
        <v>99029.277836864901</v>
      </c>
      <c r="CK255" s="1">
        <v>96802.630353739005</v>
      </c>
      <c r="CL255" s="1">
        <v>94079.687520449705</v>
      </c>
      <c r="CM255" s="1">
        <v>74757.559579194407</v>
      </c>
      <c r="CN255" s="1">
        <v>109901.00580363099</v>
      </c>
      <c r="CO255" s="1">
        <v>121289.541150651</v>
      </c>
      <c r="CP255" s="1">
        <v>92039.239583713104</v>
      </c>
      <c r="CQ255" s="1">
        <v>108697.994794846</v>
      </c>
      <c r="CR255" s="1">
        <v>94345.990887569802</v>
      </c>
      <c r="CS255" s="1">
        <v>97408.7261622566</v>
      </c>
      <c r="CT255" s="20">
        <v>91673.103046286997</v>
      </c>
      <c r="CU255" s="20">
        <v>112361.60006167401</v>
      </c>
      <c r="CV255" s="20">
        <v>90750.762857810594</v>
      </c>
      <c r="CW255" s="20">
        <v>123422.13079100801</v>
      </c>
      <c r="CX255" s="20">
        <v>91442.798141504507</v>
      </c>
      <c r="CY255" s="20">
        <v>98213.703543982294</v>
      </c>
      <c r="CZ255" s="20">
        <v>100110.91982869701</v>
      </c>
      <c r="DA255" s="20">
        <v>94852.232822580394</v>
      </c>
      <c r="DB255" s="20">
        <v>87803.827019792399</v>
      </c>
      <c r="DC255" s="22">
        <v>97806.352799333603</v>
      </c>
      <c r="DD255" s="22">
        <v>92585.755856974298</v>
      </c>
      <c r="DE255" s="22">
        <v>93843.843110578804</v>
      </c>
      <c r="DF255" s="22">
        <v>108059.795002286</v>
      </c>
      <c r="DG255" s="22">
        <v>87201.840380616501</v>
      </c>
      <c r="DH255" s="22">
        <v>100425.99237538999</v>
      </c>
      <c r="DI255" s="22">
        <v>102534.607861203</v>
      </c>
      <c r="DJ255" s="22">
        <v>93142.481941921404</v>
      </c>
      <c r="DK255" s="22">
        <v>95890.527258322196</v>
      </c>
      <c r="DL255" s="22">
        <v>119425.397644047</v>
      </c>
      <c r="DM255" s="6">
        <v>1.9255341310732399E-3</v>
      </c>
      <c r="DN255" s="6">
        <v>1.00134046152622</v>
      </c>
      <c r="DO255" s="5">
        <v>0.98552327669311401</v>
      </c>
      <c r="DP255" s="5">
        <v>0.997782564277226</v>
      </c>
      <c r="DQ255" s="24">
        <v>98959.008679259598</v>
      </c>
      <c r="DR255" s="26">
        <v>99091.659423067205</v>
      </c>
      <c r="DS255" t="s">
        <v>1441</v>
      </c>
      <c r="DT255" t="s">
        <v>1442</v>
      </c>
      <c r="DU255" t="s">
        <v>627</v>
      </c>
      <c r="DV255" t="s">
        <v>627</v>
      </c>
      <c r="DW255" t="s">
        <v>4369</v>
      </c>
      <c r="DX255" t="s">
        <v>4370</v>
      </c>
      <c r="DY255" t="s">
        <v>4371</v>
      </c>
      <c r="DZ255" t="s">
        <v>4372</v>
      </c>
      <c r="EA255" t="s">
        <v>4373</v>
      </c>
      <c r="EB255" t="str">
        <f>"LAMB1"</f>
        <v>LAMB1</v>
      </c>
      <c r="EC255" t="s">
        <v>1508</v>
      </c>
      <c r="ED255" t="s">
        <v>1506</v>
      </c>
      <c r="EE255">
        <v>9606</v>
      </c>
      <c r="EF255" s="15" t="str">
        <f>HYPERLINK("http://www.uniprot.org/uniprot/P07942", "P07942")</f>
        <v>P07942</v>
      </c>
      <c r="EG255" t="s">
        <v>4374</v>
      </c>
      <c r="EH255" t="s">
        <v>1763</v>
      </c>
      <c r="EI255" t="s">
        <v>3122</v>
      </c>
      <c r="EJ255" t="s">
        <v>1510</v>
      </c>
      <c r="EK255" t="s">
        <v>1508</v>
      </c>
      <c r="EL255" t="s">
        <v>4375</v>
      </c>
      <c r="EM255" t="s">
        <v>4376</v>
      </c>
      <c r="EN255" t="s">
        <v>1508</v>
      </c>
      <c r="EO255" t="s">
        <v>1508</v>
      </c>
      <c r="EP255" t="s">
        <v>1575</v>
      </c>
      <c r="EQ255" t="s">
        <v>1514</v>
      </c>
      <c r="ER255" t="s">
        <v>4377</v>
      </c>
      <c r="ES255" t="s">
        <v>4378</v>
      </c>
      <c r="ET255" t="s">
        <v>4379</v>
      </c>
      <c r="EU255" t="s">
        <v>1508</v>
      </c>
      <c r="EV255" t="s">
        <v>4380</v>
      </c>
      <c r="EW255" t="s">
        <v>98</v>
      </c>
    </row>
    <row r="256" spans="1:153">
      <c r="A256">
        <v>572</v>
      </c>
      <c r="B256">
        <v>1</v>
      </c>
      <c r="C256" t="s">
        <v>629</v>
      </c>
      <c r="D256" t="s">
        <v>98</v>
      </c>
      <c r="E256" t="s">
        <v>98</v>
      </c>
      <c r="F256" t="s">
        <v>98</v>
      </c>
      <c r="G256" t="s">
        <v>98</v>
      </c>
      <c r="H256" t="s">
        <v>98</v>
      </c>
      <c r="I256">
        <v>3.7</v>
      </c>
      <c r="J256">
        <v>485</v>
      </c>
      <c r="K256">
        <v>55342</v>
      </c>
      <c r="L256" t="s">
        <v>630</v>
      </c>
      <c r="M256">
        <v>10</v>
      </c>
      <c r="N256">
        <v>10</v>
      </c>
      <c r="O256">
        <v>1</v>
      </c>
      <c r="P256">
        <v>5</v>
      </c>
      <c r="Q256">
        <v>5</v>
      </c>
      <c r="R256">
        <v>5</v>
      </c>
      <c r="S256">
        <v>5</v>
      </c>
      <c r="T256">
        <v>5</v>
      </c>
      <c r="U256">
        <v>5</v>
      </c>
      <c r="V256">
        <v>5</v>
      </c>
      <c r="W256" s="1">
        <v>319041.55129999999</v>
      </c>
      <c r="X256" s="1">
        <v>185223.6992</v>
      </c>
      <c r="Y256" s="1">
        <v>21725.9686</v>
      </c>
      <c r="Z256" s="1">
        <v>215578.2598</v>
      </c>
      <c r="AA256" s="1">
        <v>83035.111390000005</v>
      </c>
      <c r="AB256" s="1">
        <v>207332.6758</v>
      </c>
      <c r="AC256" s="1">
        <v>260783.73050000001</v>
      </c>
      <c r="AD256" s="1">
        <v>307597.65230000002</v>
      </c>
      <c r="AE256" s="1">
        <v>160605.19750000001</v>
      </c>
      <c r="AF256" s="1">
        <v>240037.36619999999</v>
      </c>
      <c r="AG256" s="1">
        <v>219915.02710000001</v>
      </c>
      <c r="AH256">
        <v>5</v>
      </c>
      <c r="AI256" s="1">
        <v>46208.793210000003</v>
      </c>
      <c r="AJ256" s="1">
        <v>44317.791749999997</v>
      </c>
      <c r="AK256" s="1">
        <v>38458.67297</v>
      </c>
      <c r="AL256" s="1">
        <v>48029.925539999997</v>
      </c>
      <c r="AM256" s="1">
        <v>41634.130859999997</v>
      </c>
      <c r="AN256" s="1">
        <v>51855.222410000002</v>
      </c>
      <c r="AO256" s="1">
        <v>45848.855710000003</v>
      </c>
      <c r="AP256" s="1">
        <v>46504.002439999997</v>
      </c>
      <c r="AQ256" s="1">
        <v>23559.49109</v>
      </c>
      <c r="AR256" s="1">
        <v>36858.268069999998</v>
      </c>
      <c r="AS256" s="1">
        <v>42327.51541</v>
      </c>
      <c r="AT256" s="1">
        <v>122112.677688636</v>
      </c>
      <c r="AU256" s="1">
        <v>201897.839971818</v>
      </c>
      <c r="AV256" s="1">
        <v>42327.515405454498</v>
      </c>
      <c r="AW256" s="1">
        <v>159446.14860014099</v>
      </c>
      <c r="AX256" s="1">
        <v>163797.87054941501</v>
      </c>
      <c r="AY256" s="1">
        <v>15436.2193852812</v>
      </c>
      <c r="AZ256" s="1">
        <v>157719.30335148601</v>
      </c>
      <c r="BA256" s="1">
        <v>146868.50963754801</v>
      </c>
      <c r="BB256" s="1">
        <v>149767.05866477999</v>
      </c>
      <c r="BC256" s="1">
        <v>153388.12063635199</v>
      </c>
      <c r="BD256" s="1">
        <v>212438.473725182</v>
      </c>
      <c r="BE256" s="1">
        <v>100491.726980141</v>
      </c>
      <c r="BF256" s="1">
        <v>163003.81784459099</v>
      </c>
      <c r="BG256" s="1">
        <v>156248.80376725001</v>
      </c>
      <c r="BH256" s="1">
        <v>156248.80376725001</v>
      </c>
      <c r="BI256" s="1">
        <v>94061.535215448894</v>
      </c>
      <c r="BJ256" s="1">
        <v>83656.620957071194</v>
      </c>
      <c r="BK256" s="1">
        <v>68551.938839379</v>
      </c>
      <c r="BL256" s="1">
        <v>75718.058381707393</v>
      </c>
      <c r="BM256" s="1">
        <v>65632.558869444998</v>
      </c>
      <c r="BN256" s="1">
        <v>88688.618252647604</v>
      </c>
      <c r="BO256" s="1">
        <v>74827.173435258097</v>
      </c>
      <c r="BP256" s="1">
        <v>79070.556695369494</v>
      </c>
      <c r="BQ256" s="1">
        <v>69309.396110628193</v>
      </c>
      <c r="BR256" s="1">
        <v>38832.971826259498</v>
      </c>
      <c r="BS256" s="1">
        <v>71434.859748411705</v>
      </c>
      <c r="BT256" s="1">
        <v>71434.859748411705</v>
      </c>
      <c r="BU256" s="1">
        <v>105648.527594901</v>
      </c>
      <c r="BV256" s="7">
        <v>0.67615575318116505</v>
      </c>
      <c r="BW256" s="7">
        <v>1.4789491848515901</v>
      </c>
      <c r="BX256" s="1">
        <v>107810.430698564</v>
      </c>
      <c r="BY256" s="1">
        <v>110752.872530811</v>
      </c>
      <c r="BZ256" s="1">
        <v>10437.288544724501</v>
      </c>
      <c r="CA256" s="1">
        <v>106642.81434883201</v>
      </c>
      <c r="CB256" s="1">
        <v>99305.987752571702</v>
      </c>
      <c r="CC256" s="1">
        <v>101265.858353212</v>
      </c>
      <c r="CD256" s="1">
        <v>103714.26023791599</v>
      </c>
      <c r="CE256" s="1">
        <v>143641.496206307</v>
      </c>
      <c r="CF256" s="1">
        <v>67948.0593447336</v>
      </c>
      <c r="CG256" s="1">
        <v>110215.969226115</v>
      </c>
      <c r="CH256" s="1">
        <v>105648.527594901</v>
      </c>
      <c r="CI256" s="1">
        <v>139112.23083277699</v>
      </c>
      <c r="CJ256" s="1">
        <v>123723.89137189899</v>
      </c>
      <c r="CK256" s="1">
        <v>101384.83406649499</v>
      </c>
      <c r="CL256" s="1">
        <v>111983.160722171</v>
      </c>
      <c r="CM256" s="1">
        <v>97067.219439690001</v>
      </c>
      <c r="CN256" s="1">
        <v>131165.95967036701</v>
      </c>
      <c r="CO256" s="1">
        <v>110665.58715682301</v>
      </c>
      <c r="CP256" s="1">
        <v>116941.335370378</v>
      </c>
      <c r="CQ256" s="1">
        <v>102505.07488036899</v>
      </c>
      <c r="CR256" s="1">
        <v>57431.9920278114</v>
      </c>
      <c r="CS256" s="1">
        <v>105648.527594901</v>
      </c>
      <c r="CT256" s="20">
        <v>125507.375069363</v>
      </c>
      <c r="CU256" s="20">
        <v>106040.59763079599</v>
      </c>
      <c r="CV256" s="20">
        <v>93799.901393131498</v>
      </c>
      <c r="CW256" s="20">
        <v>96070.968007904507</v>
      </c>
      <c r="CX256" s="20">
        <v>141686.49984962601</v>
      </c>
      <c r="CY256" s="20">
        <v>122704.93993225999</v>
      </c>
      <c r="CZ256" s="20">
        <v>104849.723173712</v>
      </c>
      <c r="DA256" s="20">
        <v>112902.722287625</v>
      </c>
      <c r="DB256" s="20">
        <v>114006.842825655</v>
      </c>
      <c r="DC256" s="22">
        <v>102357.90235037101</v>
      </c>
      <c r="DD256" s="22">
        <v>102410.459940951</v>
      </c>
      <c r="DE256" s="22">
        <v>133341.623528064</v>
      </c>
      <c r="DF256" s="22">
        <v>74342.362635836893</v>
      </c>
      <c r="DG256" s="22">
        <v>106513.383672653</v>
      </c>
      <c r="DH256" s="22">
        <v>119857.607939487</v>
      </c>
      <c r="DI256" s="22">
        <v>93553.429877030503</v>
      </c>
      <c r="DJ256" s="22">
        <v>118343.07049106801</v>
      </c>
      <c r="DK256" s="22">
        <v>90427.295328528795</v>
      </c>
      <c r="DL256" s="22">
        <v>72698.780529897107</v>
      </c>
      <c r="DM256" s="6">
        <v>-0.15728574109217699</v>
      </c>
      <c r="DN256" s="6">
        <v>-1.1151920006518901</v>
      </c>
      <c r="DO256" s="5">
        <v>0.218805681016537</v>
      </c>
      <c r="DP256" s="5">
        <v>0.56144095074023503</v>
      </c>
      <c r="DQ256" s="24">
        <v>113063.285574453</v>
      </c>
      <c r="DR256" s="26">
        <v>101384.591629389</v>
      </c>
      <c r="DS256" t="s">
        <v>1443</v>
      </c>
      <c r="DT256" t="s">
        <v>1442</v>
      </c>
      <c r="DU256" t="s">
        <v>629</v>
      </c>
      <c r="DV256" t="s">
        <v>629</v>
      </c>
      <c r="DW256" t="s">
        <v>4381</v>
      </c>
      <c r="DX256" t="s">
        <v>4382</v>
      </c>
      <c r="DY256" t="s">
        <v>4383</v>
      </c>
      <c r="DZ256" t="s">
        <v>4384</v>
      </c>
      <c r="EA256" t="s">
        <v>4385</v>
      </c>
      <c r="EB256" t="str">
        <f>"OLFM1"</f>
        <v>OLFM1</v>
      </c>
      <c r="EC256" t="s">
        <v>4386</v>
      </c>
      <c r="ED256" t="s">
        <v>1506</v>
      </c>
      <c r="EE256">
        <v>9606</v>
      </c>
      <c r="EF256" s="15" t="str">
        <f>HYPERLINK("http://www.uniprot.org/uniprot/Q99784", "Q99784")</f>
        <v>Q99784</v>
      </c>
      <c r="EG256" t="s">
        <v>4387</v>
      </c>
      <c r="EH256" t="s">
        <v>1508</v>
      </c>
      <c r="EI256" t="s">
        <v>4388</v>
      </c>
      <c r="EJ256" t="s">
        <v>2410</v>
      </c>
      <c r="EK256" t="s">
        <v>1508</v>
      </c>
      <c r="EL256" t="s">
        <v>1508</v>
      </c>
      <c r="EM256" t="s">
        <v>2076</v>
      </c>
      <c r="EN256" t="s">
        <v>1508</v>
      </c>
      <c r="EO256" t="s">
        <v>3049</v>
      </c>
      <c r="EP256" t="s">
        <v>1617</v>
      </c>
      <c r="EQ256" t="s">
        <v>1514</v>
      </c>
      <c r="ER256" t="s">
        <v>4389</v>
      </c>
      <c r="ES256" t="s">
        <v>4390</v>
      </c>
      <c r="ET256" t="s">
        <v>1508</v>
      </c>
      <c r="EU256" t="s">
        <v>1508</v>
      </c>
      <c r="EV256" t="s">
        <v>1508</v>
      </c>
      <c r="EW256" t="s">
        <v>98</v>
      </c>
    </row>
    <row r="257" spans="1:153">
      <c r="A257">
        <v>331</v>
      </c>
      <c r="B257">
        <v>1</v>
      </c>
      <c r="C257" t="s">
        <v>631</v>
      </c>
      <c r="D257" t="s">
        <v>98</v>
      </c>
      <c r="E257" t="s">
        <v>98</v>
      </c>
      <c r="F257" t="s">
        <v>98</v>
      </c>
      <c r="G257" t="s">
        <v>98</v>
      </c>
      <c r="H257" t="s">
        <v>98</v>
      </c>
      <c r="I257">
        <v>13.6</v>
      </c>
      <c r="J257">
        <v>258</v>
      </c>
      <c r="K257">
        <v>27934</v>
      </c>
      <c r="L257" t="s">
        <v>632</v>
      </c>
      <c r="M257">
        <v>4</v>
      </c>
      <c r="N257">
        <v>4</v>
      </c>
      <c r="O257">
        <v>1</v>
      </c>
      <c r="P257">
        <v>3</v>
      </c>
      <c r="Q257">
        <v>1</v>
      </c>
      <c r="R257">
        <v>3</v>
      </c>
      <c r="S257">
        <v>1</v>
      </c>
      <c r="T257">
        <v>3</v>
      </c>
      <c r="U257">
        <v>1</v>
      </c>
      <c r="V257">
        <v>3</v>
      </c>
      <c r="W257" s="1">
        <v>297682.74609999999</v>
      </c>
      <c r="X257" s="1">
        <v>153208.91020000001</v>
      </c>
      <c r="Y257" s="1">
        <v>35415.573729999996</v>
      </c>
      <c r="Z257" s="1">
        <v>311989.40429999999</v>
      </c>
      <c r="AA257" s="1">
        <v>85764.319340000002</v>
      </c>
      <c r="AB257" s="1">
        <v>160773.88089999999</v>
      </c>
      <c r="AC257" s="1">
        <v>318930.8125</v>
      </c>
      <c r="AD257" s="1">
        <v>243500.52340000001</v>
      </c>
      <c r="AE257" s="1">
        <v>307651.04879999999</v>
      </c>
      <c r="AF257" s="1">
        <v>230789.66990000001</v>
      </c>
      <c r="AG257" s="1">
        <v>234476.81280000001</v>
      </c>
      <c r="AH257">
        <v>1</v>
      </c>
      <c r="AI257" s="1">
        <v>17548.396479999999</v>
      </c>
      <c r="AJ257" s="1">
        <v>26572.318360000001</v>
      </c>
      <c r="AK257" s="1">
        <v>20250.246090000001</v>
      </c>
      <c r="AL257" s="1">
        <v>30844.845700000002</v>
      </c>
      <c r="AM257" s="1">
        <v>23926.078130000002</v>
      </c>
      <c r="AN257" s="1">
        <v>36079.949220000002</v>
      </c>
      <c r="AO257" s="1">
        <v>36440.804689999997</v>
      </c>
      <c r="AP257" s="1">
        <v>24481.265630000002</v>
      </c>
      <c r="AQ257" s="1">
        <v>18590.66992</v>
      </c>
      <c r="AR257" s="1">
        <v>40155.9375</v>
      </c>
      <c r="AS257" s="1">
        <v>27489.051169999999</v>
      </c>
      <c r="AT257" s="1">
        <v>121934.693857272</v>
      </c>
      <c r="AU257" s="1">
        <v>216380.33654272699</v>
      </c>
      <c r="AV257" s="1">
        <v>27489.051171818101</v>
      </c>
      <c r="AW257" s="1">
        <v>148771.74204098299</v>
      </c>
      <c r="AX257" s="1">
        <v>135486.40561842601</v>
      </c>
      <c r="AY257" s="1">
        <v>25162.632599583299</v>
      </c>
      <c r="AZ257" s="1">
        <v>228254.70223617199</v>
      </c>
      <c r="BA257" s="1">
        <v>151695.801338583</v>
      </c>
      <c r="BB257" s="1">
        <v>116135.245733006</v>
      </c>
      <c r="BC257" s="1">
        <v>187589.14848179001</v>
      </c>
      <c r="BD257" s="1">
        <v>168170.59283641001</v>
      </c>
      <c r="BE257" s="1">
        <v>192499.281980981</v>
      </c>
      <c r="BF257" s="1">
        <v>156723.92139750501</v>
      </c>
      <c r="BG257" s="1">
        <v>166594.89801257601</v>
      </c>
      <c r="BH257" s="1">
        <v>166594.89801257601</v>
      </c>
      <c r="BI257" s="1">
        <v>35721.104119225602</v>
      </c>
      <c r="BJ257" s="1">
        <v>50159.321509811998</v>
      </c>
      <c r="BK257" s="1">
        <v>36095.723649303298</v>
      </c>
      <c r="BL257" s="1">
        <v>48626.180474552399</v>
      </c>
      <c r="BM257" s="1">
        <v>37717.3655110658</v>
      </c>
      <c r="BN257" s="1">
        <v>61707.976443476</v>
      </c>
      <c r="BO257" s="1">
        <v>59472.856419931697</v>
      </c>
      <c r="BP257" s="1">
        <v>41625.391372900398</v>
      </c>
      <c r="BQ257" s="1">
        <v>54691.6782083691</v>
      </c>
      <c r="BR257" s="1">
        <v>42307.315868261197</v>
      </c>
      <c r="BS257" s="1">
        <v>46392.435178983797</v>
      </c>
      <c r="BT257" s="1">
        <v>46392.435178983797</v>
      </c>
      <c r="BU257" s="1">
        <v>87913.269801537303</v>
      </c>
      <c r="BV257" s="7">
        <v>0.52770685567393805</v>
      </c>
      <c r="BW257" s="7">
        <v>1.8949914886417201</v>
      </c>
      <c r="BX257" s="1">
        <v>78507.868205581501</v>
      </c>
      <c r="BY257" s="1">
        <v>71497.105095463703</v>
      </c>
      <c r="BZ257" s="1">
        <v>13278.493729604599</v>
      </c>
      <c r="CA257" s="1">
        <v>120451.571209841</v>
      </c>
      <c r="CB257" s="1">
        <v>80050.914343322103</v>
      </c>
      <c r="CC257" s="1">
        <v>61285.365358684903</v>
      </c>
      <c r="CD257" s="1">
        <v>98992.0797038772</v>
      </c>
      <c r="CE257" s="1">
        <v>88744.774762524103</v>
      </c>
      <c r="CF257" s="1">
        <v>101583.19081367399</v>
      </c>
      <c r="CG257" s="1">
        <v>82704.287769567105</v>
      </c>
      <c r="CH257" s="1">
        <v>87913.269801537303</v>
      </c>
      <c r="CI257" s="1">
        <v>67691.188270817496</v>
      </c>
      <c r="CJ257" s="1">
        <v>95051.487337137602</v>
      </c>
      <c r="CK257" s="1">
        <v>68401.089091793707</v>
      </c>
      <c r="CL257" s="1">
        <v>92146.1981244333</v>
      </c>
      <c r="CM257" s="1">
        <v>71474.086617458801</v>
      </c>
      <c r="CN257" s="1">
        <v>116936.09014169101</v>
      </c>
      <c r="CO257" s="1">
        <v>112700.556720982</v>
      </c>
      <c r="CP257" s="1">
        <v>78879.762363026894</v>
      </c>
      <c r="CQ257" s="1">
        <v>103640.264704391</v>
      </c>
      <c r="CR257" s="1">
        <v>80172.003477632097</v>
      </c>
      <c r="CS257" s="1">
        <v>87913.269801537303</v>
      </c>
      <c r="CT257" s="20">
        <v>91394.834404508496</v>
      </c>
      <c r="CU257" s="20">
        <v>68455.071005816499</v>
      </c>
      <c r="CV257" s="20">
        <v>105945.680176571</v>
      </c>
      <c r="CW257" s="20">
        <v>77443.153277347403</v>
      </c>
      <c r="CX257" s="20">
        <v>68943.812340146906</v>
      </c>
      <c r="CY257" s="20">
        <v>94268.672888059897</v>
      </c>
      <c r="CZ257" s="20">
        <v>70738.738412800303</v>
      </c>
      <c r="DA257" s="20">
        <v>92902.866373939905</v>
      </c>
      <c r="DB257" s="20">
        <v>83947.340885423793</v>
      </c>
      <c r="DC257" s="22">
        <v>61946.262490669797</v>
      </c>
      <c r="DD257" s="22">
        <v>97747.6423177455</v>
      </c>
      <c r="DE257" s="22">
        <v>82381.294117623504</v>
      </c>
      <c r="DF257" s="22">
        <v>111142.753479698</v>
      </c>
      <c r="DG257" s="22">
        <v>79925.927217505901</v>
      </c>
      <c r="DH257" s="22">
        <v>106854.553432934</v>
      </c>
      <c r="DI257" s="22">
        <v>95273.733246067699</v>
      </c>
      <c r="DJ257" s="22">
        <v>79825.266644004194</v>
      </c>
      <c r="DK257" s="22">
        <v>91428.730092520505</v>
      </c>
      <c r="DL257" s="22">
        <v>101483.627498766</v>
      </c>
      <c r="DM257" s="6">
        <v>0.11606092518691</v>
      </c>
      <c r="DN257" s="6">
        <v>1.083773576332</v>
      </c>
      <c r="DO257" s="5">
        <v>0.35687662455300301</v>
      </c>
      <c r="DP257" s="5">
        <v>0.71970730820708795</v>
      </c>
      <c r="DQ257" s="24">
        <v>83782.241084957102</v>
      </c>
      <c r="DR257" s="26">
        <v>90800.979053753603</v>
      </c>
      <c r="DS257" t="s">
        <v>1441</v>
      </c>
      <c r="DT257" t="s">
        <v>1442</v>
      </c>
      <c r="DU257" t="s">
        <v>631</v>
      </c>
      <c r="DV257" t="s">
        <v>631</v>
      </c>
      <c r="DW257" t="s">
        <v>4391</v>
      </c>
      <c r="DX257" t="s">
        <v>1508</v>
      </c>
      <c r="DY257" t="s">
        <v>4392</v>
      </c>
      <c r="DZ257" t="s">
        <v>4393</v>
      </c>
      <c r="EA257" t="s">
        <v>4394</v>
      </c>
      <c r="EB257" t="str">
        <f>"IGFBP4"</f>
        <v>IGFBP4</v>
      </c>
      <c r="EC257" t="s">
        <v>4395</v>
      </c>
      <c r="ED257" t="s">
        <v>1506</v>
      </c>
      <c r="EE257">
        <v>9606</v>
      </c>
      <c r="EF257" s="15" t="str">
        <f>HYPERLINK("http://www.uniprot.org/uniprot/P22692", "P22692")</f>
        <v>P22692</v>
      </c>
      <c r="EG257" t="s">
        <v>4396</v>
      </c>
      <c r="EH257" t="s">
        <v>1508</v>
      </c>
      <c r="EI257" t="s">
        <v>1509</v>
      </c>
      <c r="EJ257" t="s">
        <v>1542</v>
      </c>
      <c r="EK257" t="s">
        <v>1508</v>
      </c>
      <c r="EL257" t="s">
        <v>1508</v>
      </c>
      <c r="EM257" t="s">
        <v>1528</v>
      </c>
      <c r="EN257" t="s">
        <v>1508</v>
      </c>
      <c r="EO257" t="s">
        <v>2659</v>
      </c>
      <c r="EP257" t="s">
        <v>1575</v>
      </c>
      <c r="EQ257" t="s">
        <v>1514</v>
      </c>
      <c r="ER257" t="s">
        <v>4397</v>
      </c>
      <c r="ES257" t="s">
        <v>4398</v>
      </c>
      <c r="ET257" t="s">
        <v>4399</v>
      </c>
      <c r="EU257" t="s">
        <v>1508</v>
      </c>
      <c r="EV257" t="s">
        <v>1716</v>
      </c>
      <c r="EW257" t="s">
        <v>98</v>
      </c>
    </row>
    <row r="258" spans="1:153">
      <c r="A258">
        <v>223</v>
      </c>
      <c r="B258">
        <v>1</v>
      </c>
      <c r="C258" t="s">
        <v>633</v>
      </c>
      <c r="D258" t="s">
        <v>98</v>
      </c>
      <c r="E258" t="s">
        <v>98</v>
      </c>
      <c r="F258" t="s">
        <v>98</v>
      </c>
      <c r="G258" t="s">
        <v>98</v>
      </c>
      <c r="H258" t="s">
        <v>98</v>
      </c>
      <c r="I258">
        <v>9.4</v>
      </c>
      <c r="J258">
        <v>652</v>
      </c>
      <c r="K258">
        <v>71539</v>
      </c>
      <c r="L258" t="s">
        <v>634</v>
      </c>
      <c r="M258">
        <v>19</v>
      </c>
      <c r="N258">
        <v>19</v>
      </c>
      <c r="O258">
        <v>1</v>
      </c>
      <c r="P258">
        <v>12</v>
      </c>
      <c r="Q258">
        <v>7</v>
      </c>
      <c r="R258">
        <v>12</v>
      </c>
      <c r="S258">
        <v>7</v>
      </c>
      <c r="T258">
        <v>12</v>
      </c>
      <c r="U258">
        <v>7</v>
      </c>
      <c r="V258">
        <v>12</v>
      </c>
      <c r="W258" s="1">
        <v>298782.88569999998</v>
      </c>
      <c r="X258" s="1">
        <v>166467.74350000001</v>
      </c>
      <c r="Y258" s="1">
        <v>31544.285159999999</v>
      </c>
      <c r="Z258" s="1">
        <v>213199.46230000001</v>
      </c>
      <c r="AA258" s="1">
        <v>71843.966480000003</v>
      </c>
      <c r="AB258" s="1">
        <v>282426.69699999999</v>
      </c>
      <c r="AC258" s="1">
        <v>303829.97230000002</v>
      </c>
      <c r="AD258" s="1">
        <v>252268.09030000001</v>
      </c>
      <c r="AE258" s="1">
        <v>243040.03289999999</v>
      </c>
      <c r="AF258" s="1">
        <v>338051.10989999998</v>
      </c>
      <c r="AG258" s="1">
        <v>241101.1067</v>
      </c>
      <c r="AH258">
        <v>7</v>
      </c>
      <c r="AI258" s="1">
        <v>24604.438480000001</v>
      </c>
      <c r="AJ258" s="1">
        <v>19921.008419999998</v>
      </c>
      <c r="AK258" s="1">
        <v>21825.577389999999</v>
      </c>
      <c r="AL258" s="1">
        <v>19270.752199999999</v>
      </c>
      <c r="AM258" s="1">
        <v>16677.30286</v>
      </c>
      <c r="AN258" s="1">
        <v>15593.73767</v>
      </c>
      <c r="AO258" s="1">
        <v>23413.025880000001</v>
      </c>
      <c r="AP258" s="1">
        <v>14102.62659</v>
      </c>
      <c r="AQ258" s="1">
        <v>11153.405150000001</v>
      </c>
      <c r="AR258" s="1">
        <v>44242.608399999997</v>
      </c>
      <c r="AS258" s="1">
        <v>21080.4483</v>
      </c>
      <c r="AT258" s="1">
        <v>121565.467435454</v>
      </c>
      <c r="AU258" s="1">
        <v>222050.48656727199</v>
      </c>
      <c r="AV258" s="1">
        <v>21080.448303636302</v>
      </c>
      <c r="AW258" s="1">
        <v>149321.55450718899</v>
      </c>
      <c r="AX258" s="1">
        <v>147211.51784699</v>
      </c>
      <c r="AY258" s="1">
        <v>22412.096558108398</v>
      </c>
      <c r="AZ258" s="1">
        <v>155978.95028962201</v>
      </c>
      <c r="BA258" s="1">
        <v>127074.151003527</v>
      </c>
      <c r="BB258" s="1">
        <v>204011.333644781</v>
      </c>
      <c r="BC258" s="1">
        <v>178707.11625582699</v>
      </c>
      <c r="BD258" s="1">
        <v>174225.803325152</v>
      </c>
      <c r="BE258" s="1">
        <v>152071.74494730399</v>
      </c>
      <c r="BF258" s="1">
        <v>229562.681896739</v>
      </c>
      <c r="BG258" s="1">
        <v>171301.43403845199</v>
      </c>
      <c r="BH258" s="1">
        <v>171301.43403845199</v>
      </c>
      <c r="BI258" s="1">
        <v>50084.217651501502</v>
      </c>
      <c r="BJ258" s="1">
        <v>37603.955085929199</v>
      </c>
      <c r="BK258" s="1">
        <v>38903.725241391498</v>
      </c>
      <c r="BL258" s="1">
        <v>30379.891780673701</v>
      </c>
      <c r="BM258" s="1">
        <v>26290.3065137388</v>
      </c>
      <c r="BN258" s="1">
        <v>26670.159399024298</v>
      </c>
      <c r="BO258" s="1">
        <v>38210.9983125453</v>
      </c>
      <c r="BP258" s="1">
        <v>23978.635748115099</v>
      </c>
      <c r="BQ258" s="1">
        <v>32812.0744446721</v>
      </c>
      <c r="BR258" s="1">
        <v>46612.9326059089</v>
      </c>
      <c r="BS258" s="1">
        <v>35576.831126458601</v>
      </c>
      <c r="BT258" s="1">
        <v>35576.831126458601</v>
      </c>
      <c r="BU258" s="1">
        <v>78066.396038924606</v>
      </c>
      <c r="BV258" s="7">
        <v>0.455725291951733</v>
      </c>
      <c r="BW258" s="7">
        <v>2.1943043707697201</v>
      </c>
      <c r="BX258" s="1">
        <v>68049.609022475604</v>
      </c>
      <c r="BY258" s="1">
        <v>67088.011949477397</v>
      </c>
      <c r="BZ258" s="1">
        <v>10213.759247194401</v>
      </c>
      <c r="CA258" s="1">
        <v>71083.552659063003</v>
      </c>
      <c r="CB258" s="1">
        <v>57910.904565601202</v>
      </c>
      <c r="CC258" s="1">
        <v>92973.124586730701</v>
      </c>
      <c r="CD258" s="1">
        <v>81441.352729539401</v>
      </c>
      <c r="CE258" s="1">
        <v>79399.105085880394</v>
      </c>
      <c r="CF258" s="1">
        <v>69302.940363719696</v>
      </c>
      <c r="CG258" s="1">
        <v>104617.520228614</v>
      </c>
      <c r="CH258" s="1">
        <v>78066.396038924606</v>
      </c>
      <c r="CI258" s="1">
        <v>109900.01769927199</v>
      </c>
      <c r="CJ258" s="1">
        <v>82514.523003283</v>
      </c>
      <c r="CK258" s="1">
        <v>85366.614336410101</v>
      </c>
      <c r="CL258" s="1">
        <v>66662.729317843594</v>
      </c>
      <c r="CM258" s="1">
        <v>57688.934491972999</v>
      </c>
      <c r="CN258" s="1">
        <v>58522.447338404498</v>
      </c>
      <c r="CO258" s="1">
        <v>83846.560608693006</v>
      </c>
      <c r="CP258" s="1">
        <v>52616.425227184402</v>
      </c>
      <c r="CQ258" s="1">
        <v>71999.678367965796</v>
      </c>
      <c r="CR258" s="1">
        <v>102282.96175154</v>
      </c>
      <c r="CS258" s="1">
        <v>78066.396038924606</v>
      </c>
      <c r="CT258" s="20">
        <v>79219.865346675404</v>
      </c>
      <c r="CU258" s="20">
        <v>64233.574429462104</v>
      </c>
      <c r="CV258" s="20">
        <v>62523.014521011297</v>
      </c>
      <c r="CW258" s="20">
        <v>56024.382675621797</v>
      </c>
      <c r="CX258" s="20">
        <v>111933.71530314699</v>
      </c>
      <c r="CY258" s="20">
        <v>81834.959088237607</v>
      </c>
      <c r="CZ258" s="20">
        <v>88284.070925037493</v>
      </c>
      <c r="DA258" s="20">
        <v>67210.137368603901</v>
      </c>
      <c r="DB258" s="20">
        <v>67756.481800658599</v>
      </c>
      <c r="DC258" s="22">
        <v>93975.740317769101</v>
      </c>
      <c r="DD258" s="22">
        <v>80417.546942076893</v>
      </c>
      <c r="DE258" s="22">
        <v>73705.759536370999</v>
      </c>
      <c r="DF258" s="22">
        <v>75824.745753371593</v>
      </c>
      <c r="DG258" s="22">
        <v>101103.00847720999</v>
      </c>
      <c r="DH258" s="22">
        <v>53476.988742914102</v>
      </c>
      <c r="DI258" s="22">
        <v>70881.414266746404</v>
      </c>
      <c r="DJ258" s="22">
        <v>53247.120019000096</v>
      </c>
      <c r="DK258" s="22">
        <v>63516.232605435398</v>
      </c>
      <c r="DL258" s="22">
        <v>129472.20400647599</v>
      </c>
      <c r="DM258" s="6">
        <v>7.6618249155753396E-2</v>
      </c>
      <c r="DN258" s="6">
        <v>1.05454695318729</v>
      </c>
      <c r="DO258" s="5">
        <v>0.65392632909530202</v>
      </c>
      <c r="DP258" s="5">
        <v>0.84356538592532804</v>
      </c>
      <c r="DQ258" s="24">
        <v>75446.689050939502</v>
      </c>
      <c r="DR258" s="26">
        <v>79562.076066737107</v>
      </c>
      <c r="DS258" t="s">
        <v>1441</v>
      </c>
      <c r="DT258" t="s">
        <v>1442</v>
      </c>
      <c r="DU258" t="s">
        <v>633</v>
      </c>
      <c r="DV258" t="s">
        <v>633</v>
      </c>
      <c r="DW258" t="s">
        <v>4400</v>
      </c>
      <c r="DX258" t="s">
        <v>4401</v>
      </c>
      <c r="DY258" t="s">
        <v>4402</v>
      </c>
      <c r="DZ258" t="s">
        <v>4403</v>
      </c>
      <c r="EA258" t="s">
        <v>4404</v>
      </c>
      <c r="EB258" t="str">
        <f>"GP1BA"</f>
        <v>GP1BA</v>
      </c>
      <c r="EC258" t="s">
        <v>1508</v>
      </c>
      <c r="ED258" t="s">
        <v>1506</v>
      </c>
      <c r="EE258">
        <v>9606</v>
      </c>
      <c r="EF258" s="15" t="str">
        <f>HYPERLINK("http://www.uniprot.org/uniprot/P07359", "P07359")</f>
        <v>P07359</v>
      </c>
      <c r="EG258" t="s">
        <v>4405</v>
      </c>
      <c r="EH258" t="s">
        <v>2397</v>
      </c>
      <c r="EI258" t="s">
        <v>2755</v>
      </c>
      <c r="EJ258" t="s">
        <v>1510</v>
      </c>
      <c r="EK258" t="s">
        <v>1508</v>
      </c>
      <c r="EL258" t="s">
        <v>4406</v>
      </c>
      <c r="EM258" t="s">
        <v>3533</v>
      </c>
      <c r="EN258" t="s">
        <v>1508</v>
      </c>
      <c r="EO258" t="s">
        <v>1508</v>
      </c>
      <c r="EP258" t="s">
        <v>1764</v>
      </c>
      <c r="EQ258" t="s">
        <v>1514</v>
      </c>
      <c r="ER258" t="s">
        <v>4407</v>
      </c>
      <c r="ES258" t="s">
        <v>4408</v>
      </c>
      <c r="ET258" t="s">
        <v>4409</v>
      </c>
      <c r="EU258" t="s">
        <v>1508</v>
      </c>
      <c r="EV258" t="s">
        <v>4410</v>
      </c>
      <c r="EW258" t="s">
        <v>98</v>
      </c>
    </row>
    <row r="259" spans="1:153">
      <c r="A259">
        <v>551</v>
      </c>
      <c r="B259">
        <v>1</v>
      </c>
      <c r="C259" t="s">
        <v>635</v>
      </c>
      <c r="D259" t="s">
        <v>98</v>
      </c>
      <c r="E259" t="s">
        <v>98</v>
      </c>
      <c r="F259" t="s">
        <v>98</v>
      </c>
      <c r="G259" t="s">
        <v>98</v>
      </c>
      <c r="H259" t="s">
        <v>98</v>
      </c>
      <c r="I259">
        <v>18.5</v>
      </c>
      <c r="J259">
        <v>401</v>
      </c>
      <c r="K259">
        <v>45333</v>
      </c>
      <c r="L259" t="s">
        <v>636</v>
      </c>
      <c r="M259">
        <v>12</v>
      </c>
      <c r="N259">
        <v>12</v>
      </c>
      <c r="O259">
        <v>1</v>
      </c>
      <c r="P259">
        <v>3</v>
      </c>
      <c r="Q259">
        <v>9</v>
      </c>
      <c r="R259">
        <v>3</v>
      </c>
      <c r="S259">
        <v>9</v>
      </c>
      <c r="T259">
        <v>3</v>
      </c>
      <c r="U259">
        <v>9</v>
      </c>
      <c r="V259">
        <v>3</v>
      </c>
      <c r="W259" s="1">
        <v>108565.605</v>
      </c>
      <c r="X259" s="1">
        <v>134468.2605</v>
      </c>
      <c r="Y259" s="1">
        <v>9109.0998540000001</v>
      </c>
      <c r="Z259" s="1">
        <v>171315.5491</v>
      </c>
      <c r="AA259" s="1">
        <v>91595.108399999997</v>
      </c>
      <c r="AB259" s="1">
        <v>99893.890750000006</v>
      </c>
      <c r="AC259" s="1">
        <v>113309.7637</v>
      </c>
      <c r="AD259" s="1">
        <v>155429.948</v>
      </c>
      <c r="AE259" s="1">
        <v>204999.15530000001</v>
      </c>
      <c r="AF259" s="1">
        <v>125592.73970000001</v>
      </c>
      <c r="AG259" s="1">
        <v>133907.7801</v>
      </c>
      <c r="AH259">
        <v>9</v>
      </c>
      <c r="AI259" s="1">
        <v>88751.149900000004</v>
      </c>
      <c r="AJ259" s="1">
        <v>88233.171690000003</v>
      </c>
      <c r="AK259" s="1">
        <v>84771.693140000003</v>
      </c>
      <c r="AL259" s="1">
        <v>119325.84570000001</v>
      </c>
      <c r="AM259" s="1">
        <v>83747.966610000003</v>
      </c>
      <c r="AN259" s="1">
        <v>137210.89009999999</v>
      </c>
      <c r="AO259" s="1">
        <v>187165.1251</v>
      </c>
      <c r="AP259" s="1">
        <v>111626.07709999999</v>
      </c>
      <c r="AQ259" s="1">
        <v>93462.684510000006</v>
      </c>
      <c r="AR259" s="1">
        <v>202926.49799999999</v>
      </c>
      <c r="AS259" s="1">
        <v>119722.1102</v>
      </c>
      <c r="AT259" s="1">
        <v>121142.277838818</v>
      </c>
      <c r="AU259" s="1">
        <v>122562.445491272</v>
      </c>
      <c r="AV259" s="1">
        <v>119722.110186363</v>
      </c>
      <c r="AW259" s="1">
        <v>54257.407905520799</v>
      </c>
      <c r="AX259" s="1">
        <v>118913.588388067</v>
      </c>
      <c r="AY259" s="1">
        <v>6471.9813573134597</v>
      </c>
      <c r="AZ259" s="1">
        <v>125336.242543179</v>
      </c>
      <c r="BA259" s="1">
        <v>162009.02046863199</v>
      </c>
      <c r="BB259" s="1">
        <v>72158.496669575194</v>
      </c>
      <c r="BC259" s="1">
        <v>66646.6871624575</v>
      </c>
      <c r="BD259" s="1">
        <v>107345.750779985</v>
      </c>
      <c r="BE259" s="1">
        <v>128269.317968786</v>
      </c>
      <c r="BF259" s="1">
        <v>85287.121704229197</v>
      </c>
      <c r="BG259" s="1">
        <v>95140.976638394699</v>
      </c>
      <c r="BH259" s="1">
        <v>95140.976638394699</v>
      </c>
      <c r="BI259" s="1">
        <v>180659.75828002801</v>
      </c>
      <c r="BJ259" s="1">
        <v>166553.627977425</v>
      </c>
      <c r="BK259" s="1">
        <v>151104.119686527</v>
      </c>
      <c r="BL259" s="1">
        <v>188114.415118854</v>
      </c>
      <c r="BM259" s="1">
        <v>132021.33046106101</v>
      </c>
      <c r="BN259" s="1">
        <v>234673.455953361</v>
      </c>
      <c r="BO259" s="1">
        <v>305460.99918988498</v>
      </c>
      <c r="BP259" s="1">
        <v>189797.34205469899</v>
      </c>
      <c r="BQ259" s="1">
        <v>274956.79756069998</v>
      </c>
      <c r="BR259" s="1">
        <v>213798.40649781999</v>
      </c>
      <c r="BS259" s="1">
        <v>202051.36228951401</v>
      </c>
      <c r="BT259" s="1">
        <v>202051.36228951401</v>
      </c>
      <c r="BU259" s="1">
        <v>138648.34632747099</v>
      </c>
      <c r="BV259" s="7">
        <v>1.45729370484009</v>
      </c>
      <c r="BW259" s="7">
        <v>0.68620347201027998</v>
      </c>
      <c r="BX259" s="1">
        <v>79068.978981656794</v>
      </c>
      <c r="BY259" s="1">
        <v>173292.02377787701</v>
      </c>
      <c r="BZ259" s="1">
        <v>9431.5776898553904</v>
      </c>
      <c r="CA259" s="1">
        <v>182651.71724648701</v>
      </c>
      <c r="CB259" s="1">
        <v>236094.72565624799</v>
      </c>
      <c r="CC259" s="1">
        <v>105156.122947297</v>
      </c>
      <c r="CD259" s="1">
        <v>97123.797650296794</v>
      </c>
      <c r="CE259" s="1">
        <v>156434.28685300599</v>
      </c>
      <c r="CF259" s="1">
        <v>186926.06960004501</v>
      </c>
      <c r="CG259" s="1">
        <v>124288.38556350399</v>
      </c>
      <c r="CH259" s="1">
        <v>138648.34632747099</v>
      </c>
      <c r="CI259" s="1">
        <v>123969.353384293</v>
      </c>
      <c r="CJ259" s="1">
        <v>114289.677794018</v>
      </c>
      <c r="CK259" s="1">
        <v>103688.17156395099</v>
      </c>
      <c r="CL259" s="1">
        <v>129084.76478974</v>
      </c>
      <c r="CM259" s="1">
        <v>90593.495341797097</v>
      </c>
      <c r="CN259" s="1">
        <v>161033.74026384801</v>
      </c>
      <c r="CO259" s="1">
        <v>209608.398207828</v>
      </c>
      <c r="CP259" s="1">
        <v>130239.59509625701</v>
      </c>
      <c r="CQ259" s="1">
        <v>188676.30913898</v>
      </c>
      <c r="CR259" s="1">
        <v>146709.20884906899</v>
      </c>
      <c r="CS259" s="1">
        <v>138648.34632747099</v>
      </c>
      <c r="CT259" s="20">
        <v>92048.050797134303</v>
      </c>
      <c r="CU259" s="20">
        <v>165918.85470911101</v>
      </c>
      <c r="CV259" s="20">
        <v>160655.10997266899</v>
      </c>
      <c r="CW259" s="20">
        <v>228403.63757188499</v>
      </c>
      <c r="CX259" s="20">
        <v>126263.40376035</v>
      </c>
      <c r="CY259" s="20">
        <v>113348.42359943299</v>
      </c>
      <c r="CZ259" s="20">
        <v>107231.778647863</v>
      </c>
      <c r="DA259" s="20">
        <v>130144.757985331</v>
      </c>
      <c r="DB259" s="20">
        <v>106403.360929445</v>
      </c>
      <c r="DC259" s="22">
        <v>106290.119288182</v>
      </c>
      <c r="DD259" s="22">
        <v>95902.846587942404</v>
      </c>
      <c r="DE259" s="22">
        <v>145217.10184970099</v>
      </c>
      <c r="DF259" s="22">
        <v>204516.88813943</v>
      </c>
      <c r="DG259" s="22">
        <v>120113.052496238</v>
      </c>
      <c r="DH259" s="22">
        <v>147150.36549177099</v>
      </c>
      <c r="DI259" s="22">
        <v>177196.769900874</v>
      </c>
      <c r="DJ259" s="22">
        <v>131800.73183180601</v>
      </c>
      <c r="DK259" s="22">
        <v>166445.30378539101</v>
      </c>
      <c r="DL259" s="22">
        <v>185708.00348817001</v>
      </c>
      <c r="DM259" s="6">
        <v>0.11477538495495999</v>
      </c>
      <c r="DN259" s="6">
        <v>1.0828090438450799</v>
      </c>
      <c r="DO259" s="5">
        <v>0.522340824430367</v>
      </c>
      <c r="DP259" s="5">
        <v>0.79938692223385899</v>
      </c>
      <c r="DQ259" s="24">
        <v>136713.04199702499</v>
      </c>
      <c r="DR259" s="26">
        <v>148034.118285951</v>
      </c>
      <c r="DS259" t="s">
        <v>1441</v>
      </c>
      <c r="DT259" t="s">
        <v>1442</v>
      </c>
      <c r="DU259" t="s">
        <v>635</v>
      </c>
      <c r="DV259" t="s">
        <v>635</v>
      </c>
      <c r="DW259" t="s">
        <v>4411</v>
      </c>
      <c r="DX259" t="s">
        <v>4412</v>
      </c>
      <c r="DY259" t="s">
        <v>4413</v>
      </c>
      <c r="DZ259" t="s">
        <v>4414</v>
      </c>
      <c r="EA259" t="s">
        <v>4415</v>
      </c>
      <c r="EB259" t="str">
        <f>"GOLM1"</f>
        <v>GOLM1</v>
      </c>
      <c r="EC259" t="s">
        <v>4416</v>
      </c>
      <c r="ED259" t="s">
        <v>1506</v>
      </c>
      <c r="EE259">
        <v>9606</v>
      </c>
      <c r="EF259" s="15" t="str">
        <f>HYPERLINK("http://www.uniprot.org/uniprot/Q8NBJ4", "Q8NBJ4")</f>
        <v>Q8NBJ4</v>
      </c>
      <c r="EG259" t="s">
        <v>4417</v>
      </c>
      <c r="EH259" t="s">
        <v>1508</v>
      </c>
      <c r="EI259" t="s">
        <v>2814</v>
      </c>
      <c r="EJ259" t="s">
        <v>2476</v>
      </c>
      <c r="EK259" t="s">
        <v>1508</v>
      </c>
      <c r="EL259" t="s">
        <v>1508</v>
      </c>
      <c r="EM259" t="s">
        <v>4418</v>
      </c>
      <c r="EN259" t="s">
        <v>1508</v>
      </c>
      <c r="EO259" t="s">
        <v>1508</v>
      </c>
      <c r="EP259" t="s">
        <v>2731</v>
      </c>
      <c r="EQ259" t="s">
        <v>1508</v>
      </c>
      <c r="ER259" t="s">
        <v>4419</v>
      </c>
      <c r="ES259" t="s">
        <v>4420</v>
      </c>
      <c r="ET259" t="s">
        <v>1508</v>
      </c>
      <c r="EU259" t="s">
        <v>1508</v>
      </c>
      <c r="EV259" t="s">
        <v>1716</v>
      </c>
      <c r="EW259" t="s">
        <v>98</v>
      </c>
    </row>
    <row r="260" spans="1:153">
      <c r="A260">
        <v>344</v>
      </c>
      <c r="B260">
        <v>1</v>
      </c>
      <c r="C260" t="s">
        <v>637</v>
      </c>
      <c r="D260" t="s">
        <v>98</v>
      </c>
      <c r="E260" t="s">
        <v>98</v>
      </c>
      <c r="F260" t="s">
        <v>98</v>
      </c>
      <c r="G260" t="s">
        <v>98</v>
      </c>
      <c r="H260" t="s">
        <v>98</v>
      </c>
      <c r="I260">
        <v>5.6</v>
      </c>
      <c r="J260">
        <v>2201</v>
      </c>
      <c r="K260">
        <v>240851</v>
      </c>
      <c r="L260" t="s">
        <v>638</v>
      </c>
      <c r="M260">
        <v>20</v>
      </c>
      <c r="N260">
        <v>20</v>
      </c>
      <c r="O260">
        <v>1</v>
      </c>
      <c r="P260">
        <v>13</v>
      </c>
      <c r="Q260">
        <v>7</v>
      </c>
      <c r="R260">
        <v>13</v>
      </c>
      <c r="S260">
        <v>7</v>
      </c>
      <c r="T260">
        <v>13</v>
      </c>
      <c r="U260">
        <v>7</v>
      </c>
      <c r="V260">
        <v>13</v>
      </c>
      <c r="W260" s="1">
        <v>234532.71340000001</v>
      </c>
      <c r="X260" s="1">
        <v>132023.86129999999</v>
      </c>
      <c r="Y260" s="1">
        <v>26222.963769999998</v>
      </c>
      <c r="Z260" s="1">
        <v>124987.0331</v>
      </c>
      <c r="AA260" s="1">
        <v>72077.475099999996</v>
      </c>
      <c r="AB260" s="1">
        <v>156428.04180000001</v>
      </c>
      <c r="AC260" s="1">
        <v>209139.81200000001</v>
      </c>
      <c r="AD260" s="1">
        <v>189301.2395</v>
      </c>
      <c r="AE260" s="1">
        <v>176611.48499999999</v>
      </c>
      <c r="AF260" s="1">
        <v>171251.17290000001</v>
      </c>
      <c r="AG260" s="1">
        <v>162928.09270000001</v>
      </c>
      <c r="AH260">
        <v>7</v>
      </c>
      <c r="AI260" s="1">
        <v>42003.789920000003</v>
      </c>
      <c r="AJ260" s="1">
        <v>86225.083979999996</v>
      </c>
      <c r="AK260" s="1">
        <v>74832.482180000006</v>
      </c>
      <c r="AL260" s="1">
        <v>79478.281740000006</v>
      </c>
      <c r="AM260" s="1">
        <v>76693.086920000002</v>
      </c>
      <c r="AN260" s="1">
        <v>99519.651370000007</v>
      </c>
      <c r="AO260" s="1">
        <v>152996.56589999999</v>
      </c>
      <c r="AP260" s="1">
        <v>110614.8848</v>
      </c>
      <c r="AQ260" s="1">
        <v>66215.777470000001</v>
      </c>
      <c r="AR260" s="1">
        <v>109294.40549999999</v>
      </c>
      <c r="AS260" s="1">
        <v>89787.400980000006</v>
      </c>
      <c r="AT260" s="1">
        <v>120143.87733318099</v>
      </c>
      <c r="AU260" s="1">
        <v>150500.353688181</v>
      </c>
      <c r="AV260" s="1">
        <v>89787.400978181802</v>
      </c>
      <c r="AW260" s="1">
        <v>117211.49712316701</v>
      </c>
      <c r="AX260" s="1">
        <v>116751.946084939</v>
      </c>
      <c r="AY260" s="1">
        <v>18631.3176244764</v>
      </c>
      <c r="AZ260" s="1">
        <v>91441.817031037906</v>
      </c>
      <c r="BA260" s="1">
        <v>127487.169814881</v>
      </c>
      <c r="BB260" s="1">
        <v>112996.022564607</v>
      </c>
      <c r="BC260" s="1">
        <v>123012.13212731401</v>
      </c>
      <c r="BD260" s="1">
        <v>130738.53487816401</v>
      </c>
      <c r="BE260" s="1">
        <v>110506.966203116</v>
      </c>
      <c r="BF260" s="1">
        <v>116292.706568883</v>
      </c>
      <c r="BG260" s="1">
        <v>115759.80013807199</v>
      </c>
      <c r="BH260" s="1">
        <v>115759.80013807199</v>
      </c>
      <c r="BI260" s="1">
        <v>85501.929184495093</v>
      </c>
      <c r="BJ260" s="1">
        <v>162763.054806459</v>
      </c>
      <c r="BK260" s="1">
        <v>133387.64303188201</v>
      </c>
      <c r="BL260" s="1">
        <v>125295.65909602</v>
      </c>
      <c r="BM260" s="1">
        <v>120899.930854383</v>
      </c>
      <c r="BN260" s="1">
        <v>170209.67144262799</v>
      </c>
      <c r="BO260" s="1">
        <v>249696.53864450101</v>
      </c>
      <c r="BP260" s="1">
        <v>188078.016106567</v>
      </c>
      <c r="BQ260" s="1">
        <v>194799.434839636</v>
      </c>
      <c r="BR260" s="1">
        <v>115149.918642102</v>
      </c>
      <c r="BS260" s="1">
        <v>151531.464439923</v>
      </c>
      <c r="BT260" s="1">
        <v>151531.464439923</v>
      </c>
      <c r="BU260" s="1">
        <v>132443.39182531799</v>
      </c>
      <c r="BV260" s="7">
        <v>1.14412249906571</v>
      </c>
      <c r="BW260" s="7">
        <v>0.87403228309608105</v>
      </c>
      <c r="BX260" s="1">
        <v>134104.311007791</v>
      </c>
      <c r="BY260" s="1">
        <v>133578.528325486</v>
      </c>
      <c r="BZ260" s="1">
        <v>21316.509681403099</v>
      </c>
      <c r="CA260" s="1">
        <v>104620.64022066</v>
      </c>
      <c r="CB260" s="1">
        <v>145860.93932741601</v>
      </c>
      <c r="CC260" s="1">
        <v>129281.291721104</v>
      </c>
      <c r="CD260" s="1">
        <v>140740.94802490401</v>
      </c>
      <c r="CE260" s="1">
        <v>149580.899248995</v>
      </c>
      <c r="CF260" s="1">
        <v>126433.50633648</v>
      </c>
      <c r="CG260" s="1">
        <v>133053.10206270701</v>
      </c>
      <c r="CH260" s="1">
        <v>132443.39182531799</v>
      </c>
      <c r="CI260" s="1">
        <v>74731.446374243693</v>
      </c>
      <c r="CJ260" s="1">
        <v>142260.16439618199</v>
      </c>
      <c r="CK260" s="1">
        <v>116585.106175961</v>
      </c>
      <c r="CL260" s="1">
        <v>109512.450981723</v>
      </c>
      <c r="CM260" s="1">
        <v>105670.442590815</v>
      </c>
      <c r="CN260" s="1">
        <v>148768.74773603401</v>
      </c>
      <c r="CO260" s="1">
        <v>218242.83575264199</v>
      </c>
      <c r="CP260" s="1">
        <v>164386.257817804</v>
      </c>
      <c r="CQ260" s="1">
        <v>170260.99477871301</v>
      </c>
      <c r="CR260" s="1">
        <v>100644.746289084</v>
      </c>
      <c r="CS260" s="1">
        <v>132443.39182531799</v>
      </c>
      <c r="CT260" s="20">
        <v>156117.362216396</v>
      </c>
      <c r="CU260" s="20">
        <v>127895.07532038201</v>
      </c>
      <c r="CV260" s="20">
        <v>92021.2561559397</v>
      </c>
      <c r="CW260" s="20">
        <v>141109.332406437</v>
      </c>
      <c r="CX260" s="20">
        <v>76114.350277328704</v>
      </c>
      <c r="CY260" s="20">
        <v>141088.553984422</v>
      </c>
      <c r="CZ260" s="20">
        <v>120569.47393838099</v>
      </c>
      <c r="DA260" s="20">
        <v>110411.72405288801</v>
      </c>
      <c r="DB260" s="20">
        <v>124111.451933098</v>
      </c>
      <c r="DC260" s="22">
        <v>130675.45220979099</v>
      </c>
      <c r="DD260" s="22">
        <v>138971.68226136401</v>
      </c>
      <c r="DE260" s="22">
        <v>138855.139228026</v>
      </c>
      <c r="DF260" s="22">
        <v>138331.62665764199</v>
      </c>
      <c r="DG260" s="22">
        <v>128583.32788207001</v>
      </c>
      <c r="DH260" s="22">
        <v>135942.78793526301</v>
      </c>
      <c r="DI260" s="22">
        <v>184496.069241613</v>
      </c>
      <c r="DJ260" s="22">
        <v>166356.69872488099</v>
      </c>
      <c r="DK260" s="22">
        <v>150199.79523699</v>
      </c>
      <c r="DL260" s="22">
        <v>127398.51193763599</v>
      </c>
      <c r="DM260" s="6">
        <v>0.25029526779766598</v>
      </c>
      <c r="DN260" s="6">
        <v>1.18944748757147</v>
      </c>
      <c r="DO260" s="5">
        <v>5.8731599722152902E-2</v>
      </c>
      <c r="DP260" s="5">
        <v>0.322678318473476</v>
      </c>
      <c r="DQ260" s="24">
        <v>121048.731142808</v>
      </c>
      <c r="DR260" s="26">
        <v>143981.10913152801</v>
      </c>
      <c r="DS260" t="s">
        <v>1441</v>
      </c>
      <c r="DT260" t="s">
        <v>1442</v>
      </c>
      <c r="DU260" t="s">
        <v>637</v>
      </c>
      <c r="DV260" t="s">
        <v>637</v>
      </c>
      <c r="DW260" t="s">
        <v>4421</v>
      </c>
      <c r="DX260" t="s">
        <v>4422</v>
      </c>
      <c r="DY260" t="s">
        <v>4423</v>
      </c>
      <c r="DZ260" t="s">
        <v>4424</v>
      </c>
      <c r="EA260" t="s">
        <v>4425</v>
      </c>
      <c r="EB260" t="str">
        <f>"TNC"</f>
        <v>TNC</v>
      </c>
      <c r="EC260" t="s">
        <v>4426</v>
      </c>
      <c r="ED260" t="s">
        <v>1506</v>
      </c>
      <c r="EE260">
        <v>9606</v>
      </c>
      <c r="EF260" s="15" t="str">
        <f>HYPERLINK("http://www.uniprot.org/uniprot/P24821", "P24821")</f>
        <v>P24821</v>
      </c>
      <c r="EG260" t="s">
        <v>4427</v>
      </c>
      <c r="EH260" t="s">
        <v>1763</v>
      </c>
      <c r="EI260" t="s">
        <v>1788</v>
      </c>
      <c r="EJ260" t="s">
        <v>1542</v>
      </c>
      <c r="EK260" t="s">
        <v>1508</v>
      </c>
      <c r="EL260" t="s">
        <v>4428</v>
      </c>
      <c r="EM260" t="s">
        <v>3334</v>
      </c>
      <c r="EN260" t="s">
        <v>1508</v>
      </c>
      <c r="EO260" t="s">
        <v>1508</v>
      </c>
      <c r="EP260" t="s">
        <v>1575</v>
      </c>
      <c r="EQ260" t="s">
        <v>1514</v>
      </c>
      <c r="ER260" t="s">
        <v>4429</v>
      </c>
      <c r="ES260" t="s">
        <v>4430</v>
      </c>
      <c r="ET260" t="s">
        <v>4431</v>
      </c>
      <c r="EU260" t="s">
        <v>1508</v>
      </c>
      <c r="EV260" t="s">
        <v>4432</v>
      </c>
      <c r="EW260" t="s">
        <v>98</v>
      </c>
    </row>
    <row r="261" spans="1:153">
      <c r="A261">
        <v>63</v>
      </c>
      <c r="B261">
        <v>1</v>
      </c>
      <c r="C261" t="s">
        <v>639</v>
      </c>
      <c r="D261" t="s">
        <v>640</v>
      </c>
      <c r="E261" t="s">
        <v>98</v>
      </c>
      <c r="F261" t="s">
        <v>98</v>
      </c>
      <c r="G261" t="s">
        <v>98</v>
      </c>
      <c r="H261" t="s">
        <v>98</v>
      </c>
      <c r="I261">
        <v>4</v>
      </c>
      <c r="J261">
        <v>200</v>
      </c>
      <c r="K261">
        <v>22980</v>
      </c>
      <c r="L261" t="s">
        <v>641</v>
      </c>
      <c r="M261">
        <v>4</v>
      </c>
      <c r="N261">
        <v>4</v>
      </c>
      <c r="O261">
        <v>1</v>
      </c>
      <c r="P261">
        <v>1</v>
      </c>
      <c r="Q261">
        <v>3</v>
      </c>
      <c r="R261">
        <v>1</v>
      </c>
      <c r="S261">
        <v>3</v>
      </c>
      <c r="T261">
        <v>1</v>
      </c>
      <c r="U261">
        <v>3</v>
      </c>
      <c r="V261">
        <v>1</v>
      </c>
      <c r="W261" s="1">
        <v>218463.01560000001</v>
      </c>
      <c r="X261" s="1">
        <v>175412.23439999999</v>
      </c>
      <c r="Y261" s="1">
        <v>113115.125</v>
      </c>
      <c r="Z261" s="1">
        <v>210157.79689999999</v>
      </c>
      <c r="AA261" s="1">
        <v>152857.0938</v>
      </c>
      <c r="AB261" s="1">
        <v>214779.9375</v>
      </c>
      <c r="AC261" s="1">
        <v>300692.03129999997</v>
      </c>
      <c r="AD261" s="1">
        <v>282460.8125</v>
      </c>
      <c r="AE261" s="1">
        <v>152750.79689999999</v>
      </c>
      <c r="AF261" s="1">
        <v>179041.5625</v>
      </c>
      <c r="AG261" s="1">
        <v>209623.92019999999</v>
      </c>
      <c r="AH261">
        <v>3</v>
      </c>
      <c r="AI261" s="1">
        <v>26770.99121</v>
      </c>
      <c r="AJ261" s="1">
        <v>26174.601070000001</v>
      </c>
      <c r="AK261" s="1">
        <v>29589.138180000002</v>
      </c>
      <c r="AL261" s="1">
        <v>32938.026859999998</v>
      </c>
      <c r="AM261" s="1">
        <v>34981.337399999997</v>
      </c>
      <c r="AN261" s="1">
        <v>36488.582029999998</v>
      </c>
      <c r="AO261" s="1">
        <v>48932.990230000003</v>
      </c>
      <c r="AP261" s="1">
        <v>33282.020020000004</v>
      </c>
      <c r="AQ261" s="1">
        <v>26663.40137</v>
      </c>
      <c r="AR261" s="1">
        <v>55236.654300000002</v>
      </c>
      <c r="AS261" s="1">
        <v>35105.774270000002</v>
      </c>
      <c r="AT261" s="1">
        <v>117978.083797272</v>
      </c>
      <c r="AU261" s="1">
        <v>200850.393327272</v>
      </c>
      <c r="AV261" s="1">
        <v>35105.774267272704</v>
      </c>
      <c r="AW261" s="1">
        <v>109180.407088224</v>
      </c>
      <c r="AX261" s="1">
        <v>155121.35103192501</v>
      </c>
      <c r="AY261" s="1">
        <v>80367.873002150794</v>
      </c>
      <c r="AZ261" s="1">
        <v>153753.636158404</v>
      </c>
      <c r="BA261" s="1">
        <v>270366.27250959002</v>
      </c>
      <c r="BB261" s="1">
        <v>155146.598940389</v>
      </c>
      <c r="BC261" s="1">
        <v>176861.43795475</v>
      </c>
      <c r="BD261" s="1">
        <v>195078.02951679</v>
      </c>
      <c r="BE261" s="1">
        <v>95577.176934599702</v>
      </c>
      <c r="BF261" s="1">
        <v>121582.97977675901</v>
      </c>
      <c r="BG261" s="1">
        <v>148937.01082717601</v>
      </c>
      <c r="BH261" s="1">
        <v>148937.01082717601</v>
      </c>
      <c r="BI261" s="1">
        <v>54494.4015527101</v>
      </c>
      <c r="BJ261" s="1">
        <v>49408.5691987471</v>
      </c>
      <c r="BK261" s="1">
        <v>52742.141997659601</v>
      </c>
      <c r="BL261" s="1">
        <v>51926.031796295101</v>
      </c>
      <c r="BM261" s="1">
        <v>55145.012969232397</v>
      </c>
      <c r="BN261" s="1">
        <v>62406.8661137401</v>
      </c>
      <c r="BO261" s="1">
        <v>79860.604805615498</v>
      </c>
      <c r="BP261" s="1">
        <v>56589.2764676156</v>
      </c>
      <c r="BQ261" s="1">
        <v>78440.754095677505</v>
      </c>
      <c r="BR261" s="1">
        <v>58195.991090384901</v>
      </c>
      <c r="BS261" s="1">
        <v>59246.946981073699</v>
      </c>
      <c r="BT261" s="1">
        <v>59246.946981073699</v>
      </c>
      <c r="BU261" s="1">
        <v>93936.4848394773</v>
      </c>
      <c r="BV261" s="7">
        <v>0.63071283838561099</v>
      </c>
      <c r="BW261" s="7">
        <v>1.5855076020961001</v>
      </c>
      <c r="BX261" s="1">
        <v>68861.484450710501</v>
      </c>
      <c r="BY261" s="1">
        <v>97837.027603556504</v>
      </c>
      <c r="BZ261" s="1">
        <v>50689.049296200901</v>
      </c>
      <c r="CA261" s="1">
        <v>96974.392273575693</v>
      </c>
      <c r="CB261" s="1">
        <v>170523.479138261</v>
      </c>
      <c r="CC261" s="1">
        <v>97852.951783567099</v>
      </c>
      <c r="CD261" s="1">
        <v>111548.779533401</v>
      </c>
      <c r="CE261" s="1">
        <v>123038.217703207</v>
      </c>
      <c r="CF261" s="1">
        <v>60281.752549305202</v>
      </c>
      <c r="CG261" s="1">
        <v>76683.946274380098</v>
      </c>
      <c r="CH261" s="1">
        <v>93936.4848394773</v>
      </c>
      <c r="CI261" s="1">
        <v>86401.2879334998</v>
      </c>
      <c r="CJ261" s="1">
        <v>78337.662073305095</v>
      </c>
      <c r="CK261" s="1">
        <v>83623.067088121607</v>
      </c>
      <c r="CL261" s="1">
        <v>82329.118159709906</v>
      </c>
      <c r="CM261" s="1">
        <v>87432.837280406296</v>
      </c>
      <c r="CN261" s="1">
        <v>98946.5606463289</v>
      </c>
      <c r="CO261" s="1">
        <v>126619.59602729599</v>
      </c>
      <c r="CP261" s="1">
        <v>89722.728036522807</v>
      </c>
      <c r="CQ261" s="1">
        <v>124368.411932848</v>
      </c>
      <c r="CR261" s="1">
        <v>92270.186285322401</v>
      </c>
      <c r="CS261" s="1">
        <v>93936.4848394773</v>
      </c>
      <c r="CT261" s="20">
        <v>80165.009088527004</v>
      </c>
      <c r="CU261" s="20">
        <v>93674.291604632002</v>
      </c>
      <c r="CV261" s="20">
        <v>85295.840028811203</v>
      </c>
      <c r="CW261" s="20">
        <v>164968.45839453701</v>
      </c>
      <c r="CX261" s="20">
        <v>88000.142018518294</v>
      </c>
      <c r="CY261" s="20">
        <v>77692.497484134205</v>
      </c>
      <c r="CZ261" s="20">
        <v>86480.936876374602</v>
      </c>
      <c r="DA261" s="20">
        <v>83005.172419020804</v>
      </c>
      <c r="DB261" s="20">
        <v>102691.122658785</v>
      </c>
      <c r="DC261" s="22">
        <v>98908.191232847195</v>
      </c>
      <c r="DD261" s="22">
        <v>110146.490865015</v>
      </c>
      <c r="DE261" s="22">
        <v>114215.711600368</v>
      </c>
      <c r="DF261" s="22">
        <v>65954.612266517695</v>
      </c>
      <c r="DG261" s="22">
        <v>74107.832543750599</v>
      </c>
      <c r="DH261" s="22">
        <v>90415.974561634896</v>
      </c>
      <c r="DI261" s="22">
        <v>107040.479360681</v>
      </c>
      <c r="DJ261" s="22">
        <v>90798.203176382696</v>
      </c>
      <c r="DK261" s="22">
        <v>109714.55928905901</v>
      </c>
      <c r="DL261" s="22">
        <v>116797.794841611</v>
      </c>
      <c r="DM261" s="6">
        <v>3.0334468259968401E-2</v>
      </c>
      <c r="DN261" s="6">
        <v>1.0212493711419699</v>
      </c>
      <c r="DO261" s="5">
        <v>0.842381057757005</v>
      </c>
      <c r="DP261" s="5">
        <v>0.94112907648928601</v>
      </c>
      <c r="DQ261" s="24">
        <v>95774.830063704401</v>
      </c>
      <c r="DR261" s="26">
        <v>97809.984973786806</v>
      </c>
      <c r="DS261" t="s">
        <v>1441</v>
      </c>
      <c r="DT261" t="s">
        <v>1442</v>
      </c>
      <c r="DU261" t="s">
        <v>639</v>
      </c>
      <c r="DV261" t="s">
        <v>4433</v>
      </c>
      <c r="DW261" t="s">
        <v>4434</v>
      </c>
      <c r="DX261" t="s">
        <v>4435</v>
      </c>
      <c r="DY261" t="s">
        <v>4436</v>
      </c>
      <c r="DZ261" t="s">
        <v>4437</v>
      </c>
      <c r="EA261" t="s">
        <v>4438</v>
      </c>
      <c r="EB261" t="str">
        <f>"HMGB3"</f>
        <v>HMGB3</v>
      </c>
      <c r="EC261" t="s">
        <v>4439</v>
      </c>
      <c r="ED261" t="s">
        <v>1506</v>
      </c>
      <c r="EE261">
        <v>9606</v>
      </c>
      <c r="EF261" s="15" t="str">
        <f>HYPERLINK("http://www.uniprot.org/uniprot/O15347", "O15347")</f>
        <v>O15347</v>
      </c>
      <c r="EG261" t="s">
        <v>4440</v>
      </c>
      <c r="EH261" t="s">
        <v>4441</v>
      </c>
      <c r="EI261" t="s">
        <v>4442</v>
      </c>
      <c r="EJ261" t="s">
        <v>1510</v>
      </c>
      <c r="EK261" t="s">
        <v>1508</v>
      </c>
      <c r="EL261" t="s">
        <v>4443</v>
      </c>
      <c r="EM261" t="s">
        <v>2730</v>
      </c>
      <c r="EN261" t="s">
        <v>1508</v>
      </c>
      <c r="EO261" t="s">
        <v>3323</v>
      </c>
      <c r="EP261" t="s">
        <v>4444</v>
      </c>
      <c r="EQ261" t="s">
        <v>1514</v>
      </c>
      <c r="ER261" t="s">
        <v>4445</v>
      </c>
      <c r="ES261" t="s">
        <v>4446</v>
      </c>
      <c r="ET261" t="s">
        <v>4447</v>
      </c>
      <c r="EU261" t="s">
        <v>1508</v>
      </c>
      <c r="EV261" t="s">
        <v>1508</v>
      </c>
      <c r="EW261" t="s">
        <v>98</v>
      </c>
    </row>
    <row r="262" spans="1:153">
      <c r="A262">
        <v>75</v>
      </c>
      <c r="B262">
        <v>1</v>
      </c>
      <c r="C262" t="s">
        <v>642</v>
      </c>
      <c r="D262" t="s">
        <v>98</v>
      </c>
      <c r="E262" t="s">
        <v>98</v>
      </c>
      <c r="F262" t="s">
        <v>98</v>
      </c>
      <c r="G262" t="s">
        <v>98</v>
      </c>
      <c r="H262" t="s">
        <v>98</v>
      </c>
      <c r="I262">
        <v>5.3</v>
      </c>
      <c r="J262">
        <v>414</v>
      </c>
      <c r="K262">
        <v>46659</v>
      </c>
      <c r="L262" t="s">
        <v>643</v>
      </c>
      <c r="M262">
        <v>4</v>
      </c>
      <c r="N262">
        <v>4</v>
      </c>
      <c r="O262">
        <v>1</v>
      </c>
      <c r="P262">
        <v>3</v>
      </c>
      <c r="Q262">
        <v>1</v>
      </c>
      <c r="R262">
        <v>3</v>
      </c>
      <c r="S262">
        <v>1</v>
      </c>
      <c r="T262">
        <v>3</v>
      </c>
      <c r="U262">
        <v>1</v>
      </c>
      <c r="V262">
        <v>3</v>
      </c>
      <c r="W262" s="1">
        <v>292630.88089999999</v>
      </c>
      <c r="X262" s="1">
        <v>232619.20120000001</v>
      </c>
      <c r="Y262" s="1">
        <v>42447.782229999997</v>
      </c>
      <c r="Z262" s="1">
        <v>320799.87699999998</v>
      </c>
      <c r="AA262" s="1">
        <v>99854.685060000003</v>
      </c>
      <c r="AB262" s="1">
        <v>235602.72070000001</v>
      </c>
      <c r="AC262" s="1">
        <v>342130.76949999999</v>
      </c>
      <c r="AD262" s="1">
        <v>262489.22360000003</v>
      </c>
      <c r="AE262" s="1">
        <v>223273.40919999999</v>
      </c>
      <c r="AF262" s="1">
        <v>228568.3584</v>
      </c>
      <c r="AG262" s="1">
        <v>248663.23620000001</v>
      </c>
      <c r="AH262">
        <v>1</v>
      </c>
      <c r="AI262" s="1">
        <v>3560.1579590000001</v>
      </c>
      <c r="AJ262" s="1">
        <v>4967.7314450000003</v>
      </c>
      <c r="AK262" s="1">
        <v>3591.7067870000001</v>
      </c>
      <c r="AL262" s="1">
        <v>3928.2553710000002</v>
      </c>
      <c r="AM262" s="1">
        <v>7680.9174800000001</v>
      </c>
      <c r="AN262" s="1">
        <v>4414.0566410000001</v>
      </c>
      <c r="AO262" s="1">
        <v>5204.6772460000002</v>
      </c>
      <c r="AP262" s="1">
        <v>5469.8364259999998</v>
      </c>
      <c r="AQ262" s="1">
        <v>3208.4565429999998</v>
      </c>
      <c r="AR262" s="1">
        <v>6160.3320309999999</v>
      </c>
      <c r="AS262" s="1">
        <v>4818.6127930000002</v>
      </c>
      <c r="AT262" s="1">
        <v>117367.494759636</v>
      </c>
      <c r="AU262" s="1">
        <v>229916.376726363</v>
      </c>
      <c r="AV262" s="1">
        <v>4818.6127929090899</v>
      </c>
      <c r="AW262" s="1">
        <v>146246.99112341501</v>
      </c>
      <c r="AX262" s="1">
        <v>205710.878089762</v>
      </c>
      <c r="AY262" s="1">
        <v>30158.990422223302</v>
      </c>
      <c r="AZ262" s="1">
        <v>234700.53595674501</v>
      </c>
      <c r="BA262" s="1">
        <v>176618.16223992099</v>
      </c>
      <c r="BB262" s="1">
        <v>170187.966544628</v>
      </c>
      <c r="BC262" s="1">
        <v>201234.9299738</v>
      </c>
      <c r="BD262" s="1">
        <v>181284.90127911101</v>
      </c>
      <c r="BE262" s="1">
        <v>139703.63866494299</v>
      </c>
      <c r="BF262" s="1">
        <v>155215.48018747999</v>
      </c>
      <c r="BG262" s="1">
        <v>176674.29874847</v>
      </c>
      <c r="BH262" s="1">
        <v>176674.29874847</v>
      </c>
      <c r="BI262" s="1">
        <v>7246.97400581691</v>
      </c>
      <c r="BJ262" s="1">
        <v>9377.3541076962392</v>
      </c>
      <c r="BK262" s="1">
        <v>6402.1570422742097</v>
      </c>
      <c r="BL262" s="1">
        <v>6192.8030530033102</v>
      </c>
      <c r="BM262" s="1">
        <v>12108.293322433199</v>
      </c>
      <c r="BN262" s="1">
        <v>7549.4148165820798</v>
      </c>
      <c r="BO262" s="1">
        <v>8494.2422429103499</v>
      </c>
      <c r="BP262" s="1">
        <v>9300.3395093669697</v>
      </c>
      <c r="BQ262" s="1">
        <v>9438.9214348060796</v>
      </c>
      <c r="BR262" s="1">
        <v>6490.3755039683601</v>
      </c>
      <c r="BS262" s="1">
        <v>8132.2261823224198</v>
      </c>
      <c r="BT262" s="1">
        <v>8132.2261823224198</v>
      </c>
      <c r="BU262" s="1">
        <v>37904.555900653402</v>
      </c>
      <c r="BV262" s="7">
        <v>0.21454482156806401</v>
      </c>
      <c r="BW262" s="7">
        <v>4.6610307006769096</v>
      </c>
      <c r="BX262" s="1">
        <v>31376.534615439301</v>
      </c>
      <c r="BY262" s="1">
        <v>44134.203634377998</v>
      </c>
      <c r="BZ262" s="1">
        <v>6470.4552188088701</v>
      </c>
      <c r="CA262" s="1">
        <v>50353.784608768998</v>
      </c>
      <c r="CB262" s="1">
        <v>37892.512103443398</v>
      </c>
      <c r="CC262" s="1">
        <v>36512.946915349101</v>
      </c>
      <c r="CD262" s="1">
        <v>43173.912144490998</v>
      </c>
      <c r="CE262" s="1">
        <v>38893.736797911202</v>
      </c>
      <c r="CF262" s="1">
        <v>29972.692229779499</v>
      </c>
      <c r="CG262" s="1">
        <v>33300.677501424303</v>
      </c>
      <c r="CH262" s="1">
        <v>37904.555900653402</v>
      </c>
      <c r="CI262" s="1">
        <v>33778.368328120203</v>
      </c>
      <c r="CJ262" s="1">
        <v>43708.135387090901</v>
      </c>
      <c r="CK262" s="1">
        <v>29840.650524594999</v>
      </c>
      <c r="CL262" s="1">
        <v>28864.8451532941</v>
      </c>
      <c r="CM262" s="1">
        <v>56437.126908662598</v>
      </c>
      <c r="CN262" s="1">
        <v>35188.054232234201</v>
      </c>
      <c r="CO262" s="1">
        <v>39591.923873191903</v>
      </c>
      <c r="CP262" s="1">
        <v>43349.167979877901</v>
      </c>
      <c r="CQ262" s="1">
        <v>43995.102588908499</v>
      </c>
      <c r="CR262" s="1">
        <v>30251.839482917901</v>
      </c>
      <c r="CS262" s="1">
        <v>37904.555900653402</v>
      </c>
      <c r="CT262" s="20">
        <v>36526.952659778603</v>
      </c>
      <c r="CU262" s="20">
        <v>42256.3968085499</v>
      </c>
      <c r="CV262" s="20">
        <v>44289.716657550001</v>
      </c>
      <c r="CW262" s="20">
        <v>36658.114987983397</v>
      </c>
      <c r="CX262" s="20">
        <v>34403.4363505812</v>
      </c>
      <c r="CY262" s="20">
        <v>43348.168795491001</v>
      </c>
      <c r="CZ262" s="20">
        <v>30860.473123378499</v>
      </c>
      <c r="DA262" s="20">
        <v>29101.871881460698</v>
      </c>
      <c r="DB262" s="20">
        <v>66286.215821863298</v>
      </c>
      <c r="DC262" s="22">
        <v>36906.700003960803</v>
      </c>
      <c r="DD262" s="22">
        <v>42631.169426700901</v>
      </c>
      <c r="DE262" s="22">
        <v>36104.845373219898</v>
      </c>
      <c r="DF262" s="22">
        <v>32793.295002196501</v>
      </c>
      <c r="DG262" s="22">
        <v>32181.9774772532</v>
      </c>
      <c r="DH262" s="22">
        <v>32154.348726755499</v>
      </c>
      <c r="DI262" s="22">
        <v>33469.847031295503</v>
      </c>
      <c r="DJ262" s="22">
        <v>43868.779381762601</v>
      </c>
      <c r="DK262" s="22">
        <v>38811.328506995</v>
      </c>
      <c r="DL262" s="22">
        <v>38293.497431350297</v>
      </c>
      <c r="DM262" s="6">
        <v>-0.138243446783786</v>
      </c>
      <c r="DN262" s="6">
        <v>-1.10056798758753</v>
      </c>
      <c r="DO262" s="5">
        <v>0.31254684381297099</v>
      </c>
      <c r="DP262" s="5">
        <v>0.67998799175938296</v>
      </c>
      <c r="DQ262" s="24">
        <v>40414.594120737398</v>
      </c>
      <c r="DR262" s="26">
        <v>36721.578836148998</v>
      </c>
      <c r="DS262" t="s">
        <v>1443</v>
      </c>
      <c r="DT262" t="s">
        <v>1442</v>
      </c>
      <c r="DU262" t="s">
        <v>642</v>
      </c>
      <c r="DV262" t="s">
        <v>642</v>
      </c>
      <c r="DW262" t="s">
        <v>4448</v>
      </c>
      <c r="DX262" t="s">
        <v>4449</v>
      </c>
      <c r="DY262" t="s">
        <v>4450</v>
      </c>
      <c r="DZ262" t="s">
        <v>4451</v>
      </c>
      <c r="EA262" t="s">
        <v>4452</v>
      </c>
      <c r="EB262" t="str">
        <f>"IDH1"</f>
        <v>IDH1</v>
      </c>
      <c r="EC262" t="s">
        <v>4453</v>
      </c>
      <c r="ED262" t="s">
        <v>1506</v>
      </c>
      <c r="EE262">
        <v>9606</v>
      </c>
      <c r="EF262" s="15" t="str">
        <f>HYPERLINK("http://www.uniprot.org/uniprot/O75874", "O75874")</f>
        <v>O75874</v>
      </c>
      <c r="EG262" t="s">
        <v>4454</v>
      </c>
      <c r="EH262" t="s">
        <v>4455</v>
      </c>
      <c r="EI262" t="s">
        <v>4456</v>
      </c>
      <c r="EJ262" t="s">
        <v>1510</v>
      </c>
      <c r="EK262" t="s">
        <v>1508</v>
      </c>
      <c r="EL262" t="s">
        <v>1508</v>
      </c>
      <c r="EM262" t="s">
        <v>1508</v>
      </c>
      <c r="EN262" t="s">
        <v>4457</v>
      </c>
      <c r="EO262" t="s">
        <v>1574</v>
      </c>
      <c r="EP262" t="s">
        <v>3247</v>
      </c>
      <c r="EQ262" t="s">
        <v>1514</v>
      </c>
      <c r="ER262" t="s">
        <v>4458</v>
      </c>
      <c r="ES262" t="s">
        <v>4459</v>
      </c>
      <c r="ET262" t="s">
        <v>4460</v>
      </c>
      <c r="EU262" t="s">
        <v>1508</v>
      </c>
      <c r="EV262" t="s">
        <v>4461</v>
      </c>
      <c r="EW262" t="s">
        <v>98</v>
      </c>
    </row>
    <row r="263" spans="1:153">
      <c r="A263">
        <v>473</v>
      </c>
      <c r="B263">
        <v>1</v>
      </c>
      <c r="C263" t="s">
        <v>644</v>
      </c>
      <c r="D263" t="s">
        <v>98</v>
      </c>
      <c r="E263" t="s">
        <v>98</v>
      </c>
      <c r="F263" t="s">
        <v>98</v>
      </c>
      <c r="G263" t="s">
        <v>98</v>
      </c>
      <c r="H263" t="s">
        <v>98</v>
      </c>
      <c r="I263">
        <v>4.7</v>
      </c>
      <c r="J263">
        <v>318</v>
      </c>
      <c r="K263">
        <v>35724</v>
      </c>
      <c r="L263" t="s">
        <v>645</v>
      </c>
      <c r="M263">
        <v>6</v>
      </c>
      <c r="N263">
        <v>6</v>
      </c>
      <c r="O263">
        <v>1</v>
      </c>
      <c r="P263">
        <v>5</v>
      </c>
      <c r="Q263">
        <v>1</v>
      </c>
      <c r="R263">
        <v>5</v>
      </c>
      <c r="S263">
        <v>1</v>
      </c>
      <c r="T263">
        <v>5</v>
      </c>
      <c r="U263">
        <v>1</v>
      </c>
      <c r="V263">
        <v>5</v>
      </c>
      <c r="W263" s="1">
        <v>308178.06050000002</v>
      </c>
      <c r="X263" s="1">
        <v>286305.16210000002</v>
      </c>
      <c r="Y263" s="1">
        <v>32176.111570000001</v>
      </c>
      <c r="Z263" s="1">
        <v>191500.84959999999</v>
      </c>
      <c r="AA263" s="1">
        <v>137823.02489999999</v>
      </c>
      <c r="AB263" s="1">
        <v>355377.71</v>
      </c>
      <c r="AC263" s="1">
        <v>210410.5576</v>
      </c>
      <c r="AD263" s="1">
        <v>272165.90429999999</v>
      </c>
      <c r="AE263" s="1">
        <v>193780.07130000001</v>
      </c>
      <c r="AF263" s="1">
        <v>290270.21090000001</v>
      </c>
      <c r="AG263" s="1">
        <v>249534.61679999999</v>
      </c>
      <c r="AH263">
        <v>1</v>
      </c>
      <c r="AI263" s="1">
        <v>1975.078491</v>
      </c>
      <c r="AJ263" s="1">
        <v>3262.820557</v>
      </c>
      <c r="AK263" s="1">
        <v>2778.5920409999999</v>
      </c>
      <c r="AL263" s="1">
        <v>2763.2597660000001</v>
      </c>
      <c r="AM263" s="1">
        <v>2517.3752439999998</v>
      </c>
      <c r="AN263" s="1">
        <v>3160.1782229999999</v>
      </c>
      <c r="AO263" s="1">
        <v>3012.8967290000001</v>
      </c>
      <c r="AP263" s="1">
        <v>3056.8215329999998</v>
      </c>
      <c r="AQ263" s="1">
        <v>3373.001221</v>
      </c>
      <c r="AR263" s="1">
        <v>3337.5808109999998</v>
      </c>
      <c r="AS263" s="1">
        <v>2923.7604620000002</v>
      </c>
      <c r="AT263" s="1">
        <v>116349.256574909</v>
      </c>
      <c r="AU263" s="1">
        <v>229774.752688181</v>
      </c>
      <c r="AV263" s="1">
        <v>2923.7604616363601</v>
      </c>
      <c r="AW263" s="1">
        <v>154016.944280656</v>
      </c>
      <c r="AX263" s="1">
        <v>253186.693073481</v>
      </c>
      <c r="AY263" s="1">
        <v>22861.006857931599</v>
      </c>
      <c r="AZ263" s="1">
        <v>140104.018921715</v>
      </c>
      <c r="BA263" s="1">
        <v>243774.734831504</v>
      </c>
      <c r="BB263" s="1">
        <v>256707.60354757999</v>
      </c>
      <c r="BC263" s="1">
        <v>123759.560960459</v>
      </c>
      <c r="BD263" s="1">
        <v>187967.97985029899</v>
      </c>
      <c r="BE263" s="1">
        <v>121249.463419587</v>
      </c>
      <c r="BF263" s="1">
        <v>197115.779648372</v>
      </c>
      <c r="BG263" s="1">
        <v>177293.41140380499</v>
      </c>
      <c r="BH263" s="1">
        <v>177293.41140380499</v>
      </c>
      <c r="BI263" s="1">
        <v>4020.4234330505701</v>
      </c>
      <c r="BJ263" s="1">
        <v>6159.0736318194104</v>
      </c>
      <c r="BK263" s="1">
        <v>4952.7936599060704</v>
      </c>
      <c r="BL263" s="1">
        <v>4356.21462938897</v>
      </c>
      <c r="BM263" s="1">
        <v>3968.4214726108398</v>
      </c>
      <c r="BN263" s="1">
        <v>5404.8912916421796</v>
      </c>
      <c r="BO263" s="1">
        <v>4917.1684351161002</v>
      </c>
      <c r="BP263" s="1">
        <v>5197.5005945897401</v>
      </c>
      <c r="BQ263" s="1">
        <v>9922.9935321969497</v>
      </c>
      <c r="BR263" s="1">
        <v>3516.3936991092401</v>
      </c>
      <c r="BS263" s="1">
        <v>4934.3415628779803</v>
      </c>
      <c r="BT263" s="1">
        <v>4934.3415628779803</v>
      </c>
      <c r="BU263" s="1">
        <v>29577.461836916002</v>
      </c>
      <c r="BV263" s="7">
        <v>0.16682775520377299</v>
      </c>
      <c r="BW263" s="7">
        <v>5.9942064123474896</v>
      </c>
      <c r="BX263" s="1">
        <v>25694.301077686599</v>
      </c>
      <c r="BY263" s="1">
        <v>42238.567652915801</v>
      </c>
      <c r="BZ263" s="1">
        <v>3813.8504558068098</v>
      </c>
      <c r="CA263" s="1">
        <v>23373.238971736901</v>
      </c>
      <c r="CB263" s="1">
        <v>40668.391787335197</v>
      </c>
      <c r="CC263" s="1">
        <v>42825.953243583099</v>
      </c>
      <c r="CD263" s="1">
        <v>20646.529740038099</v>
      </c>
      <c r="CE263" s="1">
        <v>31358.276128613699</v>
      </c>
      <c r="CF263" s="1">
        <v>20227.775801951899</v>
      </c>
      <c r="CG263" s="1">
        <v>32884.383033979699</v>
      </c>
      <c r="CH263" s="1">
        <v>29577.461836916002</v>
      </c>
      <c r="CI263" s="1">
        <v>24099.247922743802</v>
      </c>
      <c r="CJ263" s="1">
        <v>36918.758657972299</v>
      </c>
      <c r="CK263" s="1">
        <v>29688.067515243001</v>
      </c>
      <c r="CL263" s="1">
        <v>26112.049665045299</v>
      </c>
      <c r="CM263" s="1">
        <v>23787.5374380213</v>
      </c>
      <c r="CN263" s="1">
        <v>32398.034038402599</v>
      </c>
      <c r="CO263" s="1">
        <v>29474.522564365601</v>
      </c>
      <c r="CP263" s="1">
        <v>31154.891392269699</v>
      </c>
      <c r="CQ263" s="1">
        <v>59480.471460377601</v>
      </c>
      <c r="CR263" s="1">
        <v>21077.9896595389</v>
      </c>
      <c r="CS263" s="1">
        <v>29577.4618369159</v>
      </c>
      <c r="CT263" s="20">
        <v>29911.987751156401</v>
      </c>
      <c r="CU263" s="20">
        <v>40441.415690938098</v>
      </c>
      <c r="CV263" s="20">
        <v>20558.4175940403</v>
      </c>
      <c r="CW263" s="20">
        <v>39343.5668357553</v>
      </c>
      <c r="CX263" s="20">
        <v>24545.204017944801</v>
      </c>
      <c r="CY263" s="20">
        <v>36614.707258787297</v>
      </c>
      <c r="CZ263" s="20">
        <v>30702.6754957661</v>
      </c>
      <c r="DA263" s="20">
        <v>26326.471521977499</v>
      </c>
      <c r="DB263" s="20">
        <v>27938.804238550201</v>
      </c>
      <c r="DC263" s="22">
        <v>43287.785354847401</v>
      </c>
      <c r="DD263" s="22">
        <v>20386.980556111099</v>
      </c>
      <c r="DE263" s="22">
        <v>29109.7180164786</v>
      </c>
      <c r="DF263" s="22">
        <v>22131.325875779701</v>
      </c>
      <c r="DG263" s="22">
        <v>31779.667969447099</v>
      </c>
      <c r="DH263" s="22">
        <v>29604.8675398995</v>
      </c>
      <c r="DI263" s="22">
        <v>24916.893776353201</v>
      </c>
      <c r="DJ263" s="22">
        <v>31528.334241263201</v>
      </c>
      <c r="DK263" s="22">
        <v>52472.115798217303</v>
      </c>
      <c r="DL263" s="22">
        <v>26681.020284447499</v>
      </c>
      <c r="DM263" s="6">
        <v>2.2410038257483299E-2</v>
      </c>
      <c r="DN263" s="6">
        <v>1.0156506881669101</v>
      </c>
      <c r="DO263" s="5">
        <v>0.89967403391228895</v>
      </c>
      <c r="DP263" s="5">
        <v>0.96395113642534602</v>
      </c>
      <c r="DQ263" s="24">
        <v>30709.250044990698</v>
      </c>
      <c r="DR263" s="26">
        <v>31189.870941284498</v>
      </c>
      <c r="DS263" t="s">
        <v>1441</v>
      </c>
      <c r="DT263" t="s">
        <v>1442</v>
      </c>
      <c r="DU263" t="s">
        <v>644</v>
      </c>
      <c r="DV263" t="s">
        <v>644</v>
      </c>
      <c r="DW263" t="s">
        <v>4462</v>
      </c>
      <c r="DX263" t="s">
        <v>4463</v>
      </c>
      <c r="DY263" t="s">
        <v>4464</v>
      </c>
      <c r="DZ263" t="s">
        <v>4465</v>
      </c>
      <c r="EA263" t="s">
        <v>4466</v>
      </c>
      <c r="EB263" t="str">
        <f>"BST1"</f>
        <v>BST1</v>
      </c>
      <c r="EC263" t="s">
        <v>1508</v>
      </c>
      <c r="ED263" t="s">
        <v>1506</v>
      </c>
      <c r="EE263">
        <v>9606</v>
      </c>
      <c r="EF263" s="15" t="str">
        <f>HYPERLINK("http://www.uniprot.org/uniprot/Q10588", "Q10588")</f>
        <v>Q10588</v>
      </c>
      <c r="EG263" t="s">
        <v>4467</v>
      </c>
      <c r="EH263" t="s">
        <v>1508</v>
      </c>
      <c r="EI263" t="s">
        <v>2475</v>
      </c>
      <c r="EJ263" t="s">
        <v>1542</v>
      </c>
      <c r="EK263" t="s">
        <v>1508</v>
      </c>
      <c r="EL263" t="s">
        <v>1508</v>
      </c>
      <c r="EM263" t="s">
        <v>1528</v>
      </c>
      <c r="EN263" t="s">
        <v>4468</v>
      </c>
      <c r="EO263" t="s">
        <v>4469</v>
      </c>
      <c r="EP263" t="s">
        <v>2992</v>
      </c>
      <c r="EQ263" t="s">
        <v>1514</v>
      </c>
      <c r="ER263" t="s">
        <v>4470</v>
      </c>
      <c r="ES263" t="s">
        <v>4471</v>
      </c>
      <c r="ET263" t="s">
        <v>4472</v>
      </c>
      <c r="EU263" t="s">
        <v>1508</v>
      </c>
      <c r="EV263" t="s">
        <v>4473</v>
      </c>
      <c r="EW263" t="s">
        <v>98</v>
      </c>
    </row>
    <row r="264" spans="1:153">
      <c r="A264">
        <v>118</v>
      </c>
      <c r="B264">
        <v>1</v>
      </c>
      <c r="C264" t="s">
        <v>646</v>
      </c>
      <c r="D264" t="s">
        <v>98</v>
      </c>
      <c r="E264" t="s">
        <v>98</v>
      </c>
      <c r="F264" t="s">
        <v>98</v>
      </c>
      <c r="G264" t="s">
        <v>98</v>
      </c>
      <c r="H264" t="s">
        <v>98</v>
      </c>
      <c r="I264">
        <v>35.700000000000003</v>
      </c>
      <c r="J264">
        <v>98</v>
      </c>
      <c r="K264">
        <v>11006</v>
      </c>
      <c r="L264" t="s">
        <v>647</v>
      </c>
      <c r="M264">
        <v>10</v>
      </c>
      <c r="N264">
        <v>10</v>
      </c>
      <c r="O264">
        <v>1</v>
      </c>
      <c r="P264">
        <v>4</v>
      </c>
      <c r="Q264">
        <v>6</v>
      </c>
      <c r="R264">
        <v>4</v>
      </c>
      <c r="S264">
        <v>6</v>
      </c>
      <c r="T264">
        <v>4</v>
      </c>
      <c r="U264">
        <v>6</v>
      </c>
      <c r="V264">
        <v>4</v>
      </c>
      <c r="W264" s="1">
        <v>163273.79980000001</v>
      </c>
      <c r="X264" s="1">
        <v>164522.22659999999</v>
      </c>
      <c r="Y264" s="1">
        <v>20317.31885</v>
      </c>
      <c r="Z264" s="1">
        <v>292962.15620000003</v>
      </c>
      <c r="AA264" s="1">
        <v>103270.6064</v>
      </c>
      <c r="AB264" s="1">
        <v>171693.49220000001</v>
      </c>
      <c r="AC264" s="1">
        <v>170101.77540000001</v>
      </c>
      <c r="AD264" s="1">
        <v>299504.42969999998</v>
      </c>
      <c r="AE264" s="1">
        <v>140669.65229999999</v>
      </c>
      <c r="AF264" s="1">
        <v>158607.66020000001</v>
      </c>
      <c r="AG264" s="1">
        <v>184956.19990000001</v>
      </c>
      <c r="AH264">
        <v>6</v>
      </c>
      <c r="AI264" s="1">
        <v>44461.80298</v>
      </c>
      <c r="AJ264" s="1">
        <v>57630.530400000003</v>
      </c>
      <c r="AK264" s="1">
        <v>52791.869140000003</v>
      </c>
      <c r="AL264" s="1">
        <v>74732.780759999994</v>
      </c>
      <c r="AM264" s="1">
        <v>47601.924319999998</v>
      </c>
      <c r="AN264" s="1">
        <v>45264.896000000001</v>
      </c>
      <c r="AO264" s="1">
        <v>104067.4148</v>
      </c>
      <c r="AP264" s="1">
        <v>61391.54883</v>
      </c>
      <c r="AQ264" s="1">
        <v>57207.830569999998</v>
      </c>
      <c r="AR264" s="1">
        <v>58220.975579999998</v>
      </c>
      <c r="AS264" s="1">
        <v>60337.157339999998</v>
      </c>
      <c r="AT264" s="1">
        <v>115163.093103181</v>
      </c>
      <c r="AU264" s="1">
        <v>169989.02886818099</v>
      </c>
      <c r="AV264" s="1">
        <v>60337.157338181802</v>
      </c>
      <c r="AW264" s="1">
        <v>81598.708504714203</v>
      </c>
      <c r="AX264" s="1">
        <v>145491.04942575499</v>
      </c>
      <c r="AY264" s="1">
        <v>14435.3790094914</v>
      </c>
      <c r="AZ264" s="1">
        <v>214334.16907196501</v>
      </c>
      <c r="BA264" s="1">
        <v>182660.079542694</v>
      </c>
      <c r="BB264" s="1">
        <v>124023.042771526</v>
      </c>
      <c r="BC264" s="1">
        <v>100050.687960815</v>
      </c>
      <c r="BD264" s="1">
        <v>206848.990698226</v>
      </c>
      <c r="BE264" s="1">
        <v>88017.925405701899</v>
      </c>
      <c r="BF264" s="1">
        <v>107706.789827282</v>
      </c>
      <c r="BG264" s="1">
        <v>131410.68786795699</v>
      </c>
      <c r="BH264" s="1">
        <v>131410.68786795699</v>
      </c>
      <c r="BI264" s="1">
        <v>90505.402894628394</v>
      </c>
      <c r="BJ264" s="1">
        <v>108786.454533303</v>
      </c>
      <c r="BK264" s="1">
        <v>94100.620354862403</v>
      </c>
      <c r="BL264" s="1">
        <v>117814.487384546</v>
      </c>
      <c r="BM264" s="1">
        <v>75040.262296741697</v>
      </c>
      <c r="BN264" s="1">
        <v>77417.102752906605</v>
      </c>
      <c r="BO264" s="1">
        <v>169842.19945319401</v>
      </c>
      <c r="BP264" s="1">
        <v>104383.788226445</v>
      </c>
      <c r="BQ264" s="1">
        <v>168299.05936672899</v>
      </c>
      <c r="BR264" s="1">
        <v>61340.199167841201</v>
      </c>
      <c r="BS264" s="1">
        <v>101829.184407607</v>
      </c>
      <c r="BT264" s="1">
        <v>101829.184407607</v>
      </c>
      <c r="BU264" s="1">
        <v>115678.187952771</v>
      </c>
      <c r="BV264" s="7">
        <v>0.88027990591607297</v>
      </c>
      <c r="BW264" s="7">
        <v>1.13600230253959</v>
      </c>
      <c r="BX264" s="1">
        <v>71829.703445402803</v>
      </c>
      <c r="BY264" s="1">
        <v>128072.847300134</v>
      </c>
      <c r="BZ264" s="1">
        <v>12707.174076338</v>
      </c>
      <c r="CA264" s="1">
        <v>188674.06218526899</v>
      </c>
      <c r="CB264" s="1">
        <v>160791.99763446499</v>
      </c>
      <c r="CC264" s="1">
        <v>109174.992422344</v>
      </c>
      <c r="CD264" s="1">
        <v>88072.610184984893</v>
      </c>
      <c r="CE264" s="1">
        <v>182085.010070669</v>
      </c>
      <c r="CF264" s="1">
        <v>77480.4110950592</v>
      </c>
      <c r="CG264" s="1">
        <v>94812.122815682</v>
      </c>
      <c r="CH264" s="1">
        <v>115678.187952771</v>
      </c>
      <c r="CI264" s="1">
        <v>102814.34608057101</v>
      </c>
      <c r="CJ264" s="1">
        <v>123581.662834951</v>
      </c>
      <c r="CK264" s="1">
        <v>106898.521393528</v>
      </c>
      <c r="CL264" s="1">
        <v>133837.52894136601</v>
      </c>
      <c r="CM264" s="1">
        <v>85245.910752273994</v>
      </c>
      <c r="CN264" s="1">
        <v>87946.006983246596</v>
      </c>
      <c r="CO264" s="1">
        <v>192941.12964721801</v>
      </c>
      <c r="CP264" s="1">
        <v>118580.22377304699</v>
      </c>
      <c r="CQ264" s="1">
        <v>191188.118955852</v>
      </c>
      <c r="CR264" s="1">
        <v>69682.607492905197</v>
      </c>
      <c r="CS264" s="1">
        <v>115678.187952771</v>
      </c>
      <c r="CT264" s="20">
        <v>83620.457436530094</v>
      </c>
      <c r="CU264" s="20">
        <v>122623.64810633499</v>
      </c>
      <c r="CV264" s="20">
        <v>165952.18849467201</v>
      </c>
      <c r="CW264" s="20">
        <v>155553.99236505499</v>
      </c>
      <c r="CX264" s="20">
        <v>104716.92347451</v>
      </c>
      <c r="CY264" s="20">
        <v>122563.88274525</v>
      </c>
      <c r="CZ264" s="20">
        <v>110551.844158855</v>
      </c>
      <c r="DA264" s="20">
        <v>134936.549962349</v>
      </c>
      <c r="DB264" s="20">
        <v>100122.54605379701</v>
      </c>
      <c r="DC264" s="22">
        <v>110352.327973077</v>
      </c>
      <c r="DD264" s="22">
        <v>86965.442327351702</v>
      </c>
      <c r="DE264" s="22">
        <v>169028.52938871601</v>
      </c>
      <c r="DF264" s="22">
        <v>84771.763525709204</v>
      </c>
      <c r="DG264" s="22">
        <v>91627.012720517101</v>
      </c>
      <c r="DH264" s="22">
        <v>80363.8234442221</v>
      </c>
      <c r="DI264" s="22">
        <v>163106.75167039101</v>
      </c>
      <c r="DJ264" s="22">
        <v>120001.60367909601</v>
      </c>
      <c r="DK264" s="22">
        <v>168661.156692035</v>
      </c>
      <c r="DL264" s="22">
        <v>88205.900753443304</v>
      </c>
      <c r="DM264" s="6">
        <v>-7.2391778398235199E-2</v>
      </c>
      <c r="DN264" s="6">
        <v>-1.05145910678702</v>
      </c>
      <c r="DO264" s="5">
        <v>0.68422533354790405</v>
      </c>
      <c r="DP264" s="5">
        <v>0.84937533074614002</v>
      </c>
      <c r="DQ264" s="24">
        <v>122293.559199706</v>
      </c>
      <c r="DR264" s="26">
        <v>116308.431217456</v>
      </c>
      <c r="DS264" t="s">
        <v>1443</v>
      </c>
      <c r="DT264" t="s">
        <v>1442</v>
      </c>
      <c r="DU264" t="s">
        <v>646</v>
      </c>
      <c r="DV264" t="s">
        <v>646</v>
      </c>
      <c r="DW264" t="s">
        <v>4474</v>
      </c>
      <c r="DX264" t="s">
        <v>4475</v>
      </c>
      <c r="DY264" t="s">
        <v>4476</v>
      </c>
      <c r="DZ264" t="s">
        <v>4477</v>
      </c>
      <c r="EA264" t="s">
        <v>4478</v>
      </c>
      <c r="EB264" t="str">
        <f>"CSTA"</f>
        <v>CSTA</v>
      </c>
      <c r="EC264" t="s">
        <v>4479</v>
      </c>
      <c r="ED264" t="s">
        <v>1506</v>
      </c>
      <c r="EE264">
        <v>9606</v>
      </c>
      <c r="EF264" s="15" t="str">
        <f>HYPERLINK("http://www.uniprot.org/uniprot/P01040", "P01040")</f>
        <v>P01040</v>
      </c>
      <c r="EG264" t="s">
        <v>4480</v>
      </c>
      <c r="EH264" t="s">
        <v>1763</v>
      </c>
      <c r="EI264" t="s">
        <v>3082</v>
      </c>
      <c r="EJ264" t="s">
        <v>1510</v>
      </c>
      <c r="EK264" t="s">
        <v>1508</v>
      </c>
      <c r="EL264" t="s">
        <v>3344</v>
      </c>
      <c r="EM264" t="s">
        <v>1508</v>
      </c>
      <c r="EN264" t="s">
        <v>1508</v>
      </c>
      <c r="EO264" t="s">
        <v>3805</v>
      </c>
      <c r="EP264" t="s">
        <v>2610</v>
      </c>
      <c r="EQ264" t="s">
        <v>1514</v>
      </c>
      <c r="ER264" t="s">
        <v>4481</v>
      </c>
      <c r="ES264" t="s">
        <v>4482</v>
      </c>
      <c r="ET264" t="s">
        <v>4483</v>
      </c>
      <c r="EU264" t="s">
        <v>1508</v>
      </c>
      <c r="EV264" t="s">
        <v>3350</v>
      </c>
      <c r="EW264" t="s">
        <v>98</v>
      </c>
    </row>
    <row r="265" spans="1:153">
      <c r="A265">
        <v>466</v>
      </c>
      <c r="B265">
        <v>1</v>
      </c>
      <c r="C265" t="s">
        <v>648</v>
      </c>
      <c r="D265" t="s">
        <v>98</v>
      </c>
      <c r="E265" t="s">
        <v>98</v>
      </c>
      <c r="F265" t="s">
        <v>98</v>
      </c>
      <c r="G265" t="s">
        <v>98</v>
      </c>
      <c r="H265" t="s">
        <v>98</v>
      </c>
      <c r="I265">
        <v>3</v>
      </c>
      <c r="J265">
        <v>4544</v>
      </c>
      <c r="K265">
        <v>504602</v>
      </c>
      <c r="L265" t="s">
        <v>649</v>
      </c>
      <c r="M265">
        <v>24</v>
      </c>
      <c r="N265">
        <v>23</v>
      </c>
      <c r="O265">
        <v>0.95799999999999996</v>
      </c>
      <c r="P265">
        <v>14</v>
      </c>
      <c r="Q265">
        <v>10</v>
      </c>
      <c r="R265">
        <v>14</v>
      </c>
      <c r="S265">
        <v>9</v>
      </c>
      <c r="T265">
        <v>14</v>
      </c>
      <c r="U265">
        <v>10</v>
      </c>
      <c r="V265">
        <v>14</v>
      </c>
      <c r="W265" s="1">
        <v>273103.22739999997</v>
      </c>
      <c r="X265" s="1">
        <v>208978.96340000001</v>
      </c>
      <c r="Y265" s="1">
        <v>25922.89302</v>
      </c>
      <c r="Z265" s="1">
        <v>201615.74780000001</v>
      </c>
      <c r="AA265" s="1">
        <v>82423.422820000007</v>
      </c>
      <c r="AB265" s="1">
        <v>202563.47709999999</v>
      </c>
      <c r="AC265" s="1">
        <v>258435.1061</v>
      </c>
      <c r="AD265" s="1">
        <v>186448.7095</v>
      </c>
      <c r="AE265" s="1">
        <v>202599.33129999999</v>
      </c>
      <c r="AF265" s="1">
        <v>208208.1881</v>
      </c>
      <c r="AG265" s="1">
        <v>202708.46369999999</v>
      </c>
      <c r="AH265">
        <v>9</v>
      </c>
      <c r="AI265" s="1">
        <v>41207.481319999999</v>
      </c>
      <c r="AJ265" s="1">
        <v>34600.902589999998</v>
      </c>
      <c r="AK265" s="1">
        <v>43511.819940000001</v>
      </c>
      <c r="AL265" s="1">
        <v>40470.650150000001</v>
      </c>
      <c r="AM265" s="1">
        <v>35948.85108</v>
      </c>
      <c r="AN265" s="1">
        <v>42848.153200000001</v>
      </c>
      <c r="AO265" s="1">
        <v>48942.003660000002</v>
      </c>
      <c r="AP265" s="1">
        <v>39358.246460000002</v>
      </c>
      <c r="AQ265" s="1">
        <v>24901.348419999998</v>
      </c>
      <c r="AR265" s="1">
        <v>50182.147219999999</v>
      </c>
      <c r="AS265" s="1">
        <v>40197.160400000001</v>
      </c>
      <c r="AT265" s="1">
        <v>113417.10430363601</v>
      </c>
      <c r="AU265" s="1">
        <v>186637.04820363599</v>
      </c>
      <c r="AV265" s="1">
        <v>40197.160403636299</v>
      </c>
      <c r="AW265" s="1">
        <v>136487.73208932899</v>
      </c>
      <c r="AX265" s="1">
        <v>184805.234656193</v>
      </c>
      <c r="AY265" s="1">
        <v>18418.1184795552</v>
      </c>
      <c r="AZ265" s="1">
        <v>147504.18394325001</v>
      </c>
      <c r="BA265" s="1">
        <v>145786.58432746699</v>
      </c>
      <c r="BB265" s="1">
        <v>146322.021076128</v>
      </c>
      <c r="BC265" s="1">
        <v>152006.70362039801</v>
      </c>
      <c r="BD265" s="1">
        <v>128768.47068903899</v>
      </c>
      <c r="BE265" s="1">
        <v>126767.73232920301</v>
      </c>
      <c r="BF265" s="1">
        <v>141389.359932099</v>
      </c>
      <c r="BG265" s="1">
        <v>144023.60486361699</v>
      </c>
      <c r="BH265" s="1">
        <v>144023.60486361699</v>
      </c>
      <c r="BI265" s="1">
        <v>83880.982082914896</v>
      </c>
      <c r="BJ265" s="1">
        <v>65314.5041402965</v>
      </c>
      <c r="BK265" s="1">
        <v>77559.088469946</v>
      </c>
      <c r="BL265" s="1">
        <v>63801.036881710599</v>
      </c>
      <c r="BM265" s="1">
        <v>56670.2135017744</v>
      </c>
      <c r="BN265" s="1">
        <v>73283.718116941804</v>
      </c>
      <c r="BO265" s="1">
        <v>79875.315085281502</v>
      </c>
      <c r="BP265" s="1">
        <v>66920.658327441706</v>
      </c>
      <c r="BQ265" s="1">
        <v>73256.990770191798</v>
      </c>
      <c r="BR265" s="1">
        <v>52870.685770544602</v>
      </c>
      <c r="BS265" s="1">
        <v>67839.524423869501</v>
      </c>
      <c r="BT265" s="1">
        <v>67839.524423869501</v>
      </c>
      <c r="BU265" s="1">
        <v>98845.803450420295</v>
      </c>
      <c r="BV265" s="7">
        <v>0.68631668776810395</v>
      </c>
      <c r="BW265" s="7">
        <v>1.45705330763847</v>
      </c>
      <c r="BX265" s="1">
        <v>93673.808208529299</v>
      </c>
      <c r="BY265" s="1">
        <v>126834.916531446</v>
      </c>
      <c r="BZ265" s="1">
        <v>12640.662069808801</v>
      </c>
      <c r="CA265" s="1">
        <v>101234.582955868</v>
      </c>
      <c r="CB265" s="1">
        <v>100055.765676653</v>
      </c>
      <c r="CC265" s="1">
        <v>100423.244852503</v>
      </c>
      <c r="CD265" s="1">
        <v>104324.737347299</v>
      </c>
      <c r="CE265" s="1">
        <v>88375.950292265697</v>
      </c>
      <c r="CF265" s="1">
        <v>87002.8101680525</v>
      </c>
      <c r="CG265" s="1">
        <v>97037.877194250701</v>
      </c>
      <c r="CH265" s="1">
        <v>98845.803450420295</v>
      </c>
      <c r="CI265" s="1">
        <v>122219.062391874</v>
      </c>
      <c r="CJ265" s="1">
        <v>95166.714294385994</v>
      </c>
      <c r="CK265" s="1">
        <v>113007.72639255899</v>
      </c>
      <c r="CL265" s="1">
        <v>92961.511819260806</v>
      </c>
      <c r="CM265" s="1">
        <v>82571.522027338899</v>
      </c>
      <c r="CN265" s="1">
        <v>106778.283878335</v>
      </c>
      <c r="CO265" s="1">
        <v>116382.592043674</v>
      </c>
      <c r="CP265" s="1">
        <v>97506.966565343202</v>
      </c>
      <c r="CQ265" s="1">
        <v>106739.340709349</v>
      </c>
      <c r="CR265" s="1">
        <v>77035.407579086503</v>
      </c>
      <c r="CS265" s="1">
        <v>98845.803450420295</v>
      </c>
      <c r="CT265" s="20">
        <v>109050.24407030801</v>
      </c>
      <c r="CU265" s="20">
        <v>121438.38838767</v>
      </c>
      <c r="CV265" s="20">
        <v>89042.979190085505</v>
      </c>
      <c r="CW265" s="20">
        <v>96796.320955774194</v>
      </c>
      <c r="CX265" s="20">
        <v>124480.72366853101</v>
      </c>
      <c r="CY265" s="20">
        <v>94382.950871972003</v>
      </c>
      <c r="CZ265" s="20">
        <v>116869.834998982</v>
      </c>
      <c r="DA265" s="20">
        <v>93724.8751033843</v>
      </c>
      <c r="DB265" s="20">
        <v>96981.438100170504</v>
      </c>
      <c r="DC265" s="22">
        <v>101506.202164077</v>
      </c>
      <c r="DD265" s="22">
        <v>103013.26269355199</v>
      </c>
      <c r="DE265" s="22">
        <v>82038.916357992697</v>
      </c>
      <c r="DF265" s="22">
        <v>95190.275134054304</v>
      </c>
      <c r="DG265" s="22">
        <v>93777.995302716299</v>
      </c>
      <c r="DH265" s="22">
        <v>97572.493028708705</v>
      </c>
      <c r="DI265" s="22">
        <v>98386.417525040102</v>
      </c>
      <c r="DJ265" s="22">
        <v>98675.748665476101</v>
      </c>
      <c r="DK265" s="22">
        <v>94162.653866274195</v>
      </c>
      <c r="DL265" s="22">
        <v>97513.249861004297</v>
      </c>
      <c r="DM265" s="6">
        <v>-0.12311237312346</v>
      </c>
      <c r="DN265" s="6">
        <v>-1.08908213600368</v>
      </c>
      <c r="DO265" s="5">
        <v>0.208035217560228</v>
      </c>
      <c r="DP265" s="5">
        <v>0.55515683771786595</v>
      </c>
      <c r="DQ265" s="24">
        <v>104751.97281632001</v>
      </c>
      <c r="DR265" s="26">
        <v>96183.721459889595</v>
      </c>
      <c r="DS265" t="s">
        <v>1443</v>
      </c>
      <c r="DT265" t="s">
        <v>1442</v>
      </c>
      <c r="DU265" t="s">
        <v>648</v>
      </c>
      <c r="DV265" t="s">
        <v>648</v>
      </c>
      <c r="DW265" t="s">
        <v>4484</v>
      </c>
      <c r="DX265" t="s">
        <v>4485</v>
      </c>
      <c r="DY265" t="s">
        <v>4486</v>
      </c>
      <c r="DZ265" t="s">
        <v>4487</v>
      </c>
      <c r="EA265" t="s">
        <v>4488</v>
      </c>
      <c r="EB265" t="str">
        <f>"LRP1"</f>
        <v>LRP1</v>
      </c>
      <c r="EC265" t="s">
        <v>4489</v>
      </c>
      <c r="ED265" t="s">
        <v>1506</v>
      </c>
      <c r="EE265">
        <v>9606</v>
      </c>
      <c r="EF265" s="15" t="str">
        <f>HYPERLINK("http://www.uniprot.org/uniprot/Q07954", "Q07954")</f>
        <v>Q07954</v>
      </c>
      <c r="EG265" t="s">
        <v>4490</v>
      </c>
      <c r="EH265" t="s">
        <v>4491</v>
      </c>
      <c r="EI265" t="s">
        <v>4492</v>
      </c>
      <c r="EJ265" t="s">
        <v>1542</v>
      </c>
      <c r="EK265" t="s">
        <v>1508</v>
      </c>
      <c r="EL265" t="s">
        <v>1603</v>
      </c>
      <c r="EM265" t="s">
        <v>3048</v>
      </c>
      <c r="EN265" t="s">
        <v>1805</v>
      </c>
      <c r="EO265" t="s">
        <v>4493</v>
      </c>
      <c r="EP265" t="s">
        <v>2959</v>
      </c>
      <c r="EQ265" t="s">
        <v>1514</v>
      </c>
      <c r="ER265" t="s">
        <v>4494</v>
      </c>
      <c r="ES265" t="s">
        <v>4495</v>
      </c>
      <c r="ET265" t="s">
        <v>4496</v>
      </c>
      <c r="EU265" t="s">
        <v>1508</v>
      </c>
      <c r="EV265" t="s">
        <v>4497</v>
      </c>
      <c r="EW265" t="s">
        <v>98</v>
      </c>
    </row>
    <row r="266" spans="1:153">
      <c r="A266">
        <v>301</v>
      </c>
      <c r="B266">
        <v>1</v>
      </c>
      <c r="C266" t="s">
        <v>650</v>
      </c>
      <c r="D266" t="s">
        <v>98</v>
      </c>
      <c r="E266" t="s">
        <v>98</v>
      </c>
      <c r="F266" t="s">
        <v>98</v>
      </c>
      <c r="G266" t="s">
        <v>98</v>
      </c>
      <c r="H266" t="s">
        <v>98</v>
      </c>
      <c r="I266">
        <v>3.6</v>
      </c>
      <c r="J266">
        <v>742</v>
      </c>
      <c r="K266">
        <v>81537</v>
      </c>
      <c r="L266" t="s">
        <v>651</v>
      </c>
      <c r="M266">
        <v>7</v>
      </c>
      <c r="N266">
        <v>7</v>
      </c>
      <c r="O266">
        <v>1</v>
      </c>
      <c r="P266">
        <v>3</v>
      </c>
      <c r="Q266">
        <v>4</v>
      </c>
      <c r="R266">
        <v>3</v>
      </c>
      <c r="S266">
        <v>4</v>
      </c>
      <c r="T266">
        <v>3</v>
      </c>
      <c r="U266">
        <v>4</v>
      </c>
      <c r="V266">
        <v>3</v>
      </c>
      <c r="W266" s="1">
        <v>238821.41409999999</v>
      </c>
      <c r="X266" s="1">
        <v>153470.02110000001</v>
      </c>
      <c r="Y266" s="1">
        <v>30279.252990000001</v>
      </c>
      <c r="Z266" s="1">
        <v>294609.48440000002</v>
      </c>
      <c r="AA266" s="1">
        <v>109582.3958</v>
      </c>
      <c r="AB266" s="1">
        <v>218123.12160000001</v>
      </c>
      <c r="AC266" s="1">
        <v>242001.50829999999</v>
      </c>
      <c r="AD266" s="1">
        <v>283290.5024</v>
      </c>
      <c r="AE266" s="1">
        <v>253453.25339999999</v>
      </c>
      <c r="AF266" s="1">
        <v>214645.06839999999</v>
      </c>
      <c r="AG266" s="1">
        <v>223110.75219999999</v>
      </c>
      <c r="AH266">
        <v>4</v>
      </c>
      <c r="AI266" s="1">
        <v>24762.16663</v>
      </c>
      <c r="AJ266" s="1">
        <v>19587.205689999999</v>
      </c>
      <c r="AK266" s="1">
        <v>19882.804929999998</v>
      </c>
      <c r="AL266" s="1">
        <v>16893.831119999999</v>
      </c>
      <c r="AM266" s="1">
        <v>16465.415830000002</v>
      </c>
      <c r="AN266" s="1">
        <v>18094.394410000001</v>
      </c>
      <c r="AO266" s="1">
        <v>22707.197110000001</v>
      </c>
      <c r="AP266" s="1">
        <v>19824.666140000001</v>
      </c>
      <c r="AQ266" s="1">
        <v>11643.897720000001</v>
      </c>
      <c r="AR266" s="1">
        <v>31859.760989999999</v>
      </c>
      <c r="AS266" s="1">
        <v>20172.13406</v>
      </c>
      <c r="AT266" s="1">
        <v>112876.37496909</v>
      </c>
      <c r="AU266" s="1">
        <v>205580.615880909</v>
      </c>
      <c r="AV266" s="1">
        <v>20172.134057272699</v>
      </c>
      <c r="AW266" s="1">
        <v>119354.84430264001</v>
      </c>
      <c r="AX266" s="1">
        <v>135717.31240617501</v>
      </c>
      <c r="AY266" s="1">
        <v>21513.295935449001</v>
      </c>
      <c r="AZ266" s="1">
        <v>215539.37156472201</v>
      </c>
      <c r="BA266" s="1">
        <v>193824.06892990699</v>
      </c>
      <c r="BB266" s="1">
        <v>157561.55281729199</v>
      </c>
      <c r="BC266" s="1">
        <v>142340.768260846</v>
      </c>
      <c r="BD266" s="1">
        <v>195651.04447546499</v>
      </c>
      <c r="BE266" s="1">
        <v>158587.36541139201</v>
      </c>
      <c r="BF266" s="1">
        <v>145760.49631190099</v>
      </c>
      <c r="BG266" s="1">
        <v>158519.354491448</v>
      </c>
      <c r="BH266" s="1">
        <v>158519.354491448</v>
      </c>
      <c r="BI266" s="1">
        <v>50405.285372709201</v>
      </c>
      <c r="BJ266" s="1">
        <v>36973.851297916197</v>
      </c>
      <c r="BK266" s="1">
        <v>35440.765951021902</v>
      </c>
      <c r="BL266" s="1">
        <v>26632.7310869877</v>
      </c>
      <c r="BM266" s="1">
        <v>25956.2851787695</v>
      </c>
      <c r="BN266" s="1">
        <v>30947.0630682679</v>
      </c>
      <c r="BO266" s="1">
        <v>37059.057419571996</v>
      </c>
      <c r="BP266" s="1">
        <v>33707.7951518712</v>
      </c>
      <c r="BQ266" s="1">
        <v>34255.048900002403</v>
      </c>
      <c r="BR266" s="1">
        <v>33566.666739911998</v>
      </c>
      <c r="BS266" s="1">
        <v>34043.896823242801</v>
      </c>
      <c r="BT266" s="1">
        <v>34043.896823242801</v>
      </c>
      <c r="BU266" s="1">
        <v>73461.667206740705</v>
      </c>
      <c r="BV266" s="7">
        <v>0.46342396133529301</v>
      </c>
      <c r="BW266" s="7">
        <v>2.15785130557046</v>
      </c>
      <c r="BX266" s="1">
        <v>55311.894751286898</v>
      </c>
      <c r="BY266" s="1">
        <v>62894.654537049297</v>
      </c>
      <c r="BZ266" s="1">
        <v>9969.7768237842702</v>
      </c>
      <c r="CA266" s="1">
        <v>99886.109394243496</v>
      </c>
      <c r="CB266" s="1">
        <v>89822.717825622807</v>
      </c>
      <c r="CC266" s="1">
        <v>73017.798960729604</v>
      </c>
      <c r="CD266" s="1">
        <v>65964.122686950403</v>
      </c>
      <c r="CE266" s="1">
        <v>90669.382070207706</v>
      </c>
      <c r="CF266" s="1">
        <v>73493.185096675297</v>
      </c>
      <c r="CG266" s="1">
        <v>67548.906607059602</v>
      </c>
      <c r="CH266" s="1">
        <v>73461.667206740705</v>
      </c>
      <c r="CI266" s="1">
        <v>108767.110849152</v>
      </c>
      <c r="CJ266" s="1">
        <v>79784.073295176902</v>
      </c>
      <c r="CK266" s="1">
        <v>76475.903077829993</v>
      </c>
      <c r="CL266" s="1">
        <v>57469.473546963702</v>
      </c>
      <c r="CM266" s="1">
        <v>56009.803860767097</v>
      </c>
      <c r="CN266" s="1">
        <v>66779.160445433605</v>
      </c>
      <c r="CO266" s="1">
        <v>79967.935436034299</v>
      </c>
      <c r="CP266" s="1">
        <v>72736.409776367305</v>
      </c>
      <c r="CQ266" s="1">
        <v>73917.301991250395</v>
      </c>
      <c r="CR266" s="1">
        <v>72431.875648368004</v>
      </c>
      <c r="CS266" s="1">
        <v>73461.667206740705</v>
      </c>
      <c r="CT266" s="20">
        <v>64391.271562180402</v>
      </c>
      <c r="CU266" s="20">
        <v>60218.634537318998</v>
      </c>
      <c r="CV266" s="20">
        <v>87856.901273031006</v>
      </c>
      <c r="CW266" s="20">
        <v>86896.627745238497</v>
      </c>
      <c r="CX266" s="20">
        <v>110779.844034689</v>
      </c>
      <c r="CY266" s="20">
        <v>79126.996513619393</v>
      </c>
      <c r="CZ266" s="20">
        <v>79089.514136907499</v>
      </c>
      <c r="DA266" s="20">
        <v>57941.3902058596</v>
      </c>
      <c r="DB266" s="20">
        <v>65784.318767034507</v>
      </c>
      <c r="DC266" s="22">
        <v>73805.217843436199</v>
      </c>
      <c r="DD266" s="22">
        <v>65134.882401661198</v>
      </c>
      <c r="DE266" s="22">
        <v>84167.896665204302</v>
      </c>
      <c r="DF266" s="22">
        <v>80409.316622273604</v>
      </c>
      <c r="DG266" s="22">
        <v>65279.674593662297</v>
      </c>
      <c r="DH266" s="22">
        <v>61021.856976548399</v>
      </c>
      <c r="DI266" s="22">
        <v>67602.538715348404</v>
      </c>
      <c r="DJ266" s="22">
        <v>73608.275826241603</v>
      </c>
      <c r="DK266" s="22">
        <v>65207.909997155599</v>
      </c>
      <c r="DL266" s="22">
        <v>91685.989728157001</v>
      </c>
      <c r="DM266" s="6">
        <v>-7.9175000204031995E-2</v>
      </c>
      <c r="DN266" s="6">
        <v>-1.0564074725024999</v>
      </c>
      <c r="DO266" s="5">
        <v>0.54259353421185696</v>
      </c>
      <c r="DP266" s="5">
        <v>0.79938692223385899</v>
      </c>
      <c r="DQ266" s="24">
        <v>76898.388752875398</v>
      </c>
      <c r="DR266" s="26">
        <v>72792.355936968903</v>
      </c>
      <c r="DS266" t="s">
        <v>1443</v>
      </c>
      <c r="DT266" t="s">
        <v>1442</v>
      </c>
      <c r="DU266" t="s">
        <v>650</v>
      </c>
      <c r="DV266" t="s">
        <v>650</v>
      </c>
      <c r="DW266" t="s">
        <v>4498</v>
      </c>
      <c r="DX266" t="s">
        <v>4499</v>
      </c>
      <c r="DY266" t="s">
        <v>4500</v>
      </c>
      <c r="DZ266" t="s">
        <v>4501</v>
      </c>
      <c r="EA266" t="s">
        <v>4502</v>
      </c>
      <c r="EB266" t="str">
        <f>"CD44"</f>
        <v>CD44</v>
      </c>
      <c r="EC266" t="s">
        <v>4503</v>
      </c>
      <c r="ED266" t="s">
        <v>1506</v>
      </c>
      <c r="EE266">
        <v>9606</v>
      </c>
      <c r="EF266" s="15" t="str">
        <f>HYPERLINK("http://www.uniprot.org/uniprot/P16070", "P16070")</f>
        <v>P16070</v>
      </c>
      <c r="EG266" t="s">
        <v>4504</v>
      </c>
      <c r="EH266" t="s">
        <v>1763</v>
      </c>
      <c r="EI266" t="s">
        <v>4505</v>
      </c>
      <c r="EJ266" t="s">
        <v>1542</v>
      </c>
      <c r="EK266" t="s">
        <v>1508</v>
      </c>
      <c r="EL266" t="s">
        <v>1508</v>
      </c>
      <c r="EM266" t="s">
        <v>3025</v>
      </c>
      <c r="EN266" t="s">
        <v>1508</v>
      </c>
      <c r="EO266" t="s">
        <v>4506</v>
      </c>
      <c r="EP266" t="s">
        <v>1667</v>
      </c>
      <c r="EQ266" t="s">
        <v>1514</v>
      </c>
      <c r="ER266" t="s">
        <v>4507</v>
      </c>
      <c r="ES266" t="s">
        <v>4508</v>
      </c>
      <c r="ET266" t="s">
        <v>4509</v>
      </c>
      <c r="EU266" t="s">
        <v>1508</v>
      </c>
      <c r="EV266" t="s">
        <v>4510</v>
      </c>
      <c r="EW266" t="s">
        <v>98</v>
      </c>
    </row>
    <row r="267" spans="1:153">
      <c r="A267">
        <v>582</v>
      </c>
      <c r="B267">
        <v>1</v>
      </c>
      <c r="C267" t="s">
        <v>652</v>
      </c>
      <c r="D267" t="s">
        <v>98</v>
      </c>
      <c r="E267" t="s">
        <v>98</v>
      </c>
      <c r="F267" t="s">
        <v>98</v>
      </c>
      <c r="G267" t="s">
        <v>98</v>
      </c>
      <c r="H267" t="s">
        <v>98</v>
      </c>
      <c r="I267">
        <v>7.2</v>
      </c>
      <c r="J267">
        <v>138</v>
      </c>
      <c r="K267">
        <v>14246</v>
      </c>
      <c r="L267" t="s">
        <v>653</v>
      </c>
      <c r="M267">
        <v>4</v>
      </c>
      <c r="N267">
        <v>4</v>
      </c>
      <c r="O267">
        <v>1</v>
      </c>
      <c r="P267">
        <v>2</v>
      </c>
      <c r="Q267">
        <v>2</v>
      </c>
      <c r="R267">
        <v>2</v>
      </c>
      <c r="S267">
        <v>2</v>
      </c>
      <c r="T267">
        <v>2</v>
      </c>
      <c r="U267">
        <v>2</v>
      </c>
      <c r="V267">
        <v>2</v>
      </c>
      <c r="W267" s="1">
        <v>104906.1348</v>
      </c>
      <c r="X267" s="1">
        <v>78304.34375</v>
      </c>
      <c r="Y267" s="1">
        <v>13429.56055</v>
      </c>
      <c r="Z267" s="1">
        <v>219593.24220000001</v>
      </c>
      <c r="AA267" s="1">
        <v>84639.57617</v>
      </c>
      <c r="AB267" s="1">
        <v>107106.0508</v>
      </c>
      <c r="AC267" s="1">
        <v>95866.042969999995</v>
      </c>
      <c r="AD267" s="1">
        <v>175430.80470000001</v>
      </c>
      <c r="AE267" s="1">
        <v>83839.109379999994</v>
      </c>
      <c r="AF267" s="1">
        <v>101486.3223</v>
      </c>
      <c r="AG267" s="1">
        <v>116796.8475</v>
      </c>
      <c r="AH267">
        <v>2</v>
      </c>
      <c r="AI267" s="1">
        <v>93058.849610000005</v>
      </c>
      <c r="AJ267" s="1">
        <v>81782.950200000007</v>
      </c>
      <c r="AK267" s="1">
        <v>99022.570309999996</v>
      </c>
      <c r="AL267" s="1">
        <v>131663.4785</v>
      </c>
      <c r="AM267" s="1">
        <v>96129.79492</v>
      </c>
      <c r="AN267" s="1">
        <v>91774.58008</v>
      </c>
      <c r="AO267" s="1">
        <v>210238.0117</v>
      </c>
      <c r="AP267" s="1">
        <v>126534.06540000001</v>
      </c>
      <c r="AQ267" s="1">
        <v>77281.036129999993</v>
      </c>
      <c r="AR267" s="1">
        <v>165073.62109999999</v>
      </c>
      <c r="AS267" s="1">
        <v>117255.8958</v>
      </c>
      <c r="AT267" s="1">
        <v>112327.85858499999</v>
      </c>
      <c r="AU267" s="1">
        <v>107399.821374545</v>
      </c>
      <c r="AV267" s="1">
        <v>117255.89579545399</v>
      </c>
      <c r="AW267" s="1">
        <v>52428.528792660902</v>
      </c>
      <c r="AX267" s="1">
        <v>69246.456130703606</v>
      </c>
      <c r="AY267" s="1">
        <v>9541.6525133760297</v>
      </c>
      <c r="AZ267" s="1">
        <v>160656.706351603</v>
      </c>
      <c r="BA267" s="1">
        <v>149706.40973859999</v>
      </c>
      <c r="BB267" s="1">
        <v>77368.210927785403</v>
      </c>
      <c r="BC267" s="1">
        <v>56386.616357618397</v>
      </c>
      <c r="BD267" s="1">
        <v>121159.09245789899</v>
      </c>
      <c r="BE267" s="1">
        <v>52458.681420152498</v>
      </c>
      <c r="BF267" s="1">
        <v>68917.011779421606</v>
      </c>
      <c r="BG267" s="1">
        <v>82983.723060282806</v>
      </c>
      <c r="BH267" s="1">
        <v>82983.723060282806</v>
      </c>
      <c r="BI267" s="1">
        <v>189428.41073386601</v>
      </c>
      <c r="BJ267" s="1">
        <v>154377.84680759499</v>
      </c>
      <c r="BK267" s="1">
        <v>176506.068966664</v>
      </c>
      <c r="BL267" s="1">
        <v>207564.40572657299</v>
      </c>
      <c r="BM267" s="1">
        <v>151540.19776250899</v>
      </c>
      <c r="BN267" s="1">
        <v>156963.18171499201</v>
      </c>
      <c r="BO267" s="1">
        <v>343116.87654024799</v>
      </c>
      <c r="BP267" s="1">
        <v>215145.33087802501</v>
      </c>
      <c r="BQ267" s="1">
        <v>227352.19213828701</v>
      </c>
      <c r="BR267" s="1">
        <v>173917.53907863199</v>
      </c>
      <c r="BS267" s="1">
        <v>197889.20729253301</v>
      </c>
      <c r="BT267" s="1">
        <v>197889.20729253301</v>
      </c>
      <c r="BU267" s="1">
        <v>128146.725180874</v>
      </c>
      <c r="BV267" s="7">
        <v>1.54423928518828</v>
      </c>
      <c r="BW267" s="7">
        <v>0.64756803533726304</v>
      </c>
      <c r="BX267" s="1">
        <v>80962.193826252304</v>
      </c>
      <c r="BY267" s="1">
        <v>106933.097917099</v>
      </c>
      <c r="BZ267" s="1">
        <v>14734.5946567708</v>
      </c>
      <c r="CA267" s="1">
        <v>248092.397377104</v>
      </c>
      <c r="CB267" s="1">
        <v>231182.519162841</v>
      </c>
      <c r="CC267" s="1">
        <v>119475.03073942001</v>
      </c>
      <c r="CD267" s="1">
        <v>87074.428138275005</v>
      </c>
      <c r="CE267" s="1">
        <v>187098.63033124799</v>
      </c>
      <c r="CF267" s="1">
        <v>81008.756698176498</v>
      </c>
      <c r="CG267" s="1">
        <v>106424.357007566</v>
      </c>
      <c r="CH267" s="1">
        <v>128146.725180874</v>
      </c>
      <c r="CI267" s="1">
        <v>122667.78377599</v>
      </c>
      <c r="CJ267" s="1">
        <v>99970.158956791798</v>
      </c>
      <c r="CK267" s="1">
        <v>114299.68830584599</v>
      </c>
      <c r="CL267" s="1">
        <v>134412.07442230301</v>
      </c>
      <c r="CM267" s="1">
        <v>98132.588139688305</v>
      </c>
      <c r="CN267" s="1">
        <v>101644.33920346299</v>
      </c>
      <c r="CO267" s="1">
        <v>222191.52163222601</v>
      </c>
      <c r="CP267" s="1">
        <v>139321.23922866801</v>
      </c>
      <c r="CQ267" s="1">
        <v>147226.01239260999</v>
      </c>
      <c r="CR267" s="1">
        <v>112623.43909184101</v>
      </c>
      <c r="CS267" s="1">
        <v>128146.725180874</v>
      </c>
      <c r="CT267" s="20">
        <v>94252.0344381225</v>
      </c>
      <c r="CU267" s="20">
        <v>102383.34546570999</v>
      </c>
      <c r="CV267" s="20">
        <v>218214.81880849</v>
      </c>
      <c r="CW267" s="20">
        <v>223651.452496679</v>
      </c>
      <c r="CX267" s="20">
        <v>124937.74863278</v>
      </c>
      <c r="CY267" s="20">
        <v>99146.835860011706</v>
      </c>
      <c r="CZ267" s="20">
        <v>118205.950505866</v>
      </c>
      <c r="DA267" s="20">
        <v>135515.81338425601</v>
      </c>
      <c r="DB267" s="20">
        <v>115258.13365929799</v>
      </c>
      <c r="DC267" s="22">
        <v>120763.441189409</v>
      </c>
      <c r="DD267" s="22">
        <v>85979.808507336405</v>
      </c>
      <c r="DE267" s="22">
        <v>173682.64594246299</v>
      </c>
      <c r="DF267" s="22">
        <v>88632.1467487341</v>
      </c>
      <c r="DG267" s="22">
        <v>102849.146540703</v>
      </c>
      <c r="DH267" s="22">
        <v>92881.166639069997</v>
      </c>
      <c r="DI267" s="22">
        <v>187834.17205236899</v>
      </c>
      <c r="DJ267" s="22">
        <v>140991.23447428699</v>
      </c>
      <c r="DK267" s="22">
        <v>129878.93641564299</v>
      </c>
      <c r="DL267" s="22">
        <v>142561.425992245</v>
      </c>
      <c r="DM267" s="6">
        <v>-0.112159331148484</v>
      </c>
      <c r="DN267" s="6">
        <v>-1.08084385038558</v>
      </c>
      <c r="DO267" s="5">
        <v>0.56974830994325798</v>
      </c>
      <c r="DP267" s="5">
        <v>0.80042892556776502</v>
      </c>
      <c r="DQ267" s="24">
        <v>136840.68147235701</v>
      </c>
      <c r="DR267" s="26">
        <v>126605.41245022599</v>
      </c>
      <c r="DS267" t="s">
        <v>1443</v>
      </c>
      <c r="DT267" t="s">
        <v>1442</v>
      </c>
      <c r="DU267" t="s">
        <v>652</v>
      </c>
      <c r="DV267" t="s">
        <v>652</v>
      </c>
      <c r="DW267" t="s">
        <v>4511</v>
      </c>
      <c r="DX267" t="s">
        <v>1508</v>
      </c>
      <c r="DY267" t="s">
        <v>4512</v>
      </c>
      <c r="DZ267" t="s">
        <v>4513</v>
      </c>
      <c r="EA267" t="s">
        <v>1508</v>
      </c>
      <c r="EB267" t="str">
        <f>"LACRT"</f>
        <v>LACRT</v>
      </c>
      <c r="EC267" t="s">
        <v>1508</v>
      </c>
      <c r="ED267" t="s">
        <v>1506</v>
      </c>
      <c r="EE267">
        <v>9606</v>
      </c>
      <c r="EF267" s="15" t="str">
        <f>HYPERLINK("http://www.uniprot.org/uniprot/Q9GZZ8", "Q9GZZ8")</f>
        <v>Q9GZZ8</v>
      </c>
      <c r="EG267" t="s">
        <v>4514</v>
      </c>
      <c r="EH267" t="s">
        <v>1508</v>
      </c>
      <c r="EI267" t="s">
        <v>1509</v>
      </c>
      <c r="EJ267" t="s">
        <v>1508</v>
      </c>
      <c r="EK267" t="s">
        <v>1508</v>
      </c>
      <c r="EL267" t="s">
        <v>1508</v>
      </c>
      <c r="EM267" t="s">
        <v>1528</v>
      </c>
      <c r="EN267" t="s">
        <v>1508</v>
      </c>
      <c r="EO267" t="s">
        <v>1508</v>
      </c>
      <c r="EP267" t="s">
        <v>1604</v>
      </c>
      <c r="EQ267" t="s">
        <v>1508</v>
      </c>
      <c r="ER267" t="s">
        <v>4515</v>
      </c>
      <c r="ES267" t="s">
        <v>4516</v>
      </c>
      <c r="ET267" t="s">
        <v>4517</v>
      </c>
      <c r="EU267" t="s">
        <v>1508</v>
      </c>
      <c r="EV267" t="s">
        <v>1508</v>
      </c>
      <c r="EW267" t="s">
        <v>98</v>
      </c>
    </row>
    <row r="268" spans="1:153">
      <c r="A268">
        <v>589</v>
      </c>
      <c r="B268">
        <v>1</v>
      </c>
      <c r="C268" t="s">
        <v>654</v>
      </c>
      <c r="D268" t="s">
        <v>98</v>
      </c>
      <c r="E268" t="s">
        <v>98</v>
      </c>
      <c r="F268" t="s">
        <v>98</v>
      </c>
      <c r="G268" t="s">
        <v>98</v>
      </c>
      <c r="H268" t="s">
        <v>98</v>
      </c>
      <c r="I268">
        <v>16.8</v>
      </c>
      <c r="J268">
        <v>416</v>
      </c>
      <c r="K268">
        <v>46480</v>
      </c>
      <c r="L268" t="s">
        <v>655</v>
      </c>
      <c r="M268">
        <v>18</v>
      </c>
      <c r="N268">
        <v>18</v>
      </c>
      <c r="O268">
        <v>1</v>
      </c>
      <c r="P268">
        <v>9</v>
      </c>
      <c r="Q268">
        <v>9</v>
      </c>
      <c r="R268">
        <v>9</v>
      </c>
      <c r="S268">
        <v>9</v>
      </c>
      <c r="T268">
        <v>9</v>
      </c>
      <c r="U268">
        <v>9</v>
      </c>
      <c r="V268">
        <v>9</v>
      </c>
      <c r="W268" s="1">
        <v>143588.67939999999</v>
      </c>
      <c r="X268" s="1">
        <v>116275.41409999999</v>
      </c>
      <c r="Y268" s="1">
        <v>13876.97234</v>
      </c>
      <c r="Z268" s="1">
        <v>223333.1924</v>
      </c>
      <c r="AA268" s="1">
        <v>59058.854059999998</v>
      </c>
      <c r="AB268" s="1">
        <v>156358.7261</v>
      </c>
      <c r="AC268" s="1">
        <v>252504.85690000001</v>
      </c>
      <c r="AD268" s="1">
        <v>229154.26199999999</v>
      </c>
      <c r="AE268" s="1">
        <v>195779.9417</v>
      </c>
      <c r="AF268" s="1">
        <v>184168.40530000001</v>
      </c>
      <c r="AG268" s="1">
        <v>173358.03690000001</v>
      </c>
      <c r="AH268">
        <v>9</v>
      </c>
      <c r="AI268" s="1">
        <v>46871.311650000003</v>
      </c>
      <c r="AJ268" s="1">
        <v>41847.064209999997</v>
      </c>
      <c r="AK268" s="1">
        <v>70953.419009999998</v>
      </c>
      <c r="AL268" s="1">
        <v>59011.180240000002</v>
      </c>
      <c r="AM268" s="1">
        <v>47388.47479</v>
      </c>
      <c r="AN268" s="1">
        <v>104118.8348</v>
      </c>
      <c r="AO268" s="1">
        <v>62582.18561</v>
      </c>
      <c r="AP268" s="1">
        <v>110059.03909999999</v>
      </c>
      <c r="AQ268" s="1">
        <v>22993.300139999999</v>
      </c>
      <c r="AR268" s="1">
        <v>87928.395199999999</v>
      </c>
      <c r="AS268" s="1">
        <v>65375.320480000002</v>
      </c>
      <c r="AT268" s="1">
        <v>112117.53938318101</v>
      </c>
      <c r="AU268" s="1">
        <v>158859.758290909</v>
      </c>
      <c r="AV268" s="1">
        <v>65375.3204754545</v>
      </c>
      <c r="AW268" s="1">
        <v>71760.752853731596</v>
      </c>
      <c r="AX268" s="1">
        <v>102825.207082525</v>
      </c>
      <c r="AY268" s="1">
        <v>9859.5369158234098</v>
      </c>
      <c r="AZ268" s="1">
        <v>163392.89292561301</v>
      </c>
      <c r="BA268" s="1">
        <v>104460.459334534</v>
      </c>
      <c r="BB268" s="1">
        <v>112945.952268316</v>
      </c>
      <c r="BC268" s="1">
        <v>148518.64177716401</v>
      </c>
      <c r="BD268" s="1">
        <v>158262.52672247801</v>
      </c>
      <c r="BE268" s="1">
        <v>122500.795464632</v>
      </c>
      <c r="BF268" s="1">
        <v>125064.500021372</v>
      </c>
      <c r="BG268" s="1">
        <v>123170.236460225</v>
      </c>
      <c r="BH268" s="1">
        <v>123170.236460225</v>
      </c>
      <c r="BI268" s="1">
        <v>95410.142206584394</v>
      </c>
      <c r="BJ268" s="1">
        <v>78992.744235325998</v>
      </c>
      <c r="BK268" s="1">
        <v>126473.278061688</v>
      </c>
      <c r="BL268" s="1">
        <v>93029.750522194503</v>
      </c>
      <c r="BM268" s="1">
        <v>74703.7778174454</v>
      </c>
      <c r="BN268" s="1">
        <v>178075.71086045299</v>
      </c>
      <c r="BO268" s="1">
        <v>102136.63970626899</v>
      </c>
      <c r="BP268" s="1">
        <v>187132.91403728901</v>
      </c>
      <c r="BQ268" s="1">
        <v>67643.725461041904</v>
      </c>
      <c r="BR268" s="1">
        <v>92639.211561570599</v>
      </c>
      <c r="BS268" s="1">
        <v>110331.939029734</v>
      </c>
      <c r="BT268" s="1">
        <v>110331.939029734</v>
      </c>
      <c r="BU268" s="1">
        <v>116574.487000404</v>
      </c>
      <c r="BV268" s="7">
        <v>0.94645013560601199</v>
      </c>
      <c r="BW268" s="7">
        <v>1.056579699637</v>
      </c>
      <c r="BX268" s="1">
        <v>67917.974269603801</v>
      </c>
      <c r="BY268" s="1">
        <v>97318.931186972899</v>
      </c>
      <c r="BZ268" s="1">
        <v>9331.5600509935502</v>
      </c>
      <c r="CA268" s="1">
        <v>154643.22566650499</v>
      </c>
      <c r="CB268" s="1">
        <v>98866.615902636797</v>
      </c>
      <c r="CC268" s="1">
        <v>106897.711840497</v>
      </c>
      <c r="CD268" s="1">
        <v>140565.48865001701</v>
      </c>
      <c r="CE268" s="1">
        <v>149787.58987783999</v>
      </c>
      <c r="CF268" s="1">
        <v>115940.89447934501</v>
      </c>
      <c r="CG268" s="1">
        <v>118367.31300472601</v>
      </c>
      <c r="CH268" s="1">
        <v>116574.487000404</v>
      </c>
      <c r="CI268" s="1">
        <v>100808.419394956</v>
      </c>
      <c r="CJ268" s="1">
        <v>83462.129977663295</v>
      </c>
      <c r="CK268" s="1">
        <v>133629.09814652501</v>
      </c>
      <c r="CL268" s="1">
        <v>98293.345864045405</v>
      </c>
      <c r="CM268" s="1">
        <v>78930.495128105802</v>
      </c>
      <c r="CN268" s="1">
        <v>188151.181093583</v>
      </c>
      <c r="CO268" s="1">
        <v>107915.500102782</v>
      </c>
      <c r="CP268" s="1">
        <v>197720.83810571599</v>
      </c>
      <c r="CQ268" s="1">
        <v>71470.987129955407</v>
      </c>
      <c r="CR268" s="1">
        <v>97880.710326333006</v>
      </c>
      <c r="CS268" s="1">
        <v>116574.487000404</v>
      </c>
      <c r="CT268" s="20">
        <v>79066.622917405897</v>
      </c>
      <c r="CU268" s="20">
        <v>93178.238975120301</v>
      </c>
      <c r="CV268" s="20">
        <v>136019.659713648</v>
      </c>
      <c r="CW268" s="20">
        <v>95645.909258739804</v>
      </c>
      <c r="CX268" s="20">
        <v>102673.877156164</v>
      </c>
      <c r="CY268" s="20">
        <v>82774.761866677596</v>
      </c>
      <c r="CZ268" s="20">
        <v>138195.954825222</v>
      </c>
      <c r="DA268" s="20">
        <v>99100.492067219893</v>
      </c>
      <c r="DB268" s="20">
        <v>92704.999732810393</v>
      </c>
      <c r="DC268" s="22">
        <v>108050.48935528701</v>
      </c>
      <c r="DD268" s="22">
        <v>138798.42860037301</v>
      </c>
      <c r="DE268" s="22">
        <v>139047.009020155</v>
      </c>
      <c r="DF268" s="22">
        <v>126851.599660512</v>
      </c>
      <c r="DG268" s="22">
        <v>114390.891926993</v>
      </c>
      <c r="DH268" s="22">
        <v>171929.901275757</v>
      </c>
      <c r="DI268" s="22">
        <v>91228.587231941594</v>
      </c>
      <c r="DJ268" s="22">
        <v>200090.849034591</v>
      </c>
      <c r="DK268" s="22">
        <v>63049.835026847497</v>
      </c>
      <c r="DL268" s="22">
        <v>123899.72952146101</v>
      </c>
      <c r="DM268" s="6">
        <v>0.32243082445508198</v>
      </c>
      <c r="DN268" s="6">
        <v>1.2504382861130401</v>
      </c>
      <c r="DO268" s="5">
        <v>6.9958304691584705E-2</v>
      </c>
      <c r="DP268" s="5">
        <v>0.35511443794532699</v>
      </c>
      <c r="DQ268" s="24">
        <v>102151.168501445</v>
      </c>
      <c r="DR268" s="26">
        <v>127733.732065392</v>
      </c>
      <c r="DS268" t="s">
        <v>1441</v>
      </c>
      <c r="DT268" t="s">
        <v>1442</v>
      </c>
      <c r="DU268" t="s">
        <v>654</v>
      </c>
      <c r="DV268" t="s">
        <v>654</v>
      </c>
      <c r="DW268" t="s">
        <v>4518</v>
      </c>
      <c r="DX268" t="s">
        <v>4519</v>
      </c>
      <c r="DY268" t="s">
        <v>4520</v>
      </c>
      <c r="DZ268" t="s">
        <v>4521</v>
      </c>
      <c r="EA268" t="s">
        <v>4522</v>
      </c>
      <c r="EB268" t="str">
        <f>"APMAP"</f>
        <v>APMAP</v>
      </c>
      <c r="EC268" t="s">
        <v>4523</v>
      </c>
      <c r="ED268" t="s">
        <v>1506</v>
      </c>
      <c r="EE268">
        <v>9606</v>
      </c>
      <c r="EF268" s="15" t="str">
        <f>HYPERLINK("http://www.uniprot.org/uniprot/Q9HDC9", "Q9HDC9")</f>
        <v>Q9HDC9</v>
      </c>
      <c r="EG268" t="s">
        <v>4524</v>
      </c>
      <c r="EH268" t="s">
        <v>1508</v>
      </c>
      <c r="EI268" t="s">
        <v>2755</v>
      </c>
      <c r="EJ268" t="s">
        <v>1542</v>
      </c>
      <c r="EK268" t="s">
        <v>1508</v>
      </c>
      <c r="EL268" t="s">
        <v>1508</v>
      </c>
      <c r="EM268" t="s">
        <v>2815</v>
      </c>
      <c r="EN268" t="s">
        <v>1508</v>
      </c>
      <c r="EO268" t="s">
        <v>1508</v>
      </c>
      <c r="EP268" t="s">
        <v>2731</v>
      </c>
      <c r="EQ268" t="s">
        <v>1508</v>
      </c>
      <c r="ER268" t="s">
        <v>4525</v>
      </c>
      <c r="ES268" t="s">
        <v>4526</v>
      </c>
      <c r="ET268" t="s">
        <v>4527</v>
      </c>
      <c r="EU268" t="s">
        <v>1508</v>
      </c>
      <c r="EV268" t="s">
        <v>1508</v>
      </c>
      <c r="EW268" t="s">
        <v>98</v>
      </c>
    </row>
    <row r="269" spans="1:153">
      <c r="A269">
        <v>284</v>
      </c>
      <c r="B269">
        <v>1</v>
      </c>
      <c r="C269" t="s">
        <v>656</v>
      </c>
      <c r="D269" t="s">
        <v>98</v>
      </c>
      <c r="E269" t="s">
        <v>98</v>
      </c>
      <c r="F269" t="s">
        <v>98</v>
      </c>
      <c r="G269" t="s">
        <v>98</v>
      </c>
      <c r="H269" t="s">
        <v>98</v>
      </c>
      <c r="I269">
        <v>4.5</v>
      </c>
      <c r="J269">
        <v>858</v>
      </c>
      <c r="K269">
        <v>95337</v>
      </c>
      <c r="L269" t="s">
        <v>657</v>
      </c>
      <c r="M269">
        <v>7</v>
      </c>
      <c r="N269">
        <v>7</v>
      </c>
      <c r="O269">
        <v>1</v>
      </c>
      <c r="P269">
        <v>5</v>
      </c>
      <c r="Q269">
        <v>2</v>
      </c>
      <c r="R269">
        <v>5</v>
      </c>
      <c r="S269">
        <v>2</v>
      </c>
      <c r="T269">
        <v>5</v>
      </c>
      <c r="U269">
        <v>2</v>
      </c>
      <c r="V269">
        <v>5</v>
      </c>
      <c r="W269" s="1">
        <v>186846.3652</v>
      </c>
      <c r="X269" s="1">
        <v>174208.60550000001</v>
      </c>
      <c r="Y269" s="1">
        <v>29384.161380000001</v>
      </c>
      <c r="Z269" s="1">
        <v>496540.62109999999</v>
      </c>
      <c r="AA269" s="1">
        <v>79015.708010000002</v>
      </c>
      <c r="AB269" s="1">
        <v>203500.41409999999</v>
      </c>
      <c r="AC269" s="1">
        <v>204949.79250000001</v>
      </c>
      <c r="AD269" s="1">
        <v>384540.05859999999</v>
      </c>
      <c r="AE269" s="1">
        <v>149024.291</v>
      </c>
      <c r="AF269" s="1">
        <v>166401.27729999999</v>
      </c>
      <c r="AG269" s="1">
        <v>227225.23699999999</v>
      </c>
      <c r="AH269">
        <v>2</v>
      </c>
      <c r="AI269" s="1">
        <v>5124.6420900000003</v>
      </c>
      <c r="AJ269" s="1">
        <v>5609.9557500000001</v>
      </c>
      <c r="AK269" s="1">
        <v>10319.036679999999</v>
      </c>
      <c r="AL269" s="1">
        <v>5348.7152100000003</v>
      </c>
      <c r="AM269" s="1">
        <v>5792.6413579999999</v>
      </c>
      <c r="AN269" s="1">
        <v>8457.0710450000006</v>
      </c>
      <c r="AO269" s="1">
        <v>10059.952880000001</v>
      </c>
      <c r="AP269" s="1">
        <v>7821.7878419999997</v>
      </c>
      <c r="AQ269" s="1">
        <v>11555.26758</v>
      </c>
      <c r="AR269" s="1">
        <v>12199.635249999999</v>
      </c>
      <c r="AS269" s="1">
        <v>8228.8705690000006</v>
      </c>
      <c r="AT269" s="1">
        <v>108734.277633818</v>
      </c>
      <c r="AU269" s="1">
        <v>209239.68469908999</v>
      </c>
      <c r="AV269" s="1">
        <v>8228.8705685454497</v>
      </c>
      <c r="AW269" s="1">
        <v>93379.477342942104</v>
      </c>
      <c r="AX269" s="1">
        <v>154056.95240689299</v>
      </c>
      <c r="AY269" s="1">
        <v>20877.336696242299</v>
      </c>
      <c r="AZ269" s="1">
        <v>363274.29731671902</v>
      </c>
      <c r="BA269" s="1">
        <v>139759.182340086</v>
      </c>
      <c r="BB269" s="1">
        <v>146998.81887513699</v>
      </c>
      <c r="BC269" s="1">
        <v>120547.640898117</v>
      </c>
      <c r="BD269" s="1">
        <v>265577.78488992702</v>
      </c>
      <c r="BE269" s="1">
        <v>93245.4777161315</v>
      </c>
      <c r="BF269" s="1">
        <v>112999.254755681</v>
      </c>
      <c r="BG269" s="1">
        <v>161442.680544225</v>
      </c>
      <c r="BH269" s="1">
        <v>161442.680544225</v>
      </c>
      <c r="BI269" s="1">
        <v>10431.6011938349</v>
      </c>
      <c r="BJ269" s="1">
        <v>10589.6508655283</v>
      </c>
      <c r="BK269" s="1">
        <v>18393.509623186201</v>
      </c>
      <c r="BL269" s="1">
        <v>8432.1248884848101</v>
      </c>
      <c r="BM269" s="1">
        <v>9131.5914872088997</v>
      </c>
      <c r="BN269" s="1">
        <v>14464.231577587099</v>
      </c>
      <c r="BO269" s="1">
        <v>16418.247025914301</v>
      </c>
      <c r="BP269" s="1">
        <v>13299.3524550488</v>
      </c>
      <c r="BQ269" s="1">
        <v>33994.308909603802</v>
      </c>
      <c r="BR269" s="1">
        <v>12853.2380049482</v>
      </c>
      <c r="BS269" s="1">
        <v>13887.6144581231</v>
      </c>
      <c r="BT269" s="1">
        <v>13887.6144581231</v>
      </c>
      <c r="BU269" s="1">
        <v>47350.329507661801</v>
      </c>
      <c r="BV269" s="7">
        <v>0.29329499081682198</v>
      </c>
      <c r="BW269" s="7">
        <v>3.4095365802702999</v>
      </c>
      <c r="BX269" s="1">
        <v>27387.732949777899</v>
      </c>
      <c r="BY269" s="1">
        <v>45184.132441447502</v>
      </c>
      <c r="BZ269" s="1">
        <v>6123.2182746041199</v>
      </c>
      <c r="CA269" s="1">
        <v>106546.531695495</v>
      </c>
      <c r="CB269" s="1">
        <v>40990.6681010022</v>
      </c>
      <c r="CC269" s="1">
        <v>43114.017232067199</v>
      </c>
      <c r="CD269" s="1">
        <v>35356.019230202801</v>
      </c>
      <c r="CE269" s="1">
        <v>77892.633980443206</v>
      </c>
      <c r="CF269" s="1">
        <v>27348.431530463</v>
      </c>
      <c r="CG269" s="1">
        <v>33142.115385875397</v>
      </c>
      <c r="CH269" s="1">
        <v>47350.329507661801</v>
      </c>
      <c r="CI269" s="1">
        <v>35566.925861171498</v>
      </c>
      <c r="CJ269" s="1">
        <v>36105.801998310002</v>
      </c>
      <c r="CK269" s="1">
        <v>62713.343899807398</v>
      </c>
      <c r="CL269" s="1">
        <v>28749.638256696599</v>
      </c>
      <c r="CM269" s="1">
        <v>31134.495211723599</v>
      </c>
      <c r="CN269" s="1">
        <v>49316.326669284099</v>
      </c>
      <c r="CO269" s="1">
        <v>55978.613818769198</v>
      </c>
      <c r="CP269" s="1">
        <v>45344.628689396799</v>
      </c>
      <c r="CQ269" s="1">
        <v>115904.839748303</v>
      </c>
      <c r="CR269" s="1">
        <v>43823.585152791398</v>
      </c>
      <c r="CS269" s="1">
        <v>47350.329507661801</v>
      </c>
      <c r="CT269" s="20">
        <v>31883.394300112901</v>
      </c>
      <c r="CU269" s="20">
        <v>43261.653608011002</v>
      </c>
      <c r="CV269" s="20">
        <v>93715.213986444898</v>
      </c>
      <c r="CW269" s="20">
        <v>39655.344585724997</v>
      </c>
      <c r="CX269" s="20">
        <v>36225.091104593099</v>
      </c>
      <c r="CY269" s="20">
        <v>35808.445857005601</v>
      </c>
      <c r="CZ269" s="20">
        <v>64856.611028035499</v>
      </c>
      <c r="DA269" s="20">
        <v>28985.718951249699</v>
      </c>
      <c r="DB269" s="20">
        <v>36567.9116240113</v>
      </c>
      <c r="DC269" s="22">
        <v>43578.955805415899</v>
      </c>
      <c r="DD269" s="22">
        <v>34911.555872260702</v>
      </c>
      <c r="DE269" s="22">
        <v>72307.310562346102</v>
      </c>
      <c r="DF269" s="22">
        <v>29922.076273641502</v>
      </c>
      <c r="DG269" s="22">
        <v>32028.7420834351</v>
      </c>
      <c r="DH269" s="22">
        <v>45064.5652408405</v>
      </c>
      <c r="DI269" s="22">
        <v>47322.672359622302</v>
      </c>
      <c r="DJ269" s="22">
        <v>45888.158984884198</v>
      </c>
      <c r="DK269" s="22">
        <v>102248.217331265</v>
      </c>
      <c r="DL269" s="22">
        <v>55472.935668211903</v>
      </c>
      <c r="DM269" s="6">
        <v>0.15594160596168599</v>
      </c>
      <c r="DN269" s="6">
        <v>1.1141506626339299</v>
      </c>
      <c r="DO269" s="5">
        <v>0.52740990742291005</v>
      </c>
      <c r="DP269" s="5">
        <v>0.79938692223385899</v>
      </c>
      <c r="DQ269" s="24">
        <v>45662.153893909897</v>
      </c>
      <c r="DR269" s="26">
        <v>50874.519018192303</v>
      </c>
      <c r="DS269" t="s">
        <v>1441</v>
      </c>
      <c r="DT269" t="s">
        <v>1442</v>
      </c>
      <c r="DU269" t="s">
        <v>656</v>
      </c>
      <c r="DV269" t="s">
        <v>656</v>
      </c>
      <c r="DW269" t="s">
        <v>4528</v>
      </c>
      <c r="DX269" t="s">
        <v>1508</v>
      </c>
      <c r="DY269" t="s">
        <v>4529</v>
      </c>
      <c r="DZ269" t="s">
        <v>4530</v>
      </c>
      <c r="EA269" t="s">
        <v>4531</v>
      </c>
      <c r="EB269" t="str">
        <f>"EEF2"</f>
        <v>EEF2</v>
      </c>
      <c r="EC269" t="s">
        <v>4532</v>
      </c>
      <c r="ED269" t="s">
        <v>1506</v>
      </c>
      <c r="EE269">
        <v>9606</v>
      </c>
      <c r="EF269" s="15" t="str">
        <f>HYPERLINK("http://www.uniprot.org/uniprot/P13639", "P13639")</f>
        <v>P13639</v>
      </c>
      <c r="EG269" t="s">
        <v>4533</v>
      </c>
      <c r="EH269" t="s">
        <v>4534</v>
      </c>
      <c r="EI269" t="s">
        <v>3461</v>
      </c>
      <c r="EJ269" t="s">
        <v>1508</v>
      </c>
      <c r="EK269" t="s">
        <v>1508</v>
      </c>
      <c r="EL269" t="s">
        <v>4535</v>
      </c>
      <c r="EM269" t="s">
        <v>1508</v>
      </c>
      <c r="EN269" t="s">
        <v>4536</v>
      </c>
      <c r="EO269" t="s">
        <v>4537</v>
      </c>
      <c r="EP269" t="s">
        <v>4538</v>
      </c>
      <c r="EQ269" t="s">
        <v>1514</v>
      </c>
      <c r="ER269" t="s">
        <v>4539</v>
      </c>
      <c r="ES269" t="s">
        <v>4540</v>
      </c>
      <c r="ET269" t="s">
        <v>4541</v>
      </c>
      <c r="EU269" t="s">
        <v>1508</v>
      </c>
      <c r="EV269" t="s">
        <v>4542</v>
      </c>
      <c r="EW269" t="s">
        <v>98</v>
      </c>
    </row>
    <row r="270" spans="1:153">
      <c r="A270">
        <v>472</v>
      </c>
      <c r="B270">
        <v>1</v>
      </c>
      <c r="C270" t="s">
        <v>658</v>
      </c>
      <c r="D270" t="s">
        <v>98</v>
      </c>
      <c r="E270" t="s">
        <v>98</v>
      </c>
      <c r="F270" t="s">
        <v>98</v>
      </c>
      <c r="G270" t="s">
        <v>98</v>
      </c>
      <c r="H270" t="s">
        <v>98</v>
      </c>
      <c r="I270">
        <v>3.7</v>
      </c>
      <c r="J270">
        <v>5890</v>
      </c>
      <c r="K270">
        <v>629094</v>
      </c>
      <c r="L270" t="s">
        <v>659</v>
      </c>
      <c r="M270">
        <v>5</v>
      </c>
      <c r="N270">
        <v>5</v>
      </c>
      <c r="O270">
        <v>1</v>
      </c>
      <c r="P270">
        <v>4</v>
      </c>
      <c r="Q270">
        <v>1</v>
      </c>
      <c r="R270">
        <v>4</v>
      </c>
      <c r="S270">
        <v>1</v>
      </c>
      <c r="T270">
        <v>4</v>
      </c>
      <c r="U270">
        <v>1</v>
      </c>
      <c r="V270">
        <v>4</v>
      </c>
      <c r="W270" s="1">
        <v>258461.17869999999</v>
      </c>
      <c r="X270" s="1">
        <v>247792.53909999999</v>
      </c>
      <c r="Y270" s="1">
        <v>33547.53858</v>
      </c>
      <c r="Z270" s="1">
        <v>402445.90629999997</v>
      </c>
      <c r="AA270" s="1">
        <v>77242.451050000003</v>
      </c>
      <c r="AB270" s="1">
        <v>211471.6777</v>
      </c>
      <c r="AC270" s="1">
        <v>206229.8726</v>
      </c>
      <c r="AD270" s="1">
        <v>296214.022</v>
      </c>
      <c r="AE270" s="1">
        <v>186531.69779999999</v>
      </c>
      <c r="AF270" s="1">
        <v>181476.2776</v>
      </c>
      <c r="AG270" s="1">
        <v>229762.84700000001</v>
      </c>
      <c r="AH270">
        <v>1</v>
      </c>
      <c r="AI270" s="1">
        <v>1846.1110839999999</v>
      </c>
      <c r="AJ270" s="1">
        <v>3076.4392090000001</v>
      </c>
      <c r="AK270" s="1">
        <v>3680.3342290000001</v>
      </c>
      <c r="AL270" s="1">
        <v>3807.5786130000001</v>
      </c>
      <c r="AM270" s="1">
        <v>2605.663818</v>
      </c>
      <c r="AN270" s="1">
        <v>3563.4887699999999</v>
      </c>
      <c r="AO270" s="1">
        <v>2567.3244629999999</v>
      </c>
      <c r="AP270" s="1">
        <v>4473.5048829999996</v>
      </c>
      <c r="AQ270" s="1">
        <v>2988.9770509999998</v>
      </c>
      <c r="AR270" s="1">
        <v>4508.3334960000002</v>
      </c>
      <c r="AS270" s="1">
        <v>3311.7755619999998</v>
      </c>
      <c r="AT270" s="1">
        <v>107618.43361854499</v>
      </c>
      <c r="AU270" s="1">
        <v>211925.09167545399</v>
      </c>
      <c r="AV270" s="1">
        <v>3311.7755616363602</v>
      </c>
      <c r="AW270" s="1">
        <v>129170.132662804</v>
      </c>
      <c r="AX270" s="1">
        <v>219129.03380029599</v>
      </c>
      <c r="AY270" s="1">
        <v>23835.400616249899</v>
      </c>
      <c r="AZ270" s="1">
        <v>294433.62256092101</v>
      </c>
      <c r="BA270" s="1">
        <v>136622.73075280001</v>
      </c>
      <c r="BB270" s="1">
        <v>152756.87268217499</v>
      </c>
      <c r="BC270" s="1">
        <v>121300.56010985799</v>
      </c>
      <c r="BD270" s="1">
        <v>204576.511748875</v>
      </c>
      <c r="BE270" s="1">
        <v>116714.10851108799</v>
      </c>
      <c r="BF270" s="1">
        <v>123236.338430649</v>
      </c>
      <c r="BG270" s="1">
        <v>163245.64295273501</v>
      </c>
      <c r="BH270" s="1">
        <v>163245.64295273501</v>
      </c>
      <c r="BI270" s="1">
        <v>3757.90040545178</v>
      </c>
      <c r="BJ270" s="1">
        <v>5807.25028576779</v>
      </c>
      <c r="BK270" s="1">
        <v>6560.1339695648103</v>
      </c>
      <c r="BL270" s="1">
        <v>6002.5589561235502</v>
      </c>
      <c r="BM270" s="1">
        <v>4107.6006727252698</v>
      </c>
      <c r="BN270" s="1">
        <v>6094.6782306960104</v>
      </c>
      <c r="BO270" s="1">
        <v>4189.9766064517498</v>
      </c>
      <c r="BP270" s="1">
        <v>7606.2812428809802</v>
      </c>
      <c r="BQ270" s="1">
        <v>8793.2372393760506</v>
      </c>
      <c r="BR270" s="1">
        <v>4749.8701594187496</v>
      </c>
      <c r="BS270" s="1">
        <v>5589.1828400066097</v>
      </c>
      <c r="BT270" s="1">
        <v>5589.1828400066097</v>
      </c>
      <c r="BU270" s="1">
        <v>30206.121007128299</v>
      </c>
      <c r="BV270" s="7">
        <v>0.185034776186178</v>
      </c>
      <c r="BW270" s="7">
        <v>5.4043894915938298</v>
      </c>
      <c r="BX270" s="1">
        <v>23900.966587200899</v>
      </c>
      <c r="BY270" s="1">
        <v>40546.491725131498</v>
      </c>
      <c r="BZ270" s="1">
        <v>4410.3780183357203</v>
      </c>
      <c r="CA270" s="1">
        <v>54480.459452245901</v>
      </c>
      <c r="CB270" s="1">
        <v>25279.956406788999</v>
      </c>
      <c r="CC270" s="1">
        <v>28265.333747647001</v>
      </c>
      <c r="CD270" s="1">
        <v>22444.821991185701</v>
      </c>
      <c r="CE270" s="1">
        <v>37853.769064402302</v>
      </c>
      <c r="CF270" s="1">
        <v>21596.1689461186</v>
      </c>
      <c r="CG270" s="1">
        <v>22803.008299519399</v>
      </c>
      <c r="CH270" s="1">
        <v>30206.121007128299</v>
      </c>
      <c r="CI270" s="1">
        <v>20309.157461679799</v>
      </c>
      <c r="CJ270" s="1">
        <v>31384.642419458702</v>
      </c>
      <c r="CK270" s="1">
        <v>35453.519088563698</v>
      </c>
      <c r="CL270" s="1">
        <v>32440.166545146501</v>
      </c>
      <c r="CM270" s="1">
        <v>22199.073911340201</v>
      </c>
      <c r="CN270" s="1">
        <v>32938.0149846192</v>
      </c>
      <c r="CO270" s="1">
        <v>22644.2655419318</v>
      </c>
      <c r="CP270" s="1">
        <v>41107.306419133201</v>
      </c>
      <c r="CQ270" s="1">
        <v>47522.078933575402</v>
      </c>
      <c r="CR270" s="1">
        <v>25670.1483759978</v>
      </c>
      <c r="CS270" s="1">
        <v>30206.121007128299</v>
      </c>
      <c r="CT270" s="20">
        <v>27824.279696714799</v>
      </c>
      <c r="CU270" s="20">
        <v>38821.333624271901</v>
      </c>
      <c r="CV270" s="20">
        <v>47919.419190844899</v>
      </c>
      <c r="CW270" s="20">
        <v>24456.4294476287</v>
      </c>
      <c r="CX270" s="20">
        <v>20684.978009585098</v>
      </c>
      <c r="CY270" s="20">
        <v>31126.1682781973</v>
      </c>
      <c r="CZ270" s="20">
        <v>36665.164925276302</v>
      </c>
      <c r="DA270" s="20">
        <v>32706.552402979501</v>
      </c>
      <c r="DB270" s="20">
        <v>26073.131020897701</v>
      </c>
      <c r="DC270" s="22">
        <v>28570.145147547901</v>
      </c>
      <c r="DD270" s="22">
        <v>22162.666330910099</v>
      </c>
      <c r="DE270" s="22">
        <v>35139.448954599298</v>
      </c>
      <c r="DF270" s="22">
        <v>23628.492687210099</v>
      </c>
      <c r="DG270" s="22">
        <v>22036.966049035</v>
      </c>
      <c r="DH270" s="22">
        <v>30098.2945289526</v>
      </c>
      <c r="DI270" s="22">
        <v>19142.7955421402</v>
      </c>
      <c r="DJ270" s="22">
        <v>41600.045406097503</v>
      </c>
      <c r="DK270" s="22">
        <v>41922.734765740301</v>
      </c>
      <c r="DL270" s="22">
        <v>32493.883932371002</v>
      </c>
      <c r="DM270" s="6">
        <v>-9.9956915715521594E-2</v>
      </c>
      <c r="DN270" s="6">
        <v>-1.0717348863187</v>
      </c>
      <c r="DO270" s="5">
        <v>0.56881832332691595</v>
      </c>
      <c r="DP270" s="5">
        <v>0.80042892556776502</v>
      </c>
      <c r="DQ270" s="24">
        <v>31808.6062884885</v>
      </c>
      <c r="DR270" s="26">
        <v>29679.5473344604</v>
      </c>
      <c r="DS270" t="s">
        <v>1443</v>
      </c>
      <c r="DT270" t="s">
        <v>1442</v>
      </c>
      <c r="DU270" t="s">
        <v>658</v>
      </c>
      <c r="DV270" t="s">
        <v>658</v>
      </c>
      <c r="DW270" t="s">
        <v>4543</v>
      </c>
      <c r="DX270" t="s">
        <v>4544</v>
      </c>
      <c r="DY270" t="s">
        <v>4545</v>
      </c>
      <c r="DZ270" t="s">
        <v>4546</v>
      </c>
      <c r="EA270" t="s">
        <v>4547</v>
      </c>
      <c r="EB270" t="str">
        <f>"AHNAK"</f>
        <v>AHNAK</v>
      </c>
      <c r="EC270" t="s">
        <v>4548</v>
      </c>
      <c r="ED270" t="s">
        <v>1506</v>
      </c>
      <c r="EE270">
        <v>9606</v>
      </c>
      <c r="EF270" s="15" t="str">
        <f>HYPERLINK("http://www.uniprot.org/uniprot/Q09666", "Q09666")</f>
        <v>Q09666</v>
      </c>
      <c r="EG270" t="s">
        <v>4549</v>
      </c>
      <c r="EH270" t="s">
        <v>1508</v>
      </c>
      <c r="EI270" t="s">
        <v>3322</v>
      </c>
      <c r="EJ270" t="s">
        <v>1542</v>
      </c>
      <c r="EK270" t="s">
        <v>1508</v>
      </c>
      <c r="EL270" t="s">
        <v>1508</v>
      </c>
      <c r="EM270" t="s">
        <v>2730</v>
      </c>
      <c r="EN270" t="s">
        <v>1508</v>
      </c>
      <c r="EO270" t="s">
        <v>1508</v>
      </c>
      <c r="EP270" t="s">
        <v>4538</v>
      </c>
      <c r="EQ270" t="s">
        <v>1514</v>
      </c>
      <c r="ER270" t="s">
        <v>4550</v>
      </c>
      <c r="ES270" t="s">
        <v>4551</v>
      </c>
      <c r="ET270" t="s">
        <v>4552</v>
      </c>
      <c r="EU270" t="s">
        <v>1508</v>
      </c>
      <c r="EV270" t="s">
        <v>1508</v>
      </c>
      <c r="EW270" t="s">
        <v>98</v>
      </c>
    </row>
    <row r="271" spans="1:153">
      <c r="A271">
        <v>233</v>
      </c>
      <c r="B271">
        <v>1</v>
      </c>
      <c r="C271" t="s">
        <v>660</v>
      </c>
      <c r="D271" t="s">
        <v>98</v>
      </c>
      <c r="E271" t="s">
        <v>98</v>
      </c>
      <c r="F271" t="s">
        <v>98</v>
      </c>
      <c r="G271" t="s">
        <v>98</v>
      </c>
      <c r="H271" t="s">
        <v>98</v>
      </c>
      <c r="I271">
        <v>9.6</v>
      </c>
      <c r="J271">
        <v>156</v>
      </c>
      <c r="K271">
        <v>17644</v>
      </c>
      <c r="L271" t="s">
        <v>661</v>
      </c>
      <c r="M271">
        <v>5</v>
      </c>
      <c r="N271">
        <v>5</v>
      </c>
      <c r="O271">
        <v>1</v>
      </c>
      <c r="P271">
        <v>2</v>
      </c>
      <c r="Q271">
        <v>3</v>
      </c>
      <c r="R271">
        <v>2</v>
      </c>
      <c r="S271">
        <v>3</v>
      </c>
      <c r="T271">
        <v>2</v>
      </c>
      <c r="U271">
        <v>3</v>
      </c>
      <c r="V271">
        <v>2</v>
      </c>
      <c r="W271" s="1">
        <v>97439.589840000001</v>
      </c>
      <c r="X271" s="1">
        <v>92525.413090000002</v>
      </c>
      <c r="Y271" s="1">
        <v>8306.4737540000006</v>
      </c>
      <c r="Z271" s="1">
        <v>180395.9932</v>
      </c>
      <c r="AA271" s="1">
        <v>100494.7959</v>
      </c>
      <c r="AB271" s="1">
        <v>72297.178220000002</v>
      </c>
      <c r="AC271" s="1">
        <v>195962.75150000001</v>
      </c>
      <c r="AD271" s="1">
        <v>134901.96340000001</v>
      </c>
      <c r="AE271" s="1">
        <v>201121.5313</v>
      </c>
      <c r="AF271" s="1">
        <v>101634.863</v>
      </c>
      <c r="AG271" s="1">
        <v>130752.6755</v>
      </c>
      <c r="AH271">
        <v>3</v>
      </c>
      <c r="AI271" s="1">
        <v>99939.192379999993</v>
      </c>
      <c r="AJ271" s="1">
        <v>89361.454589999994</v>
      </c>
      <c r="AK271" s="1">
        <v>70517.45508</v>
      </c>
      <c r="AL271" s="1">
        <v>91416.119630000001</v>
      </c>
      <c r="AM271" s="1">
        <v>86772.29492</v>
      </c>
      <c r="AN271" s="1">
        <v>88661.361820000006</v>
      </c>
      <c r="AO271" s="1">
        <v>130072.1875</v>
      </c>
      <c r="AP271" s="1">
        <v>50040.448729999996</v>
      </c>
      <c r="AQ271" s="1">
        <v>70304.585449999999</v>
      </c>
      <c r="AR271" s="1">
        <v>172782.95120000001</v>
      </c>
      <c r="AS271" s="1">
        <v>94986.805129999993</v>
      </c>
      <c r="AT271" s="1">
        <v>107304.00386972701</v>
      </c>
      <c r="AU271" s="1">
        <v>119621.20260945401</v>
      </c>
      <c r="AV271" s="1">
        <v>94986.805129999993</v>
      </c>
      <c r="AW271" s="1">
        <v>48697.002813142499</v>
      </c>
      <c r="AX271" s="1">
        <v>81822.497344049494</v>
      </c>
      <c r="AY271" s="1">
        <v>5901.7185169284003</v>
      </c>
      <c r="AZ271" s="1">
        <v>131979.59015579399</v>
      </c>
      <c r="BA271" s="1">
        <v>177750.35949358699</v>
      </c>
      <c r="BB271" s="1">
        <v>52223.971402450901</v>
      </c>
      <c r="BC271" s="1">
        <v>115261.631197938</v>
      </c>
      <c r="BD271" s="1">
        <v>93168.354806804098</v>
      </c>
      <c r="BE271" s="1">
        <v>125843.06316255699</v>
      </c>
      <c r="BF271" s="1">
        <v>69017.882329655593</v>
      </c>
      <c r="BG271" s="1">
        <v>92899.286627432506</v>
      </c>
      <c r="BH271" s="1">
        <v>92899.286627432506</v>
      </c>
      <c r="BI271" s="1">
        <v>203433.87503615901</v>
      </c>
      <c r="BJ271" s="1">
        <v>168683.43479248701</v>
      </c>
      <c r="BK271" s="1">
        <v>125696.17967639399</v>
      </c>
      <c r="BL271" s="1">
        <v>144115.38234446899</v>
      </c>
      <c r="BM271" s="1">
        <v>136788.919017529</v>
      </c>
      <c r="BN271" s="1">
        <v>151638.606619831</v>
      </c>
      <c r="BO271" s="1">
        <v>212283.032639418</v>
      </c>
      <c r="BP271" s="1">
        <v>85083.561215450405</v>
      </c>
      <c r="BQ271" s="1">
        <v>206828.252050649</v>
      </c>
      <c r="BR271" s="1">
        <v>182039.90114958101</v>
      </c>
      <c r="BS271" s="1">
        <v>160306.340608128</v>
      </c>
      <c r="BT271" s="1">
        <v>160306.340608128</v>
      </c>
      <c r="BU271" s="1">
        <v>122034.194733891</v>
      </c>
      <c r="BV271" s="7">
        <v>1.31361821133571</v>
      </c>
      <c r="BW271" s="7">
        <v>0.76125619405289802</v>
      </c>
      <c r="BX271" s="1">
        <v>63969.269732810397</v>
      </c>
      <c r="BY271" s="1">
        <v>107483.522608111</v>
      </c>
      <c r="BZ271" s="1">
        <v>7752.6049220143304</v>
      </c>
      <c r="CA271" s="1">
        <v>173370.79315327501</v>
      </c>
      <c r="CB271" s="1">
        <v>233496.10930224601</v>
      </c>
      <c r="CC271" s="1">
        <v>68602.359902534896</v>
      </c>
      <c r="CD271" s="1">
        <v>151409.77780987101</v>
      </c>
      <c r="CE271" s="1">
        <v>122387.647594404</v>
      </c>
      <c r="CF271" s="1">
        <v>165309.73954060601</v>
      </c>
      <c r="CG271" s="1">
        <v>90663.147136060797</v>
      </c>
      <c r="CH271" s="1">
        <v>122034.194733891</v>
      </c>
      <c r="CI271" s="1">
        <v>154865.29745146001</v>
      </c>
      <c r="CJ271" s="1">
        <v>128411.30956989899</v>
      </c>
      <c r="CK271" s="1">
        <v>95686.995347441305</v>
      </c>
      <c r="CL271" s="1">
        <v>109708.727468028</v>
      </c>
      <c r="CM271" s="1">
        <v>104131.411879894</v>
      </c>
      <c r="CN271" s="1">
        <v>115435.828546897</v>
      </c>
      <c r="CO271" s="1">
        <v>161601.77348909</v>
      </c>
      <c r="CP271" s="1">
        <v>64770.387987340502</v>
      </c>
      <c r="CQ271" s="1">
        <v>157449.28797869099</v>
      </c>
      <c r="CR271" s="1">
        <v>138579.002314896</v>
      </c>
      <c r="CS271" s="1">
        <v>122034.194733891</v>
      </c>
      <c r="CT271" s="20">
        <v>74469.743579050497</v>
      </c>
      <c r="CU271" s="20">
        <v>102910.35087741401</v>
      </c>
      <c r="CV271" s="20">
        <v>152491.88050337901</v>
      </c>
      <c r="CW271" s="20">
        <v>225889.67447398801</v>
      </c>
      <c r="CX271" s="20">
        <v>157731.07664734899</v>
      </c>
      <c r="CY271" s="20">
        <v>127353.75401372201</v>
      </c>
      <c r="CZ271" s="20">
        <v>98957.157309379196</v>
      </c>
      <c r="DA271" s="20">
        <v>110609.61228431499</v>
      </c>
      <c r="DB271" s="20">
        <v>122303.83826726201</v>
      </c>
      <c r="DC271" s="22">
        <v>69342.162996497602</v>
      </c>
      <c r="DD271" s="22">
        <v>149506.39333006201</v>
      </c>
      <c r="DE271" s="22">
        <v>113611.79088930901</v>
      </c>
      <c r="DF271" s="22">
        <v>180866.33706214899</v>
      </c>
      <c r="DG271" s="22">
        <v>87617.417364100402</v>
      </c>
      <c r="DH271" s="22">
        <v>105483.635502037</v>
      </c>
      <c r="DI271" s="22">
        <v>136613.38246632399</v>
      </c>
      <c r="DJ271" s="22">
        <v>65546.768104217001</v>
      </c>
      <c r="DK271" s="22">
        <v>138897.64267702901</v>
      </c>
      <c r="DL271" s="22">
        <v>175416.59482164899</v>
      </c>
      <c r="DM271" s="6">
        <v>-9.1552027817919698E-2</v>
      </c>
      <c r="DN271" s="6">
        <v>-1.0655137150818801</v>
      </c>
      <c r="DO271" s="5">
        <v>0.670652076791177</v>
      </c>
      <c r="DP271" s="5">
        <v>0.84597861722134504</v>
      </c>
      <c r="DQ271" s="24">
        <v>130301.898661762</v>
      </c>
      <c r="DR271" s="26">
        <v>122290.212521337</v>
      </c>
      <c r="DS271" t="s">
        <v>1443</v>
      </c>
      <c r="DT271" t="s">
        <v>1442</v>
      </c>
      <c r="DU271" t="s">
        <v>660</v>
      </c>
      <c r="DV271" t="s">
        <v>660</v>
      </c>
      <c r="DW271" t="s">
        <v>4553</v>
      </c>
      <c r="DX271" t="s">
        <v>4554</v>
      </c>
      <c r="DY271" t="s">
        <v>4555</v>
      </c>
      <c r="DZ271" t="s">
        <v>4556</v>
      </c>
      <c r="EA271" t="s">
        <v>4557</v>
      </c>
      <c r="EB271" t="str">
        <f>"RNASE1"</f>
        <v>RNASE1</v>
      </c>
      <c r="EC271" t="s">
        <v>4558</v>
      </c>
      <c r="ED271" t="s">
        <v>1506</v>
      </c>
      <c r="EE271">
        <v>9606</v>
      </c>
      <c r="EF271" s="15" t="str">
        <f>HYPERLINK("http://www.uniprot.org/uniprot/P07998", "P07998")</f>
        <v>P07998</v>
      </c>
      <c r="EG271" t="s">
        <v>4559</v>
      </c>
      <c r="EH271" t="s">
        <v>1508</v>
      </c>
      <c r="EI271" t="s">
        <v>1509</v>
      </c>
      <c r="EJ271" t="s">
        <v>1508</v>
      </c>
      <c r="EK271" t="s">
        <v>1508</v>
      </c>
      <c r="EL271" t="s">
        <v>1508</v>
      </c>
      <c r="EM271" t="s">
        <v>1528</v>
      </c>
      <c r="EN271" t="s">
        <v>1508</v>
      </c>
      <c r="EO271" t="s">
        <v>4560</v>
      </c>
      <c r="EP271" t="s">
        <v>1617</v>
      </c>
      <c r="EQ271" t="s">
        <v>1514</v>
      </c>
      <c r="ER271" t="s">
        <v>4561</v>
      </c>
      <c r="ES271" t="s">
        <v>2579</v>
      </c>
      <c r="ET271" t="s">
        <v>4562</v>
      </c>
      <c r="EU271" t="s">
        <v>1508</v>
      </c>
      <c r="EV271" t="s">
        <v>1508</v>
      </c>
      <c r="EW271" t="s">
        <v>98</v>
      </c>
    </row>
    <row r="272" spans="1:153">
      <c r="A272">
        <v>552</v>
      </c>
      <c r="B272">
        <v>1</v>
      </c>
      <c r="C272" t="s">
        <v>662</v>
      </c>
      <c r="D272" t="s">
        <v>98</v>
      </c>
      <c r="E272" t="s">
        <v>98</v>
      </c>
      <c r="F272" t="s">
        <v>98</v>
      </c>
      <c r="G272" t="s">
        <v>98</v>
      </c>
      <c r="H272" t="s">
        <v>98</v>
      </c>
      <c r="I272">
        <v>7.8</v>
      </c>
      <c r="J272">
        <v>692</v>
      </c>
      <c r="K272">
        <v>74285</v>
      </c>
      <c r="L272" t="s">
        <v>663</v>
      </c>
      <c r="M272">
        <v>11</v>
      </c>
      <c r="N272">
        <v>11</v>
      </c>
      <c r="O272">
        <v>1</v>
      </c>
      <c r="P272">
        <v>3</v>
      </c>
      <c r="Q272">
        <v>8</v>
      </c>
      <c r="R272">
        <v>3</v>
      </c>
      <c r="S272">
        <v>8</v>
      </c>
      <c r="T272">
        <v>3</v>
      </c>
      <c r="U272">
        <v>8</v>
      </c>
      <c r="V272">
        <v>3</v>
      </c>
      <c r="W272" s="1">
        <v>114430.3478</v>
      </c>
      <c r="X272" s="1">
        <v>84880.430389999994</v>
      </c>
      <c r="Y272" s="1">
        <v>13222.89459</v>
      </c>
      <c r="Z272" s="1">
        <v>91918.067259999996</v>
      </c>
      <c r="AA272" s="1">
        <v>54527.24884</v>
      </c>
      <c r="AB272" s="1">
        <v>88495.357879999996</v>
      </c>
      <c r="AC272" s="1">
        <v>112002.0422</v>
      </c>
      <c r="AD272" s="1">
        <v>94739.554810000001</v>
      </c>
      <c r="AE272" s="1">
        <v>94950.949040000007</v>
      </c>
      <c r="AF272" s="1">
        <v>89255.291630000007</v>
      </c>
      <c r="AG272" s="1">
        <v>91688.809980000005</v>
      </c>
      <c r="AH272">
        <v>8</v>
      </c>
      <c r="AI272" s="1">
        <v>97183.559479999996</v>
      </c>
      <c r="AJ272" s="1">
        <v>95196.940119999999</v>
      </c>
      <c r="AK272" s="1">
        <v>115731.6597</v>
      </c>
      <c r="AL272" s="1">
        <v>149468.6672</v>
      </c>
      <c r="AM272" s="1">
        <v>124248.9247</v>
      </c>
      <c r="AN272" s="1">
        <v>121519.4583</v>
      </c>
      <c r="AO272" s="1">
        <v>200178.30540000001</v>
      </c>
      <c r="AP272" s="1">
        <v>147528.58290000001</v>
      </c>
      <c r="AQ272" s="1">
        <v>79835.156799999997</v>
      </c>
      <c r="AR272" s="1">
        <v>158888.9382</v>
      </c>
      <c r="AS272" s="1">
        <v>128978.0193</v>
      </c>
      <c r="AT272" s="1">
        <v>106766.782114545</v>
      </c>
      <c r="AU272" s="1">
        <v>84555.544947272705</v>
      </c>
      <c r="AV272" s="1">
        <v>128978.01928181799</v>
      </c>
      <c r="AW272" s="1">
        <v>57188.407482786199</v>
      </c>
      <c r="AX272" s="1">
        <v>75061.851206132793</v>
      </c>
      <c r="AY272" s="1">
        <v>9394.8171222013607</v>
      </c>
      <c r="AZ272" s="1">
        <v>67248.216713094793</v>
      </c>
      <c r="BA272" s="1">
        <v>96445.174068026696</v>
      </c>
      <c r="BB272" s="1">
        <v>63924.7499412955</v>
      </c>
      <c r="BC272" s="1">
        <v>65877.509795387305</v>
      </c>
      <c r="BD272" s="1">
        <v>65430.689326621999</v>
      </c>
      <c r="BE272" s="1">
        <v>59411.432481399002</v>
      </c>
      <c r="BF272" s="1">
        <v>60611.202034270798</v>
      </c>
      <c r="BG272" s="1">
        <v>65144.556364050899</v>
      </c>
      <c r="BH272" s="1">
        <v>65144.556364050899</v>
      </c>
      <c r="BI272" s="1">
        <v>197824.57336307201</v>
      </c>
      <c r="BJ272" s="1">
        <v>179698.80766660301</v>
      </c>
      <c r="BK272" s="1">
        <v>206289.74025502399</v>
      </c>
      <c r="BL272" s="1">
        <v>235633.87080124099</v>
      </c>
      <c r="BM272" s="1">
        <v>195867.54175941501</v>
      </c>
      <c r="BN272" s="1">
        <v>207836.20909431999</v>
      </c>
      <c r="BO272" s="1">
        <v>326699.03194279398</v>
      </c>
      <c r="BP272" s="1">
        <v>250842.219299994</v>
      </c>
      <c r="BQ272" s="1">
        <v>234866.130387424</v>
      </c>
      <c r="BR272" s="1">
        <v>167401.508093293</v>
      </c>
      <c r="BS272" s="1">
        <v>217672.278424041</v>
      </c>
      <c r="BT272" s="1">
        <v>217672.278424041</v>
      </c>
      <c r="BU272" s="1">
        <v>119080.49382953699</v>
      </c>
      <c r="BV272" s="7">
        <v>1.82794235582897</v>
      </c>
      <c r="BW272" s="7">
        <v>0.54706320295669097</v>
      </c>
      <c r="BX272" s="1">
        <v>104537.112300191</v>
      </c>
      <c r="BY272" s="1">
        <v>137208.737126622</v>
      </c>
      <c r="BZ272" s="1">
        <v>17173.184142939099</v>
      </c>
      <c r="CA272" s="1">
        <v>122925.86368383199</v>
      </c>
      <c r="CB272" s="1">
        <v>176296.21869424399</v>
      </c>
      <c r="CC272" s="1">
        <v>116850.75800346999</v>
      </c>
      <c r="CD272" s="1">
        <v>120420.290451526</v>
      </c>
      <c r="CE272" s="1">
        <v>119603.52839121901</v>
      </c>
      <c r="CF272" s="1">
        <v>108600.673853222</v>
      </c>
      <c r="CG272" s="1">
        <v>110793.783436151</v>
      </c>
      <c r="CH272" s="1">
        <v>119080.49382953699</v>
      </c>
      <c r="CI272" s="1">
        <v>108222.54472754301</v>
      </c>
      <c r="CJ272" s="1">
        <v>98306.605289590603</v>
      </c>
      <c r="CK272" s="1">
        <v>112853.526041017</v>
      </c>
      <c r="CL272" s="1">
        <v>128906.62008561</v>
      </c>
      <c r="CM272" s="1">
        <v>107151.924750159</v>
      </c>
      <c r="CN272" s="1">
        <v>113699.54223751499</v>
      </c>
      <c r="CO272" s="1">
        <v>178725.01881747501</v>
      </c>
      <c r="CP272" s="1">
        <v>137226.54792701901</v>
      </c>
      <c r="CQ272" s="1">
        <v>128486.61755578801</v>
      </c>
      <c r="CR272" s="1">
        <v>91579.205197297604</v>
      </c>
      <c r="CS272" s="1">
        <v>119080.49382953699</v>
      </c>
      <c r="CT272" s="20">
        <v>121696.745640614</v>
      </c>
      <c r="CU272" s="20">
        <v>131370.82725349799</v>
      </c>
      <c r="CV272" s="20">
        <v>108121.995491346</v>
      </c>
      <c r="CW272" s="20">
        <v>170553.143565612</v>
      </c>
      <c r="CX272" s="20">
        <v>110225.200728018</v>
      </c>
      <c r="CY272" s="20">
        <v>97496.982702755005</v>
      </c>
      <c r="CZ272" s="20">
        <v>116710.36475551401</v>
      </c>
      <c r="DA272" s="20">
        <v>129965.150427125</v>
      </c>
      <c r="DB272" s="20">
        <v>125851.473998881</v>
      </c>
      <c r="DC272" s="22">
        <v>118110.868478178</v>
      </c>
      <c r="DD272" s="22">
        <v>118906.477306728</v>
      </c>
      <c r="DE272" s="22">
        <v>111027.30810088701</v>
      </c>
      <c r="DF272" s="22">
        <v>118820.622045011</v>
      </c>
      <c r="DG272" s="22">
        <v>107071.78684305699</v>
      </c>
      <c r="DH272" s="22">
        <v>103897.04150871999</v>
      </c>
      <c r="DI272" s="22">
        <v>151088.87003434301</v>
      </c>
      <c r="DJ272" s="22">
        <v>138871.43483643499</v>
      </c>
      <c r="DK272" s="22">
        <v>113347.532549396</v>
      </c>
      <c r="DL272" s="22">
        <v>115923.134557422</v>
      </c>
      <c r="DM272" s="6">
        <v>-4.5646916755023997E-2</v>
      </c>
      <c r="DN272" s="6">
        <v>-1.0321465080777299</v>
      </c>
      <c r="DO272" s="5">
        <v>0.691943247018042</v>
      </c>
      <c r="DP272" s="5">
        <v>0.84937533074614002</v>
      </c>
      <c r="DQ272" s="24">
        <v>123554.653840374</v>
      </c>
      <c r="DR272" s="26">
        <v>119706.50762601801</v>
      </c>
      <c r="DS272" t="s">
        <v>1443</v>
      </c>
      <c r="DT272" t="s">
        <v>1442</v>
      </c>
      <c r="DU272" t="s">
        <v>662</v>
      </c>
      <c r="DV272" t="s">
        <v>662</v>
      </c>
      <c r="DW272" t="s">
        <v>4563</v>
      </c>
      <c r="DX272" t="s">
        <v>4564</v>
      </c>
      <c r="DY272" t="s">
        <v>4565</v>
      </c>
      <c r="DZ272" t="s">
        <v>4566</v>
      </c>
      <c r="EA272" t="s">
        <v>4567</v>
      </c>
      <c r="EB272" t="str">
        <f>"PCSK9"</f>
        <v>PCSK9</v>
      </c>
      <c r="EC272" t="s">
        <v>4568</v>
      </c>
      <c r="ED272" t="s">
        <v>1506</v>
      </c>
      <c r="EE272">
        <v>9606</v>
      </c>
      <c r="EF272" s="15" t="str">
        <f>HYPERLINK("http://www.uniprot.org/uniprot/Q8NBP7", "Q8NBP7")</f>
        <v>Q8NBP7</v>
      </c>
      <c r="EG272" t="s">
        <v>4569</v>
      </c>
      <c r="EH272" t="s">
        <v>4570</v>
      </c>
      <c r="EI272" t="s">
        <v>4571</v>
      </c>
      <c r="EJ272" t="s">
        <v>1542</v>
      </c>
      <c r="EK272" t="s">
        <v>1508</v>
      </c>
      <c r="EL272" t="s">
        <v>1603</v>
      </c>
      <c r="EM272" t="s">
        <v>1528</v>
      </c>
      <c r="EN272" t="s">
        <v>2019</v>
      </c>
      <c r="EO272" t="s">
        <v>1545</v>
      </c>
      <c r="EP272" t="s">
        <v>4572</v>
      </c>
      <c r="EQ272" t="s">
        <v>1514</v>
      </c>
      <c r="ER272" t="s">
        <v>4573</v>
      </c>
      <c r="ES272" t="s">
        <v>4574</v>
      </c>
      <c r="ET272" t="s">
        <v>4575</v>
      </c>
      <c r="EU272" t="s">
        <v>1508</v>
      </c>
      <c r="EV272" t="s">
        <v>4576</v>
      </c>
      <c r="EW272" t="s">
        <v>98</v>
      </c>
    </row>
    <row r="273" spans="1:153">
      <c r="A273">
        <v>448</v>
      </c>
      <c r="B273">
        <v>1</v>
      </c>
      <c r="C273" t="s">
        <v>664</v>
      </c>
      <c r="D273" t="s">
        <v>98</v>
      </c>
      <c r="E273" t="s">
        <v>98</v>
      </c>
      <c r="F273" t="s">
        <v>98</v>
      </c>
      <c r="G273" t="s">
        <v>98</v>
      </c>
      <c r="H273" t="s">
        <v>98</v>
      </c>
      <c r="I273">
        <v>76.7</v>
      </c>
      <c r="J273">
        <v>227</v>
      </c>
      <c r="K273">
        <v>22693</v>
      </c>
      <c r="L273" t="s">
        <v>665</v>
      </c>
      <c r="M273">
        <v>17</v>
      </c>
      <c r="N273">
        <v>17</v>
      </c>
      <c r="O273">
        <v>1</v>
      </c>
      <c r="P273">
        <v>9</v>
      </c>
      <c r="Q273">
        <v>8</v>
      </c>
      <c r="R273">
        <v>9</v>
      </c>
      <c r="S273">
        <v>8</v>
      </c>
      <c r="T273">
        <v>9</v>
      </c>
      <c r="U273">
        <v>8</v>
      </c>
      <c r="V273">
        <v>9</v>
      </c>
      <c r="W273" s="1">
        <v>194896.35399999999</v>
      </c>
      <c r="X273" s="1">
        <v>162088.6538</v>
      </c>
      <c r="Y273" s="1">
        <v>20237.021120000001</v>
      </c>
      <c r="Z273" s="1">
        <v>213136.7151</v>
      </c>
      <c r="AA273" s="1">
        <v>113199.4265</v>
      </c>
      <c r="AB273" s="1">
        <v>142318.9185</v>
      </c>
      <c r="AC273" s="1">
        <v>206345.29689999999</v>
      </c>
      <c r="AD273" s="1">
        <v>230768.50930000001</v>
      </c>
      <c r="AE273" s="1">
        <v>263992.94799999997</v>
      </c>
      <c r="AF273" s="1">
        <v>179180.2568</v>
      </c>
      <c r="AG273" s="1">
        <v>189547.45319999999</v>
      </c>
      <c r="AH273">
        <v>8</v>
      </c>
      <c r="AI273" s="1">
        <v>25038.063480000001</v>
      </c>
      <c r="AJ273" s="1">
        <v>34472.18677</v>
      </c>
      <c r="AK273" s="1">
        <v>25352.011600000002</v>
      </c>
      <c r="AL273" s="1">
        <v>49145.239500000003</v>
      </c>
      <c r="AM273" s="1">
        <v>33794.911379999998</v>
      </c>
      <c r="AN273" s="1">
        <v>32974.491699999999</v>
      </c>
      <c r="AO273" s="1">
        <v>43722.96314</v>
      </c>
      <c r="AP273" s="1">
        <v>37588.375240000001</v>
      </c>
      <c r="AQ273" s="1">
        <v>13176.59827</v>
      </c>
      <c r="AR273" s="1">
        <v>41829.036619999999</v>
      </c>
      <c r="AS273" s="1">
        <v>33709.387770000001</v>
      </c>
      <c r="AT273" s="1">
        <v>103932.491758636</v>
      </c>
      <c r="AU273" s="1">
        <v>174155.59574727199</v>
      </c>
      <c r="AV273" s="1">
        <v>33709.387770000001</v>
      </c>
      <c r="AW273" s="1">
        <v>97402.588769037699</v>
      </c>
      <c r="AX273" s="1">
        <v>143338.981174291</v>
      </c>
      <c r="AY273" s="1">
        <v>14378.327772824399</v>
      </c>
      <c r="AZ273" s="1">
        <v>155933.043783648</v>
      </c>
      <c r="BA273" s="1">
        <v>200221.69879189701</v>
      </c>
      <c r="BB273" s="1">
        <v>102804.276913198</v>
      </c>
      <c r="BC273" s="1">
        <v>121368.450527787</v>
      </c>
      <c r="BD273" s="1">
        <v>159377.38644284001</v>
      </c>
      <c r="BE273" s="1">
        <v>165182.12155057199</v>
      </c>
      <c r="BF273" s="1">
        <v>121677.16386472499</v>
      </c>
      <c r="BG273" s="1">
        <v>134672.756155774</v>
      </c>
      <c r="BH273" s="1">
        <v>134672.756155774</v>
      </c>
      <c r="BI273" s="1">
        <v>50966.894526927303</v>
      </c>
      <c r="BJ273" s="1">
        <v>65071.533312109503</v>
      </c>
      <c r="BK273" s="1">
        <v>45189.535011104301</v>
      </c>
      <c r="BL273" s="1">
        <v>77476.324849701006</v>
      </c>
      <c r="BM273" s="1">
        <v>53274.7163161395</v>
      </c>
      <c r="BN273" s="1">
        <v>56396.674636428303</v>
      </c>
      <c r="BO273" s="1">
        <v>71357.631402490995</v>
      </c>
      <c r="BP273" s="1">
        <v>63911.3538525189</v>
      </c>
      <c r="BQ273" s="1">
        <v>38764.083035464602</v>
      </c>
      <c r="BR273" s="1">
        <v>44070.052274272202</v>
      </c>
      <c r="BS273" s="1">
        <v>56890.307976495897</v>
      </c>
      <c r="BT273" s="1">
        <v>56890.307976495897</v>
      </c>
      <c r="BU273" s="1">
        <v>87530.420847529094</v>
      </c>
      <c r="BV273" s="7">
        <v>0.64994898260107903</v>
      </c>
      <c r="BW273" s="7">
        <v>1.5385822991798901</v>
      </c>
      <c r="BX273" s="1">
        <v>63306.7134731474</v>
      </c>
      <c r="BY273" s="1">
        <v>93163.024981306095</v>
      </c>
      <c r="BZ273" s="1">
        <v>9345.1795074520596</v>
      </c>
      <c r="CA273" s="1">
        <v>101348.52316107199</v>
      </c>
      <c r="CB273" s="1">
        <v>130133.88942445299</v>
      </c>
      <c r="CC273" s="1">
        <v>66817.535186773006</v>
      </c>
      <c r="CD273" s="1">
        <v>78883.300940404806</v>
      </c>
      <c r="CE273" s="1">
        <v>103587.170168143</v>
      </c>
      <c r="CF273" s="1">
        <v>107359.95184568199</v>
      </c>
      <c r="CG273" s="1">
        <v>79083.948859662807</v>
      </c>
      <c r="CH273" s="1">
        <v>87530.420847529094</v>
      </c>
      <c r="CI273" s="1">
        <v>78416.761763298797</v>
      </c>
      <c r="CJ273" s="1">
        <v>100117.909334506</v>
      </c>
      <c r="CK273" s="1">
        <v>69527.818676255003</v>
      </c>
      <c r="CL273" s="1">
        <v>119203.70201926101</v>
      </c>
      <c r="CM273" s="1">
        <v>81967.535517842305</v>
      </c>
      <c r="CN273" s="1">
        <v>86770.925328216093</v>
      </c>
      <c r="CO273" s="1">
        <v>109789.58858727499</v>
      </c>
      <c r="CP273" s="1">
        <v>98332.877754108107</v>
      </c>
      <c r="CQ273" s="1">
        <v>59641.732002305303</v>
      </c>
      <c r="CR273" s="1">
        <v>67805.402353127705</v>
      </c>
      <c r="CS273" s="1">
        <v>87530.420847529094</v>
      </c>
      <c r="CT273" s="20">
        <v>73698.429556397299</v>
      </c>
      <c r="CU273" s="20">
        <v>89199.156828751104</v>
      </c>
      <c r="CV273" s="20">
        <v>89143.197663107305</v>
      </c>
      <c r="CW273" s="20">
        <v>125894.61129766599</v>
      </c>
      <c r="CX273" s="20">
        <v>79867.862353091798</v>
      </c>
      <c r="CY273" s="20">
        <v>99293.369411627296</v>
      </c>
      <c r="CZ273" s="20">
        <v>71903.974674319703</v>
      </c>
      <c r="DA273" s="20">
        <v>120182.555823081</v>
      </c>
      <c r="DB273" s="20">
        <v>96272.047273334494</v>
      </c>
      <c r="DC273" s="22">
        <v>67538.090854717404</v>
      </c>
      <c r="DD273" s="22">
        <v>77891.652627475502</v>
      </c>
      <c r="DE273" s="22">
        <v>96159.409444326695</v>
      </c>
      <c r="DF273" s="22">
        <v>117463.140958658</v>
      </c>
      <c r="DG273" s="22">
        <v>76427.2096537693</v>
      </c>
      <c r="DH273" s="22">
        <v>79290.050365753603</v>
      </c>
      <c r="DI273" s="22">
        <v>92812.886471857506</v>
      </c>
      <c r="DJ273" s="22">
        <v>99511.559764449703</v>
      </c>
      <c r="DK273" s="22">
        <v>52614.375629418399</v>
      </c>
      <c r="DL273" s="22">
        <v>85829.689870836402</v>
      </c>
      <c r="DM273" s="6">
        <v>-0.15186537406363501</v>
      </c>
      <c r="DN273" s="6">
        <v>-1.11100222481169</v>
      </c>
      <c r="DO273" s="5">
        <v>0.30217695372018799</v>
      </c>
      <c r="DP273" s="5">
        <v>0.67998799175938296</v>
      </c>
      <c r="DQ273" s="24">
        <v>93939.467209041803</v>
      </c>
      <c r="DR273" s="26">
        <v>84553.806564126295</v>
      </c>
      <c r="DS273" t="s">
        <v>1443</v>
      </c>
      <c r="DT273" t="s">
        <v>1442</v>
      </c>
      <c r="DU273" t="s">
        <v>664</v>
      </c>
      <c r="DV273" t="s">
        <v>664</v>
      </c>
      <c r="DW273" t="s">
        <v>4577</v>
      </c>
      <c r="DX273" t="s">
        <v>4578</v>
      </c>
      <c r="DY273" t="s">
        <v>4579</v>
      </c>
      <c r="DZ273" t="s">
        <v>4580</v>
      </c>
      <c r="EA273" t="s">
        <v>4581</v>
      </c>
      <c r="EB273" t="str">
        <f>"BASP1"</f>
        <v>BASP1</v>
      </c>
      <c r="EC273" t="s">
        <v>4582</v>
      </c>
      <c r="ED273" t="s">
        <v>1506</v>
      </c>
      <c r="EE273">
        <v>9606</v>
      </c>
      <c r="EF273" s="15" t="str">
        <f>HYPERLINK("http://www.uniprot.org/uniprot/P80723", "P80723")</f>
        <v>P80723</v>
      </c>
      <c r="EG273" t="s">
        <v>4583</v>
      </c>
      <c r="EH273" t="s">
        <v>1508</v>
      </c>
      <c r="EI273" t="s">
        <v>4505</v>
      </c>
      <c r="EJ273" t="s">
        <v>1542</v>
      </c>
      <c r="EK273" t="s">
        <v>1508</v>
      </c>
      <c r="EL273" t="s">
        <v>1508</v>
      </c>
      <c r="EM273" t="s">
        <v>1508</v>
      </c>
      <c r="EN273" t="s">
        <v>1508</v>
      </c>
      <c r="EO273" t="s">
        <v>1508</v>
      </c>
      <c r="EP273" t="s">
        <v>4584</v>
      </c>
      <c r="EQ273" t="s">
        <v>1508</v>
      </c>
      <c r="ER273" t="s">
        <v>4585</v>
      </c>
      <c r="ES273" t="s">
        <v>4586</v>
      </c>
      <c r="ET273" t="s">
        <v>4587</v>
      </c>
      <c r="EU273" t="s">
        <v>1508</v>
      </c>
      <c r="EV273" t="s">
        <v>1508</v>
      </c>
      <c r="EW273" t="s">
        <v>98</v>
      </c>
    </row>
    <row r="274" spans="1:153">
      <c r="A274">
        <v>450</v>
      </c>
      <c r="B274">
        <v>1</v>
      </c>
      <c r="C274" t="s">
        <v>666</v>
      </c>
      <c r="D274" t="s">
        <v>98</v>
      </c>
      <c r="E274" t="s">
        <v>98</v>
      </c>
      <c r="F274" t="s">
        <v>667</v>
      </c>
      <c r="G274" t="s">
        <v>98</v>
      </c>
      <c r="H274" t="s">
        <v>98</v>
      </c>
      <c r="I274">
        <v>11.8</v>
      </c>
      <c r="J274">
        <v>136</v>
      </c>
      <c r="K274">
        <v>15328</v>
      </c>
      <c r="L274" t="s">
        <v>668</v>
      </c>
      <c r="M274">
        <v>11</v>
      </c>
      <c r="N274">
        <v>5</v>
      </c>
      <c r="O274">
        <v>0.45500000000000002</v>
      </c>
      <c r="P274">
        <v>6</v>
      </c>
      <c r="Q274">
        <v>5</v>
      </c>
      <c r="R274">
        <v>3</v>
      </c>
      <c r="S274">
        <v>2</v>
      </c>
      <c r="T274">
        <v>5.25</v>
      </c>
      <c r="U274">
        <v>5</v>
      </c>
      <c r="V274">
        <v>3</v>
      </c>
      <c r="W274" s="1">
        <v>116467.18550000001</v>
      </c>
      <c r="X274" s="1">
        <v>87830.776370000007</v>
      </c>
      <c r="Y274" s="1">
        <v>73744.923339999994</v>
      </c>
      <c r="Z274" s="1">
        <v>120563.4336</v>
      </c>
      <c r="AA274" s="1">
        <v>85284.572270000004</v>
      </c>
      <c r="AB274" s="1">
        <v>108044.8535</v>
      </c>
      <c r="AC274" s="1">
        <v>130103.4004</v>
      </c>
      <c r="AD274" s="1">
        <v>154916.0264</v>
      </c>
      <c r="AE274" s="1">
        <v>79530.179690000004</v>
      </c>
      <c r="AF274" s="1">
        <v>104093.2666</v>
      </c>
      <c r="AG274" s="1">
        <v>109648.18829999999</v>
      </c>
      <c r="AH274">
        <v>2</v>
      </c>
      <c r="AI274" s="1">
        <v>84771.17383</v>
      </c>
      <c r="AJ274" s="1">
        <v>95981.292969999995</v>
      </c>
      <c r="AK274" s="1">
        <v>98899.90625</v>
      </c>
      <c r="AL274" s="1">
        <v>102369.2656</v>
      </c>
      <c r="AM274" s="1">
        <v>100553.46090000001</v>
      </c>
      <c r="AN274" s="1">
        <v>71246.675780000005</v>
      </c>
      <c r="AO274" s="1">
        <v>167764.31640000001</v>
      </c>
      <c r="AP274" s="1">
        <v>88603.230469999995</v>
      </c>
      <c r="AQ274" s="1">
        <v>97657.488280000005</v>
      </c>
      <c r="AR274" s="1">
        <v>106349.6523</v>
      </c>
      <c r="AS274" s="1">
        <v>101419.64629999999</v>
      </c>
      <c r="AT274" s="1">
        <v>103901.95068409</v>
      </c>
      <c r="AU274" s="1">
        <v>106384.255088181</v>
      </c>
      <c r="AV274" s="1">
        <v>101419.646279999</v>
      </c>
      <c r="AW274" s="1">
        <v>58206.349895820596</v>
      </c>
      <c r="AX274" s="1">
        <v>77670.914684485106</v>
      </c>
      <c r="AY274" s="1">
        <v>52395.492057693104</v>
      </c>
      <c r="AZ274" s="1">
        <v>88205.465498683698</v>
      </c>
      <c r="BA274" s="1">
        <v>150847.247805091</v>
      </c>
      <c r="BB274" s="1">
        <v>78046.356417892297</v>
      </c>
      <c r="BC274" s="1">
        <v>76524.3906799424</v>
      </c>
      <c r="BD274" s="1">
        <v>106990.81725074</v>
      </c>
      <c r="BE274" s="1">
        <v>49762.555810742502</v>
      </c>
      <c r="BF274" s="1">
        <v>70687.327295440598</v>
      </c>
      <c r="BG274" s="1">
        <v>77904.627451087101</v>
      </c>
      <c r="BH274" s="1">
        <v>77904.627451087101</v>
      </c>
      <c r="BI274" s="1">
        <v>172558.212378069</v>
      </c>
      <c r="BJ274" s="1">
        <v>181179.393825751</v>
      </c>
      <c r="BK274" s="1">
        <v>176287.422339271</v>
      </c>
      <c r="BL274" s="1">
        <v>161382.761727123</v>
      </c>
      <c r="BM274" s="1">
        <v>158513.71953068001</v>
      </c>
      <c r="BN274" s="1">
        <v>121854.057052584</v>
      </c>
      <c r="BO274" s="1">
        <v>273798.10041305597</v>
      </c>
      <c r="BP274" s="1">
        <v>150651.69427750001</v>
      </c>
      <c r="BQ274" s="1">
        <v>287297.44256829499</v>
      </c>
      <c r="BR274" s="1">
        <v>112047.398528196</v>
      </c>
      <c r="BS274" s="1">
        <v>171162.85090200201</v>
      </c>
      <c r="BT274" s="1">
        <v>171162.85090200201</v>
      </c>
      <c r="BU274" s="1">
        <v>115474.577864508</v>
      </c>
      <c r="BV274" s="7">
        <v>1.48225569703173</v>
      </c>
      <c r="BW274" s="7">
        <v>0.67464743229021396</v>
      </c>
      <c r="BX274" s="1">
        <v>86276.693736502493</v>
      </c>
      <c r="BY274" s="1">
        <v>115128.15578474299</v>
      </c>
      <c r="BZ274" s="1">
        <v>77663.516601296506</v>
      </c>
      <c r="CA274" s="1">
        <v>130743.053744759</v>
      </c>
      <c r="CB274" s="1">
        <v>223594.19244065299</v>
      </c>
      <c r="CC274" s="1">
        <v>115684.656432989</v>
      </c>
      <c r="CD274" s="1">
        <v>113428.71404722601</v>
      </c>
      <c r="CE274" s="1">
        <v>158587.74839999</v>
      </c>
      <c r="CF274" s="1">
        <v>73760.831849332506</v>
      </c>
      <c r="CG274" s="1">
        <v>104776.693591613</v>
      </c>
      <c r="CH274" s="1">
        <v>115474.577864508</v>
      </c>
      <c r="CI274" s="1">
        <v>116415.954901454</v>
      </c>
      <c r="CJ274" s="1">
        <v>122232.21282844</v>
      </c>
      <c r="CK274" s="1">
        <v>118931.85682625</v>
      </c>
      <c r="CL274" s="1">
        <v>108876.465815107</v>
      </c>
      <c r="CM274" s="1">
        <v>106940.873864144</v>
      </c>
      <c r="CN274" s="1">
        <v>82208.526704671196</v>
      </c>
      <c r="CO274" s="1">
        <v>184717.185409606</v>
      </c>
      <c r="CP274" s="1">
        <v>101636.778714486</v>
      </c>
      <c r="CQ274" s="1">
        <v>193824.48193224601</v>
      </c>
      <c r="CR274" s="1">
        <v>75592.489711846298</v>
      </c>
      <c r="CS274" s="1">
        <v>115474.577864508</v>
      </c>
      <c r="CT274" s="20">
        <v>100438.90271441</v>
      </c>
      <c r="CU274" s="20">
        <v>110229.722846686</v>
      </c>
      <c r="CV274" s="20">
        <v>114997.76730366801</v>
      </c>
      <c r="CW274" s="20">
        <v>216310.32523678799</v>
      </c>
      <c r="CX274" s="20">
        <v>118570.229791416</v>
      </c>
      <c r="CY274" s="20">
        <v>121225.546388752</v>
      </c>
      <c r="CZ274" s="20">
        <v>122996.42623658301</v>
      </c>
      <c r="DA274" s="20">
        <v>109770.516426827</v>
      </c>
      <c r="DB274" s="20">
        <v>125603.591703201</v>
      </c>
      <c r="DC274" s="22">
        <v>116932.191749191</v>
      </c>
      <c r="DD274" s="22">
        <v>112002.79257104899</v>
      </c>
      <c r="DE274" s="22">
        <v>147216.148549045</v>
      </c>
      <c r="DF274" s="22">
        <v>80702.150474133901</v>
      </c>
      <c r="DG274" s="22">
        <v>101256.834584286</v>
      </c>
      <c r="DH274" s="22">
        <v>75120.994713976499</v>
      </c>
      <c r="DI274" s="22">
        <v>156154.47128845399</v>
      </c>
      <c r="DJ274" s="22">
        <v>102855.063436707</v>
      </c>
      <c r="DK274" s="22">
        <v>170986.887137457</v>
      </c>
      <c r="DL274" s="22">
        <v>95686.770129944896</v>
      </c>
      <c r="DM274" s="6">
        <v>-0.12844160907983501</v>
      </c>
      <c r="DN274" s="6">
        <v>-1.0931141175160899</v>
      </c>
      <c r="DO274" s="5">
        <v>0.45658548957440898</v>
      </c>
      <c r="DP274" s="5">
        <v>0.78042555514468004</v>
      </c>
      <c r="DQ274" s="24">
        <v>126682.558738703</v>
      </c>
      <c r="DR274" s="26">
        <v>115891.430463424</v>
      </c>
      <c r="DS274" t="s">
        <v>1443</v>
      </c>
      <c r="DT274" t="s">
        <v>1442</v>
      </c>
      <c r="DU274" t="s">
        <v>666</v>
      </c>
      <c r="DV274" t="s">
        <v>666</v>
      </c>
      <c r="DW274" t="s">
        <v>4588</v>
      </c>
      <c r="DX274" t="s">
        <v>1508</v>
      </c>
      <c r="DY274" t="s">
        <v>4589</v>
      </c>
      <c r="DZ274" t="s">
        <v>4590</v>
      </c>
      <c r="EA274" t="s">
        <v>4591</v>
      </c>
      <c r="EB274" t="str">
        <f>"H3F3A"</f>
        <v>H3F3A</v>
      </c>
      <c r="EC274" t="s">
        <v>4592</v>
      </c>
      <c r="ED274" t="s">
        <v>1506</v>
      </c>
      <c r="EE274">
        <v>9606</v>
      </c>
      <c r="EF274" s="15" t="str">
        <f>HYPERLINK("http://www.uniprot.org/uniprot/P84243", "P84243")</f>
        <v>P84243</v>
      </c>
      <c r="EG274" t="s">
        <v>4593</v>
      </c>
      <c r="EH274" t="s">
        <v>1508</v>
      </c>
      <c r="EI274" t="s">
        <v>4594</v>
      </c>
      <c r="EJ274" t="s">
        <v>1508</v>
      </c>
      <c r="EK274" t="s">
        <v>1508</v>
      </c>
      <c r="EL274" t="s">
        <v>1603</v>
      </c>
      <c r="EM274" t="s">
        <v>1508</v>
      </c>
      <c r="EN274" t="s">
        <v>1508</v>
      </c>
      <c r="EO274" t="s">
        <v>3323</v>
      </c>
      <c r="EP274" t="s">
        <v>4595</v>
      </c>
      <c r="EQ274" t="s">
        <v>1514</v>
      </c>
      <c r="ER274" t="s">
        <v>4596</v>
      </c>
      <c r="ES274" t="s">
        <v>4597</v>
      </c>
      <c r="ET274" t="s">
        <v>4598</v>
      </c>
      <c r="EU274" t="s">
        <v>1508</v>
      </c>
      <c r="EV274" t="s">
        <v>4599</v>
      </c>
      <c r="EW274" t="s">
        <v>98</v>
      </c>
    </row>
    <row r="275" spans="1:153">
      <c r="A275">
        <v>218</v>
      </c>
      <c r="B275">
        <v>1</v>
      </c>
      <c r="C275" t="s">
        <v>669</v>
      </c>
      <c r="D275" t="s">
        <v>98</v>
      </c>
      <c r="E275" t="s">
        <v>98</v>
      </c>
      <c r="F275" t="s">
        <v>98</v>
      </c>
      <c r="G275" t="s">
        <v>98</v>
      </c>
      <c r="H275" t="s">
        <v>98</v>
      </c>
      <c r="I275">
        <v>12.9</v>
      </c>
      <c r="J275">
        <v>311</v>
      </c>
      <c r="K275">
        <v>35092</v>
      </c>
      <c r="L275" t="s">
        <v>670</v>
      </c>
      <c r="M275">
        <v>14</v>
      </c>
      <c r="N275">
        <v>14</v>
      </c>
      <c r="O275">
        <v>1</v>
      </c>
      <c r="P275">
        <v>6</v>
      </c>
      <c r="Q275">
        <v>8</v>
      </c>
      <c r="R275">
        <v>6</v>
      </c>
      <c r="S275">
        <v>8</v>
      </c>
      <c r="T275">
        <v>6</v>
      </c>
      <c r="U275">
        <v>8</v>
      </c>
      <c r="V275">
        <v>6</v>
      </c>
      <c r="W275" s="1">
        <v>210207.90169999999</v>
      </c>
      <c r="X275" s="1">
        <v>89511.551699999996</v>
      </c>
      <c r="Y275" s="1">
        <v>18997.901860000002</v>
      </c>
      <c r="Z275" s="1">
        <v>190385.39259999999</v>
      </c>
      <c r="AA275" s="1">
        <v>63300.388429999999</v>
      </c>
      <c r="AB275" s="1">
        <v>109726.2409</v>
      </c>
      <c r="AC275" s="1">
        <v>177240.41089999999</v>
      </c>
      <c r="AD275" s="1">
        <v>158398.77929999999</v>
      </c>
      <c r="AE275" s="1">
        <v>149012.47020000001</v>
      </c>
      <c r="AF275" s="1">
        <v>154844.0883</v>
      </c>
      <c r="AG275" s="1">
        <v>144736.35819999999</v>
      </c>
      <c r="AH275">
        <v>8</v>
      </c>
      <c r="AI275" s="1">
        <v>80938.369749999998</v>
      </c>
      <c r="AJ275" s="1">
        <v>56626.799809999997</v>
      </c>
      <c r="AK275" s="1">
        <v>68362.937619999997</v>
      </c>
      <c r="AL275" s="1">
        <v>66136.976930000004</v>
      </c>
      <c r="AM275" s="1">
        <v>41656.160980000001</v>
      </c>
      <c r="AN275" s="1">
        <v>33779.434999999998</v>
      </c>
      <c r="AO275" s="1">
        <v>93467.106690000001</v>
      </c>
      <c r="AP275" s="1">
        <v>79667.723750000005</v>
      </c>
      <c r="AQ275" s="1">
        <v>43213.19</v>
      </c>
      <c r="AR275" s="1">
        <v>139573.82740000001</v>
      </c>
      <c r="AS275" s="1">
        <v>70342.252789999999</v>
      </c>
      <c r="AT275" s="1">
        <v>101823.92112772699</v>
      </c>
      <c r="AU275" s="1">
        <v>133305.58946272699</v>
      </c>
      <c r="AV275" s="1">
        <v>70342.252792727202</v>
      </c>
      <c r="AW275" s="1">
        <v>105054.781092966</v>
      </c>
      <c r="AX275" s="1">
        <v>79157.265627237401</v>
      </c>
      <c r="AY275" s="1">
        <v>13497.9381757462</v>
      </c>
      <c r="AZ275" s="1">
        <v>139287.938946296</v>
      </c>
      <c r="BA275" s="1">
        <v>111962.681238862</v>
      </c>
      <c r="BB275" s="1">
        <v>79260.909041603794</v>
      </c>
      <c r="BC275" s="1">
        <v>104249.50006137601</v>
      </c>
      <c r="BD275" s="1">
        <v>109396.13700824</v>
      </c>
      <c r="BE275" s="1">
        <v>93238.081363928795</v>
      </c>
      <c r="BF275" s="1">
        <v>105151.03528729299</v>
      </c>
      <c r="BG275" s="1">
        <v>102834.640854691</v>
      </c>
      <c r="BH275" s="1">
        <v>102834.640854691</v>
      </c>
      <c r="BI275" s="1">
        <v>164756.24632571201</v>
      </c>
      <c r="BJ275" s="1">
        <v>106891.75928349599</v>
      </c>
      <c r="BK275" s="1">
        <v>121855.78847877</v>
      </c>
      <c r="BL275" s="1">
        <v>104263.402952911</v>
      </c>
      <c r="BM275" s="1">
        <v>65667.287423108501</v>
      </c>
      <c r="BN275" s="1">
        <v>57773.378963029798</v>
      </c>
      <c r="BO275" s="1">
        <v>152542.070995655</v>
      </c>
      <c r="BP275" s="1">
        <v>135458.69037171401</v>
      </c>
      <c r="BQ275" s="1">
        <v>127128.387089189</v>
      </c>
      <c r="BR275" s="1">
        <v>147051.57868008799</v>
      </c>
      <c r="BS275" s="1">
        <v>118714.47954759499</v>
      </c>
      <c r="BT275" s="1">
        <v>118714.47954759499</v>
      </c>
      <c r="BU275" s="1">
        <v>110489.64145352499</v>
      </c>
      <c r="BV275" s="7">
        <v>1.0744399021108999</v>
      </c>
      <c r="BW275" s="7">
        <v>0.93071748176453495</v>
      </c>
      <c r="BX275" s="1">
        <v>112875.04871381</v>
      </c>
      <c r="BY275" s="1">
        <v>85049.724731896204</v>
      </c>
      <c r="BZ275" s="1">
        <v>14502.723372247799</v>
      </c>
      <c r="CA275" s="1">
        <v>149656.51948668799</v>
      </c>
      <c r="CB275" s="1">
        <v>120297.172270358</v>
      </c>
      <c r="CC275" s="1">
        <v>85161.083351882495</v>
      </c>
      <c r="CD275" s="1">
        <v>112009.822641056</v>
      </c>
      <c r="CE275" s="1">
        <v>117539.57473844499</v>
      </c>
      <c r="CF275" s="1">
        <v>100178.715013668</v>
      </c>
      <c r="CG275" s="1">
        <v>112978.46806093999</v>
      </c>
      <c r="CH275" s="1">
        <v>110489.64145352499</v>
      </c>
      <c r="CI275" s="1">
        <v>153341.51868524399</v>
      </c>
      <c r="CJ275" s="1">
        <v>99486.029021716706</v>
      </c>
      <c r="CK275" s="1">
        <v>113413.312591393</v>
      </c>
      <c r="CL275" s="1">
        <v>97039.771836535205</v>
      </c>
      <c r="CM275" s="1">
        <v>61117.692384743503</v>
      </c>
      <c r="CN275" s="1">
        <v>53770.693781499198</v>
      </c>
      <c r="CO275" s="1">
        <v>141973.57218022301</v>
      </c>
      <c r="CP275" s="1">
        <v>126073.771185883</v>
      </c>
      <c r="CQ275" s="1">
        <v>118320.612292437</v>
      </c>
      <c r="CR275" s="1">
        <v>136863.47499863099</v>
      </c>
      <c r="CS275" s="1">
        <v>110489.64145352499</v>
      </c>
      <c r="CT275" s="20">
        <v>131403.34365703899</v>
      </c>
      <c r="CU275" s="20">
        <v>81431.058471156197</v>
      </c>
      <c r="CV275" s="20">
        <v>131633.49876319501</v>
      </c>
      <c r="CW275" s="20">
        <v>116378.337803983</v>
      </c>
      <c r="CX275" s="20">
        <v>156179.10038589599</v>
      </c>
      <c r="CY275" s="20">
        <v>98666.693068315697</v>
      </c>
      <c r="CZ275" s="20">
        <v>117289.282355801</v>
      </c>
      <c r="DA275" s="20">
        <v>97836.624184028798</v>
      </c>
      <c r="DB275" s="20">
        <v>71783.607172382894</v>
      </c>
      <c r="DC275" s="22">
        <v>86079.454571741997</v>
      </c>
      <c r="DD275" s="22">
        <v>110601.738162728</v>
      </c>
      <c r="DE275" s="22">
        <v>109111.351095313</v>
      </c>
      <c r="DF275" s="22">
        <v>109606.10842693</v>
      </c>
      <c r="DG275" s="22">
        <v>109183.079365164</v>
      </c>
      <c r="DH275" s="22">
        <v>49134.903217981402</v>
      </c>
      <c r="DI275" s="22">
        <v>120020.278847227</v>
      </c>
      <c r="DJ275" s="22">
        <v>127584.973638886</v>
      </c>
      <c r="DK275" s="22">
        <v>104379.34866842</v>
      </c>
      <c r="DL275" s="22">
        <v>173245.03957073999</v>
      </c>
      <c r="DM275" s="6">
        <v>-1.9634556045462701E-2</v>
      </c>
      <c r="DN275" s="6">
        <v>-1.0136998890608599</v>
      </c>
      <c r="DO275" s="5">
        <v>0.91291495209134499</v>
      </c>
      <c r="DP275" s="5">
        <v>0.96395113642534602</v>
      </c>
      <c r="DQ275" s="24">
        <v>111400.171762422</v>
      </c>
      <c r="DR275" s="26">
        <v>109894.62755651301</v>
      </c>
      <c r="DS275" t="s">
        <v>1443</v>
      </c>
      <c r="DT275" t="s">
        <v>1442</v>
      </c>
      <c r="DU275" t="s">
        <v>669</v>
      </c>
      <c r="DV275" t="s">
        <v>669</v>
      </c>
      <c r="DW275" t="s">
        <v>4600</v>
      </c>
      <c r="DX275" t="s">
        <v>4601</v>
      </c>
      <c r="DY275" t="s">
        <v>4602</v>
      </c>
      <c r="DZ275" t="s">
        <v>4603</v>
      </c>
      <c r="EA275" t="s">
        <v>4604</v>
      </c>
      <c r="EB275" t="str">
        <f>"ASGR2"</f>
        <v>ASGR2</v>
      </c>
      <c r="EC275" t="s">
        <v>4605</v>
      </c>
      <c r="ED275" t="s">
        <v>1506</v>
      </c>
      <c r="EE275">
        <v>9606</v>
      </c>
      <c r="EF275" s="15" t="str">
        <f>HYPERLINK("http://www.uniprot.org/uniprot/P07307", "P07307")</f>
        <v>P07307</v>
      </c>
      <c r="EG275" t="s">
        <v>4606</v>
      </c>
      <c r="EH275" t="s">
        <v>3893</v>
      </c>
      <c r="EI275" t="s">
        <v>2755</v>
      </c>
      <c r="EJ275" t="s">
        <v>1542</v>
      </c>
      <c r="EK275" t="s">
        <v>1508</v>
      </c>
      <c r="EL275" t="s">
        <v>1508</v>
      </c>
      <c r="EM275" t="s">
        <v>2815</v>
      </c>
      <c r="EN275" t="s">
        <v>4607</v>
      </c>
      <c r="EO275" t="s">
        <v>2271</v>
      </c>
      <c r="EP275" t="s">
        <v>3894</v>
      </c>
      <c r="EQ275" t="s">
        <v>1508</v>
      </c>
      <c r="ER275" t="s">
        <v>4608</v>
      </c>
      <c r="ES275" t="s">
        <v>4609</v>
      </c>
      <c r="ET275" t="s">
        <v>4610</v>
      </c>
      <c r="EU275" t="s">
        <v>1508</v>
      </c>
      <c r="EV275" t="s">
        <v>4611</v>
      </c>
      <c r="EW275" t="s">
        <v>98</v>
      </c>
    </row>
    <row r="276" spans="1:153">
      <c r="A276">
        <v>332</v>
      </c>
      <c r="B276">
        <v>1</v>
      </c>
      <c r="C276" t="s">
        <v>671</v>
      </c>
      <c r="D276" t="s">
        <v>98</v>
      </c>
      <c r="E276" t="s">
        <v>98</v>
      </c>
      <c r="F276" t="s">
        <v>98</v>
      </c>
      <c r="G276" t="s">
        <v>98</v>
      </c>
      <c r="H276" t="s">
        <v>98</v>
      </c>
      <c r="I276">
        <v>8.1999999999999993</v>
      </c>
      <c r="J276">
        <v>817</v>
      </c>
      <c r="K276">
        <v>89786</v>
      </c>
      <c r="L276" t="s">
        <v>672</v>
      </c>
      <c r="M276">
        <v>11</v>
      </c>
      <c r="N276">
        <v>11</v>
      </c>
      <c r="O276">
        <v>1</v>
      </c>
      <c r="P276">
        <v>6</v>
      </c>
      <c r="Q276">
        <v>5</v>
      </c>
      <c r="R276">
        <v>6</v>
      </c>
      <c r="S276">
        <v>5</v>
      </c>
      <c r="T276">
        <v>6</v>
      </c>
      <c r="U276">
        <v>5</v>
      </c>
      <c r="V276">
        <v>6</v>
      </c>
      <c r="W276" s="1">
        <v>138286.01930000001</v>
      </c>
      <c r="X276" s="1">
        <v>111271.2933</v>
      </c>
      <c r="Y276" s="1">
        <v>22711.390810000001</v>
      </c>
      <c r="Z276" s="1">
        <v>416879.26510000002</v>
      </c>
      <c r="AA276" s="1">
        <v>64188.172149999999</v>
      </c>
      <c r="AB276" s="1">
        <v>139491.4768</v>
      </c>
      <c r="AC276" s="1">
        <v>134160.19039999999</v>
      </c>
      <c r="AD276" s="1">
        <v>309535.28129999997</v>
      </c>
      <c r="AE276" s="1">
        <v>108838.3961</v>
      </c>
      <c r="AF276" s="1">
        <v>106672.2467</v>
      </c>
      <c r="AG276" s="1">
        <v>169924.7046</v>
      </c>
      <c r="AH276">
        <v>5</v>
      </c>
      <c r="AI276" s="1">
        <v>30833.454590000001</v>
      </c>
      <c r="AJ276" s="1">
        <v>37858.956660000003</v>
      </c>
      <c r="AK276" s="1">
        <v>40034.163330000003</v>
      </c>
      <c r="AL276" s="1">
        <v>70850.213870000007</v>
      </c>
      <c r="AM276" s="1">
        <v>37553.260990000002</v>
      </c>
      <c r="AN276" s="1">
        <v>40418.802250000001</v>
      </c>
      <c r="AO276" s="1">
        <v>59689.007810000003</v>
      </c>
      <c r="AP276" s="1">
        <v>38973.303339999999</v>
      </c>
      <c r="AQ276" s="1">
        <v>30376.138180000002</v>
      </c>
      <c r="AR276" s="1">
        <v>52455.955320000001</v>
      </c>
      <c r="AS276" s="1">
        <v>43904.325629999999</v>
      </c>
      <c r="AT276" s="1">
        <v>100223.000842272</v>
      </c>
      <c r="AU276" s="1">
        <v>156541.67605090901</v>
      </c>
      <c r="AV276" s="1">
        <v>43904.325633636297</v>
      </c>
      <c r="AW276" s="1">
        <v>69110.663149630302</v>
      </c>
      <c r="AX276" s="1">
        <v>98399.940042982693</v>
      </c>
      <c r="AY276" s="1">
        <v>16136.358177743999</v>
      </c>
      <c r="AZ276" s="1">
        <v>304993.21839897102</v>
      </c>
      <c r="BA276" s="1">
        <v>113532.95036543001</v>
      </c>
      <c r="BB276" s="1">
        <v>100761.870305936</v>
      </c>
      <c r="BC276" s="1">
        <v>78910.518805049302</v>
      </c>
      <c r="BD276" s="1">
        <v>213776.67297451801</v>
      </c>
      <c r="BE276" s="1">
        <v>68100.899323869598</v>
      </c>
      <c r="BF276" s="1">
        <v>72438.652970689698</v>
      </c>
      <c r="BG276" s="1">
        <v>120730.86670962301</v>
      </c>
      <c r="BH276" s="1">
        <v>120730.86670962301</v>
      </c>
      <c r="BI276" s="1">
        <v>62763.856687423497</v>
      </c>
      <c r="BJ276" s="1">
        <v>71464.580297726803</v>
      </c>
      <c r="BK276" s="1">
        <v>71360.223953246503</v>
      </c>
      <c r="BL276" s="1">
        <v>111693.711157169</v>
      </c>
      <c r="BM276" s="1">
        <v>59199.4251291982</v>
      </c>
      <c r="BN276" s="1">
        <v>69128.769608521005</v>
      </c>
      <c r="BO276" s="1">
        <v>97414.857370217796</v>
      </c>
      <c r="BP276" s="1">
        <v>66266.141184885506</v>
      </c>
      <c r="BQ276" s="1">
        <v>89363.211853180896</v>
      </c>
      <c r="BR276" s="1">
        <v>55266.3144994346</v>
      </c>
      <c r="BS276" s="1">
        <v>74095.994375013295</v>
      </c>
      <c r="BT276" s="1">
        <v>74095.994375013295</v>
      </c>
      <c r="BU276" s="1">
        <v>94581.571252579495</v>
      </c>
      <c r="BV276" s="7">
        <v>0.78340836796991198</v>
      </c>
      <c r="BW276" s="7">
        <v>1.27647347269388</v>
      </c>
      <c r="BX276" s="1">
        <v>54141.871827370298</v>
      </c>
      <c r="BY276" s="1">
        <v>77087.336437410297</v>
      </c>
      <c r="BZ276" s="1">
        <v>12641.3580250044</v>
      </c>
      <c r="CA276" s="1">
        <v>238934.239467829</v>
      </c>
      <c r="CB276" s="1">
        <v>88942.663356591205</v>
      </c>
      <c r="CC276" s="1">
        <v>78937.692369969998</v>
      </c>
      <c r="CD276" s="1">
        <v>61819.160752722702</v>
      </c>
      <c r="CE276" s="1">
        <v>167474.43448500501</v>
      </c>
      <c r="CF276" s="1">
        <v>53350.814396595997</v>
      </c>
      <c r="CG276" s="1">
        <v>56749.046901706897</v>
      </c>
      <c r="CH276" s="1">
        <v>94581.571252579495</v>
      </c>
      <c r="CI276" s="1">
        <v>80116.398105456494</v>
      </c>
      <c r="CJ276" s="1">
        <v>91222.640987249993</v>
      </c>
      <c r="CK276" s="1">
        <v>91089.432881813598</v>
      </c>
      <c r="CL276" s="1">
        <v>142574.059358859</v>
      </c>
      <c r="CM276" s="1">
        <v>75566.495776148993</v>
      </c>
      <c r="CN276" s="1">
        <v>88241.040605243994</v>
      </c>
      <c r="CO276" s="1">
        <v>124347.48127934099</v>
      </c>
      <c r="CP276" s="1">
        <v>84586.971360293799</v>
      </c>
      <c r="CQ276" s="1">
        <v>114069.76936530801</v>
      </c>
      <c r="CR276" s="1">
        <v>70545.984392085506</v>
      </c>
      <c r="CS276" s="1">
        <v>94581.571252579495</v>
      </c>
      <c r="CT276" s="20">
        <v>63029.190871098399</v>
      </c>
      <c r="CU276" s="20">
        <v>73807.451118842597</v>
      </c>
      <c r="CV276" s="20">
        <v>210159.570885055</v>
      </c>
      <c r="CW276" s="20">
        <v>86045.242177731707</v>
      </c>
      <c r="CX276" s="20">
        <v>81598.950431371806</v>
      </c>
      <c r="CY276" s="20">
        <v>90471.359724342896</v>
      </c>
      <c r="CZ276" s="20">
        <v>94202.470316660503</v>
      </c>
      <c r="DA276" s="20">
        <v>143744.82132317199</v>
      </c>
      <c r="DB276" s="20">
        <v>88753.934197009803</v>
      </c>
      <c r="DC276" s="22">
        <v>79788.950972859806</v>
      </c>
      <c r="DD276" s="22">
        <v>61042.027116879399</v>
      </c>
      <c r="DE276" s="22">
        <v>155465.611146248</v>
      </c>
      <c r="DF276" s="22">
        <v>58371.432959790298</v>
      </c>
      <c r="DG276" s="22">
        <v>54842.624423127803</v>
      </c>
      <c r="DH276" s="22">
        <v>80633.4210157505</v>
      </c>
      <c r="DI276" s="22">
        <v>105119.700433766</v>
      </c>
      <c r="DJ276" s="22">
        <v>85600.885970837204</v>
      </c>
      <c r="DK276" s="22">
        <v>100629.366248376</v>
      </c>
      <c r="DL276" s="22">
        <v>89298.783752829695</v>
      </c>
      <c r="DM276" s="6">
        <v>-0.24971482259157801</v>
      </c>
      <c r="DN276" s="6">
        <v>-1.1889714327267</v>
      </c>
      <c r="DO276" s="5">
        <v>0.26432546920651701</v>
      </c>
      <c r="DP276" s="5">
        <v>0.62659895492103301</v>
      </c>
      <c r="DQ276" s="24">
        <v>103534.776782809</v>
      </c>
      <c r="DR276" s="26">
        <v>87079.280404046498</v>
      </c>
      <c r="DS276" t="s">
        <v>1443</v>
      </c>
      <c r="DT276" t="s">
        <v>1442</v>
      </c>
      <c r="DU276" t="s">
        <v>671</v>
      </c>
      <c r="DV276" t="s">
        <v>671</v>
      </c>
      <c r="DW276" t="s">
        <v>4612</v>
      </c>
      <c r="DX276" t="s">
        <v>4613</v>
      </c>
      <c r="DY276" t="s">
        <v>4614</v>
      </c>
      <c r="DZ276" t="s">
        <v>4615</v>
      </c>
      <c r="EA276" t="s">
        <v>4616</v>
      </c>
      <c r="EB276" t="str">
        <f>"TGM1"</f>
        <v>TGM1</v>
      </c>
      <c r="EC276" t="s">
        <v>4617</v>
      </c>
      <c r="ED276" t="s">
        <v>1506</v>
      </c>
      <c r="EE276">
        <v>9606</v>
      </c>
      <c r="EF276" s="15" t="str">
        <f>HYPERLINK("http://www.uniprot.org/uniprot/P22735", "P22735")</f>
        <v>P22735</v>
      </c>
      <c r="EG276" t="s">
        <v>4618</v>
      </c>
      <c r="EH276" t="s">
        <v>4030</v>
      </c>
      <c r="EI276" t="s">
        <v>2755</v>
      </c>
      <c r="EJ276" t="s">
        <v>1542</v>
      </c>
      <c r="EK276" t="s">
        <v>1508</v>
      </c>
      <c r="EL276" t="s">
        <v>4619</v>
      </c>
      <c r="EM276" t="s">
        <v>1508</v>
      </c>
      <c r="EN276" t="s">
        <v>1805</v>
      </c>
      <c r="EO276" t="s">
        <v>2944</v>
      </c>
      <c r="EP276" t="s">
        <v>4620</v>
      </c>
      <c r="EQ276" t="s">
        <v>1514</v>
      </c>
      <c r="ER276" t="s">
        <v>4621</v>
      </c>
      <c r="ES276" t="s">
        <v>4622</v>
      </c>
      <c r="ET276" t="s">
        <v>2948</v>
      </c>
      <c r="EU276" t="s">
        <v>1508</v>
      </c>
      <c r="EV276" t="s">
        <v>3350</v>
      </c>
      <c r="EW276" t="s">
        <v>98</v>
      </c>
    </row>
    <row r="277" spans="1:153">
      <c r="A277">
        <v>528</v>
      </c>
      <c r="B277">
        <v>1</v>
      </c>
      <c r="C277" t="s">
        <v>673</v>
      </c>
      <c r="D277" t="s">
        <v>98</v>
      </c>
      <c r="E277" t="s">
        <v>98</v>
      </c>
      <c r="F277" t="s">
        <v>98</v>
      </c>
      <c r="G277" t="s">
        <v>98</v>
      </c>
      <c r="H277" t="s">
        <v>98</v>
      </c>
      <c r="I277">
        <v>4.2</v>
      </c>
      <c r="J277">
        <v>1445</v>
      </c>
      <c r="K277">
        <v>161687</v>
      </c>
      <c r="L277" t="s">
        <v>674</v>
      </c>
      <c r="M277">
        <v>9</v>
      </c>
      <c r="N277">
        <v>9</v>
      </c>
      <c r="O277">
        <v>1</v>
      </c>
      <c r="P277">
        <v>6</v>
      </c>
      <c r="Q277">
        <v>3</v>
      </c>
      <c r="R277">
        <v>6</v>
      </c>
      <c r="S277">
        <v>3</v>
      </c>
      <c r="T277">
        <v>6</v>
      </c>
      <c r="U277">
        <v>3</v>
      </c>
      <c r="V277">
        <v>6</v>
      </c>
      <c r="W277" s="1">
        <v>198159.94649999999</v>
      </c>
      <c r="X277" s="1">
        <v>138957.17249999999</v>
      </c>
      <c r="Y277" s="1">
        <v>25071.197049999999</v>
      </c>
      <c r="Z277" s="1">
        <v>240480.3762</v>
      </c>
      <c r="AA277" s="1">
        <v>95213.293239999999</v>
      </c>
      <c r="AB277" s="1">
        <v>202151.9822</v>
      </c>
      <c r="AC277" s="1">
        <v>218609.30179999999</v>
      </c>
      <c r="AD277" s="1">
        <v>241520.30239999999</v>
      </c>
      <c r="AE277" s="1">
        <v>186463.38320000001</v>
      </c>
      <c r="AF277" s="1">
        <v>222709.6826</v>
      </c>
      <c r="AG277" s="1">
        <v>193807.27119999999</v>
      </c>
      <c r="AH277">
        <v>3</v>
      </c>
      <c r="AI277" s="1">
        <v>12784.2384</v>
      </c>
      <c r="AJ277" s="1">
        <v>17411.61377</v>
      </c>
      <c r="AK277" s="1">
        <v>18424.869630000001</v>
      </c>
      <c r="AL277" s="1">
        <v>21119.9447</v>
      </c>
      <c r="AM277" s="1">
        <v>16865.510010000002</v>
      </c>
      <c r="AN277" s="1">
        <v>22595.780640000001</v>
      </c>
      <c r="AO277" s="1">
        <v>17096.173589999999</v>
      </c>
      <c r="AP277" s="1">
        <v>19327.430660000002</v>
      </c>
      <c r="AQ277" s="1">
        <v>10063.863649999999</v>
      </c>
      <c r="AR277" s="1">
        <v>21975.000980000001</v>
      </c>
      <c r="AS277" s="1">
        <v>17766.442599999998</v>
      </c>
      <c r="AT277" s="1">
        <v>98117.035341818104</v>
      </c>
      <c r="AU277" s="1">
        <v>178467.62808090899</v>
      </c>
      <c r="AV277" s="1">
        <v>17766.442602727198</v>
      </c>
      <c r="AW277" s="1">
        <v>99033.621631700706</v>
      </c>
      <c r="AX277" s="1">
        <v>122883.24362041301</v>
      </c>
      <c r="AY277" s="1">
        <v>17812.9916801691</v>
      </c>
      <c r="AZ277" s="1">
        <v>175937.95143886399</v>
      </c>
      <c r="BA277" s="1">
        <v>168408.69171792001</v>
      </c>
      <c r="BB277" s="1">
        <v>146024.77713910301</v>
      </c>
      <c r="BC277" s="1">
        <v>128581.90920283301</v>
      </c>
      <c r="BD277" s="1">
        <v>166802.97795465399</v>
      </c>
      <c r="BE277" s="1">
        <v>116671.363617157</v>
      </c>
      <c r="BF277" s="1">
        <v>151236.98909656299</v>
      </c>
      <c r="BG277" s="1">
        <v>137699.34090327099</v>
      </c>
      <c r="BH277" s="1">
        <v>137699.34090327099</v>
      </c>
      <c r="BI277" s="1">
        <v>26023.2957177522</v>
      </c>
      <c r="BJ277" s="1">
        <v>32867.088270656197</v>
      </c>
      <c r="BK277" s="1">
        <v>32842.020757828803</v>
      </c>
      <c r="BL277" s="1">
        <v>33295.100665547099</v>
      </c>
      <c r="BM277" s="1">
        <v>26586.9985929746</v>
      </c>
      <c r="BN277" s="1">
        <v>38645.838744200701</v>
      </c>
      <c r="BO277" s="1">
        <v>27901.641741937499</v>
      </c>
      <c r="BP277" s="1">
        <v>32862.3477892917</v>
      </c>
      <c r="BQ277" s="1">
        <v>29606.764825971499</v>
      </c>
      <c r="BR277" s="1">
        <v>23152.324800441002</v>
      </c>
      <c r="BS277" s="1">
        <v>29983.8845504116</v>
      </c>
      <c r="BT277" s="1">
        <v>29983.8845504116</v>
      </c>
      <c r="BU277" s="1">
        <v>64255.436659565697</v>
      </c>
      <c r="BV277" s="7">
        <v>0.46663576047689698</v>
      </c>
      <c r="BW277" s="7">
        <v>2.1429990684340301</v>
      </c>
      <c r="BX277" s="1">
        <v>46212.629342890003</v>
      </c>
      <c r="BY277" s="1">
        <v>57341.715836679599</v>
      </c>
      <c r="BZ277" s="1">
        <v>8312.1789190443997</v>
      </c>
      <c r="CA277" s="1">
        <v>82098.939766422001</v>
      </c>
      <c r="CB277" s="1">
        <v>78585.517930710994</v>
      </c>
      <c r="CC277" s="1">
        <v>68140.382928775201</v>
      </c>
      <c r="CD277" s="1">
        <v>60000.916984435396</v>
      </c>
      <c r="CE277" s="1">
        <v>77836.234467681395</v>
      </c>
      <c r="CF277" s="1">
        <v>54443.030487368902</v>
      </c>
      <c r="CG277" s="1">
        <v>70572.587419311298</v>
      </c>
      <c r="CH277" s="1">
        <v>64255.436659565697</v>
      </c>
      <c r="CI277" s="1">
        <v>55767.898480726602</v>
      </c>
      <c r="CJ277" s="1">
        <v>70434.139546155595</v>
      </c>
      <c r="CK277" s="1">
        <v>70380.419889518496</v>
      </c>
      <c r="CL277" s="1">
        <v>71351.369709684906</v>
      </c>
      <c r="CM277" s="1">
        <v>56975.913217201603</v>
      </c>
      <c r="CN277" s="1">
        <v>82817.996427674196</v>
      </c>
      <c r="CO277" s="1">
        <v>59793.192260752403</v>
      </c>
      <c r="CP277" s="1">
        <v>70423.980699007501</v>
      </c>
      <c r="CQ277" s="1">
        <v>63447.269441402597</v>
      </c>
      <c r="CR277" s="1">
        <v>49615.410479427403</v>
      </c>
      <c r="CS277" s="1">
        <v>64255.436659565697</v>
      </c>
      <c r="CT277" s="20">
        <v>53798.373369792898</v>
      </c>
      <c r="CU277" s="20">
        <v>54901.9603514591</v>
      </c>
      <c r="CV277" s="20">
        <v>72211.826943924898</v>
      </c>
      <c r="CW277" s="20">
        <v>76025.494029794005</v>
      </c>
      <c r="CX277" s="20">
        <v>56799.882313738897</v>
      </c>
      <c r="CY277" s="20">
        <v>69854.065907228607</v>
      </c>
      <c r="CZ277" s="20">
        <v>72785.714058827696</v>
      </c>
      <c r="DA277" s="20">
        <v>71937.279026803095</v>
      </c>
      <c r="DB277" s="20">
        <v>66919.028076595496</v>
      </c>
      <c r="DC277" s="22">
        <v>68875.204095075096</v>
      </c>
      <c r="DD277" s="22">
        <v>59246.640637065299</v>
      </c>
      <c r="DE277" s="22">
        <v>72254.955199888398</v>
      </c>
      <c r="DF277" s="22">
        <v>59566.432868249503</v>
      </c>
      <c r="DG277" s="22">
        <v>68201.778139277099</v>
      </c>
      <c r="DH277" s="22">
        <v>75677.919569284</v>
      </c>
      <c r="DI277" s="22">
        <v>50547.404690159703</v>
      </c>
      <c r="DJ277" s="22">
        <v>71268.128465679605</v>
      </c>
      <c r="DK277" s="22">
        <v>55971.521197973299</v>
      </c>
      <c r="DL277" s="22">
        <v>62804.365824503802</v>
      </c>
      <c r="DM277" s="6">
        <v>-3.7474667428139999E-2</v>
      </c>
      <c r="DN277" s="6">
        <v>-1.0263127950439701</v>
      </c>
      <c r="DO277" s="5">
        <v>0.73063129036431895</v>
      </c>
      <c r="DP277" s="5">
        <v>0.87729995000107297</v>
      </c>
      <c r="DQ277" s="24">
        <v>66137.069342018294</v>
      </c>
      <c r="DR277" s="26">
        <v>64441.435068715597</v>
      </c>
      <c r="DS277" t="s">
        <v>1443</v>
      </c>
      <c r="DT277" t="s">
        <v>1442</v>
      </c>
      <c r="DU277" t="s">
        <v>673</v>
      </c>
      <c r="DV277" t="s">
        <v>673</v>
      </c>
      <c r="DW277" t="s">
        <v>4623</v>
      </c>
      <c r="DX277" t="s">
        <v>4624</v>
      </c>
      <c r="DY277" t="s">
        <v>4625</v>
      </c>
      <c r="DZ277" t="s">
        <v>4626</v>
      </c>
      <c r="EA277" t="s">
        <v>4627</v>
      </c>
      <c r="EB277" t="str">
        <f>"CD109"</f>
        <v>CD109</v>
      </c>
      <c r="EC277" t="s">
        <v>4628</v>
      </c>
      <c r="ED277" t="s">
        <v>1506</v>
      </c>
      <c r="EE277">
        <v>9606</v>
      </c>
      <c r="EF277" s="15" t="str">
        <f>HYPERLINK("http://www.uniprot.org/uniprot/Q6YHK3", "Q6YHK3")</f>
        <v>Q6YHK3</v>
      </c>
      <c r="EG277" t="s">
        <v>4629</v>
      </c>
      <c r="EH277" t="s">
        <v>1508</v>
      </c>
      <c r="EI277" t="s">
        <v>2475</v>
      </c>
      <c r="EJ277" t="s">
        <v>1542</v>
      </c>
      <c r="EK277" t="s">
        <v>1508</v>
      </c>
      <c r="EL277" t="s">
        <v>1508</v>
      </c>
      <c r="EM277" t="s">
        <v>1511</v>
      </c>
      <c r="EN277" t="s">
        <v>1508</v>
      </c>
      <c r="EO277" t="s">
        <v>1512</v>
      </c>
      <c r="EP277" t="s">
        <v>4630</v>
      </c>
      <c r="EQ277" t="s">
        <v>1508</v>
      </c>
      <c r="ER277" t="s">
        <v>4631</v>
      </c>
      <c r="ES277" t="s">
        <v>4632</v>
      </c>
      <c r="ET277" t="s">
        <v>4633</v>
      </c>
      <c r="EU277" t="s">
        <v>1508</v>
      </c>
      <c r="EV277" t="s">
        <v>4634</v>
      </c>
      <c r="EW277" t="s">
        <v>98</v>
      </c>
    </row>
    <row r="278" spans="1:153">
      <c r="A278">
        <v>592</v>
      </c>
      <c r="B278">
        <v>1</v>
      </c>
      <c r="C278" t="s">
        <v>675</v>
      </c>
      <c r="D278" t="s">
        <v>98</v>
      </c>
      <c r="E278" t="s">
        <v>98</v>
      </c>
      <c r="F278" t="s">
        <v>98</v>
      </c>
      <c r="G278" t="s">
        <v>98</v>
      </c>
      <c r="H278" t="s">
        <v>98</v>
      </c>
      <c r="I278">
        <v>3.1</v>
      </c>
      <c r="J278">
        <v>1064</v>
      </c>
      <c r="K278">
        <v>120713</v>
      </c>
      <c r="L278" t="s">
        <v>676</v>
      </c>
      <c r="M278">
        <v>4</v>
      </c>
      <c r="N278">
        <v>4</v>
      </c>
      <c r="O278">
        <v>1</v>
      </c>
      <c r="P278">
        <v>3</v>
      </c>
      <c r="Q278">
        <v>1</v>
      </c>
      <c r="R278">
        <v>3</v>
      </c>
      <c r="S278">
        <v>1</v>
      </c>
      <c r="T278">
        <v>3</v>
      </c>
      <c r="U278">
        <v>1</v>
      </c>
      <c r="V278">
        <v>3</v>
      </c>
      <c r="W278" s="1">
        <v>244131.80660000001</v>
      </c>
      <c r="X278" s="1">
        <v>165968.25390000001</v>
      </c>
      <c r="Y278" s="1">
        <v>40192.48633</v>
      </c>
      <c r="Z278" s="1">
        <v>235441.8867</v>
      </c>
      <c r="AA278" s="1">
        <v>94237.089840000001</v>
      </c>
      <c r="AB278" s="1">
        <v>188778.10159999999</v>
      </c>
      <c r="AC278" s="1">
        <v>209842.75</v>
      </c>
      <c r="AD278" s="1">
        <v>224726.0625</v>
      </c>
      <c r="AE278" s="1">
        <v>178986.0313</v>
      </c>
      <c r="AF278" s="1">
        <v>177437.56640000001</v>
      </c>
      <c r="AG278" s="1">
        <v>191061.06099999999</v>
      </c>
      <c r="AH278">
        <v>1</v>
      </c>
      <c r="AI278" s="1">
        <v>13142.22559</v>
      </c>
      <c r="AJ278" s="1">
        <v>20509.554690000001</v>
      </c>
      <c r="AK278" s="1">
        <v>14096.311519999999</v>
      </c>
      <c r="AL278" s="1">
        <v>24879.316409999999</v>
      </c>
      <c r="AM278" s="1">
        <v>20192.828130000002</v>
      </c>
      <c r="AN278" s="1">
        <v>18895.722659999999</v>
      </c>
      <c r="AO278" s="1">
        <v>17411.484380000002</v>
      </c>
      <c r="AP278" s="1">
        <v>20111.535159999999</v>
      </c>
      <c r="AQ278" s="1">
        <v>6022.7612300000001</v>
      </c>
      <c r="AR278" s="1">
        <v>15136.86328</v>
      </c>
      <c r="AS278" s="1">
        <v>17039.86031</v>
      </c>
      <c r="AT278" s="1">
        <v>97192.798160454506</v>
      </c>
      <c r="AU278" s="1">
        <v>177345.73601545399</v>
      </c>
      <c r="AV278" s="1">
        <v>17039.860305454498</v>
      </c>
      <c r="AW278" s="1">
        <v>122008.79839805501</v>
      </c>
      <c r="AX278" s="1">
        <v>146769.806914777</v>
      </c>
      <c r="AY278" s="1">
        <v>28556.6111252595</v>
      </c>
      <c r="AZ278" s="1">
        <v>172251.73996920601</v>
      </c>
      <c r="BA278" s="1">
        <v>166682.030115845</v>
      </c>
      <c r="BB278" s="1">
        <v>136364.135116964</v>
      </c>
      <c r="BC278" s="1">
        <v>123425.587132874</v>
      </c>
      <c r="BD278" s="1">
        <v>155204.24608835601</v>
      </c>
      <c r="BE278" s="1">
        <v>111992.735419777</v>
      </c>
      <c r="BF278" s="1">
        <v>120493.743162281</v>
      </c>
      <c r="BG278" s="1">
        <v>135748.16883330501</v>
      </c>
      <c r="BH278" s="1">
        <v>135748.16883330501</v>
      </c>
      <c r="BI278" s="1">
        <v>26752.006041907101</v>
      </c>
      <c r="BJ278" s="1">
        <v>38714.926329777103</v>
      </c>
      <c r="BK278" s="1">
        <v>25126.438604204199</v>
      </c>
      <c r="BL278" s="1">
        <v>39221.662562447302</v>
      </c>
      <c r="BM278" s="1">
        <v>31832.2240336738</v>
      </c>
      <c r="BN278" s="1">
        <v>32317.584530839202</v>
      </c>
      <c r="BO278" s="1">
        <v>28416.2416115302</v>
      </c>
      <c r="BP278" s="1">
        <v>34195.557321145199</v>
      </c>
      <c r="BQ278" s="1">
        <v>17718.2920537272</v>
      </c>
      <c r="BR278" s="1">
        <v>15947.82978337</v>
      </c>
      <c r="BS278" s="1">
        <v>28757.653729181598</v>
      </c>
      <c r="BT278" s="1">
        <v>28757.653729181598</v>
      </c>
      <c r="BU278" s="1">
        <v>62480.387592257001</v>
      </c>
      <c r="BV278" s="7">
        <v>0.46026689073781302</v>
      </c>
      <c r="BW278" s="7">
        <v>2.1726524764729098</v>
      </c>
      <c r="BX278" s="1">
        <v>56156.610281329602</v>
      </c>
      <c r="BY278" s="1">
        <v>67553.282682853605</v>
      </c>
      <c r="BZ278" s="1">
        <v>13143.662612632001</v>
      </c>
      <c r="CA278" s="1">
        <v>79281.772779804698</v>
      </c>
      <c r="CB278" s="1">
        <v>76718.219743286594</v>
      </c>
      <c r="CC278" s="1">
        <v>62763.8964784364</v>
      </c>
      <c r="CD278" s="1">
        <v>56808.711227137203</v>
      </c>
      <c r="CE278" s="1">
        <v>71435.375776394096</v>
      </c>
      <c r="CF278" s="1">
        <v>51546.548116883598</v>
      </c>
      <c r="CG278" s="1">
        <v>55459.2805186638</v>
      </c>
      <c r="CH278" s="1">
        <v>62480.387592257001</v>
      </c>
      <c r="CI278" s="1">
        <v>58122.812177567997</v>
      </c>
      <c r="CJ278" s="1">
        <v>84114.080566856806</v>
      </c>
      <c r="CK278" s="1">
        <v>54591.019058368998</v>
      </c>
      <c r="CL278" s="1">
        <v>85215.042297686305</v>
      </c>
      <c r="CM278" s="1">
        <v>69160.360378402096</v>
      </c>
      <c r="CN278" s="1">
        <v>70214.8800645507</v>
      </c>
      <c r="CO278" s="1">
        <v>61738.617709343896</v>
      </c>
      <c r="CP278" s="1">
        <v>74295.062298157805</v>
      </c>
      <c r="CQ278" s="1">
        <v>38495.691109400897</v>
      </c>
      <c r="CR278" s="1">
        <v>34649.091873207399</v>
      </c>
      <c r="CS278" s="1">
        <v>62480.387592257001</v>
      </c>
      <c r="CT278" s="20">
        <v>65374.646066567802</v>
      </c>
      <c r="CU278" s="20">
        <v>64679.048984658002</v>
      </c>
      <c r="CV278" s="20">
        <v>69733.929233083196</v>
      </c>
      <c r="CW278" s="20">
        <v>74219.025472507899</v>
      </c>
      <c r="CX278" s="20">
        <v>59198.373640892503</v>
      </c>
      <c r="CY278" s="20">
        <v>83421.3431938469</v>
      </c>
      <c r="CZ278" s="20">
        <v>56456.700735799597</v>
      </c>
      <c r="DA278" s="20">
        <v>85914.794628215997</v>
      </c>
      <c r="DB278" s="20">
        <v>81229.836199491998</v>
      </c>
      <c r="DC278" s="22">
        <v>63440.737987531298</v>
      </c>
      <c r="DD278" s="22">
        <v>56094.564354776499</v>
      </c>
      <c r="DE278" s="22">
        <v>66313.072718769501</v>
      </c>
      <c r="DF278" s="22">
        <v>56397.374843171201</v>
      </c>
      <c r="DG278" s="22">
        <v>53596.186338250001</v>
      </c>
      <c r="DH278" s="22">
        <v>64161.369210767101</v>
      </c>
      <c r="DI278" s="22">
        <v>52192.010099679501</v>
      </c>
      <c r="DJ278" s="22">
        <v>75185.611373788706</v>
      </c>
      <c r="DK278" s="22">
        <v>33959.891575009802</v>
      </c>
      <c r="DL278" s="22">
        <v>43859.644019151398</v>
      </c>
      <c r="DM278" s="6">
        <v>-0.331823479621915</v>
      </c>
      <c r="DN278" s="6">
        <v>-1.2586049662598799</v>
      </c>
      <c r="DO278" s="5">
        <v>1.5169674014071601E-2</v>
      </c>
      <c r="DP278" s="5">
        <v>0.147588286761905</v>
      </c>
      <c r="DQ278" s="24">
        <v>71136.410906118195</v>
      </c>
      <c r="DR278" s="26">
        <v>56520.046252089502</v>
      </c>
      <c r="DS278" t="s">
        <v>1443</v>
      </c>
      <c r="DT278" t="s">
        <v>1442</v>
      </c>
      <c r="DU278" t="s">
        <v>675</v>
      </c>
      <c r="DV278" t="s">
        <v>675</v>
      </c>
      <c r="DW278" t="s">
        <v>4635</v>
      </c>
      <c r="DX278" t="s">
        <v>4636</v>
      </c>
      <c r="DY278" t="s">
        <v>4637</v>
      </c>
      <c r="DZ278" t="s">
        <v>4638</v>
      </c>
      <c r="EA278" t="s">
        <v>4639</v>
      </c>
      <c r="EB278" t="str">
        <f>"SPINK5"</f>
        <v>SPINK5</v>
      </c>
      <c r="EC278" t="s">
        <v>1508</v>
      </c>
      <c r="ED278" t="s">
        <v>1506</v>
      </c>
      <c r="EE278">
        <v>9606</v>
      </c>
      <c r="EF278" s="15" t="str">
        <f>HYPERLINK("http://www.uniprot.org/uniprot/Q9NQ38", "Q9NQ38")</f>
        <v>Q9NQ38</v>
      </c>
      <c r="EG278" t="s">
        <v>4640</v>
      </c>
      <c r="EH278" t="s">
        <v>1508</v>
      </c>
      <c r="EI278" t="s">
        <v>1509</v>
      </c>
      <c r="EJ278" t="s">
        <v>1542</v>
      </c>
      <c r="EK278" t="s">
        <v>1508</v>
      </c>
      <c r="EL278" t="s">
        <v>4641</v>
      </c>
      <c r="EM278" t="s">
        <v>1559</v>
      </c>
      <c r="EN278" t="s">
        <v>1508</v>
      </c>
      <c r="EO278" t="s">
        <v>1512</v>
      </c>
      <c r="EP278" t="s">
        <v>3645</v>
      </c>
      <c r="EQ278" t="s">
        <v>1514</v>
      </c>
      <c r="ER278" t="s">
        <v>4642</v>
      </c>
      <c r="ES278" t="s">
        <v>4643</v>
      </c>
      <c r="ET278" t="s">
        <v>1903</v>
      </c>
      <c r="EU278" t="s">
        <v>1508</v>
      </c>
      <c r="EV278" t="s">
        <v>3350</v>
      </c>
      <c r="EW278" t="s">
        <v>98</v>
      </c>
    </row>
    <row r="279" spans="1:153">
      <c r="A279">
        <v>527</v>
      </c>
      <c r="B279">
        <v>1</v>
      </c>
      <c r="C279" t="s">
        <v>677</v>
      </c>
      <c r="D279" t="s">
        <v>98</v>
      </c>
      <c r="E279" t="s">
        <v>98</v>
      </c>
      <c r="F279" t="s">
        <v>98</v>
      </c>
      <c r="G279" t="s">
        <v>98</v>
      </c>
      <c r="H279" t="s">
        <v>98</v>
      </c>
      <c r="I279">
        <v>5.5</v>
      </c>
      <c r="J279">
        <v>1074</v>
      </c>
      <c r="K279">
        <v>116544</v>
      </c>
      <c r="L279" t="s">
        <v>678</v>
      </c>
      <c r="M279">
        <v>8</v>
      </c>
      <c r="N279">
        <v>8</v>
      </c>
      <c r="O279">
        <v>1</v>
      </c>
      <c r="P279">
        <v>5</v>
      </c>
      <c r="Q279">
        <v>3</v>
      </c>
      <c r="R279">
        <v>5</v>
      </c>
      <c r="S279">
        <v>3</v>
      </c>
      <c r="T279">
        <v>5</v>
      </c>
      <c r="U279">
        <v>3</v>
      </c>
      <c r="V279">
        <v>5</v>
      </c>
      <c r="W279" s="1">
        <v>199604.5901</v>
      </c>
      <c r="X279" s="1">
        <v>146521.21400000001</v>
      </c>
      <c r="Y279" s="1">
        <v>27645.425139999999</v>
      </c>
      <c r="Z279" s="1">
        <v>185038.80100000001</v>
      </c>
      <c r="AA279" s="1">
        <v>59768.507839999998</v>
      </c>
      <c r="AB279" s="1">
        <v>146050.96859999999</v>
      </c>
      <c r="AC279" s="1">
        <v>208670.93369999999</v>
      </c>
      <c r="AD279" s="1">
        <v>176778.31520000001</v>
      </c>
      <c r="AE279" s="1">
        <v>162606.0221</v>
      </c>
      <c r="AF279" s="1">
        <v>182125.1697</v>
      </c>
      <c r="AG279" s="1">
        <v>163018.28020000001</v>
      </c>
      <c r="AH279">
        <v>3</v>
      </c>
      <c r="AI279" s="1">
        <v>34421.838259999997</v>
      </c>
      <c r="AJ279" s="1">
        <v>36300.145750000003</v>
      </c>
      <c r="AK279" s="1">
        <v>32304.915410000001</v>
      </c>
      <c r="AL279" s="1">
        <v>38115.50806</v>
      </c>
      <c r="AM279" s="1">
        <v>48215.883540000003</v>
      </c>
      <c r="AN279" s="1">
        <v>44703.045899999997</v>
      </c>
      <c r="AO279" s="1">
        <v>39678.030760000001</v>
      </c>
      <c r="AP279" s="1">
        <v>43587.171880000002</v>
      </c>
      <c r="AQ279" s="1">
        <v>26863.95105</v>
      </c>
      <c r="AR279" s="1">
        <v>81581.530270000003</v>
      </c>
      <c r="AS279" s="1">
        <v>42577.202089999999</v>
      </c>
      <c r="AT279" s="1">
        <v>96644.429570454493</v>
      </c>
      <c r="AU279" s="1">
        <v>150711.65705272701</v>
      </c>
      <c r="AV279" s="1">
        <v>42577.202088181803</v>
      </c>
      <c r="AW279" s="1">
        <v>99755.605514932395</v>
      </c>
      <c r="AX279" s="1">
        <v>129572.31146539599</v>
      </c>
      <c r="AY279" s="1">
        <v>19641.971104589102</v>
      </c>
      <c r="AZ279" s="1">
        <v>135376.31676677201</v>
      </c>
      <c r="BA279" s="1">
        <v>105715.660794285</v>
      </c>
      <c r="BB279" s="1">
        <v>105500.128708434</v>
      </c>
      <c r="BC279" s="1">
        <v>122736.346666671</v>
      </c>
      <c r="BD279" s="1">
        <v>122089.733741433</v>
      </c>
      <c r="BE279" s="1">
        <v>101743.656074393</v>
      </c>
      <c r="BF279" s="1">
        <v>123676.98603207699</v>
      </c>
      <c r="BG279" s="1">
        <v>115823.87801931299</v>
      </c>
      <c r="BH279" s="1">
        <v>115823.87801931299</v>
      </c>
      <c r="BI279" s="1">
        <v>70068.286288264106</v>
      </c>
      <c r="BJ279" s="1">
        <v>68522.085911335802</v>
      </c>
      <c r="BK279" s="1">
        <v>57582.969311632798</v>
      </c>
      <c r="BL279" s="1">
        <v>60088.210258248</v>
      </c>
      <c r="BM279" s="1">
        <v>76008.115205346607</v>
      </c>
      <c r="BN279" s="1">
        <v>76456.163686053798</v>
      </c>
      <c r="BO279" s="1">
        <v>64756.139346798598</v>
      </c>
      <c r="BP279" s="1">
        <v>74111.082154165502</v>
      </c>
      <c r="BQ279" s="1">
        <v>79030.7488947112</v>
      </c>
      <c r="BR279" s="1">
        <v>85952.309546975695</v>
      </c>
      <c r="BS279" s="1">
        <v>71856.248360383805</v>
      </c>
      <c r="BT279" s="1">
        <v>71856.248360383805</v>
      </c>
      <c r="BU279" s="1">
        <v>91228.665149823399</v>
      </c>
      <c r="BV279" s="7">
        <v>0.78764989318187895</v>
      </c>
      <c r="BW279" s="7">
        <v>1.26959961355455</v>
      </c>
      <c r="BX279" s="1">
        <v>78572.492028130204</v>
      </c>
      <c r="BY279" s="1">
        <v>102057.61728504801</v>
      </c>
      <c r="BZ279" s="1">
        <v>15470.9964424111</v>
      </c>
      <c r="CA279" s="1">
        <v>106629.141440704</v>
      </c>
      <c r="CB279" s="1">
        <v>83266.928932270399</v>
      </c>
      <c r="CC279" s="1">
        <v>83097.165107873196</v>
      </c>
      <c r="CD279" s="1">
        <v>96673.270341537806</v>
      </c>
      <c r="CE279" s="1">
        <v>96163.965740044398</v>
      </c>
      <c r="CF279" s="1">
        <v>80138.379838929905</v>
      </c>
      <c r="CG279" s="1">
        <v>97414.164837222896</v>
      </c>
      <c r="CH279" s="1">
        <v>91228.665149823399</v>
      </c>
      <c r="CI279" s="1">
        <v>88958.669194009999</v>
      </c>
      <c r="CJ279" s="1">
        <v>86995.613792984004</v>
      </c>
      <c r="CK279" s="1">
        <v>73107.315585372795</v>
      </c>
      <c r="CL279" s="1">
        <v>76287.968523056596</v>
      </c>
      <c r="CM279" s="1">
        <v>96499.873691718196</v>
      </c>
      <c r="CN279" s="1">
        <v>97068.715869677704</v>
      </c>
      <c r="CO279" s="1">
        <v>82214.369489980498</v>
      </c>
      <c r="CP279" s="1">
        <v>94091.401263038395</v>
      </c>
      <c r="CQ279" s="1">
        <v>100337.408255652</v>
      </c>
      <c r="CR279" s="1">
        <v>109125.018984961</v>
      </c>
      <c r="CS279" s="1">
        <v>91228.665149823399</v>
      </c>
      <c r="CT279" s="20">
        <v>91470.066144911296</v>
      </c>
      <c r="CU279" s="20">
        <v>97715.305096677199</v>
      </c>
      <c r="CV279" s="20">
        <v>93787.875102920996</v>
      </c>
      <c r="CW279" s="20">
        <v>80554.402071907694</v>
      </c>
      <c r="CX279" s="20">
        <v>90604.847567509802</v>
      </c>
      <c r="CY279" s="20">
        <v>86279.145009681597</v>
      </c>
      <c r="CZ279" s="20">
        <v>75605.803093509094</v>
      </c>
      <c r="DA279" s="20">
        <v>76914.415243330397</v>
      </c>
      <c r="DB279" s="20">
        <v>113340.487099281</v>
      </c>
      <c r="DC279" s="22">
        <v>83993.279176451397</v>
      </c>
      <c r="DD279" s="22">
        <v>95457.982894173299</v>
      </c>
      <c r="DE279" s="22">
        <v>89268.488948749698</v>
      </c>
      <c r="DF279" s="22">
        <v>87679.862419734098</v>
      </c>
      <c r="DG279" s="22">
        <v>94141.641971784295</v>
      </c>
      <c r="DH279" s="22">
        <v>88700.026433197403</v>
      </c>
      <c r="DI279" s="22">
        <v>69501.607939473193</v>
      </c>
      <c r="DJ279" s="22">
        <v>95219.242169656805</v>
      </c>
      <c r="DK279" s="22">
        <v>88515.036542552902</v>
      </c>
      <c r="DL279" s="22">
        <v>138133.04267187699</v>
      </c>
      <c r="DM279" s="6">
        <v>5.4900577065910602E-2</v>
      </c>
      <c r="DN279" s="6">
        <v>1.03879190916029</v>
      </c>
      <c r="DO279" s="5">
        <v>0.65229305229282897</v>
      </c>
      <c r="DP279" s="5">
        <v>0.84356538592532804</v>
      </c>
      <c r="DQ279" s="24">
        <v>89585.816269970004</v>
      </c>
      <c r="DR279" s="26">
        <v>93061.021116764998</v>
      </c>
      <c r="DS279" t="s">
        <v>1441</v>
      </c>
      <c r="DT279" t="s">
        <v>1442</v>
      </c>
      <c r="DU279" t="s">
        <v>677</v>
      </c>
      <c r="DV279" t="s">
        <v>677</v>
      </c>
      <c r="DW279" t="s">
        <v>4644</v>
      </c>
      <c r="DX279" t="s">
        <v>4645</v>
      </c>
      <c r="DY279" t="s">
        <v>4646</v>
      </c>
      <c r="DZ279" t="s">
        <v>4647</v>
      </c>
      <c r="EA279" t="s">
        <v>4648</v>
      </c>
      <c r="EB279" t="str">
        <f>"ADAMTSL4"</f>
        <v>ADAMTSL4</v>
      </c>
      <c r="EC279" t="s">
        <v>4649</v>
      </c>
      <c r="ED279" t="s">
        <v>1506</v>
      </c>
      <c r="EE279">
        <v>9606</v>
      </c>
      <c r="EF279" s="15" t="str">
        <f>HYPERLINK("http://www.uniprot.org/uniprot/Q6UY14", "Q6UY14")</f>
        <v>Q6UY14</v>
      </c>
      <c r="EG279" t="s">
        <v>4650</v>
      </c>
      <c r="EH279" t="s">
        <v>2658</v>
      </c>
      <c r="EI279" t="s">
        <v>1788</v>
      </c>
      <c r="EJ279" t="s">
        <v>1542</v>
      </c>
      <c r="EK279" t="s">
        <v>1508</v>
      </c>
      <c r="EL279" t="s">
        <v>1508</v>
      </c>
      <c r="EM279" t="s">
        <v>1559</v>
      </c>
      <c r="EN279" t="s">
        <v>1508</v>
      </c>
      <c r="EO279" t="s">
        <v>1508</v>
      </c>
      <c r="EP279" t="s">
        <v>1604</v>
      </c>
      <c r="EQ279" t="s">
        <v>1508</v>
      </c>
      <c r="ER279" t="s">
        <v>4651</v>
      </c>
      <c r="ES279" t="s">
        <v>4652</v>
      </c>
      <c r="ET279" t="s">
        <v>4653</v>
      </c>
      <c r="EU279" t="s">
        <v>1508</v>
      </c>
      <c r="EV279" t="s">
        <v>4654</v>
      </c>
      <c r="EW279" t="s">
        <v>98</v>
      </c>
    </row>
    <row r="280" spans="1:153">
      <c r="A280">
        <v>467</v>
      </c>
      <c r="B280">
        <v>1</v>
      </c>
      <c r="C280" t="s">
        <v>679</v>
      </c>
      <c r="D280" t="s">
        <v>98</v>
      </c>
      <c r="E280" t="s">
        <v>98</v>
      </c>
      <c r="F280" t="s">
        <v>98</v>
      </c>
      <c r="G280" t="s">
        <v>98</v>
      </c>
      <c r="H280" t="s">
        <v>98</v>
      </c>
      <c r="I280">
        <v>14.3</v>
      </c>
      <c r="J280">
        <v>693</v>
      </c>
      <c r="K280">
        <v>76631</v>
      </c>
      <c r="L280" t="s">
        <v>680</v>
      </c>
      <c r="M280">
        <v>22</v>
      </c>
      <c r="N280">
        <v>22</v>
      </c>
      <c r="O280">
        <v>1</v>
      </c>
      <c r="P280">
        <v>15</v>
      </c>
      <c r="Q280">
        <v>7</v>
      </c>
      <c r="R280">
        <v>15</v>
      </c>
      <c r="S280">
        <v>7</v>
      </c>
      <c r="T280">
        <v>15</v>
      </c>
      <c r="U280">
        <v>7</v>
      </c>
      <c r="V280">
        <v>15</v>
      </c>
      <c r="W280" s="1">
        <v>156473.40280000001</v>
      </c>
      <c r="X280" s="1">
        <v>118779.77860000001</v>
      </c>
      <c r="Y280" s="1">
        <v>20514.369350000001</v>
      </c>
      <c r="Z280" s="1">
        <v>442145.89970000001</v>
      </c>
      <c r="AA280" s="1">
        <v>57475.091950000002</v>
      </c>
      <c r="AB280" s="1">
        <v>156584.11619999999</v>
      </c>
      <c r="AC280" s="1">
        <v>151988.58259999999</v>
      </c>
      <c r="AD280" s="1">
        <v>303628.47529999999</v>
      </c>
      <c r="AE280" s="1">
        <v>124112.9241</v>
      </c>
      <c r="AF280" s="1">
        <v>133068.5165</v>
      </c>
      <c r="AG280" s="1">
        <v>182695.1986</v>
      </c>
      <c r="AH280">
        <v>7</v>
      </c>
      <c r="AI280" s="1">
        <v>20344.602289999999</v>
      </c>
      <c r="AJ280" s="1">
        <v>18240.52002</v>
      </c>
      <c r="AK280" s="1">
        <v>21651.644039999999</v>
      </c>
      <c r="AL280" s="1">
        <v>37403.980470000002</v>
      </c>
      <c r="AM280" s="1">
        <v>17410.770509999998</v>
      </c>
      <c r="AN280" s="1">
        <v>17036.387449999998</v>
      </c>
      <c r="AO280" s="1">
        <v>39549.274899999997</v>
      </c>
      <c r="AP280" s="1">
        <v>20412.219239999999</v>
      </c>
      <c r="AQ280" s="1">
        <v>15662.7688</v>
      </c>
      <c r="AR280" s="1">
        <v>24854.880130000001</v>
      </c>
      <c r="AS280" s="1">
        <v>23256.70479</v>
      </c>
      <c r="AT280" s="1">
        <v>95604.095833636296</v>
      </c>
      <c r="AU280" s="1">
        <v>167951.48688181801</v>
      </c>
      <c r="AV280" s="1">
        <v>23256.704785454502</v>
      </c>
      <c r="AW280" s="1">
        <v>78200.1006864417</v>
      </c>
      <c r="AX280" s="1">
        <v>105039.87817456901</v>
      </c>
      <c r="AY280" s="1">
        <v>14575.38265232</v>
      </c>
      <c r="AZ280" s="1">
        <v>323478.55180339498</v>
      </c>
      <c r="BA280" s="1">
        <v>101659.177120031</v>
      </c>
      <c r="BB280" s="1">
        <v>113108.763133506</v>
      </c>
      <c r="BC280" s="1">
        <v>89396.846185528993</v>
      </c>
      <c r="BD280" s="1">
        <v>209697.21124310399</v>
      </c>
      <c r="BE280" s="1">
        <v>77658.271821272894</v>
      </c>
      <c r="BF280" s="1">
        <v>90363.748643797895</v>
      </c>
      <c r="BG280" s="1">
        <v>129804.25490564499</v>
      </c>
      <c r="BH280" s="1">
        <v>129804.25490564499</v>
      </c>
      <c r="BI280" s="1">
        <v>41412.995055906496</v>
      </c>
      <c r="BJ280" s="1">
        <v>34431.775797425798</v>
      </c>
      <c r="BK280" s="1">
        <v>38593.691965395999</v>
      </c>
      <c r="BL280" s="1">
        <v>58966.503593203401</v>
      </c>
      <c r="BM280" s="1">
        <v>27446.553989621902</v>
      </c>
      <c r="BN280" s="1">
        <v>29137.540882784298</v>
      </c>
      <c r="BO280" s="1">
        <v>64546.004613492201</v>
      </c>
      <c r="BP280" s="1">
        <v>34706.809177922703</v>
      </c>
      <c r="BQ280" s="1">
        <v>46078.119548565701</v>
      </c>
      <c r="BR280" s="1">
        <v>26186.495198317301</v>
      </c>
      <c r="BS280" s="1">
        <v>39249.632982033399</v>
      </c>
      <c r="BT280" s="1">
        <v>39249.632982033399</v>
      </c>
      <c r="BU280" s="1">
        <v>71377.653117435097</v>
      </c>
      <c r="BV280" s="7">
        <v>0.54988685208600796</v>
      </c>
      <c r="BW280" s="7">
        <v>1.8185559378378899</v>
      </c>
      <c r="BX280" s="1">
        <v>43001.207199276301</v>
      </c>
      <c r="BY280" s="1">
        <v>57760.0479529117</v>
      </c>
      <c r="BZ280" s="1">
        <v>8014.8112846332897</v>
      </c>
      <c r="CA280" s="1">
        <v>177876.602568509</v>
      </c>
      <c r="CB280" s="1">
        <v>55901.044892188103</v>
      </c>
      <c r="CC280" s="1">
        <v>62197.021702825601</v>
      </c>
      <c r="CD280" s="1">
        <v>49158.150335377599</v>
      </c>
      <c r="CE280" s="1">
        <v>115309.73938168499</v>
      </c>
      <c r="CF280" s="1">
        <v>42703.262630239296</v>
      </c>
      <c r="CG280" s="1">
        <v>49689.837284429297</v>
      </c>
      <c r="CH280" s="1">
        <v>71377.653117435097</v>
      </c>
      <c r="CI280" s="1">
        <v>75311.848062570207</v>
      </c>
      <c r="CJ280" s="1">
        <v>62616.110326711903</v>
      </c>
      <c r="CK280" s="1">
        <v>70184.7876867577</v>
      </c>
      <c r="CL280" s="1">
        <v>107233.885242959</v>
      </c>
      <c r="CM280" s="1">
        <v>49913.093731015302</v>
      </c>
      <c r="CN280" s="1">
        <v>52988.247986381801</v>
      </c>
      <c r="CO280" s="1">
        <v>117380.519953578</v>
      </c>
      <c r="CP280" s="1">
        <v>63116.273913918099</v>
      </c>
      <c r="CQ280" s="1">
        <v>83795.637909448604</v>
      </c>
      <c r="CR280" s="1">
        <v>47621.606334063501</v>
      </c>
      <c r="CS280" s="1">
        <v>71377.653117435097</v>
      </c>
      <c r="CT280" s="20">
        <v>50059.800386891802</v>
      </c>
      <c r="CU280" s="20">
        <v>55302.493417552403</v>
      </c>
      <c r="CV280" s="20">
        <v>156455.05872055099</v>
      </c>
      <c r="CW280" s="20">
        <v>54079.996755349297</v>
      </c>
      <c r="CX280" s="20">
        <v>76705.492287154193</v>
      </c>
      <c r="CY280" s="20">
        <v>62100.423541770499</v>
      </c>
      <c r="CZ280" s="20">
        <v>72583.3960051248</v>
      </c>
      <c r="DA280" s="20">
        <v>108114.44763062301</v>
      </c>
      <c r="DB280" s="20">
        <v>58623.645189194402</v>
      </c>
      <c r="DC280" s="22">
        <v>62867.750073633601</v>
      </c>
      <c r="DD280" s="22">
        <v>48540.179278567601</v>
      </c>
      <c r="DE280" s="22">
        <v>107041.407001696</v>
      </c>
      <c r="DF280" s="22">
        <v>46721.8853166068</v>
      </c>
      <c r="DG280" s="22">
        <v>48020.561271388098</v>
      </c>
      <c r="DH280" s="22">
        <v>48419.915262411399</v>
      </c>
      <c r="DI280" s="22">
        <v>99230.036405489504</v>
      </c>
      <c r="DJ280" s="22">
        <v>63872.826740615201</v>
      </c>
      <c r="DK280" s="22">
        <v>73922.319507824606</v>
      </c>
      <c r="DL280" s="22">
        <v>60280.561149346096</v>
      </c>
      <c r="DM280" s="6">
        <v>-0.22689279175434901</v>
      </c>
      <c r="DN280" s="6">
        <v>-1.1703114325414801</v>
      </c>
      <c r="DO280" s="5">
        <v>0.30838366217867802</v>
      </c>
      <c r="DP280" s="5">
        <v>0.67998799175938296</v>
      </c>
      <c r="DQ280" s="24">
        <v>77113.861548245797</v>
      </c>
      <c r="DR280" s="26">
        <v>65891.744200757894</v>
      </c>
      <c r="DS280" t="s">
        <v>1443</v>
      </c>
      <c r="DT280" t="s">
        <v>1442</v>
      </c>
      <c r="DU280" t="s">
        <v>679</v>
      </c>
      <c r="DV280" t="s">
        <v>679</v>
      </c>
      <c r="DW280" t="s">
        <v>4655</v>
      </c>
      <c r="DX280" t="s">
        <v>4656</v>
      </c>
      <c r="DY280" t="s">
        <v>4657</v>
      </c>
      <c r="DZ280" t="s">
        <v>4658</v>
      </c>
      <c r="EA280" t="s">
        <v>4659</v>
      </c>
      <c r="EB280" t="str">
        <f>"TGM3"</f>
        <v>TGM3</v>
      </c>
      <c r="EC280" t="s">
        <v>1508</v>
      </c>
      <c r="ED280" t="s">
        <v>1506</v>
      </c>
      <c r="EE280">
        <v>9606</v>
      </c>
      <c r="EF280" s="15" t="str">
        <f>HYPERLINK("http://www.uniprot.org/uniprot/Q08188", "Q08188")</f>
        <v>Q08188</v>
      </c>
      <c r="EG280" t="s">
        <v>4660</v>
      </c>
      <c r="EH280" t="s">
        <v>4030</v>
      </c>
      <c r="EI280" t="s">
        <v>3082</v>
      </c>
      <c r="EJ280" t="s">
        <v>1510</v>
      </c>
      <c r="EK280" t="s">
        <v>1508</v>
      </c>
      <c r="EL280" t="s">
        <v>1508</v>
      </c>
      <c r="EM280" t="s">
        <v>1508</v>
      </c>
      <c r="EN280" t="s">
        <v>1805</v>
      </c>
      <c r="EO280" t="s">
        <v>2944</v>
      </c>
      <c r="EP280" t="s">
        <v>4661</v>
      </c>
      <c r="EQ280" t="s">
        <v>1514</v>
      </c>
      <c r="ER280" t="s">
        <v>4662</v>
      </c>
      <c r="ES280" t="s">
        <v>4663</v>
      </c>
      <c r="ET280" t="s">
        <v>4664</v>
      </c>
      <c r="EU280" t="s">
        <v>1508</v>
      </c>
      <c r="EV280" t="s">
        <v>1508</v>
      </c>
      <c r="EW280" t="s">
        <v>98</v>
      </c>
    </row>
    <row r="281" spans="1:153">
      <c r="A281">
        <v>525</v>
      </c>
      <c r="B281">
        <v>1</v>
      </c>
      <c r="C281" t="s">
        <v>681</v>
      </c>
      <c r="D281" t="s">
        <v>98</v>
      </c>
      <c r="E281" t="s">
        <v>98</v>
      </c>
      <c r="F281" t="s">
        <v>98</v>
      </c>
      <c r="G281" t="s">
        <v>98</v>
      </c>
      <c r="H281" t="s">
        <v>98</v>
      </c>
      <c r="I281">
        <v>6.8</v>
      </c>
      <c r="J281">
        <v>529</v>
      </c>
      <c r="K281">
        <v>59582</v>
      </c>
      <c r="L281" t="s">
        <v>682</v>
      </c>
      <c r="M281">
        <v>11</v>
      </c>
      <c r="N281">
        <v>11</v>
      </c>
      <c r="O281">
        <v>1</v>
      </c>
      <c r="P281">
        <v>7</v>
      </c>
      <c r="Q281">
        <v>4</v>
      </c>
      <c r="R281">
        <v>7</v>
      </c>
      <c r="S281">
        <v>4</v>
      </c>
      <c r="T281">
        <v>7</v>
      </c>
      <c r="U281">
        <v>4</v>
      </c>
      <c r="V281">
        <v>7</v>
      </c>
      <c r="W281" s="1">
        <v>289300.7598</v>
      </c>
      <c r="X281" s="1">
        <v>205342.03709999999</v>
      </c>
      <c r="Y281" s="1">
        <v>31874.9231</v>
      </c>
      <c r="Z281" s="1">
        <v>199990.16800000001</v>
      </c>
      <c r="AA281" s="1">
        <v>114361.875</v>
      </c>
      <c r="AB281" s="1">
        <v>139240.49069999999</v>
      </c>
      <c r="AC281" s="1">
        <v>167707.60060000001</v>
      </c>
      <c r="AD281" s="1">
        <v>176098.53810000001</v>
      </c>
      <c r="AE281" s="1">
        <v>176998.30660000001</v>
      </c>
      <c r="AF281" s="1">
        <v>276218.99119999999</v>
      </c>
      <c r="AG281" s="1">
        <v>193917.64079999999</v>
      </c>
      <c r="AH281">
        <v>4</v>
      </c>
      <c r="AI281" s="1">
        <v>11730.17657</v>
      </c>
      <c r="AJ281" s="1">
        <v>9724.1879270000009</v>
      </c>
      <c r="AK281" s="1">
        <v>16257.91864</v>
      </c>
      <c r="AL281" s="1">
        <v>10996.397220000001</v>
      </c>
      <c r="AM281" s="1">
        <v>12301.316409999999</v>
      </c>
      <c r="AN281" s="1">
        <v>11450.74408</v>
      </c>
      <c r="AO281" s="1">
        <v>15217.96631</v>
      </c>
      <c r="AP281" s="1">
        <v>10695.08023</v>
      </c>
      <c r="AQ281" s="1">
        <v>4349.4044190000004</v>
      </c>
      <c r="AR281" s="1">
        <v>16502.980100000001</v>
      </c>
      <c r="AS281" s="1">
        <v>11922.617190000001</v>
      </c>
      <c r="AT281" s="1">
        <v>95554.550913454499</v>
      </c>
      <c r="AU281" s="1">
        <v>179186.48463636299</v>
      </c>
      <c r="AV281" s="1">
        <v>11922.617190545399</v>
      </c>
      <c r="AW281" s="1">
        <v>144582.70952246501</v>
      </c>
      <c r="AX281" s="1">
        <v>181589.01132268799</v>
      </c>
      <c r="AY281" s="1">
        <v>22647.013577133199</v>
      </c>
      <c r="AZ281" s="1">
        <v>146314.89280676801</v>
      </c>
      <c r="BA281" s="1">
        <v>202277.78176532101</v>
      </c>
      <c r="BB281" s="1">
        <v>100580.57013307299</v>
      </c>
      <c r="BC281" s="1">
        <v>98642.479050149006</v>
      </c>
      <c r="BD281" s="1">
        <v>121620.254184234</v>
      </c>
      <c r="BE281" s="1">
        <v>110749.00301899901</v>
      </c>
      <c r="BF281" s="1">
        <v>187573.92167545599</v>
      </c>
      <c r="BG281" s="1">
        <v>137777.75809103501</v>
      </c>
      <c r="BH281" s="1">
        <v>137777.75809103501</v>
      </c>
      <c r="BI281" s="1">
        <v>23877.6721891042</v>
      </c>
      <c r="BJ281" s="1">
        <v>18355.894357583002</v>
      </c>
      <c r="BK281" s="1">
        <v>28979.467001741399</v>
      </c>
      <c r="BL281" s="1">
        <v>17335.5639704038</v>
      </c>
      <c r="BM281" s="1">
        <v>19391.947346417899</v>
      </c>
      <c r="BN281" s="1">
        <v>19584.3470189039</v>
      </c>
      <c r="BO281" s="1">
        <v>24836.332047473999</v>
      </c>
      <c r="BP281" s="1">
        <v>18184.799228385298</v>
      </c>
      <c r="BQ281" s="1">
        <v>12795.462880339601</v>
      </c>
      <c r="BR281" s="1">
        <v>17387.137129056598</v>
      </c>
      <c r="BS281" s="1">
        <v>20121.4382311804</v>
      </c>
      <c r="BT281" s="1">
        <v>20121.4382311804</v>
      </c>
      <c r="BU281" s="1">
        <v>52652.508478317497</v>
      </c>
      <c r="BV281" s="7">
        <v>0.38215535807693701</v>
      </c>
      <c r="BW281" s="7">
        <v>2.6167368293150299</v>
      </c>
      <c r="BX281" s="1">
        <v>55253.057129291497</v>
      </c>
      <c r="BY281" s="1">
        <v>69395.213644859206</v>
      </c>
      <c r="BZ281" s="1">
        <v>8654.6775829426206</v>
      </c>
      <c r="CA281" s="1">
        <v>55915.0202525594</v>
      </c>
      <c r="CB281" s="1">
        <v>77301.538121535195</v>
      </c>
      <c r="CC281" s="1">
        <v>38437.4037947873</v>
      </c>
      <c r="CD281" s="1">
        <v>37696.751903006501</v>
      </c>
      <c r="CE281" s="1">
        <v>46477.831787184303</v>
      </c>
      <c r="CF281" s="1">
        <v>42323.324905389702</v>
      </c>
      <c r="CG281" s="1">
        <v>71682.379203779594</v>
      </c>
      <c r="CH281" s="1">
        <v>52652.508478317497</v>
      </c>
      <c r="CI281" s="1">
        <v>62481.584215540599</v>
      </c>
      <c r="CJ281" s="1">
        <v>48032.544800503798</v>
      </c>
      <c r="CK281" s="1">
        <v>75831.638597376601</v>
      </c>
      <c r="CL281" s="1">
        <v>45362.608698302603</v>
      </c>
      <c r="CM281" s="1">
        <v>50743.622813509901</v>
      </c>
      <c r="CN281" s="1">
        <v>51247.082122452099</v>
      </c>
      <c r="CO281" s="1">
        <v>64990.144773722597</v>
      </c>
      <c r="CP281" s="1">
        <v>47584.833874615499</v>
      </c>
      <c r="CQ281" s="1">
        <v>33482.358967118198</v>
      </c>
      <c r="CR281" s="1">
        <v>45497.562081953598</v>
      </c>
      <c r="CS281" s="1">
        <v>52652.508478317497</v>
      </c>
      <c r="CT281" s="20">
        <v>64322.775819754497</v>
      </c>
      <c r="CU281" s="20">
        <v>66442.610105399202</v>
      </c>
      <c r="CV281" s="20">
        <v>49181.216925961802</v>
      </c>
      <c r="CW281" s="20">
        <v>74783.341507456003</v>
      </c>
      <c r="CX281" s="20">
        <v>63637.804667235003</v>
      </c>
      <c r="CY281" s="20">
        <v>47636.963719668704</v>
      </c>
      <c r="CZ281" s="20">
        <v>78423.231521285794</v>
      </c>
      <c r="DA281" s="20">
        <v>45735.108556304898</v>
      </c>
      <c r="DB281" s="20">
        <v>59599.113520487597</v>
      </c>
      <c r="DC281" s="22">
        <v>38851.9100929915</v>
      </c>
      <c r="DD281" s="22">
        <v>37222.863006600201</v>
      </c>
      <c r="DE281" s="22">
        <v>43145.119705981502</v>
      </c>
      <c r="DF281" s="22">
        <v>46306.193266058297</v>
      </c>
      <c r="DG281" s="22">
        <v>69274.287676378095</v>
      </c>
      <c r="DH281" s="22">
        <v>46828.862400823302</v>
      </c>
      <c r="DI281" s="22">
        <v>54940.755369331797</v>
      </c>
      <c r="DJ281" s="22">
        <v>48155.2167306259</v>
      </c>
      <c r="DK281" s="22">
        <v>29537.261117549198</v>
      </c>
      <c r="DL281" s="22">
        <v>57591.8954515734</v>
      </c>
      <c r="DM281" s="6">
        <v>-0.372470812227092</v>
      </c>
      <c r="DN281" s="6">
        <v>-1.2945664955935301</v>
      </c>
      <c r="DO281" s="5">
        <v>1.3627676991504099E-2</v>
      </c>
      <c r="DP281" s="5">
        <v>0.1452216960519</v>
      </c>
      <c r="DQ281" s="24">
        <v>61084.685149283701</v>
      </c>
      <c r="DR281" s="26">
        <v>47185.436481791301</v>
      </c>
      <c r="DS281" t="s">
        <v>1443</v>
      </c>
      <c r="DT281" t="s">
        <v>1442</v>
      </c>
      <c r="DU281" t="s">
        <v>681</v>
      </c>
      <c r="DV281" t="s">
        <v>681</v>
      </c>
      <c r="DW281" t="s">
        <v>4665</v>
      </c>
      <c r="DX281" t="s">
        <v>4666</v>
      </c>
      <c r="DY281" t="s">
        <v>4667</v>
      </c>
      <c r="DZ281" t="s">
        <v>4668</v>
      </c>
      <c r="EA281" t="s">
        <v>4669</v>
      </c>
      <c r="EB281" t="str">
        <f>"PLXDC2"</f>
        <v>PLXDC2</v>
      </c>
      <c r="EC281" t="s">
        <v>4670</v>
      </c>
      <c r="ED281" t="s">
        <v>1506</v>
      </c>
      <c r="EE281">
        <v>9606</v>
      </c>
      <c r="EF281" s="15" t="str">
        <f>HYPERLINK("http://www.uniprot.org/uniprot/Q6UX71", "Q6UX71")</f>
        <v>Q6UX71</v>
      </c>
      <c r="EG281" t="s">
        <v>4671</v>
      </c>
      <c r="EH281" t="s">
        <v>1508</v>
      </c>
      <c r="EI281" t="s">
        <v>2755</v>
      </c>
      <c r="EJ281" t="s">
        <v>1542</v>
      </c>
      <c r="EK281" t="s">
        <v>1508</v>
      </c>
      <c r="EL281" t="s">
        <v>1508</v>
      </c>
      <c r="EM281" t="s">
        <v>3025</v>
      </c>
      <c r="EN281" t="s">
        <v>1508</v>
      </c>
      <c r="EO281" t="s">
        <v>1508</v>
      </c>
      <c r="EP281" t="s">
        <v>2385</v>
      </c>
      <c r="EQ281" t="s">
        <v>1508</v>
      </c>
      <c r="ER281" t="s">
        <v>1508</v>
      </c>
      <c r="ES281" t="s">
        <v>4672</v>
      </c>
      <c r="ET281" t="s">
        <v>1508</v>
      </c>
      <c r="EU281" t="s">
        <v>1508</v>
      </c>
      <c r="EV281" t="s">
        <v>1508</v>
      </c>
      <c r="EW281" t="s">
        <v>98</v>
      </c>
    </row>
    <row r="282" spans="1:153">
      <c r="A282">
        <v>171</v>
      </c>
      <c r="B282">
        <v>1</v>
      </c>
      <c r="C282" t="s">
        <v>683</v>
      </c>
      <c r="D282" t="s">
        <v>98</v>
      </c>
      <c r="E282" t="s">
        <v>98</v>
      </c>
      <c r="F282" t="s">
        <v>98</v>
      </c>
      <c r="G282" t="s">
        <v>98</v>
      </c>
      <c r="H282" t="s">
        <v>98</v>
      </c>
      <c r="I282">
        <v>18.8</v>
      </c>
      <c r="J282">
        <v>527</v>
      </c>
      <c r="K282">
        <v>59755</v>
      </c>
      <c r="L282" t="s">
        <v>684</v>
      </c>
      <c r="M282">
        <v>18</v>
      </c>
      <c r="N282">
        <v>18</v>
      </c>
      <c r="O282">
        <v>1</v>
      </c>
      <c r="P282">
        <v>10</v>
      </c>
      <c r="Q282">
        <v>8</v>
      </c>
      <c r="R282">
        <v>10</v>
      </c>
      <c r="S282">
        <v>8</v>
      </c>
      <c r="T282">
        <v>10</v>
      </c>
      <c r="U282">
        <v>8</v>
      </c>
      <c r="V282">
        <v>10</v>
      </c>
      <c r="W282" s="1">
        <v>120465.87059999999</v>
      </c>
      <c r="X282" s="1">
        <v>92849.428709999993</v>
      </c>
      <c r="Y282" s="1">
        <v>20918.895690000001</v>
      </c>
      <c r="Z282" s="1">
        <v>319712.7255</v>
      </c>
      <c r="AA282" s="1">
        <v>46414.205450000001</v>
      </c>
      <c r="AB282" s="1">
        <v>152543.103</v>
      </c>
      <c r="AC282" s="1">
        <v>176594.21969999999</v>
      </c>
      <c r="AD282" s="1">
        <v>231328.19200000001</v>
      </c>
      <c r="AE282" s="1">
        <v>154195.82320000001</v>
      </c>
      <c r="AF282" s="1">
        <v>147099.68239999999</v>
      </c>
      <c r="AG282" s="1">
        <v>160133.69450000001</v>
      </c>
      <c r="AH282">
        <v>8</v>
      </c>
      <c r="AI282" s="1">
        <v>20810.138490000001</v>
      </c>
      <c r="AJ282" s="1">
        <v>22145.040219999999</v>
      </c>
      <c r="AK282" s="1">
        <v>26969.78558</v>
      </c>
      <c r="AL282" s="1">
        <v>53022.348879999998</v>
      </c>
      <c r="AM282" s="1">
        <v>32088.458070000001</v>
      </c>
      <c r="AN282" s="1">
        <v>57788.017330000002</v>
      </c>
      <c r="AO282" s="1">
        <v>57595.692869999999</v>
      </c>
      <c r="AP282" s="1">
        <v>37945.671139999999</v>
      </c>
      <c r="AQ282" s="1">
        <v>34356.151859999998</v>
      </c>
      <c r="AR282" s="1">
        <v>68958.030270000003</v>
      </c>
      <c r="AS282" s="1">
        <v>41167.933470000004</v>
      </c>
      <c r="AT282" s="1">
        <v>94322.868587727193</v>
      </c>
      <c r="AU282" s="1">
        <v>147477.80370454499</v>
      </c>
      <c r="AV282" s="1">
        <v>41167.933470909004</v>
      </c>
      <c r="AW282" s="1">
        <v>60204.757112880099</v>
      </c>
      <c r="AX282" s="1">
        <v>82109.032322078594</v>
      </c>
      <c r="AY282" s="1">
        <v>14862.797103032501</v>
      </c>
      <c r="AZ282" s="1">
        <v>233905.16458035199</v>
      </c>
      <c r="BA282" s="1">
        <v>82095.213293992405</v>
      </c>
      <c r="BB282" s="1">
        <v>110189.731395482</v>
      </c>
      <c r="BC282" s="1">
        <v>103869.42246393699</v>
      </c>
      <c r="BD282" s="1">
        <v>159763.92430380601</v>
      </c>
      <c r="BE282" s="1">
        <v>96481.339381887403</v>
      </c>
      <c r="BF282" s="1">
        <v>99891.988545435495</v>
      </c>
      <c r="BG282" s="1">
        <v>113774.390674439</v>
      </c>
      <c r="BH282" s="1">
        <v>113774.390674439</v>
      </c>
      <c r="BI282" s="1">
        <v>42360.629621288099</v>
      </c>
      <c r="BJ282" s="1">
        <v>41802.155807179501</v>
      </c>
      <c r="BK282" s="1">
        <v>48073.1899676705</v>
      </c>
      <c r="BL282" s="1">
        <v>83588.497439737999</v>
      </c>
      <c r="BM282" s="1">
        <v>50584.6422107584</v>
      </c>
      <c r="BN282" s="1">
        <v>98835.549639247096</v>
      </c>
      <c r="BO282" s="1">
        <v>93998.483337662896</v>
      </c>
      <c r="BP282" s="1">
        <v>64518.862545010998</v>
      </c>
      <c r="BQ282" s="1">
        <v>101071.968363202</v>
      </c>
      <c r="BR282" s="1">
        <v>72652.497984538699</v>
      </c>
      <c r="BS282" s="1">
        <v>69477.868593879597</v>
      </c>
      <c r="BT282" s="1">
        <v>69477.868593879597</v>
      </c>
      <c r="BU282" s="1">
        <v>88908.954355719601</v>
      </c>
      <c r="BV282" s="7">
        <v>0.78144961997756301</v>
      </c>
      <c r="BW282" s="7">
        <v>1.279673026175</v>
      </c>
      <c r="BX282" s="1">
        <v>47046.9845667017</v>
      </c>
      <c r="BY282" s="1">
        <v>64164.0721048138</v>
      </c>
      <c r="BZ282" s="1">
        <v>11614.5271479683</v>
      </c>
      <c r="CA282" s="1">
        <v>182785.10197210501</v>
      </c>
      <c r="CB282" s="1">
        <v>64153.2732305674</v>
      </c>
      <c r="CC282" s="1">
        <v>86107.723724429597</v>
      </c>
      <c r="CD282" s="1">
        <v>81168.720711732705</v>
      </c>
      <c r="CE282" s="1">
        <v>124847.45793333399</v>
      </c>
      <c r="CF282" s="1">
        <v>75395.305994902301</v>
      </c>
      <c r="CG282" s="1">
        <v>78060.556487633701</v>
      </c>
      <c r="CH282" s="1">
        <v>88908.954355719601</v>
      </c>
      <c r="CI282" s="1">
        <v>54207.755098152498</v>
      </c>
      <c r="CJ282" s="1">
        <v>53493.091222412702</v>
      </c>
      <c r="CK282" s="1">
        <v>61517.964483814998</v>
      </c>
      <c r="CL282" s="1">
        <v>106965.945472131</v>
      </c>
      <c r="CM282" s="1">
        <v>64731.8021758213</v>
      </c>
      <c r="CN282" s="1">
        <v>126477.186900525</v>
      </c>
      <c r="CO282" s="1">
        <v>120287.323628568</v>
      </c>
      <c r="CP282" s="1">
        <v>82563.048078343694</v>
      </c>
      <c r="CQ282" s="1">
        <v>129339.07161680399</v>
      </c>
      <c r="CR282" s="1">
        <v>92971.441955048402</v>
      </c>
      <c r="CS282" s="1">
        <v>88908.954355719601</v>
      </c>
      <c r="CT282" s="20">
        <v>54769.6869369263</v>
      </c>
      <c r="CU282" s="20">
        <v>61434.041365627898</v>
      </c>
      <c r="CV282" s="20">
        <v>160772.43127731301</v>
      </c>
      <c r="CW282" s="20">
        <v>62063.398185942599</v>
      </c>
      <c r="CX282" s="20">
        <v>55210.868509437198</v>
      </c>
      <c r="CY282" s="20">
        <v>53052.538781752803</v>
      </c>
      <c r="CZ282" s="20">
        <v>63620.378784738103</v>
      </c>
      <c r="DA282" s="20">
        <v>107844.307644035</v>
      </c>
      <c r="DB282" s="20">
        <v>76028.431009765802</v>
      </c>
      <c r="DC282" s="22">
        <v>87036.3034484495</v>
      </c>
      <c r="DD282" s="22">
        <v>80148.342203267006</v>
      </c>
      <c r="DE282" s="22">
        <v>115895.21951423</v>
      </c>
      <c r="DF282" s="22">
        <v>82490.438039969493</v>
      </c>
      <c r="DG282" s="22">
        <v>75438.1970348631</v>
      </c>
      <c r="DH282" s="22">
        <v>115573.07337139201</v>
      </c>
      <c r="DI282" s="22">
        <v>101687.362668884</v>
      </c>
      <c r="DJ282" s="22">
        <v>83552.702624326397</v>
      </c>
      <c r="DK282" s="22">
        <v>114099.545220178</v>
      </c>
      <c r="DL282" s="22">
        <v>117685.460935521</v>
      </c>
      <c r="DM282" s="6">
        <v>0.33474191216257199</v>
      </c>
      <c r="DN282" s="6">
        <v>1.2611556147635601</v>
      </c>
      <c r="DO282" s="5">
        <v>8.9685763791696502E-2</v>
      </c>
      <c r="DP282" s="5">
        <v>0.39512501595020999</v>
      </c>
      <c r="DQ282" s="24">
        <v>77199.564721726594</v>
      </c>
      <c r="DR282" s="26">
        <v>97360.664506108107</v>
      </c>
      <c r="DS282" t="s">
        <v>1441</v>
      </c>
      <c r="DT282" t="s">
        <v>1442</v>
      </c>
      <c r="DU282" t="s">
        <v>683</v>
      </c>
      <c r="DV282" t="s">
        <v>683</v>
      </c>
      <c r="DW282" t="s">
        <v>4673</v>
      </c>
      <c r="DX282" t="s">
        <v>1508</v>
      </c>
      <c r="DY282" t="s">
        <v>4674</v>
      </c>
      <c r="DZ282" t="s">
        <v>4675</v>
      </c>
      <c r="EA282" t="s">
        <v>4676</v>
      </c>
      <c r="EB282" t="str">
        <f>"CAT"</f>
        <v>CAT</v>
      </c>
      <c r="EC282" t="s">
        <v>1508</v>
      </c>
      <c r="ED282" t="s">
        <v>1506</v>
      </c>
      <c r="EE282">
        <v>9606</v>
      </c>
      <c r="EF282" s="15" t="str">
        <f>HYPERLINK("http://www.uniprot.org/uniprot/P04040", "P04040")</f>
        <v>P04040</v>
      </c>
      <c r="EG282" t="s">
        <v>4677</v>
      </c>
      <c r="EH282" t="s">
        <v>4678</v>
      </c>
      <c r="EI282" t="s">
        <v>4679</v>
      </c>
      <c r="EJ282" t="s">
        <v>1508</v>
      </c>
      <c r="EK282" t="s">
        <v>1508</v>
      </c>
      <c r="EL282" t="s">
        <v>1508</v>
      </c>
      <c r="EM282" t="s">
        <v>1508</v>
      </c>
      <c r="EN282" t="s">
        <v>4680</v>
      </c>
      <c r="EO282" t="s">
        <v>4681</v>
      </c>
      <c r="EP282" t="s">
        <v>3247</v>
      </c>
      <c r="EQ282" t="s">
        <v>1514</v>
      </c>
      <c r="ER282" t="s">
        <v>4682</v>
      </c>
      <c r="ES282" t="s">
        <v>4683</v>
      </c>
      <c r="ET282" t="s">
        <v>4684</v>
      </c>
      <c r="EU282" t="s">
        <v>1508</v>
      </c>
      <c r="EV282" t="s">
        <v>4685</v>
      </c>
      <c r="EW282" t="s">
        <v>98</v>
      </c>
    </row>
    <row r="283" spans="1:153">
      <c r="A283">
        <v>363</v>
      </c>
      <c r="B283">
        <v>1</v>
      </c>
      <c r="C283" t="s">
        <v>685</v>
      </c>
      <c r="D283" t="s">
        <v>98</v>
      </c>
      <c r="E283" t="s">
        <v>98</v>
      </c>
      <c r="F283" t="s">
        <v>98</v>
      </c>
      <c r="G283" t="s">
        <v>98</v>
      </c>
      <c r="H283" t="s">
        <v>98</v>
      </c>
      <c r="I283">
        <v>15.1</v>
      </c>
      <c r="J283">
        <v>390</v>
      </c>
      <c r="K283">
        <v>44564</v>
      </c>
      <c r="L283" t="s">
        <v>686</v>
      </c>
      <c r="M283">
        <v>15</v>
      </c>
      <c r="N283">
        <v>14</v>
      </c>
      <c r="O283">
        <v>0.93300000000000005</v>
      </c>
      <c r="P283">
        <v>9</v>
      </c>
      <c r="Q283">
        <v>6</v>
      </c>
      <c r="R283">
        <v>8</v>
      </c>
      <c r="S283">
        <v>6</v>
      </c>
      <c r="T283">
        <v>9</v>
      </c>
      <c r="U283">
        <v>6</v>
      </c>
      <c r="V283">
        <v>8</v>
      </c>
      <c r="W283" s="1">
        <v>117627.3578</v>
      </c>
      <c r="X283" s="1">
        <v>117572.2947</v>
      </c>
      <c r="Y283" s="1">
        <v>29920.16791</v>
      </c>
      <c r="Z283" s="1">
        <v>540975.65800000005</v>
      </c>
      <c r="AA283" s="1">
        <v>67650.023620000007</v>
      </c>
      <c r="AB283" s="1">
        <v>133770.1421</v>
      </c>
      <c r="AC283" s="1">
        <v>137326.7126</v>
      </c>
      <c r="AD283" s="1">
        <v>344262.1667</v>
      </c>
      <c r="AE283" s="1">
        <v>107005.4246</v>
      </c>
      <c r="AF283" s="1">
        <v>107145.0845</v>
      </c>
      <c r="AG283" s="1">
        <v>185926.0961</v>
      </c>
      <c r="AH283">
        <v>6</v>
      </c>
      <c r="AI283" s="1">
        <v>10941.90717</v>
      </c>
      <c r="AJ283" s="1">
        <v>13351.24951</v>
      </c>
      <c r="AK283" s="1">
        <v>16446.574830000001</v>
      </c>
      <c r="AL283" s="1">
        <v>19983.415529999998</v>
      </c>
      <c r="AM283" s="1">
        <v>13746.08258</v>
      </c>
      <c r="AN283" s="1">
        <v>14776.84619</v>
      </c>
      <c r="AO283" s="1">
        <v>29117.125120000001</v>
      </c>
      <c r="AP283" s="1">
        <v>14753.155150000001</v>
      </c>
      <c r="AQ283" s="1">
        <v>15319.60678</v>
      </c>
      <c r="AR283" s="1">
        <v>16561.691889999998</v>
      </c>
      <c r="AS283" s="1">
        <v>16499.765479999998</v>
      </c>
      <c r="AT283" s="1">
        <v>94121.752220908995</v>
      </c>
      <c r="AU283" s="1">
        <v>171743.73896636299</v>
      </c>
      <c r="AV283" s="1">
        <v>16499.7654754545</v>
      </c>
      <c r="AW283" s="1">
        <v>58786.164669770304</v>
      </c>
      <c r="AX283" s="1">
        <v>103972.07047827</v>
      </c>
      <c r="AY283" s="1">
        <v>21258.167329911899</v>
      </c>
      <c r="AZ283" s="1">
        <v>395783.43377030903</v>
      </c>
      <c r="BA283" s="1">
        <v>119656.106672133</v>
      </c>
      <c r="BB283" s="1">
        <v>96629.055898610604</v>
      </c>
      <c r="BC283" s="1">
        <v>80773.008034266299</v>
      </c>
      <c r="BD283" s="1">
        <v>237760.36230518401</v>
      </c>
      <c r="BE283" s="1">
        <v>66953.997016798297</v>
      </c>
      <c r="BF283" s="1">
        <v>72759.746173141393</v>
      </c>
      <c r="BG283" s="1">
        <v>132099.795488417</v>
      </c>
      <c r="BH283" s="1">
        <v>132099.795488417</v>
      </c>
      <c r="BI283" s="1">
        <v>22273.089494412401</v>
      </c>
      <c r="BJ283" s="1">
        <v>25202.528723948701</v>
      </c>
      <c r="BK283" s="1">
        <v>29315.7434928371</v>
      </c>
      <c r="BL283" s="1">
        <v>31503.3889133624</v>
      </c>
      <c r="BM283" s="1">
        <v>21669.4946074371</v>
      </c>
      <c r="BN283" s="1">
        <v>25273.0199546935</v>
      </c>
      <c r="BO283" s="1">
        <v>47520.317302382398</v>
      </c>
      <c r="BP283" s="1">
        <v>25084.726679789299</v>
      </c>
      <c r="BQ283" s="1">
        <v>45068.575145274299</v>
      </c>
      <c r="BR283" s="1">
        <v>17448.994438320598</v>
      </c>
      <c r="BS283" s="1">
        <v>27846.152119456099</v>
      </c>
      <c r="BT283" s="1">
        <v>27846.152119456099</v>
      </c>
      <c r="BU283" s="1">
        <v>60650.399834787</v>
      </c>
      <c r="BV283" s="7">
        <v>0.45912561492273202</v>
      </c>
      <c r="BW283" s="7">
        <v>2.1780531677987298</v>
      </c>
      <c r="BX283" s="1">
        <v>26990.234002957299</v>
      </c>
      <c r="BY283" s="1">
        <v>47736.2407931255</v>
      </c>
      <c r="BZ283" s="1">
        <v>9760.1691474761701</v>
      </c>
      <c r="CA283" s="1">
        <v>181714.312406023</v>
      </c>
      <c r="CB283" s="1">
        <v>54937.183555103402</v>
      </c>
      <c r="CC283" s="1">
        <v>44364.8747088526</v>
      </c>
      <c r="CD283" s="1">
        <v>37084.956982891301</v>
      </c>
      <c r="CE283" s="1">
        <v>109161.872547619</v>
      </c>
      <c r="CF283" s="1">
        <v>30740.295051872301</v>
      </c>
      <c r="CG283" s="1">
        <v>33405.863203365399</v>
      </c>
      <c r="CH283" s="1">
        <v>60650.399834787</v>
      </c>
      <c r="CI283" s="1">
        <v>48511.973129969701</v>
      </c>
      <c r="CJ283" s="1">
        <v>54892.447523735202</v>
      </c>
      <c r="CK283" s="1">
        <v>63851.247980949098</v>
      </c>
      <c r="CL283" s="1">
        <v>68616.056019144598</v>
      </c>
      <c r="CM283" s="1">
        <v>47197.311374326098</v>
      </c>
      <c r="CN283" s="1">
        <v>55045.9811721609</v>
      </c>
      <c r="CO283" s="1">
        <v>103501.777635255</v>
      </c>
      <c r="CP283" s="1">
        <v>54635.868408280701</v>
      </c>
      <c r="CQ283" s="1">
        <v>98161.752863340094</v>
      </c>
      <c r="CR283" s="1">
        <v>38004.837611286799</v>
      </c>
      <c r="CS283" s="1">
        <v>60650.399834787</v>
      </c>
      <c r="CT283" s="20">
        <v>31420.646409347301</v>
      </c>
      <c r="CU283" s="20">
        <v>45705.175736569698</v>
      </c>
      <c r="CV283" s="20">
        <v>159830.59608359099</v>
      </c>
      <c r="CW283" s="20">
        <v>53147.534435858201</v>
      </c>
      <c r="CX283" s="20">
        <v>49409.686211178203</v>
      </c>
      <c r="CY283" s="20">
        <v>54440.370420360603</v>
      </c>
      <c r="CZ283" s="20">
        <v>66033.403681537195</v>
      </c>
      <c r="DA283" s="20">
        <v>69179.504018658801</v>
      </c>
      <c r="DB283" s="20">
        <v>55433.919820784897</v>
      </c>
      <c r="DC283" s="22">
        <v>44843.302442526903</v>
      </c>
      <c r="DD283" s="22">
        <v>36618.759009572197</v>
      </c>
      <c r="DE283" s="22">
        <v>101334.37549242099</v>
      </c>
      <c r="DF283" s="22">
        <v>33633.1336658851</v>
      </c>
      <c r="DG283" s="22">
        <v>32283.629579996599</v>
      </c>
      <c r="DH283" s="22">
        <v>50300.242887391301</v>
      </c>
      <c r="DI283" s="22">
        <v>87497.356178359099</v>
      </c>
      <c r="DJ283" s="22">
        <v>55290.769563246096</v>
      </c>
      <c r="DK283" s="22">
        <v>86595.730274806207</v>
      </c>
      <c r="DL283" s="22">
        <v>48107.4267324627</v>
      </c>
      <c r="DM283" s="6">
        <v>-0.172122447654939</v>
      </c>
      <c r="DN283" s="6">
        <v>-1.1267149361556199</v>
      </c>
      <c r="DO283" s="5">
        <v>0.52830445842851204</v>
      </c>
      <c r="DP283" s="5">
        <v>0.79938692223385899</v>
      </c>
      <c r="DQ283" s="24">
        <v>64955.648535320703</v>
      </c>
      <c r="DR283" s="26">
        <v>57650.472582666698</v>
      </c>
      <c r="DS283" t="s">
        <v>1443</v>
      </c>
      <c r="DT283" t="s">
        <v>1442</v>
      </c>
      <c r="DU283" t="s">
        <v>685</v>
      </c>
      <c r="DV283" t="s">
        <v>685</v>
      </c>
      <c r="DW283" t="s">
        <v>4686</v>
      </c>
      <c r="DX283" t="s">
        <v>4687</v>
      </c>
      <c r="DY283" t="s">
        <v>4688</v>
      </c>
      <c r="DZ283" t="s">
        <v>4689</v>
      </c>
      <c r="EA283" t="s">
        <v>4690</v>
      </c>
      <c r="EB283" t="str">
        <f>"SERPINB3"</f>
        <v>SERPINB3</v>
      </c>
      <c r="EC283" t="s">
        <v>4691</v>
      </c>
      <c r="ED283" t="s">
        <v>1506</v>
      </c>
      <c r="EE283">
        <v>9606</v>
      </c>
      <c r="EF283" s="15" t="str">
        <f>HYPERLINK("http://www.uniprot.org/uniprot/P29508", "P29508")</f>
        <v>P29508</v>
      </c>
      <c r="EG283" t="s">
        <v>4692</v>
      </c>
      <c r="EH283" t="s">
        <v>1508</v>
      </c>
      <c r="EI283" t="s">
        <v>3082</v>
      </c>
      <c r="EJ283" t="s">
        <v>1542</v>
      </c>
      <c r="EK283" t="s">
        <v>1508</v>
      </c>
      <c r="EL283" t="s">
        <v>1508</v>
      </c>
      <c r="EM283" t="s">
        <v>1508</v>
      </c>
      <c r="EN283" t="s">
        <v>1508</v>
      </c>
      <c r="EO283" t="s">
        <v>1512</v>
      </c>
      <c r="EP283" t="s">
        <v>2610</v>
      </c>
      <c r="EQ283" t="s">
        <v>1514</v>
      </c>
      <c r="ER283" t="s">
        <v>4693</v>
      </c>
      <c r="ES283" t="s">
        <v>4694</v>
      </c>
      <c r="ET283" t="s">
        <v>4695</v>
      </c>
      <c r="EU283" t="s">
        <v>1508</v>
      </c>
      <c r="EV283" t="s">
        <v>2124</v>
      </c>
      <c r="EW283" t="s">
        <v>98</v>
      </c>
    </row>
    <row r="284" spans="1:153">
      <c r="A284">
        <v>367</v>
      </c>
      <c r="B284">
        <v>1</v>
      </c>
      <c r="C284" t="s">
        <v>687</v>
      </c>
      <c r="D284" t="s">
        <v>98</v>
      </c>
      <c r="E284" t="s">
        <v>98</v>
      </c>
      <c r="F284" t="s">
        <v>98</v>
      </c>
      <c r="G284" t="s">
        <v>98</v>
      </c>
      <c r="H284" t="s">
        <v>98</v>
      </c>
      <c r="I284">
        <v>7.2</v>
      </c>
      <c r="J284">
        <v>461</v>
      </c>
      <c r="K284">
        <v>51026</v>
      </c>
      <c r="L284" t="s">
        <v>688</v>
      </c>
      <c r="M284">
        <v>4</v>
      </c>
      <c r="N284">
        <v>4</v>
      </c>
      <c r="O284">
        <v>1</v>
      </c>
      <c r="P284">
        <v>3</v>
      </c>
      <c r="Q284">
        <v>1</v>
      </c>
      <c r="R284">
        <v>3</v>
      </c>
      <c r="S284">
        <v>1</v>
      </c>
      <c r="T284">
        <v>3</v>
      </c>
      <c r="U284">
        <v>1</v>
      </c>
      <c r="V284">
        <v>3</v>
      </c>
      <c r="W284" s="1">
        <v>183840.4375</v>
      </c>
      <c r="X284" s="1">
        <v>133916.49460000001</v>
      </c>
      <c r="Y284" s="1">
        <v>29712.129519999999</v>
      </c>
      <c r="Z284" s="1">
        <v>169569.03810000001</v>
      </c>
      <c r="AA284" s="1">
        <v>71026.550289999999</v>
      </c>
      <c r="AB284" s="1">
        <v>310419.78220000002</v>
      </c>
      <c r="AC284" s="1">
        <v>336613.73050000001</v>
      </c>
      <c r="AD284" s="1">
        <v>165169.50289999999</v>
      </c>
      <c r="AE284" s="1">
        <v>185698.4063</v>
      </c>
      <c r="AF284" s="1">
        <v>165638.83790000001</v>
      </c>
      <c r="AG284" s="1">
        <v>191321.42</v>
      </c>
      <c r="AH284">
        <v>1</v>
      </c>
      <c r="AI284" s="1">
        <v>5629.8046880000002</v>
      </c>
      <c r="AJ284" s="1">
        <v>5606.2441410000001</v>
      </c>
      <c r="AK284" s="1">
        <v>6955.5649409999996</v>
      </c>
      <c r="AL284" s="1">
        <v>6309.3754879999997</v>
      </c>
      <c r="AM284" s="1">
        <v>6575.205078</v>
      </c>
      <c r="AN284" s="1">
        <v>10348.49512</v>
      </c>
      <c r="AO284" s="1">
        <v>12627.61328</v>
      </c>
      <c r="AP284" s="1">
        <v>4749.9819340000004</v>
      </c>
      <c r="AQ284" s="1">
        <v>4753.5786129999997</v>
      </c>
      <c r="AR284" s="1">
        <v>45170.074220000002</v>
      </c>
      <c r="AS284" s="1">
        <v>10872.59375</v>
      </c>
      <c r="AT284" s="1">
        <v>93751.130048318097</v>
      </c>
      <c r="AU284" s="1">
        <v>176629.666346363</v>
      </c>
      <c r="AV284" s="1">
        <v>10872.593750272699</v>
      </c>
      <c r="AW284" s="1">
        <v>91877.216609872907</v>
      </c>
      <c r="AX284" s="1">
        <v>118425.648238658</v>
      </c>
      <c r="AY284" s="1">
        <v>21110.356832358299</v>
      </c>
      <c r="AZ284" s="1">
        <v>124058.476879465</v>
      </c>
      <c r="BA284" s="1">
        <v>125628.34457815799</v>
      </c>
      <c r="BB284" s="1">
        <v>224232.17928418599</v>
      </c>
      <c r="BC284" s="1">
        <v>197989.91065428601</v>
      </c>
      <c r="BD284" s="1">
        <v>114072.252631503</v>
      </c>
      <c r="BE284" s="1">
        <v>116192.712546223</v>
      </c>
      <c r="BF284" s="1">
        <v>112481.499811763</v>
      </c>
      <c r="BG284" s="1">
        <v>135933.152928464</v>
      </c>
      <c r="BH284" s="1">
        <v>135933.152928464</v>
      </c>
      <c r="BI284" s="1">
        <v>11459.8983251917</v>
      </c>
      <c r="BJ284" s="1">
        <v>10582.644634960599</v>
      </c>
      <c r="BK284" s="1">
        <v>12398.1777218549</v>
      </c>
      <c r="BL284" s="1">
        <v>9946.5834306704091</v>
      </c>
      <c r="BM284" s="1">
        <v>10365.23461512</v>
      </c>
      <c r="BN284" s="1">
        <v>17699.1572021504</v>
      </c>
      <c r="BO284" s="1">
        <v>20608.771895038601</v>
      </c>
      <c r="BP284" s="1">
        <v>8076.3739916560999</v>
      </c>
      <c r="BQ284" s="1">
        <v>13984.498297218001</v>
      </c>
      <c r="BR284" s="1">
        <v>47590.087961919598</v>
      </c>
      <c r="BS284" s="1">
        <v>18349.345623277801</v>
      </c>
      <c r="BT284" s="1">
        <v>18349.345623277801</v>
      </c>
      <c r="BU284" s="1">
        <v>49942.811342036701</v>
      </c>
      <c r="BV284" s="7">
        <v>0.36740714289412002</v>
      </c>
      <c r="BW284" s="7">
        <v>2.7217761530787001</v>
      </c>
      <c r="BX284" s="1">
        <v>33756.3456516976</v>
      </c>
      <c r="BY284" s="1">
        <v>43510.429064749696</v>
      </c>
      <c r="BZ284" s="1">
        <v>7756.0958892521503</v>
      </c>
      <c r="CA284" s="1">
        <v>45579.970542080599</v>
      </c>
      <c r="CB284" s="1">
        <v>46156.751147979201</v>
      </c>
      <c r="CC284" s="1">
        <v>82384.504335725302</v>
      </c>
      <c r="CD284" s="1">
        <v>72742.907395353599</v>
      </c>
      <c r="CE284" s="1">
        <v>41910.960422837103</v>
      </c>
      <c r="CF284" s="1">
        <v>42690.032541725901</v>
      </c>
      <c r="CG284" s="1">
        <v>41326.506474285503</v>
      </c>
      <c r="CH284" s="1">
        <v>49942.811342036701</v>
      </c>
      <c r="CI284" s="1">
        <v>31191.2779782135</v>
      </c>
      <c r="CJ284" s="1">
        <v>28803.589803942101</v>
      </c>
      <c r="CK284" s="1">
        <v>33745.064464976604</v>
      </c>
      <c r="CL284" s="1">
        <v>27072.3735862065</v>
      </c>
      <c r="CM284" s="1">
        <v>28211.848396499601</v>
      </c>
      <c r="CN284" s="1">
        <v>48173.1440024045</v>
      </c>
      <c r="CO284" s="1">
        <v>56092.463888154802</v>
      </c>
      <c r="CP284" s="1">
        <v>21982.0821338346</v>
      </c>
      <c r="CQ284" s="1">
        <v>38062.673978137696</v>
      </c>
      <c r="CR284" s="1">
        <v>129529.56653767001</v>
      </c>
      <c r="CS284" s="1">
        <v>49942.811342036701</v>
      </c>
      <c r="CT284" s="20">
        <v>39297.406635210602</v>
      </c>
      <c r="CU284" s="20">
        <v>41659.162383484603</v>
      </c>
      <c r="CV284" s="20">
        <v>40090.809385093802</v>
      </c>
      <c r="CW284" s="20">
        <v>44653.1358605965</v>
      </c>
      <c r="CX284" s="20">
        <v>31768.471946095098</v>
      </c>
      <c r="CY284" s="20">
        <v>28566.372408238902</v>
      </c>
      <c r="CZ284" s="20">
        <v>34898.322813363702</v>
      </c>
      <c r="DA284" s="20">
        <v>27294.6812445627</v>
      </c>
      <c r="DB284" s="20">
        <v>33135.220979100297</v>
      </c>
      <c r="DC284" s="22">
        <v>83272.933119935304</v>
      </c>
      <c r="DD284" s="22">
        <v>71828.450462945606</v>
      </c>
      <c r="DE284" s="22">
        <v>38905.7177347623</v>
      </c>
      <c r="DF284" s="22">
        <v>46707.410200651197</v>
      </c>
      <c r="DG284" s="22">
        <v>39938.187459162997</v>
      </c>
      <c r="DH284" s="22">
        <v>44019.941008803296</v>
      </c>
      <c r="DI284" s="22">
        <v>47418.917857038497</v>
      </c>
      <c r="DJ284" s="22">
        <v>22245.5737080953</v>
      </c>
      <c r="DK284" s="22">
        <v>33577.895190374802</v>
      </c>
      <c r="DL284" s="22">
        <v>163961.603931391</v>
      </c>
      <c r="DM284" s="6">
        <v>0.72907570416477996</v>
      </c>
      <c r="DN284" s="6">
        <v>1.6575897043035099</v>
      </c>
      <c r="DO284" s="5">
        <v>8.1107821830190205E-3</v>
      </c>
      <c r="DP284" s="5">
        <v>0.111403978807938</v>
      </c>
      <c r="DQ284" s="24">
        <v>35707.064850638497</v>
      </c>
      <c r="DR284" s="26">
        <v>59187.663067316098</v>
      </c>
      <c r="DS284" t="s">
        <v>1441</v>
      </c>
      <c r="DT284" t="s">
        <v>1442</v>
      </c>
      <c r="DU284" t="s">
        <v>687</v>
      </c>
      <c r="DV284" t="s">
        <v>687</v>
      </c>
      <c r="DW284" t="s">
        <v>4696</v>
      </c>
      <c r="DX284" t="s">
        <v>4697</v>
      </c>
      <c r="DY284" t="s">
        <v>4698</v>
      </c>
      <c r="DZ284" t="s">
        <v>4699</v>
      </c>
      <c r="EA284" t="s">
        <v>4700</v>
      </c>
      <c r="EB284" t="str">
        <f>"CORO1A"</f>
        <v>CORO1A</v>
      </c>
      <c r="EC284" t="s">
        <v>4701</v>
      </c>
      <c r="ED284" t="s">
        <v>1506</v>
      </c>
      <c r="EE284">
        <v>9606</v>
      </c>
      <c r="EF284" s="15" t="str">
        <f>HYPERLINK("http://www.uniprot.org/uniprot/P31146", "P31146")</f>
        <v>P31146</v>
      </c>
      <c r="EG284" t="s">
        <v>4702</v>
      </c>
      <c r="EH284" t="s">
        <v>1508</v>
      </c>
      <c r="EI284" t="s">
        <v>4703</v>
      </c>
      <c r="EJ284" t="s">
        <v>1510</v>
      </c>
      <c r="EK284" t="s">
        <v>1508</v>
      </c>
      <c r="EL284" t="s">
        <v>1603</v>
      </c>
      <c r="EM284" t="s">
        <v>4704</v>
      </c>
      <c r="EN284" t="s">
        <v>1508</v>
      </c>
      <c r="EO284" t="s">
        <v>1679</v>
      </c>
      <c r="EP284" t="s">
        <v>4705</v>
      </c>
      <c r="EQ284" t="s">
        <v>1508</v>
      </c>
      <c r="ER284" t="s">
        <v>4706</v>
      </c>
      <c r="ES284" t="s">
        <v>4707</v>
      </c>
      <c r="ET284" t="s">
        <v>4708</v>
      </c>
      <c r="EU284" t="s">
        <v>1508</v>
      </c>
      <c r="EV284" t="s">
        <v>1508</v>
      </c>
      <c r="EW284" t="s">
        <v>98</v>
      </c>
    </row>
    <row r="285" spans="1:153">
      <c r="A285">
        <v>464</v>
      </c>
      <c r="B285">
        <v>1</v>
      </c>
      <c r="C285" t="s">
        <v>689</v>
      </c>
      <c r="D285" t="s">
        <v>98</v>
      </c>
      <c r="E285" t="s">
        <v>98</v>
      </c>
      <c r="F285" t="s">
        <v>500</v>
      </c>
      <c r="G285" t="s">
        <v>98</v>
      </c>
      <c r="H285" t="s">
        <v>98</v>
      </c>
      <c r="I285">
        <v>34.700000000000003</v>
      </c>
      <c r="J285">
        <v>199</v>
      </c>
      <c r="K285">
        <v>22110</v>
      </c>
      <c r="L285" t="s">
        <v>690</v>
      </c>
      <c r="M285">
        <v>21</v>
      </c>
      <c r="N285">
        <v>18</v>
      </c>
      <c r="O285">
        <v>0.85699999999999998</v>
      </c>
      <c r="P285">
        <v>12</v>
      </c>
      <c r="Q285">
        <v>9</v>
      </c>
      <c r="R285">
        <v>10</v>
      </c>
      <c r="S285">
        <v>8</v>
      </c>
      <c r="T285">
        <v>10.833</v>
      </c>
      <c r="U285">
        <v>8.4209999999999994</v>
      </c>
      <c r="V285">
        <v>10</v>
      </c>
      <c r="W285" s="1">
        <v>150611.3573</v>
      </c>
      <c r="X285" s="1">
        <v>109249.9963</v>
      </c>
      <c r="Y285" s="1">
        <v>16281.19003</v>
      </c>
      <c r="Z285" s="1">
        <v>377037.55969999998</v>
      </c>
      <c r="AA285" s="1">
        <v>55967.981959999997</v>
      </c>
      <c r="AB285" s="1">
        <v>144800.0877</v>
      </c>
      <c r="AC285" s="1">
        <v>141097.55110000001</v>
      </c>
      <c r="AD285" s="1">
        <v>253370.70139999999</v>
      </c>
      <c r="AE285" s="1">
        <v>126671.3079</v>
      </c>
      <c r="AF285" s="1">
        <v>120945.5821</v>
      </c>
      <c r="AG285" s="1">
        <v>164416.90280000001</v>
      </c>
      <c r="AH285">
        <v>8</v>
      </c>
      <c r="AI285" s="1">
        <v>24802.228330000002</v>
      </c>
      <c r="AJ285" s="1">
        <v>22631.185150000001</v>
      </c>
      <c r="AK285" s="1">
        <v>29301.104490000002</v>
      </c>
      <c r="AL285" s="1">
        <v>62575.406069999997</v>
      </c>
      <c r="AM285" s="1">
        <v>29862.942510000001</v>
      </c>
      <c r="AN285" s="1">
        <v>34300.609680000001</v>
      </c>
      <c r="AO285" s="1">
        <v>55076.426149999999</v>
      </c>
      <c r="AP285" s="1">
        <v>31898.247500000001</v>
      </c>
      <c r="AQ285" s="1">
        <v>25807.48547</v>
      </c>
      <c r="AR285" s="1">
        <v>48247.924709999999</v>
      </c>
      <c r="AS285" s="1">
        <v>36450.356010000003</v>
      </c>
      <c r="AT285" s="1">
        <v>93700.187925454506</v>
      </c>
      <c r="AU285" s="1">
        <v>150950.01984454499</v>
      </c>
      <c r="AV285" s="1">
        <v>36450.356006363603</v>
      </c>
      <c r="AW285" s="1">
        <v>75270.449128250504</v>
      </c>
      <c r="AX285" s="1">
        <v>96612.457416418605</v>
      </c>
      <c r="AY285" s="1">
        <v>11567.7245872726</v>
      </c>
      <c r="AZ285" s="1">
        <v>275844.61117924098</v>
      </c>
      <c r="BA285" s="1">
        <v>98993.4734871244</v>
      </c>
      <c r="BB285" s="1">
        <v>104596.55307854401</v>
      </c>
      <c r="BC285" s="1">
        <v>82990.9448266775</v>
      </c>
      <c r="BD285" s="1">
        <v>174987.30789921101</v>
      </c>
      <c r="BE285" s="1">
        <v>79259.069369185498</v>
      </c>
      <c r="BF285" s="1">
        <v>82131.344572870599</v>
      </c>
      <c r="BG285" s="1">
        <v>116817.594142552</v>
      </c>
      <c r="BH285" s="1">
        <v>116817.594142552</v>
      </c>
      <c r="BI285" s="1">
        <v>50486.834029221704</v>
      </c>
      <c r="BJ285" s="1">
        <v>42719.828834947497</v>
      </c>
      <c r="BK285" s="1">
        <v>52228.726781384103</v>
      </c>
      <c r="BL285" s="1">
        <v>98648.669486721497</v>
      </c>
      <c r="BM285" s="1">
        <v>47076.311954081903</v>
      </c>
      <c r="BN285" s="1">
        <v>58664.7503638118</v>
      </c>
      <c r="BO285" s="1">
        <v>89886.938897394604</v>
      </c>
      <c r="BP285" s="1">
        <v>54236.453962986598</v>
      </c>
      <c r="BQ285" s="1">
        <v>75922.744944976293</v>
      </c>
      <c r="BR285" s="1">
        <v>50832.836132740202</v>
      </c>
      <c r="BS285" s="1">
        <v>61516.156668597301</v>
      </c>
      <c r="BT285" s="1">
        <v>61516.156668597301</v>
      </c>
      <c r="BU285" s="1">
        <v>84771.2771103626</v>
      </c>
      <c r="BV285" s="7">
        <v>0.72567217063994605</v>
      </c>
      <c r="BW285" s="7">
        <v>1.37803272670375</v>
      </c>
      <c r="BX285" s="1">
        <v>54621.670203941198</v>
      </c>
      <c r="BY285" s="1">
        <v>70108.971684231903</v>
      </c>
      <c r="BZ285" s="1">
        <v>8394.3758106112491</v>
      </c>
      <c r="CA285" s="1">
        <v>200172.75775377199</v>
      </c>
      <c r="CB285" s="1">
        <v>71836.808784589593</v>
      </c>
      <c r="CC285" s="1">
        <v>75902.807713963397</v>
      </c>
      <c r="CD285" s="1">
        <v>60224.219075835099</v>
      </c>
      <c r="CE285" s="1">
        <v>126983.41955766099</v>
      </c>
      <c r="CF285" s="1">
        <v>57516.100912038899</v>
      </c>
      <c r="CG285" s="1">
        <v>59600.4310937724</v>
      </c>
      <c r="CH285" s="1">
        <v>84771.2771103626</v>
      </c>
      <c r="CI285" s="1">
        <v>69572.509559928396</v>
      </c>
      <c r="CJ285" s="1">
        <v>58869.322213740503</v>
      </c>
      <c r="CK285" s="1">
        <v>71972.894778816306</v>
      </c>
      <c r="CL285" s="1">
        <v>135941.09499848401</v>
      </c>
      <c r="CM285" s="1">
        <v>64872.698525240099</v>
      </c>
      <c r="CN285" s="1">
        <v>80841.945905238797</v>
      </c>
      <c r="CO285" s="1">
        <v>123867.14350383</v>
      </c>
      <c r="CP285" s="1">
        <v>74739.6085413572</v>
      </c>
      <c r="CQ285" s="1">
        <v>104624.027235359</v>
      </c>
      <c r="CR285" s="1">
        <v>70049.311782085293</v>
      </c>
      <c r="CS285" s="1">
        <v>84771.2771103626</v>
      </c>
      <c r="CT285" s="20">
        <v>63587.747537793497</v>
      </c>
      <c r="CU285" s="20">
        <v>67125.999414672493</v>
      </c>
      <c r="CV285" s="20">
        <v>176066.10490864699</v>
      </c>
      <c r="CW285" s="20">
        <v>69496.632728025303</v>
      </c>
      <c r="CX285" s="20">
        <v>70859.947441647295</v>
      </c>
      <c r="CY285" s="20">
        <v>58384.492808884701</v>
      </c>
      <c r="CZ285" s="20">
        <v>74432.612757645504</v>
      </c>
      <c r="DA285" s="20">
        <v>137057.38967457801</v>
      </c>
      <c r="DB285" s="20">
        <v>76193.915795006702</v>
      </c>
      <c r="DC285" s="22">
        <v>76721.338331088293</v>
      </c>
      <c r="DD285" s="22">
        <v>59467.135579935799</v>
      </c>
      <c r="DE285" s="22">
        <v>117878.021130084</v>
      </c>
      <c r="DF285" s="22">
        <v>62928.696899326504</v>
      </c>
      <c r="DG285" s="22">
        <v>57598.219466025199</v>
      </c>
      <c r="DH285" s="22">
        <v>73872.232412479803</v>
      </c>
      <c r="DI285" s="22">
        <v>104713.63701736899</v>
      </c>
      <c r="DJ285" s="22">
        <v>75635.486238214304</v>
      </c>
      <c r="DK285" s="22">
        <v>92296.579660210598</v>
      </c>
      <c r="DL285" s="22">
        <v>88670.083758371402</v>
      </c>
      <c r="DM285" s="6">
        <v>-0.12216575766295899</v>
      </c>
      <c r="DN285" s="6">
        <v>-1.0883661705876599</v>
      </c>
      <c r="DO285" s="5">
        <v>0.55697996145561202</v>
      </c>
      <c r="DP285" s="5">
        <v>0.80042892556776502</v>
      </c>
      <c r="DQ285" s="24">
        <v>88133.8714518778</v>
      </c>
      <c r="DR285" s="26">
        <v>80978.1430493105</v>
      </c>
      <c r="DS285" t="s">
        <v>1443</v>
      </c>
      <c r="DT285" t="s">
        <v>1442</v>
      </c>
      <c r="DU285" t="s">
        <v>689</v>
      </c>
      <c r="DV285" t="s">
        <v>689</v>
      </c>
      <c r="DW285" t="s">
        <v>4709</v>
      </c>
      <c r="DX285" t="s">
        <v>4710</v>
      </c>
      <c r="DY285" t="s">
        <v>4711</v>
      </c>
      <c r="DZ285" t="s">
        <v>4712</v>
      </c>
      <c r="EA285" t="s">
        <v>4713</v>
      </c>
      <c r="EB285" t="str">
        <f>"PRDX1"</f>
        <v>PRDX1</v>
      </c>
      <c r="EC285" t="s">
        <v>4714</v>
      </c>
      <c r="ED285" t="s">
        <v>1506</v>
      </c>
      <c r="EE285">
        <v>9606</v>
      </c>
      <c r="EF285" s="15" t="str">
        <f>HYPERLINK("http://www.uniprot.org/uniprot/Q06830", "Q06830")</f>
        <v>Q06830</v>
      </c>
      <c r="EG285" t="s">
        <v>4715</v>
      </c>
      <c r="EH285" t="s">
        <v>1508</v>
      </c>
      <c r="EI285" t="s">
        <v>3082</v>
      </c>
      <c r="EJ285" t="s">
        <v>1510</v>
      </c>
      <c r="EK285" t="s">
        <v>1508</v>
      </c>
      <c r="EL285" t="s">
        <v>1508</v>
      </c>
      <c r="EM285" t="s">
        <v>3684</v>
      </c>
      <c r="EN285" t="s">
        <v>1508</v>
      </c>
      <c r="EO285" t="s">
        <v>3685</v>
      </c>
      <c r="EP285" t="s">
        <v>4716</v>
      </c>
      <c r="EQ285" t="s">
        <v>1514</v>
      </c>
      <c r="ER285" t="s">
        <v>4717</v>
      </c>
      <c r="ES285" t="s">
        <v>4718</v>
      </c>
      <c r="ET285" t="s">
        <v>4719</v>
      </c>
      <c r="EU285" t="s">
        <v>1508</v>
      </c>
      <c r="EV285" t="s">
        <v>3689</v>
      </c>
      <c r="EW285" t="s">
        <v>98</v>
      </c>
    </row>
    <row r="286" spans="1:153">
      <c r="A286">
        <v>51</v>
      </c>
      <c r="B286">
        <v>1</v>
      </c>
      <c r="C286" t="s">
        <v>691</v>
      </c>
      <c r="D286" t="s">
        <v>98</v>
      </c>
      <c r="E286" t="s">
        <v>98</v>
      </c>
      <c r="F286" t="s">
        <v>98</v>
      </c>
      <c r="G286" t="s">
        <v>98</v>
      </c>
      <c r="H286" t="s">
        <v>98</v>
      </c>
      <c r="I286">
        <v>1.9</v>
      </c>
      <c r="J286">
        <v>1454</v>
      </c>
      <c r="K286">
        <v>161105</v>
      </c>
      <c r="L286" t="s">
        <v>692</v>
      </c>
      <c r="M286">
        <v>4</v>
      </c>
      <c r="N286">
        <v>4</v>
      </c>
      <c r="O286">
        <v>1</v>
      </c>
      <c r="P286">
        <v>3</v>
      </c>
      <c r="Q286">
        <v>1</v>
      </c>
      <c r="R286">
        <v>3</v>
      </c>
      <c r="S286">
        <v>1</v>
      </c>
      <c r="T286">
        <v>3</v>
      </c>
      <c r="U286">
        <v>1</v>
      </c>
      <c r="V286">
        <v>3</v>
      </c>
      <c r="W286" s="1">
        <v>267792.66019999998</v>
      </c>
      <c r="X286" s="1">
        <v>184208.3633</v>
      </c>
      <c r="Y286" s="1">
        <v>33783.166019999997</v>
      </c>
      <c r="Z286" s="1">
        <v>228304.08009999999</v>
      </c>
      <c r="AA286" s="1">
        <v>100961.65919999999</v>
      </c>
      <c r="AB286" s="1">
        <v>189977.23050000001</v>
      </c>
      <c r="AC286" s="1">
        <v>176363.24900000001</v>
      </c>
      <c r="AD286" s="1">
        <v>258405.5098</v>
      </c>
      <c r="AE286" s="1">
        <v>163519.375</v>
      </c>
      <c r="AF286" s="1">
        <v>146833.28520000001</v>
      </c>
      <c r="AG286" s="1">
        <v>190707.26800000001</v>
      </c>
      <c r="AH286">
        <v>1</v>
      </c>
      <c r="AI286" s="1">
        <v>6395.1669920000004</v>
      </c>
      <c r="AJ286" s="1">
        <v>7975.6811520000001</v>
      </c>
      <c r="AK286" s="1">
        <v>7373.4125979999999</v>
      </c>
      <c r="AL286" s="1">
        <v>9530.4052730000003</v>
      </c>
      <c r="AM286" s="1">
        <v>8004.8022460000002</v>
      </c>
      <c r="AN286" s="1">
        <v>8236.1533199999994</v>
      </c>
      <c r="AO286" s="1">
        <v>10389.704100000001</v>
      </c>
      <c r="AP286" s="1">
        <v>9070.3476559999999</v>
      </c>
      <c r="AQ286" s="1">
        <v>6739.2495120000003</v>
      </c>
      <c r="AR286" s="1">
        <v>12968.047850000001</v>
      </c>
      <c r="AS286" s="1">
        <v>8668.2970700000005</v>
      </c>
      <c r="AT286" s="1">
        <v>92554.868822227203</v>
      </c>
      <c r="AU286" s="1">
        <v>176441.44057454501</v>
      </c>
      <c r="AV286" s="1">
        <v>8668.2970699090893</v>
      </c>
      <c r="AW286" s="1">
        <v>133833.69068477899</v>
      </c>
      <c r="AX286" s="1">
        <v>162899.984053083</v>
      </c>
      <c r="AY286" s="1">
        <v>24002.813030582201</v>
      </c>
      <c r="AZ286" s="1">
        <v>167029.64621330399</v>
      </c>
      <c r="BA286" s="1">
        <v>178576.12483463</v>
      </c>
      <c r="BB286" s="1">
        <v>137230.32761469801</v>
      </c>
      <c r="BC286" s="1">
        <v>103733.569811138</v>
      </c>
      <c r="BD286" s="1">
        <v>178464.535387774</v>
      </c>
      <c r="BE286" s="1">
        <v>102315.14698310599</v>
      </c>
      <c r="BF286" s="1">
        <v>99711.084374761806</v>
      </c>
      <c r="BG286" s="1">
        <v>135496.800230803</v>
      </c>
      <c r="BH286" s="1">
        <v>135496.800230803</v>
      </c>
      <c r="BI286" s="1">
        <v>13017.851872757899</v>
      </c>
      <c r="BJ286" s="1">
        <v>15055.319966553099</v>
      </c>
      <c r="BK286" s="1">
        <v>13142.984154702601</v>
      </c>
      <c r="BL286" s="1">
        <v>15024.4618276863</v>
      </c>
      <c r="BM286" s="1">
        <v>12618.8692737577</v>
      </c>
      <c r="BN286" s="1">
        <v>14086.3933027291</v>
      </c>
      <c r="BO286" s="1">
        <v>16956.414257076998</v>
      </c>
      <c r="BP286" s="1">
        <v>15422.273373260599</v>
      </c>
      <c r="BQ286" s="1">
        <v>19826.120697226201</v>
      </c>
      <c r="BR286" s="1">
        <v>13662.8187695699</v>
      </c>
      <c r="BS286" s="1">
        <v>14629.221192291499</v>
      </c>
      <c r="BT286" s="1">
        <v>14629.221192291499</v>
      </c>
      <c r="BU286" s="1">
        <v>44522.046914131897</v>
      </c>
      <c r="BV286" s="7">
        <v>0.328583751337991</v>
      </c>
      <c r="BW286" s="7">
        <v>3.0433641223219401</v>
      </c>
      <c r="BX286" s="1">
        <v>43975.576140613201</v>
      </c>
      <c r="BY286" s="1">
        <v>53526.2878530612</v>
      </c>
      <c r="BZ286" s="1">
        <v>7886.9343482531303</v>
      </c>
      <c r="CA286" s="1">
        <v>54883.227737425303</v>
      </c>
      <c r="CB286" s="1">
        <v>58677.212997564297</v>
      </c>
      <c r="CC286" s="1">
        <v>45091.655844979097</v>
      </c>
      <c r="CD286" s="1">
        <v>34085.165508225502</v>
      </c>
      <c r="CE286" s="1">
        <v>58640.546518506497</v>
      </c>
      <c r="CF286" s="1">
        <v>33619.094814407101</v>
      </c>
      <c r="CG286" s="1">
        <v>32763.442153838201</v>
      </c>
      <c r="CH286" s="1">
        <v>44522.046914131897</v>
      </c>
      <c r="CI286" s="1">
        <v>39618.063339253102</v>
      </c>
      <c r="CJ286" s="1">
        <v>45818.8206362852</v>
      </c>
      <c r="CK286" s="1">
        <v>39998.886436667897</v>
      </c>
      <c r="CL286" s="1">
        <v>45724.908083576098</v>
      </c>
      <c r="CM286" s="1">
        <v>38403.814012024901</v>
      </c>
      <c r="CN286" s="1">
        <v>42870.023990442103</v>
      </c>
      <c r="CO286" s="1">
        <v>51604.542793216599</v>
      </c>
      <c r="CP286" s="1">
        <v>46935.593468822401</v>
      </c>
      <c r="CQ286" s="1">
        <v>60338.104414762798</v>
      </c>
      <c r="CR286" s="1">
        <v>41580.932453095898</v>
      </c>
      <c r="CS286" s="1">
        <v>44522.046914131897</v>
      </c>
      <c r="CT286" s="20">
        <v>51194.110744284102</v>
      </c>
      <c r="CU286" s="20">
        <v>51248.869877552002</v>
      </c>
      <c r="CV286" s="20">
        <v>48273.682398026598</v>
      </c>
      <c r="CW286" s="20">
        <v>56765.727628906403</v>
      </c>
      <c r="CX286" s="20">
        <v>40351.194799738398</v>
      </c>
      <c r="CY286" s="20">
        <v>45441.471098275702</v>
      </c>
      <c r="CZ286" s="20">
        <v>41365.873000203799</v>
      </c>
      <c r="DA286" s="20">
        <v>46100.383001290298</v>
      </c>
      <c r="DB286" s="20">
        <v>45105.830920550499</v>
      </c>
      <c r="DC286" s="22">
        <v>45577.921136047997</v>
      </c>
      <c r="DD286" s="22">
        <v>33656.678154511901</v>
      </c>
      <c r="DE286" s="22">
        <v>54435.701965399501</v>
      </c>
      <c r="DF286" s="22">
        <v>36782.845047876399</v>
      </c>
      <c r="DG286" s="22">
        <v>31662.789966570901</v>
      </c>
      <c r="DH286" s="22">
        <v>39174.024577076598</v>
      </c>
      <c r="DI286" s="22">
        <v>43624.961467922098</v>
      </c>
      <c r="DJ286" s="22">
        <v>47498.194105862203</v>
      </c>
      <c r="DK286" s="22">
        <v>53228.697153239802</v>
      </c>
      <c r="DL286" s="22">
        <v>52634.132578446297</v>
      </c>
      <c r="DM286" s="6">
        <v>-0.110502285942445</v>
      </c>
      <c r="DN286" s="6">
        <v>-1.07960178261303</v>
      </c>
      <c r="DO286" s="5">
        <v>0.36062421867335898</v>
      </c>
      <c r="DP286" s="5">
        <v>0.71970730820708795</v>
      </c>
      <c r="DQ286" s="24">
        <v>47316.349274314198</v>
      </c>
      <c r="DR286" s="26">
        <v>43827.594615295398</v>
      </c>
      <c r="DS286" t="s">
        <v>1443</v>
      </c>
      <c r="DT286" t="s">
        <v>1442</v>
      </c>
      <c r="DU286" t="s">
        <v>691</v>
      </c>
      <c r="DV286" t="s">
        <v>691</v>
      </c>
      <c r="DW286" t="s">
        <v>4720</v>
      </c>
      <c r="DX286" t="s">
        <v>4721</v>
      </c>
      <c r="DY286" t="s">
        <v>4722</v>
      </c>
      <c r="DZ286" t="s">
        <v>4723</v>
      </c>
      <c r="EA286" t="s">
        <v>4724</v>
      </c>
      <c r="EB286" t="str">
        <f>"A2ML1"</f>
        <v>A2ML1</v>
      </c>
      <c r="EC286" t="s">
        <v>1508</v>
      </c>
      <c r="ED286" t="s">
        <v>1506</v>
      </c>
      <c r="EE286">
        <v>9606</v>
      </c>
      <c r="EF286" s="15" t="str">
        <f>HYPERLINK("http://www.uniprot.org/uniprot/A8K2U0", "A8K2U0")</f>
        <v>A8K2U0</v>
      </c>
      <c r="EG286" t="s">
        <v>2309</v>
      </c>
      <c r="EH286" t="s">
        <v>1508</v>
      </c>
      <c r="EI286" t="s">
        <v>1509</v>
      </c>
      <c r="EJ286" t="s">
        <v>1542</v>
      </c>
      <c r="EK286" t="s">
        <v>1508</v>
      </c>
      <c r="EL286" t="s">
        <v>1508</v>
      </c>
      <c r="EM286" t="s">
        <v>1511</v>
      </c>
      <c r="EN286" t="s">
        <v>1508</v>
      </c>
      <c r="EO286" t="s">
        <v>1512</v>
      </c>
      <c r="EP286" t="s">
        <v>2310</v>
      </c>
      <c r="EQ286" t="s">
        <v>1508</v>
      </c>
      <c r="ER286" t="s">
        <v>4725</v>
      </c>
      <c r="ES286" t="s">
        <v>2102</v>
      </c>
      <c r="ET286" t="s">
        <v>4726</v>
      </c>
      <c r="EU286" t="s">
        <v>1508</v>
      </c>
      <c r="EV286" t="s">
        <v>1508</v>
      </c>
      <c r="EW286" t="s">
        <v>98</v>
      </c>
    </row>
    <row r="287" spans="1:153">
      <c r="A287">
        <v>601</v>
      </c>
      <c r="B287">
        <v>1</v>
      </c>
      <c r="C287" t="s">
        <v>693</v>
      </c>
      <c r="D287" t="s">
        <v>98</v>
      </c>
      <c r="E287" t="s">
        <v>98</v>
      </c>
      <c r="F287" t="s">
        <v>98</v>
      </c>
      <c r="G287" t="s">
        <v>98</v>
      </c>
      <c r="H287" t="s">
        <v>98</v>
      </c>
      <c r="I287">
        <v>3.6</v>
      </c>
      <c r="J287">
        <v>1028</v>
      </c>
      <c r="K287">
        <v>112881</v>
      </c>
      <c r="L287" t="s">
        <v>694</v>
      </c>
      <c r="M287">
        <v>8</v>
      </c>
      <c r="N287">
        <v>8</v>
      </c>
      <c r="O287">
        <v>1</v>
      </c>
      <c r="P287">
        <v>4</v>
      </c>
      <c r="Q287">
        <v>4</v>
      </c>
      <c r="R287">
        <v>4</v>
      </c>
      <c r="S287">
        <v>4</v>
      </c>
      <c r="T287">
        <v>4</v>
      </c>
      <c r="U287">
        <v>4</v>
      </c>
      <c r="V287">
        <v>4</v>
      </c>
      <c r="W287" s="1">
        <v>134612.45120000001</v>
      </c>
      <c r="X287" s="1">
        <v>114514.08199999999</v>
      </c>
      <c r="Y287" s="1">
        <v>17814.571899999999</v>
      </c>
      <c r="Z287" s="1">
        <v>120767.45209999999</v>
      </c>
      <c r="AA287" s="1">
        <v>65084.995609999998</v>
      </c>
      <c r="AB287" s="1">
        <v>125568.90820000001</v>
      </c>
      <c r="AC287" s="1">
        <v>149296.93549999999</v>
      </c>
      <c r="AD287" s="1">
        <v>148964.78810000001</v>
      </c>
      <c r="AE287" s="1">
        <v>140742.14550000001</v>
      </c>
      <c r="AF287" s="1">
        <v>139477.28419999999</v>
      </c>
      <c r="AG287" s="1">
        <v>126558.7825</v>
      </c>
      <c r="AH287">
        <v>4</v>
      </c>
      <c r="AI287" s="1">
        <v>58918.42871</v>
      </c>
      <c r="AJ287" s="1">
        <v>70025.628909999999</v>
      </c>
      <c r="AK287" s="1">
        <v>67297.505860000005</v>
      </c>
      <c r="AL287" s="1">
        <v>78604.408200000005</v>
      </c>
      <c r="AM287" s="1">
        <v>53049.663090000002</v>
      </c>
      <c r="AN287" s="1">
        <v>80361.848629999993</v>
      </c>
      <c r="AO287" s="1">
        <v>66840.005860000005</v>
      </c>
      <c r="AP287" s="1">
        <v>88560.671870000006</v>
      </c>
      <c r="AQ287" s="1">
        <v>37616.251949999998</v>
      </c>
      <c r="AR287" s="1">
        <v>58731.332029999998</v>
      </c>
      <c r="AS287" s="1">
        <v>66000.574510000006</v>
      </c>
      <c r="AT287" s="1">
        <v>91336.759837727193</v>
      </c>
      <c r="AU287" s="1">
        <v>116672.945164545</v>
      </c>
      <c r="AV287" s="1">
        <v>66000.574510909093</v>
      </c>
      <c r="AW287" s="1">
        <v>67274.738384412005</v>
      </c>
      <c r="AX287" s="1">
        <v>101267.617807738</v>
      </c>
      <c r="AY287" s="1">
        <v>12657.186667537901</v>
      </c>
      <c r="AZ287" s="1">
        <v>88354.727561197098</v>
      </c>
      <c r="BA287" s="1">
        <v>115119.20854914701</v>
      </c>
      <c r="BB287" s="1">
        <v>90704.882712278297</v>
      </c>
      <c r="BC287" s="1">
        <v>87813.669622736197</v>
      </c>
      <c r="BD287" s="1">
        <v>102880.668906715</v>
      </c>
      <c r="BE287" s="1">
        <v>88063.284877099606</v>
      </c>
      <c r="BF287" s="1">
        <v>94715.794407825699</v>
      </c>
      <c r="BG287" s="1">
        <v>89919.541345724807</v>
      </c>
      <c r="BH287" s="1">
        <v>89919.541345724807</v>
      </c>
      <c r="BI287" s="1">
        <v>119932.971020443</v>
      </c>
      <c r="BJ287" s="1">
        <v>132184.10177227299</v>
      </c>
      <c r="BK287" s="1">
        <v>119956.674255405</v>
      </c>
      <c r="BL287" s="1">
        <v>123918.01782391701</v>
      </c>
      <c r="BM287" s="1">
        <v>83628.145078051297</v>
      </c>
      <c r="BN287" s="1">
        <v>137443.84816000101</v>
      </c>
      <c r="BO287" s="1">
        <v>109085.57331364301</v>
      </c>
      <c r="BP287" s="1">
        <v>150579.33207172001</v>
      </c>
      <c r="BQ287" s="1">
        <v>110662.819355481</v>
      </c>
      <c r="BR287" s="1">
        <v>61877.898269887002</v>
      </c>
      <c r="BS287" s="1">
        <v>111387.16122994</v>
      </c>
      <c r="BT287" s="1">
        <v>111387.16122994</v>
      </c>
      <c r="BU287" s="1">
        <v>100079.380741482</v>
      </c>
      <c r="BV287" s="7">
        <v>1.1129881140818301</v>
      </c>
      <c r="BW287" s="7">
        <v>0.89848219163144705</v>
      </c>
      <c r="BX287" s="1">
        <v>74875.984199815706</v>
      </c>
      <c r="BY287" s="1">
        <v>112709.654961395</v>
      </c>
      <c r="BZ287" s="1">
        <v>14087.2983186847</v>
      </c>
      <c r="CA287" s="1">
        <v>98337.761598551297</v>
      </c>
      <c r="CB287" s="1">
        <v>128126.310817709</v>
      </c>
      <c r="CC287" s="1">
        <v>100953.456347952</v>
      </c>
      <c r="CD287" s="1">
        <v>97735.570544014598</v>
      </c>
      <c r="CE287" s="1">
        <v>114504.96166196201</v>
      </c>
      <c r="CF287" s="1">
        <v>98013.389355214604</v>
      </c>
      <c r="CG287" s="1">
        <v>105417.553391728</v>
      </c>
      <c r="CH287" s="1">
        <v>100079.380741482</v>
      </c>
      <c r="CI287" s="1">
        <v>107757.638651318</v>
      </c>
      <c r="CJ287" s="1">
        <v>118765.06145918601</v>
      </c>
      <c r="CK287" s="1">
        <v>107778.935585816</v>
      </c>
      <c r="CL287" s="1">
        <v>111338.132237058</v>
      </c>
      <c r="CM287" s="1">
        <v>75138.399071800101</v>
      </c>
      <c r="CN287" s="1">
        <v>123490.849921057</v>
      </c>
      <c r="CO287" s="1">
        <v>98011.444986215705</v>
      </c>
      <c r="CP287" s="1">
        <v>135292.84829419799</v>
      </c>
      <c r="CQ287" s="1">
        <v>99428.572466627695</v>
      </c>
      <c r="CR287" s="1">
        <v>55596.189651075802</v>
      </c>
      <c r="CS287" s="1">
        <v>100079.380741482</v>
      </c>
      <c r="CT287" s="20">
        <v>87166.781282315205</v>
      </c>
      <c r="CU287" s="20">
        <v>107914.12355957</v>
      </c>
      <c r="CV287" s="20">
        <v>86495.019823774404</v>
      </c>
      <c r="CW287" s="20">
        <v>123952.432135394</v>
      </c>
      <c r="CX287" s="20">
        <v>109751.69157425901</v>
      </c>
      <c r="CY287" s="20">
        <v>117786.94939844499</v>
      </c>
      <c r="CZ287" s="20">
        <v>111462.347048065</v>
      </c>
      <c r="DA287" s="20">
        <v>112252.3970829</v>
      </c>
      <c r="DB287" s="20">
        <v>88251.128471569202</v>
      </c>
      <c r="DC287" s="22">
        <v>102042.131423541</v>
      </c>
      <c r="DD287" s="22">
        <v>96506.928835468701</v>
      </c>
      <c r="DE287" s="22">
        <v>106294.33620000401</v>
      </c>
      <c r="DF287" s="22">
        <v>107237.01316684599</v>
      </c>
      <c r="DG287" s="22">
        <v>101876.165396775</v>
      </c>
      <c r="DH287" s="22">
        <v>112844.20066875</v>
      </c>
      <c r="DI287" s="22">
        <v>82855.990567967398</v>
      </c>
      <c r="DJ287" s="22">
        <v>136914.55661855999</v>
      </c>
      <c r="DK287" s="22">
        <v>87713.285386376607</v>
      </c>
      <c r="DL287" s="22">
        <v>70374.978248793297</v>
      </c>
      <c r="DM287" s="6">
        <v>-6.3732685321036694E-2</v>
      </c>
      <c r="DN287" s="6">
        <v>-1.0451664790108</v>
      </c>
      <c r="DO287" s="5">
        <v>0.60835555077029402</v>
      </c>
      <c r="DP287" s="5">
        <v>0.81797372128107504</v>
      </c>
      <c r="DQ287" s="24">
        <v>105003.652264032</v>
      </c>
      <c r="DR287" s="26">
        <v>100465.958651308</v>
      </c>
      <c r="DS287" t="s">
        <v>1443</v>
      </c>
      <c r="DT287" t="s">
        <v>1442</v>
      </c>
      <c r="DU287" t="s">
        <v>693</v>
      </c>
      <c r="DV287" t="s">
        <v>693</v>
      </c>
      <c r="DW287" t="s">
        <v>4727</v>
      </c>
      <c r="DX287" t="s">
        <v>4728</v>
      </c>
      <c r="DY287" t="s">
        <v>4729</v>
      </c>
      <c r="DZ287" t="s">
        <v>4730</v>
      </c>
      <c r="EA287" t="s">
        <v>4731</v>
      </c>
      <c r="EB287" t="str">
        <f>"CNTN3"</f>
        <v>CNTN3</v>
      </c>
      <c r="EC287" t="s">
        <v>4732</v>
      </c>
      <c r="ED287" t="s">
        <v>1506</v>
      </c>
      <c r="EE287">
        <v>9606</v>
      </c>
      <c r="EF287" s="15" t="str">
        <f>HYPERLINK("http://www.uniprot.org/uniprot/Q9P232", "Q9P232")</f>
        <v>Q9P232</v>
      </c>
      <c r="EG287" t="s">
        <v>4733</v>
      </c>
      <c r="EH287" t="s">
        <v>1763</v>
      </c>
      <c r="EI287" t="s">
        <v>2475</v>
      </c>
      <c r="EJ287" t="s">
        <v>1510</v>
      </c>
      <c r="EK287" t="s">
        <v>1508</v>
      </c>
      <c r="EL287" t="s">
        <v>1508</v>
      </c>
      <c r="EM287" t="s">
        <v>2032</v>
      </c>
      <c r="EN287" t="s">
        <v>1508</v>
      </c>
      <c r="EO287" t="s">
        <v>1508</v>
      </c>
      <c r="EP287" t="s">
        <v>2992</v>
      </c>
      <c r="EQ287" t="s">
        <v>1514</v>
      </c>
      <c r="ER287" t="s">
        <v>4734</v>
      </c>
      <c r="ES287" t="s">
        <v>4735</v>
      </c>
      <c r="ET287" t="s">
        <v>1508</v>
      </c>
      <c r="EU287" t="s">
        <v>1508</v>
      </c>
      <c r="EV287" t="s">
        <v>2806</v>
      </c>
      <c r="EW287" t="s">
        <v>98</v>
      </c>
    </row>
    <row r="288" spans="1:153">
      <c r="A288">
        <v>228</v>
      </c>
      <c r="B288">
        <v>1</v>
      </c>
      <c r="C288" t="s">
        <v>695</v>
      </c>
      <c r="D288" t="s">
        <v>98</v>
      </c>
      <c r="E288" t="s">
        <v>98</v>
      </c>
      <c r="F288" t="s">
        <v>98</v>
      </c>
      <c r="G288" t="s">
        <v>98</v>
      </c>
      <c r="H288" t="s">
        <v>98</v>
      </c>
      <c r="I288">
        <v>26.4</v>
      </c>
      <c r="J288">
        <v>140</v>
      </c>
      <c r="K288">
        <v>15054</v>
      </c>
      <c r="L288" t="s">
        <v>696</v>
      </c>
      <c r="M288">
        <v>9</v>
      </c>
      <c r="N288">
        <v>9</v>
      </c>
      <c r="O288">
        <v>1</v>
      </c>
      <c r="P288">
        <v>6</v>
      </c>
      <c r="Q288">
        <v>3</v>
      </c>
      <c r="R288">
        <v>6</v>
      </c>
      <c r="S288">
        <v>3</v>
      </c>
      <c r="T288">
        <v>6</v>
      </c>
      <c r="U288">
        <v>3</v>
      </c>
      <c r="V288">
        <v>6</v>
      </c>
      <c r="W288" s="1">
        <v>208293.0981</v>
      </c>
      <c r="X288" s="1">
        <v>71045.82617</v>
      </c>
      <c r="Y288" s="1">
        <v>18173.468629999999</v>
      </c>
      <c r="Z288" s="1">
        <v>315930.0624</v>
      </c>
      <c r="AA288" s="1">
        <v>24289.110110000001</v>
      </c>
      <c r="AB288" s="1">
        <v>203783.6011</v>
      </c>
      <c r="AC288" s="1">
        <v>168867.23680000001</v>
      </c>
      <c r="AD288" s="1">
        <v>191430.5557</v>
      </c>
      <c r="AE288" s="1">
        <v>90169.721619999997</v>
      </c>
      <c r="AF288" s="1">
        <v>94674.308690000005</v>
      </c>
      <c r="AG288" s="1">
        <v>152053.72450000001</v>
      </c>
      <c r="AH288">
        <v>3</v>
      </c>
      <c r="AI288" s="1">
        <v>16158.104310000001</v>
      </c>
      <c r="AJ288" s="1">
        <v>21717.779910000001</v>
      </c>
      <c r="AK288" s="1">
        <v>24382.1355</v>
      </c>
      <c r="AL288" s="1">
        <v>23675.670170000001</v>
      </c>
      <c r="AM288" s="1">
        <v>23345.369630000001</v>
      </c>
      <c r="AN288" s="1">
        <v>39723.942869999999</v>
      </c>
      <c r="AO288" s="1">
        <v>36970.492189999997</v>
      </c>
      <c r="AP288" s="1">
        <v>36926.71069</v>
      </c>
      <c r="AQ288" s="1">
        <v>18976.29639</v>
      </c>
      <c r="AR288" s="1">
        <v>176584.5117</v>
      </c>
      <c r="AS288" s="1">
        <v>41846.101340000001</v>
      </c>
      <c r="AT288" s="1">
        <v>90864.446750909003</v>
      </c>
      <c r="AU288" s="1">
        <v>139882.79216545401</v>
      </c>
      <c r="AV288" s="1">
        <v>41846.101336363601</v>
      </c>
      <c r="AW288" s="1">
        <v>104097.82718492</v>
      </c>
      <c r="AX288" s="1">
        <v>62827.570598859602</v>
      </c>
      <c r="AY288" s="1">
        <v>12912.1814511048</v>
      </c>
      <c r="AZ288" s="1">
        <v>231137.728803206</v>
      </c>
      <c r="BA288" s="1">
        <v>42961.409246782998</v>
      </c>
      <c r="BB288" s="1">
        <v>147203.37941475501</v>
      </c>
      <c r="BC288" s="1">
        <v>99324.555408972607</v>
      </c>
      <c r="BD288" s="1">
        <v>132209.12049617499</v>
      </c>
      <c r="BE288" s="1">
        <v>56419.787080130998</v>
      </c>
      <c r="BF288" s="1">
        <v>64291.1310541926</v>
      </c>
      <c r="BG288" s="1">
        <v>108033.60222708499</v>
      </c>
      <c r="BH288" s="1">
        <v>108033.60222708499</v>
      </c>
      <c r="BI288" s="1">
        <v>32891.057999780198</v>
      </c>
      <c r="BJ288" s="1">
        <v>40995.636520178501</v>
      </c>
      <c r="BK288" s="1">
        <v>43460.747147289003</v>
      </c>
      <c r="BL288" s="1">
        <v>37324.142313423799</v>
      </c>
      <c r="BM288" s="1">
        <v>36801.929448754403</v>
      </c>
      <c r="BN288" s="1">
        <v>67940.343150625602</v>
      </c>
      <c r="BO288" s="1">
        <v>60337.3276878666</v>
      </c>
      <c r="BP288" s="1">
        <v>62786.3284446178</v>
      </c>
      <c r="BQ288" s="1">
        <v>55826.148289147699</v>
      </c>
      <c r="BR288" s="1">
        <v>186045.13252702801</v>
      </c>
      <c r="BS288" s="1">
        <v>70622.391871706699</v>
      </c>
      <c r="BT288" s="1">
        <v>70622.391871706699</v>
      </c>
      <c r="BU288" s="1">
        <v>87347.532259322004</v>
      </c>
      <c r="BV288" s="7">
        <v>0.80852189002935004</v>
      </c>
      <c r="BW288" s="7">
        <v>1.23682489284699</v>
      </c>
      <c r="BX288" s="1">
        <v>84165.371983500794</v>
      </c>
      <c r="BY288" s="1">
        <v>50797.4661265424</v>
      </c>
      <c r="BZ288" s="1">
        <v>10439.781351249199</v>
      </c>
      <c r="CA288" s="1">
        <v>186879.913349059</v>
      </c>
      <c r="CB288" s="1">
        <v>34735.239802533397</v>
      </c>
      <c r="CC288" s="1">
        <v>119017.154543125</v>
      </c>
      <c r="CD288" s="1">
        <v>80306.077265587504</v>
      </c>
      <c r="CE288" s="1">
        <v>106893.96798268599</v>
      </c>
      <c r="CF288" s="1">
        <v>45616.632885081097</v>
      </c>
      <c r="CG288" s="1">
        <v>51980.786792060397</v>
      </c>
      <c r="CH288" s="1">
        <v>87347.532259322004</v>
      </c>
      <c r="CI288" s="1">
        <v>40680.479286202397</v>
      </c>
      <c r="CJ288" s="1">
        <v>50704.423746264103</v>
      </c>
      <c r="CK288" s="1">
        <v>53753.333933496098</v>
      </c>
      <c r="CL288" s="1">
        <v>46163.428317406302</v>
      </c>
      <c r="CM288" s="1">
        <v>45517.542447018299</v>
      </c>
      <c r="CN288" s="1">
        <v>84030.307637260499</v>
      </c>
      <c r="CO288" s="1">
        <v>74626.708852219599</v>
      </c>
      <c r="CP288" s="1">
        <v>77655.693950770597</v>
      </c>
      <c r="CQ288" s="1">
        <v>69047.169875785505</v>
      </c>
      <c r="CR288" s="1">
        <v>230105.251102446</v>
      </c>
      <c r="CS288" s="1">
        <v>87347.532259322004</v>
      </c>
      <c r="CT288" s="20">
        <v>97981.010194835806</v>
      </c>
      <c r="CU288" s="20">
        <v>48636.1531136825</v>
      </c>
      <c r="CV288" s="20">
        <v>164374.107637104</v>
      </c>
      <c r="CW288" s="20">
        <v>33603.694876189998</v>
      </c>
      <c r="CX288" s="20">
        <v>41433.270732289697</v>
      </c>
      <c r="CY288" s="20">
        <v>50286.837902499799</v>
      </c>
      <c r="CZ288" s="20">
        <v>55590.387206183703</v>
      </c>
      <c r="DA288" s="20">
        <v>46542.5041903901</v>
      </c>
      <c r="DB288" s="20">
        <v>53461.007099225099</v>
      </c>
      <c r="DC288" s="22">
        <v>120300.627287952</v>
      </c>
      <c r="DD288" s="22">
        <v>79296.543117180598</v>
      </c>
      <c r="DE288" s="22">
        <v>99229.09195889</v>
      </c>
      <c r="DF288" s="22">
        <v>49909.420473115897</v>
      </c>
      <c r="DG288" s="22">
        <v>50234.548823231598</v>
      </c>
      <c r="DH288" s="22">
        <v>76785.712490743303</v>
      </c>
      <c r="DI288" s="22">
        <v>63087.222983474698</v>
      </c>
      <c r="DJ288" s="22">
        <v>78586.525749360502</v>
      </c>
      <c r="DK288" s="22">
        <v>60911.606856964099</v>
      </c>
      <c r="DL288" s="22">
        <v>291272.69589696499</v>
      </c>
      <c r="DM288" s="6">
        <v>0.56002647922970406</v>
      </c>
      <c r="DN288" s="6">
        <v>1.4743020226933901</v>
      </c>
      <c r="DO288" s="5">
        <v>9.8541307240113299E-2</v>
      </c>
      <c r="DP288" s="5">
        <v>0.40608256917533297</v>
      </c>
      <c r="DQ288" s="24">
        <v>65767.663661377897</v>
      </c>
      <c r="DR288" s="26">
        <v>96961.399563787796</v>
      </c>
      <c r="DS288" t="s">
        <v>1441</v>
      </c>
      <c r="DT288" t="s">
        <v>1442</v>
      </c>
      <c r="DU288" t="s">
        <v>695</v>
      </c>
      <c r="DV288" t="s">
        <v>695</v>
      </c>
      <c r="DW288" t="s">
        <v>4736</v>
      </c>
      <c r="DX288" t="s">
        <v>4737</v>
      </c>
      <c r="DY288" t="s">
        <v>4738</v>
      </c>
      <c r="DZ288" t="s">
        <v>4739</v>
      </c>
      <c r="EA288" t="s">
        <v>4740</v>
      </c>
      <c r="EB288" t="str">
        <f>"PFN1"</f>
        <v>PFN1</v>
      </c>
      <c r="EC288" t="s">
        <v>1508</v>
      </c>
      <c r="ED288" t="s">
        <v>1506</v>
      </c>
      <c r="EE288">
        <v>9606</v>
      </c>
      <c r="EF288" s="15" t="str">
        <f>HYPERLINK("http://www.uniprot.org/uniprot/P07737", "P07737")</f>
        <v>P07737</v>
      </c>
      <c r="EG288" t="s">
        <v>4741</v>
      </c>
      <c r="EH288" t="s">
        <v>1508</v>
      </c>
      <c r="EI288" t="s">
        <v>3580</v>
      </c>
      <c r="EJ288" t="s">
        <v>1508</v>
      </c>
      <c r="EK288" t="s">
        <v>1508</v>
      </c>
      <c r="EL288" t="s">
        <v>3283</v>
      </c>
      <c r="EM288" t="s">
        <v>1508</v>
      </c>
      <c r="EN288" t="s">
        <v>1508</v>
      </c>
      <c r="EO288" t="s">
        <v>1679</v>
      </c>
      <c r="EP288" t="s">
        <v>3086</v>
      </c>
      <c r="EQ288" t="s">
        <v>1514</v>
      </c>
      <c r="ER288" t="s">
        <v>4742</v>
      </c>
      <c r="ES288" t="s">
        <v>4743</v>
      </c>
      <c r="ET288" t="s">
        <v>4744</v>
      </c>
      <c r="EU288" t="s">
        <v>1508</v>
      </c>
      <c r="EV288" t="s">
        <v>4745</v>
      </c>
      <c r="EW288" t="s">
        <v>98</v>
      </c>
    </row>
    <row r="289" spans="1:153">
      <c r="A289">
        <v>391</v>
      </c>
      <c r="B289">
        <v>1</v>
      </c>
      <c r="C289" t="s">
        <v>697</v>
      </c>
      <c r="D289" t="s">
        <v>98</v>
      </c>
      <c r="E289" t="s">
        <v>98</v>
      </c>
      <c r="F289" t="s">
        <v>98</v>
      </c>
      <c r="G289" t="s">
        <v>98</v>
      </c>
      <c r="H289" t="s">
        <v>98</v>
      </c>
      <c r="I289">
        <v>6.2</v>
      </c>
      <c r="J289">
        <v>337</v>
      </c>
      <c r="K289">
        <v>37540</v>
      </c>
      <c r="L289" t="s">
        <v>698</v>
      </c>
      <c r="M289">
        <v>3</v>
      </c>
      <c r="N289">
        <v>3</v>
      </c>
      <c r="O289">
        <v>1</v>
      </c>
      <c r="P289">
        <v>2</v>
      </c>
      <c r="Q289">
        <v>1</v>
      </c>
      <c r="R289">
        <v>2</v>
      </c>
      <c r="S289">
        <v>1</v>
      </c>
      <c r="T289">
        <v>2</v>
      </c>
      <c r="U289">
        <v>1</v>
      </c>
      <c r="V289">
        <v>2</v>
      </c>
      <c r="W289" s="1">
        <v>197326.12040000001</v>
      </c>
      <c r="X289" s="1">
        <v>94212.723750000005</v>
      </c>
      <c r="Y289" s="1">
        <v>25181.842649999999</v>
      </c>
      <c r="Z289" s="1">
        <v>198180.60569999999</v>
      </c>
      <c r="AA289" s="1">
        <v>67618.527249999999</v>
      </c>
      <c r="AB289" s="1">
        <v>158424.8284</v>
      </c>
      <c r="AC289" s="1">
        <v>204134.56030000001</v>
      </c>
      <c r="AD289" s="1">
        <v>168444.67819999999</v>
      </c>
      <c r="AE289" s="1">
        <v>145651.2769</v>
      </c>
      <c r="AF289" s="1">
        <v>127244.20389999999</v>
      </c>
      <c r="AG289" s="1">
        <v>151248.6139</v>
      </c>
      <c r="AH289">
        <v>1</v>
      </c>
      <c r="AI289" s="1">
        <v>27219.609380000002</v>
      </c>
      <c r="AJ289" s="1">
        <v>26898.109380000002</v>
      </c>
      <c r="AK289" s="1">
        <v>31918.335940000001</v>
      </c>
      <c r="AL289" s="1">
        <v>37165.292970000002</v>
      </c>
      <c r="AM289" s="1">
        <v>39218.726560000003</v>
      </c>
      <c r="AN289" s="1">
        <v>57720.625</v>
      </c>
      <c r="AO289" s="1">
        <v>55845.292970000002</v>
      </c>
      <c r="AP289" s="1">
        <v>34047.230470000002</v>
      </c>
      <c r="AQ289" s="1">
        <v>30848.412110000001</v>
      </c>
      <c r="AR289" s="1">
        <v>72441.039059999996</v>
      </c>
      <c r="AS289" s="1">
        <v>41332.267379999998</v>
      </c>
      <c r="AT289" s="1">
        <v>90560.132844090898</v>
      </c>
      <c r="AU289" s="1">
        <v>139787.99830454501</v>
      </c>
      <c r="AV289" s="1">
        <v>41332.267383636303</v>
      </c>
      <c r="AW289" s="1">
        <v>98616.903622069905</v>
      </c>
      <c r="AX289" s="1">
        <v>83314.627639778599</v>
      </c>
      <c r="AY289" s="1">
        <v>17891.6049649005</v>
      </c>
      <c r="AZ289" s="1">
        <v>144990.99815434901</v>
      </c>
      <c r="BA289" s="1">
        <v>119600.397408384</v>
      </c>
      <c r="BB289" s="1">
        <v>114438.404257263</v>
      </c>
      <c r="BC289" s="1">
        <v>120068.136540999</v>
      </c>
      <c r="BD289" s="1">
        <v>116334.211514193</v>
      </c>
      <c r="BE289" s="1">
        <v>91134.960638766293</v>
      </c>
      <c r="BF289" s="1">
        <v>86408.592806396598</v>
      </c>
      <c r="BG289" s="1">
        <v>107461.574158748</v>
      </c>
      <c r="BH289" s="1">
        <v>107461.574158748</v>
      </c>
      <c r="BI289" s="1">
        <v>55407.5981731883</v>
      </c>
      <c r="BJ289" s="1">
        <v>50774.301967888598</v>
      </c>
      <c r="BK289" s="1">
        <v>56893.897897112802</v>
      </c>
      <c r="BL289" s="1">
        <v>58590.218311542201</v>
      </c>
      <c r="BM289" s="1">
        <v>61824.885654256897</v>
      </c>
      <c r="BN289" s="1">
        <v>98720.287716710794</v>
      </c>
      <c r="BO289" s="1">
        <v>91141.760419062601</v>
      </c>
      <c r="BP289" s="1">
        <v>57890.360526964701</v>
      </c>
      <c r="BQ289" s="1">
        <v>90752.589100849305</v>
      </c>
      <c r="BR289" s="1">
        <v>76322.1110536013</v>
      </c>
      <c r="BS289" s="1">
        <v>69755.209933172693</v>
      </c>
      <c r="BT289" s="1">
        <v>69755.209933172693</v>
      </c>
      <c r="BU289" s="1">
        <v>86579.470229337196</v>
      </c>
      <c r="BV289" s="7">
        <v>0.80567841023282605</v>
      </c>
      <c r="BW289" s="7">
        <v>1.2411900173805299</v>
      </c>
      <c r="BX289" s="1">
        <v>79453.510132313197</v>
      </c>
      <c r="BY289" s="1">
        <v>67124.796745956701</v>
      </c>
      <c r="BZ289" s="1">
        <v>14414.879844634799</v>
      </c>
      <c r="CA289" s="1">
        <v>116816.11689106601</v>
      </c>
      <c r="CB289" s="1">
        <v>96359.458047201304</v>
      </c>
      <c r="CC289" s="1">
        <v>92200.551611573697</v>
      </c>
      <c r="CD289" s="1">
        <v>96736.305367969995</v>
      </c>
      <c r="CE289" s="1">
        <v>93727.962588444498</v>
      </c>
      <c r="CF289" s="1">
        <v>73425.470204072393</v>
      </c>
      <c r="CG289" s="1">
        <v>69617.537682713199</v>
      </c>
      <c r="CH289" s="1">
        <v>86579.470229337196</v>
      </c>
      <c r="CI289" s="1">
        <v>68771.357739593004</v>
      </c>
      <c r="CJ289" s="1">
        <v>63020.556742007902</v>
      </c>
      <c r="CK289" s="1">
        <v>70616.138119763506</v>
      </c>
      <c r="CL289" s="1">
        <v>72721.594084432203</v>
      </c>
      <c r="CM289" s="1">
        <v>76736.430899756393</v>
      </c>
      <c r="CN289" s="1">
        <v>122530.635626915</v>
      </c>
      <c r="CO289" s="1">
        <v>113124.243198628</v>
      </c>
      <c r="CP289" s="1">
        <v>71852.937588628498</v>
      </c>
      <c r="CQ289" s="1">
        <v>112641.20764341101</v>
      </c>
      <c r="CR289" s="1">
        <v>94730.242345138104</v>
      </c>
      <c r="CS289" s="1">
        <v>86579.470229337196</v>
      </c>
      <c r="CT289" s="20">
        <v>92495.702244573695</v>
      </c>
      <c r="CU289" s="20">
        <v>64268.794119148399</v>
      </c>
      <c r="CV289" s="20">
        <v>102748.040854105</v>
      </c>
      <c r="CW289" s="20">
        <v>93220.425281676406</v>
      </c>
      <c r="CX289" s="20">
        <v>70043.9703230866</v>
      </c>
      <c r="CY289" s="20">
        <v>62501.539062341602</v>
      </c>
      <c r="CZ289" s="20">
        <v>73029.488104677395</v>
      </c>
      <c r="DA289" s="20">
        <v>73318.755143892195</v>
      </c>
      <c r="DB289" s="20">
        <v>90128.039796441299</v>
      </c>
      <c r="DC289" s="22">
        <v>93194.835969199499</v>
      </c>
      <c r="DD289" s="22">
        <v>95520.225502224595</v>
      </c>
      <c r="DE289" s="22">
        <v>87007.160406980198</v>
      </c>
      <c r="DF289" s="22">
        <v>80335.229368711502</v>
      </c>
      <c r="DG289" s="22">
        <v>67278.812259332495</v>
      </c>
      <c r="DH289" s="22">
        <v>111966.77036065501</v>
      </c>
      <c r="DI289" s="22">
        <v>95631.905322814302</v>
      </c>
      <c r="DJ289" s="22">
        <v>72714.213764616099</v>
      </c>
      <c r="DK289" s="22">
        <v>99369.126471254596</v>
      </c>
      <c r="DL289" s="22">
        <v>119911.792271775</v>
      </c>
      <c r="DM289" s="6">
        <v>0.20270809101575901</v>
      </c>
      <c r="DN289" s="6">
        <v>1.15085776554175</v>
      </c>
      <c r="DO289" s="5">
        <v>0.12732097432153</v>
      </c>
      <c r="DP289" s="5">
        <v>0.44952919003661601</v>
      </c>
      <c r="DQ289" s="24">
        <v>80194.972769993605</v>
      </c>
      <c r="DR289" s="26">
        <v>92293.007169756296</v>
      </c>
      <c r="DS289" t="s">
        <v>1441</v>
      </c>
      <c r="DT289" t="s">
        <v>1442</v>
      </c>
      <c r="DU289" t="s">
        <v>697</v>
      </c>
      <c r="DV289" t="s">
        <v>697</v>
      </c>
      <c r="DW289" t="s">
        <v>4746</v>
      </c>
      <c r="DX289" t="s">
        <v>1508</v>
      </c>
      <c r="DY289" t="s">
        <v>4747</v>
      </c>
      <c r="DZ289" t="s">
        <v>4748</v>
      </c>
      <c r="EA289" t="s">
        <v>4749</v>
      </c>
      <c r="EB289" t="str">
        <f>"TALDO1"</f>
        <v>TALDO1</v>
      </c>
      <c r="EC289" t="s">
        <v>4750</v>
      </c>
      <c r="ED289" t="s">
        <v>1506</v>
      </c>
      <c r="EE289">
        <v>9606</v>
      </c>
      <c r="EF289" s="15" t="str">
        <f>HYPERLINK("http://www.uniprot.org/uniprot/P37837", "P37837")</f>
        <v>P37837</v>
      </c>
      <c r="EG289" t="s">
        <v>4751</v>
      </c>
      <c r="EH289" t="s">
        <v>4752</v>
      </c>
      <c r="EI289" t="s">
        <v>3082</v>
      </c>
      <c r="EJ289" t="s">
        <v>1508</v>
      </c>
      <c r="EK289" t="s">
        <v>1508</v>
      </c>
      <c r="EL289" t="s">
        <v>1603</v>
      </c>
      <c r="EM289" t="s">
        <v>1508</v>
      </c>
      <c r="EN289" t="s">
        <v>3084</v>
      </c>
      <c r="EO289" t="s">
        <v>3497</v>
      </c>
      <c r="EP289" t="s">
        <v>3247</v>
      </c>
      <c r="EQ289" t="s">
        <v>1514</v>
      </c>
      <c r="ER289" t="s">
        <v>4753</v>
      </c>
      <c r="ES289" t="s">
        <v>4754</v>
      </c>
      <c r="ET289" t="s">
        <v>4755</v>
      </c>
      <c r="EU289" t="s">
        <v>4756</v>
      </c>
      <c r="EV289" t="s">
        <v>4757</v>
      </c>
      <c r="EW289" t="s">
        <v>98</v>
      </c>
    </row>
    <row r="290" spans="1:153">
      <c r="A290">
        <v>587</v>
      </c>
      <c r="B290">
        <v>1</v>
      </c>
      <c r="C290" t="s">
        <v>699</v>
      </c>
      <c r="D290" t="s">
        <v>98</v>
      </c>
      <c r="E290" t="s">
        <v>98</v>
      </c>
      <c r="F290" t="s">
        <v>98</v>
      </c>
      <c r="G290" t="s">
        <v>98</v>
      </c>
      <c r="H290" t="s">
        <v>98</v>
      </c>
      <c r="I290">
        <v>2.2000000000000002</v>
      </c>
      <c r="J290">
        <v>1135</v>
      </c>
      <c r="K290">
        <v>126148</v>
      </c>
      <c r="L290" t="s">
        <v>700</v>
      </c>
      <c r="M290">
        <v>8</v>
      </c>
      <c r="N290">
        <v>8</v>
      </c>
      <c r="O290">
        <v>1</v>
      </c>
      <c r="P290">
        <v>3</v>
      </c>
      <c r="Q290">
        <v>5</v>
      </c>
      <c r="R290">
        <v>3</v>
      </c>
      <c r="S290">
        <v>5</v>
      </c>
      <c r="T290">
        <v>3</v>
      </c>
      <c r="U290">
        <v>5</v>
      </c>
      <c r="V290">
        <v>3</v>
      </c>
      <c r="W290" s="1">
        <v>95594.848629999993</v>
      </c>
      <c r="X290" s="1">
        <v>69198.621090000001</v>
      </c>
      <c r="Y290" s="1">
        <v>15855.174559999999</v>
      </c>
      <c r="Z290" s="1">
        <v>85411.691409999999</v>
      </c>
      <c r="AA290" s="1">
        <v>43049.043460000001</v>
      </c>
      <c r="AB290" s="1">
        <v>74195.163090000002</v>
      </c>
      <c r="AC290" s="1">
        <v>89811.322270000004</v>
      </c>
      <c r="AD290" s="1">
        <v>87855.40625</v>
      </c>
      <c r="AE290" s="1">
        <v>81802.168950000007</v>
      </c>
      <c r="AF290" s="1">
        <v>86139.059569999998</v>
      </c>
      <c r="AG290" s="1">
        <v>79228.591639999999</v>
      </c>
      <c r="AH290">
        <v>5</v>
      </c>
      <c r="AI290" s="1">
        <v>99813.430659999998</v>
      </c>
      <c r="AJ290" s="1">
        <v>83566.419429999994</v>
      </c>
      <c r="AK290" s="1">
        <v>149265.75270000001</v>
      </c>
      <c r="AL290" s="1">
        <v>88176.791750000004</v>
      </c>
      <c r="AM290" s="1">
        <v>124176.2239</v>
      </c>
      <c r="AN290" s="1">
        <v>99852.84448</v>
      </c>
      <c r="AO290" s="1">
        <v>98189.387700000007</v>
      </c>
      <c r="AP290" s="1">
        <v>120105.07369999999</v>
      </c>
      <c r="AQ290" s="1">
        <v>70130.605710000003</v>
      </c>
      <c r="AR290" s="1">
        <v>136093.61429999999</v>
      </c>
      <c r="AS290" s="1">
        <v>106937.0144</v>
      </c>
      <c r="AT290" s="1">
        <v>90202.193165909004</v>
      </c>
      <c r="AU290" s="1">
        <v>73467.3719018181</v>
      </c>
      <c r="AV290" s="1">
        <v>106937.01442999901</v>
      </c>
      <c r="AW290" s="1">
        <v>47775.063711793598</v>
      </c>
      <c r="AX290" s="1">
        <v>61194.041736846397</v>
      </c>
      <c r="AY290" s="1">
        <v>11265.0421901139</v>
      </c>
      <c r="AZ290" s="1">
        <v>62488.084279717899</v>
      </c>
      <c r="BA290" s="1">
        <v>76143.076687119101</v>
      </c>
      <c r="BB290" s="1">
        <v>53594.983522336697</v>
      </c>
      <c r="BC290" s="1">
        <v>52825.342702354799</v>
      </c>
      <c r="BD290" s="1">
        <v>60676.238172497302</v>
      </c>
      <c r="BE290" s="1">
        <v>51184.154413849501</v>
      </c>
      <c r="BF290" s="1">
        <v>58495.040991883398</v>
      </c>
      <c r="BG290" s="1">
        <v>56291.617863316002</v>
      </c>
      <c r="BH290" s="1">
        <v>56291.617863316002</v>
      </c>
      <c r="BI290" s="1">
        <v>203177.87742979999</v>
      </c>
      <c r="BJ290" s="1">
        <v>157744.418188326</v>
      </c>
      <c r="BK290" s="1">
        <v>266063.69798266701</v>
      </c>
      <c r="BL290" s="1">
        <v>139008.65742708201</v>
      </c>
      <c r="BM290" s="1">
        <v>195752.93531904201</v>
      </c>
      <c r="BN290" s="1">
        <v>170779.53567546399</v>
      </c>
      <c r="BO290" s="1">
        <v>160249.023212311</v>
      </c>
      <c r="BP290" s="1">
        <v>204214.14375354501</v>
      </c>
      <c r="BQ290" s="1">
        <v>206316.423052781</v>
      </c>
      <c r="BR290" s="1">
        <v>143384.91108178999</v>
      </c>
      <c r="BS290" s="1">
        <v>180474.345153109</v>
      </c>
      <c r="BT290" s="1">
        <v>180474.345153109</v>
      </c>
      <c r="BU290" s="1">
        <v>100792.821527582</v>
      </c>
      <c r="BV290" s="7">
        <v>1.7905476046597399</v>
      </c>
      <c r="BW290" s="7">
        <v>0.55848836266491197</v>
      </c>
      <c r="BX290" s="1">
        <v>85543.525891618803</v>
      </c>
      <c r="BY290" s="1">
        <v>109570.84485135799</v>
      </c>
      <c r="BZ290" s="1">
        <v>20170.594309899399</v>
      </c>
      <c r="CA290" s="1">
        <v>111887.889626825</v>
      </c>
      <c r="CB290" s="1">
        <v>136337.80357354399</v>
      </c>
      <c r="CC290" s="1">
        <v>95964.369367698397</v>
      </c>
      <c r="CD290" s="1">
        <v>94586.290841031499</v>
      </c>
      <c r="CE290" s="1">
        <v>108643.692919529</v>
      </c>
      <c r="CF290" s="1">
        <v>91647.665082252701</v>
      </c>
      <c r="CG290" s="1">
        <v>104738.15553249</v>
      </c>
      <c r="CH290" s="1">
        <v>100792.821527582</v>
      </c>
      <c r="CI290" s="1">
        <v>113472.480095501</v>
      </c>
      <c r="CJ290" s="1">
        <v>88098.421833527304</v>
      </c>
      <c r="CK290" s="1">
        <v>148593.479050911</v>
      </c>
      <c r="CL290" s="1">
        <v>77634.717482699096</v>
      </c>
      <c r="CM290" s="1">
        <v>109325.73633318199</v>
      </c>
      <c r="CN290" s="1">
        <v>95378.383256063797</v>
      </c>
      <c r="CO290" s="1">
        <v>89497.214592495104</v>
      </c>
      <c r="CP290" s="1">
        <v>114051.222777934</v>
      </c>
      <c r="CQ290" s="1">
        <v>115225.321301629</v>
      </c>
      <c r="CR290" s="1">
        <v>80078.804220922902</v>
      </c>
      <c r="CS290" s="1">
        <v>100792.821527582</v>
      </c>
      <c r="CT290" s="20">
        <v>99585.386305094493</v>
      </c>
      <c r="CU290" s="20">
        <v>104908.862456068</v>
      </c>
      <c r="CV290" s="20">
        <v>98413.316247937502</v>
      </c>
      <c r="CW290" s="20">
        <v>131896.42499721999</v>
      </c>
      <c r="CX290" s="20">
        <v>115572.28604373601</v>
      </c>
      <c r="CY290" s="20">
        <v>87372.870666635907</v>
      </c>
      <c r="CZ290" s="20">
        <v>153671.75265768499</v>
      </c>
      <c r="DA290" s="20">
        <v>78272.223174461295</v>
      </c>
      <c r="DB290" s="20">
        <v>128404.64691254801</v>
      </c>
      <c r="DC290" s="22">
        <v>96999.242475114297</v>
      </c>
      <c r="DD290" s="22">
        <v>93397.238980617898</v>
      </c>
      <c r="DE290" s="22">
        <v>100853.352148098</v>
      </c>
      <c r="DF290" s="22">
        <v>100272.237617639</v>
      </c>
      <c r="DG290" s="22">
        <v>101219.591169323</v>
      </c>
      <c r="DH290" s="22">
        <v>87155.424280329302</v>
      </c>
      <c r="DI290" s="22">
        <v>75658.310814395503</v>
      </c>
      <c r="DJ290" s="22">
        <v>115418.31512401599</v>
      </c>
      <c r="DK290" s="22">
        <v>101648.763935125</v>
      </c>
      <c r="DL290" s="22">
        <v>101365.6536645</v>
      </c>
      <c r="DM290" s="6">
        <v>-0.187280543221051</v>
      </c>
      <c r="DN290" s="6">
        <v>-1.13861502745994</v>
      </c>
      <c r="DO290" s="5">
        <v>0.139967684398971</v>
      </c>
      <c r="DP290" s="5">
        <v>0.47487521039200298</v>
      </c>
      <c r="DQ290" s="24">
        <v>110899.752162376</v>
      </c>
      <c r="DR290" s="26">
        <v>97398.813020915899</v>
      </c>
      <c r="DS290" t="s">
        <v>1443</v>
      </c>
      <c r="DT290" t="s">
        <v>1442</v>
      </c>
      <c r="DU290" t="s">
        <v>699</v>
      </c>
      <c r="DV290" t="s">
        <v>699</v>
      </c>
      <c r="DW290" t="s">
        <v>4758</v>
      </c>
      <c r="DX290" t="s">
        <v>1508</v>
      </c>
      <c r="DY290" t="s">
        <v>4759</v>
      </c>
      <c r="DZ290" t="s">
        <v>4760</v>
      </c>
      <c r="EA290" t="s">
        <v>4761</v>
      </c>
      <c r="EB290" t="str">
        <f>"PCDH18"</f>
        <v>PCDH18</v>
      </c>
      <c r="EC290" t="s">
        <v>4762</v>
      </c>
      <c r="ED290" t="s">
        <v>1506</v>
      </c>
      <c r="EE290">
        <v>9606</v>
      </c>
      <c r="EF290" s="15" t="str">
        <f>HYPERLINK("http://www.uniprot.org/uniprot/Q9HCL0", "Q9HCL0")</f>
        <v>Q9HCL0</v>
      </c>
      <c r="EG290" t="s">
        <v>4763</v>
      </c>
      <c r="EH290" t="s">
        <v>1763</v>
      </c>
      <c r="EI290" t="s">
        <v>2475</v>
      </c>
      <c r="EJ290" t="s">
        <v>2410</v>
      </c>
      <c r="EK290" t="s">
        <v>1508</v>
      </c>
      <c r="EL290" t="s">
        <v>1508</v>
      </c>
      <c r="EM290" t="s">
        <v>2780</v>
      </c>
      <c r="EN290" t="s">
        <v>2019</v>
      </c>
      <c r="EO290" t="s">
        <v>1508</v>
      </c>
      <c r="EP290" t="s">
        <v>1604</v>
      </c>
      <c r="EQ290" t="s">
        <v>1508</v>
      </c>
      <c r="ER290" t="s">
        <v>4764</v>
      </c>
      <c r="ES290" t="s">
        <v>4092</v>
      </c>
      <c r="ET290" t="s">
        <v>2973</v>
      </c>
      <c r="EU290" t="s">
        <v>1508</v>
      </c>
      <c r="EV290" t="s">
        <v>1508</v>
      </c>
      <c r="EW290" t="s">
        <v>98</v>
      </c>
    </row>
    <row r="291" spans="1:153">
      <c r="A291">
        <v>238</v>
      </c>
      <c r="B291">
        <v>1</v>
      </c>
      <c r="C291" t="s">
        <v>701</v>
      </c>
      <c r="D291" t="s">
        <v>98</v>
      </c>
      <c r="E291" t="s">
        <v>98</v>
      </c>
      <c r="F291" t="s">
        <v>372</v>
      </c>
      <c r="G291" t="s">
        <v>98</v>
      </c>
      <c r="H291" t="s">
        <v>98</v>
      </c>
      <c r="I291">
        <v>11.9</v>
      </c>
      <c r="J291">
        <v>724</v>
      </c>
      <c r="K291">
        <v>83263</v>
      </c>
      <c r="L291" t="s">
        <v>702</v>
      </c>
      <c r="M291">
        <v>13</v>
      </c>
      <c r="N291">
        <v>10</v>
      </c>
      <c r="O291">
        <v>0.76900000000000002</v>
      </c>
      <c r="P291">
        <v>7</v>
      </c>
      <c r="Q291">
        <v>6</v>
      </c>
      <c r="R291">
        <v>5</v>
      </c>
      <c r="S291">
        <v>5</v>
      </c>
      <c r="T291">
        <v>5.4349999999999996</v>
      </c>
      <c r="U291">
        <v>5.2270000000000003</v>
      </c>
      <c r="V291">
        <v>5</v>
      </c>
      <c r="W291" s="1">
        <v>174494.3481</v>
      </c>
      <c r="X291" s="1">
        <v>145264.21609999999</v>
      </c>
      <c r="Y291" s="1">
        <v>21041.227200000001</v>
      </c>
      <c r="Z291" s="1">
        <v>182876.32709999999</v>
      </c>
      <c r="AA291" s="1">
        <v>70091.667109999995</v>
      </c>
      <c r="AB291" s="1">
        <v>246683.40719999999</v>
      </c>
      <c r="AC291" s="1">
        <v>219026.52540000001</v>
      </c>
      <c r="AD291" s="1">
        <v>172190.05300000001</v>
      </c>
      <c r="AE291" s="1">
        <v>128427.74219999999</v>
      </c>
      <c r="AF291" s="1">
        <v>139045.0601</v>
      </c>
      <c r="AG291" s="1">
        <v>164233.26070000001</v>
      </c>
      <c r="AH291">
        <v>5</v>
      </c>
      <c r="AI291" s="1">
        <v>18835.289669999998</v>
      </c>
      <c r="AJ291" s="1">
        <v>23460.964110000001</v>
      </c>
      <c r="AK291" s="1">
        <v>24686.79077</v>
      </c>
      <c r="AL291" s="1">
        <v>24217.60327</v>
      </c>
      <c r="AM291" s="1">
        <v>24546.867920000001</v>
      </c>
      <c r="AN291" s="1">
        <v>31298.223880000001</v>
      </c>
      <c r="AO291" s="1">
        <v>32348.4447</v>
      </c>
      <c r="AP291" s="1">
        <v>25946.84937</v>
      </c>
      <c r="AQ291" s="1">
        <v>18182.135989999999</v>
      </c>
      <c r="AR291" s="1">
        <v>59710.953609999997</v>
      </c>
      <c r="AS291" s="1">
        <v>28323.412329999999</v>
      </c>
      <c r="AT291" s="1">
        <v>89769.607719545398</v>
      </c>
      <c r="AU291" s="1">
        <v>151215.80311000001</v>
      </c>
      <c r="AV291" s="1">
        <v>28323.412329090901</v>
      </c>
      <c r="AW291" s="1">
        <v>87206.358054833603</v>
      </c>
      <c r="AX291" s="1">
        <v>128460.71732169599</v>
      </c>
      <c r="AY291" s="1">
        <v>14949.7131830867</v>
      </c>
      <c r="AZ291" s="1">
        <v>133794.228306923</v>
      </c>
      <c r="BA291" s="1">
        <v>123974.76819302001</v>
      </c>
      <c r="BB291" s="1">
        <v>178192.11648716999</v>
      </c>
      <c r="BC291" s="1">
        <v>128827.31233349</v>
      </c>
      <c r="BD291" s="1">
        <v>118920.90780426899</v>
      </c>
      <c r="BE291" s="1">
        <v>80358.081847496796</v>
      </c>
      <c r="BF291" s="1">
        <v>94422.281028722296</v>
      </c>
      <c r="BG291" s="1">
        <v>116687.11711774601</v>
      </c>
      <c r="BH291" s="1">
        <v>116687.11711774601</v>
      </c>
      <c r="BI291" s="1">
        <v>38340.673701136096</v>
      </c>
      <c r="BJ291" s="1">
        <v>44286.163735532296</v>
      </c>
      <c r="BK291" s="1">
        <v>44003.790050834497</v>
      </c>
      <c r="BL291" s="1">
        <v>38178.487217011098</v>
      </c>
      <c r="BM291" s="1">
        <v>38695.986214707598</v>
      </c>
      <c r="BN291" s="1">
        <v>53529.733374432901</v>
      </c>
      <c r="BO291" s="1">
        <v>52793.960600412902</v>
      </c>
      <c r="BP291" s="1">
        <v>44117.317145418499</v>
      </c>
      <c r="BQ291" s="1">
        <v>53489.816934251001</v>
      </c>
      <c r="BR291" s="1">
        <v>62910.003661933297</v>
      </c>
      <c r="BS291" s="1">
        <v>47800.561119445701</v>
      </c>
      <c r="BT291" s="1">
        <v>47800.561119445701</v>
      </c>
      <c r="BU291" s="1">
        <v>74684.065727829395</v>
      </c>
      <c r="BV291" s="7">
        <v>0.64003694300260705</v>
      </c>
      <c r="BW291" s="7">
        <v>1.56240981232848</v>
      </c>
      <c r="BX291" s="1">
        <v>55815.290819806498</v>
      </c>
      <c r="BY291" s="1">
        <v>82219.604810500605</v>
      </c>
      <c r="BZ291" s="1">
        <v>9568.3687244685898</v>
      </c>
      <c r="CA291" s="1">
        <v>85633.248876956306</v>
      </c>
      <c r="CB291" s="1">
        <v>79348.4316437175</v>
      </c>
      <c r="CC291" s="1">
        <v>114049.537503613</v>
      </c>
      <c r="CD291" s="1">
        <v>82454.239161169098</v>
      </c>
      <c r="CE291" s="1">
        <v>76113.774290139801</v>
      </c>
      <c r="CF291" s="1">
        <v>51432.141051225102</v>
      </c>
      <c r="CG291" s="1">
        <v>60433.748100956502</v>
      </c>
      <c r="CH291" s="1">
        <v>74684.065727829395</v>
      </c>
      <c r="CI291" s="1">
        <v>59903.844801939696</v>
      </c>
      <c r="CJ291" s="1">
        <v>69193.136770781493</v>
      </c>
      <c r="CK291" s="1">
        <v>68751.953355066405</v>
      </c>
      <c r="CL291" s="1">
        <v>59650.443047715802</v>
      </c>
      <c r="CM291" s="1">
        <v>60458.988559586898</v>
      </c>
      <c r="CN291" s="1">
        <v>83635.380675541499</v>
      </c>
      <c r="CO291" s="1">
        <v>82485.802073768398</v>
      </c>
      <c r="CP291" s="1">
        <v>68929.329201609493</v>
      </c>
      <c r="CQ291" s="1">
        <v>83573.0148377281</v>
      </c>
      <c r="CR291" s="1">
        <v>98291.2070150254</v>
      </c>
      <c r="CS291" s="1">
        <v>74684.065727829395</v>
      </c>
      <c r="CT291" s="20">
        <v>64977.2994517896</v>
      </c>
      <c r="CU291" s="20">
        <v>78721.353512956397</v>
      </c>
      <c r="CV291" s="20">
        <v>75320.501898587696</v>
      </c>
      <c r="CW291" s="20">
        <v>76763.554851440102</v>
      </c>
      <c r="CX291" s="20">
        <v>61012.364237941903</v>
      </c>
      <c r="CY291" s="20">
        <v>68623.283644243304</v>
      </c>
      <c r="CZ291" s="20">
        <v>71101.593678229503</v>
      </c>
      <c r="DA291" s="20">
        <v>60140.268968284501</v>
      </c>
      <c r="DB291" s="20">
        <v>71009.950072727894</v>
      </c>
      <c r="DC291" s="22">
        <v>115279.43981061901</v>
      </c>
      <c r="DD291" s="22">
        <v>81417.700297008007</v>
      </c>
      <c r="DE291" s="22">
        <v>70656.0047391806</v>
      </c>
      <c r="DF291" s="22">
        <v>56272.2014144477</v>
      </c>
      <c r="DG291" s="22">
        <v>58403.542095135803</v>
      </c>
      <c r="DH291" s="22">
        <v>76424.833791259007</v>
      </c>
      <c r="DI291" s="22">
        <v>69731.069056032997</v>
      </c>
      <c r="DJ291" s="22">
        <v>69755.561100548002</v>
      </c>
      <c r="DK291" s="22">
        <v>73725.927258202704</v>
      </c>
      <c r="DL291" s="22">
        <v>124419.345986532</v>
      </c>
      <c r="DM291" s="6">
        <v>0.19090549760219799</v>
      </c>
      <c r="DN291" s="6">
        <v>1.1414865591479799</v>
      </c>
      <c r="DO291" s="5">
        <v>0.18704284928158399</v>
      </c>
      <c r="DP291" s="5">
        <v>0.51661774291482698</v>
      </c>
      <c r="DQ291" s="24">
        <v>69741.130035133407</v>
      </c>
      <c r="DR291" s="26">
        <v>79608.562554896605</v>
      </c>
      <c r="DS291" t="s">
        <v>1441</v>
      </c>
      <c r="DT291" t="s">
        <v>1442</v>
      </c>
      <c r="DU291" t="s">
        <v>701</v>
      </c>
      <c r="DV291" t="s">
        <v>701</v>
      </c>
      <c r="DW291" t="s">
        <v>4765</v>
      </c>
      <c r="DX291" t="s">
        <v>4766</v>
      </c>
      <c r="DY291" t="s">
        <v>4767</v>
      </c>
      <c r="DZ291" t="s">
        <v>4768</v>
      </c>
      <c r="EA291" t="s">
        <v>4769</v>
      </c>
      <c r="EB291" t="str">
        <f>"HSP90AB1"</f>
        <v>HSP90AB1</v>
      </c>
      <c r="EC291" t="s">
        <v>4770</v>
      </c>
      <c r="ED291" t="s">
        <v>1506</v>
      </c>
      <c r="EE291">
        <v>9606</v>
      </c>
      <c r="EF291" s="15" t="str">
        <f>HYPERLINK("http://www.uniprot.org/uniprot/P08238", "P08238")</f>
        <v>P08238</v>
      </c>
      <c r="EG291" t="s">
        <v>4771</v>
      </c>
      <c r="EH291" t="s">
        <v>4772</v>
      </c>
      <c r="EI291" t="s">
        <v>4773</v>
      </c>
      <c r="EJ291" t="s">
        <v>1510</v>
      </c>
      <c r="EK291" t="s">
        <v>1508</v>
      </c>
      <c r="EL291" t="s">
        <v>1508</v>
      </c>
      <c r="EM291" t="s">
        <v>1508</v>
      </c>
      <c r="EN291" t="s">
        <v>2673</v>
      </c>
      <c r="EO291" t="s">
        <v>1949</v>
      </c>
      <c r="EP291" t="s">
        <v>4774</v>
      </c>
      <c r="EQ291" t="s">
        <v>1514</v>
      </c>
      <c r="ER291" t="s">
        <v>4775</v>
      </c>
      <c r="ES291" t="s">
        <v>4776</v>
      </c>
      <c r="ET291" t="s">
        <v>4777</v>
      </c>
      <c r="EU291" t="s">
        <v>1508</v>
      </c>
      <c r="EV291" t="s">
        <v>4778</v>
      </c>
      <c r="EW291" t="s">
        <v>98</v>
      </c>
    </row>
    <row r="292" spans="1:153">
      <c r="A292">
        <v>417</v>
      </c>
      <c r="B292">
        <v>1</v>
      </c>
      <c r="C292" t="s">
        <v>703</v>
      </c>
      <c r="D292" t="s">
        <v>98</v>
      </c>
      <c r="E292" t="s">
        <v>98</v>
      </c>
      <c r="F292" t="s">
        <v>98</v>
      </c>
      <c r="G292" t="s">
        <v>98</v>
      </c>
      <c r="H292" t="s">
        <v>98</v>
      </c>
      <c r="I292">
        <v>9.4</v>
      </c>
      <c r="J292">
        <v>1103</v>
      </c>
      <c r="K292">
        <v>124567</v>
      </c>
      <c r="L292" t="s">
        <v>704</v>
      </c>
      <c r="M292">
        <v>18</v>
      </c>
      <c r="N292">
        <v>18</v>
      </c>
      <c r="O292">
        <v>1</v>
      </c>
      <c r="P292">
        <v>9</v>
      </c>
      <c r="Q292">
        <v>9</v>
      </c>
      <c r="R292">
        <v>9</v>
      </c>
      <c r="S292">
        <v>9</v>
      </c>
      <c r="T292">
        <v>9</v>
      </c>
      <c r="U292">
        <v>9</v>
      </c>
      <c r="V292">
        <v>9</v>
      </c>
      <c r="W292" s="1">
        <v>200666.03080000001</v>
      </c>
      <c r="X292" s="1">
        <v>113330.2795</v>
      </c>
      <c r="Y292" s="1">
        <v>27058.258239999999</v>
      </c>
      <c r="Z292" s="1">
        <v>163940.48240000001</v>
      </c>
      <c r="AA292" s="1">
        <v>84282.658330000006</v>
      </c>
      <c r="AB292" s="1">
        <v>184740.98</v>
      </c>
      <c r="AC292" s="1">
        <v>190084.0049</v>
      </c>
      <c r="AD292" s="1">
        <v>174368.21239999999</v>
      </c>
      <c r="AE292" s="1">
        <v>138384.03690000001</v>
      </c>
      <c r="AF292" s="1">
        <v>156160.50630000001</v>
      </c>
      <c r="AG292" s="1">
        <v>156217.4657</v>
      </c>
      <c r="AH292">
        <v>9</v>
      </c>
      <c r="AI292" s="1">
        <v>27442.812190000001</v>
      </c>
      <c r="AJ292" s="1">
        <v>28634.27002</v>
      </c>
      <c r="AK292" s="1">
        <v>35810.795290000002</v>
      </c>
      <c r="AL292" s="1">
        <v>36175.079469999997</v>
      </c>
      <c r="AM292" s="1">
        <v>36604.319949999997</v>
      </c>
      <c r="AN292" s="1">
        <v>38681.535029999999</v>
      </c>
      <c r="AO292" s="1">
        <v>36663.004549999998</v>
      </c>
      <c r="AP292" s="1">
        <v>34625.278019999998</v>
      </c>
      <c r="AQ292" s="1">
        <v>20846.866429999998</v>
      </c>
      <c r="AR292" s="1">
        <v>45498.460449999999</v>
      </c>
      <c r="AS292" s="1">
        <v>34098.242140000002</v>
      </c>
      <c r="AT292" s="1">
        <v>89286.980864090903</v>
      </c>
      <c r="AU292" s="1">
        <v>144475.719588181</v>
      </c>
      <c r="AV292" s="1">
        <v>34098.242140000002</v>
      </c>
      <c r="AW292" s="1">
        <v>100286.077583203</v>
      </c>
      <c r="AX292" s="1">
        <v>100220.752155618</v>
      </c>
      <c r="AY292" s="1">
        <v>19224.791219491799</v>
      </c>
      <c r="AZ292" s="1">
        <v>119940.56682349399</v>
      </c>
      <c r="BA292" s="1">
        <v>149075.11063697501</v>
      </c>
      <c r="BB292" s="1">
        <v>133447.91448183701</v>
      </c>
      <c r="BC292" s="1">
        <v>111803.86222231</v>
      </c>
      <c r="BD292" s="1">
        <v>120425.226367842</v>
      </c>
      <c r="BE292" s="1">
        <v>86587.800837296207</v>
      </c>
      <c r="BF292" s="1">
        <v>106044.98427230401</v>
      </c>
      <c r="BG292" s="1">
        <v>110991.924767729</v>
      </c>
      <c r="BH292" s="1">
        <v>110991.924767729</v>
      </c>
      <c r="BI292" s="1">
        <v>55861.944575995003</v>
      </c>
      <c r="BJ292" s="1">
        <v>54051.571137805302</v>
      </c>
      <c r="BK292" s="1">
        <v>63832.141333232299</v>
      </c>
      <c r="BL292" s="1">
        <v>57029.169803546698</v>
      </c>
      <c r="BM292" s="1">
        <v>57703.502736081296</v>
      </c>
      <c r="BN292" s="1">
        <v>66157.500330005496</v>
      </c>
      <c r="BO292" s="1">
        <v>59835.495513187903</v>
      </c>
      <c r="BP292" s="1">
        <v>58873.212306956397</v>
      </c>
      <c r="BQ292" s="1">
        <v>61329.156794711897</v>
      </c>
      <c r="BR292" s="1">
        <v>47936.067680594999</v>
      </c>
      <c r="BS292" s="1">
        <v>57546.565664064801</v>
      </c>
      <c r="BT292" s="1">
        <v>57546.565664064801</v>
      </c>
      <c r="BU292" s="1">
        <v>79919.985528196397</v>
      </c>
      <c r="BV292" s="7">
        <v>0.72005225330980505</v>
      </c>
      <c r="BW292" s="7">
        <v>1.3887880989239001</v>
      </c>
      <c r="BX292" s="1">
        <v>72211.216139387499</v>
      </c>
      <c r="BY292" s="1">
        <v>72164.178418056894</v>
      </c>
      <c r="BZ292" s="1">
        <v>13842.8542370056</v>
      </c>
      <c r="CA292" s="1">
        <v>86363.475404512603</v>
      </c>
      <c r="CB292" s="1">
        <v>107341.86932656199</v>
      </c>
      <c r="CC292" s="1">
        <v>96089.471522141597</v>
      </c>
      <c r="CD292" s="1">
        <v>80504.622921913702</v>
      </c>
      <c r="CE292" s="1">
        <v>86712.455601508205</v>
      </c>
      <c r="CF292" s="1">
        <v>62347.741102035798</v>
      </c>
      <c r="CG292" s="1">
        <v>76357.929877475894</v>
      </c>
      <c r="CH292" s="1">
        <v>79919.985528196397</v>
      </c>
      <c r="CI292" s="1">
        <v>77580.403809888696</v>
      </c>
      <c r="CJ292" s="1">
        <v>75066.178724323006</v>
      </c>
      <c r="CK292" s="1">
        <v>88649.3182124218</v>
      </c>
      <c r="CL292" s="1">
        <v>79201.432314676204</v>
      </c>
      <c r="CM292" s="1">
        <v>80137.937866092805</v>
      </c>
      <c r="CN292" s="1">
        <v>91878.749112866106</v>
      </c>
      <c r="CO292" s="1">
        <v>83098.824061930194</v>
      </c>
      <c r="CP292" s="1">
        <v>81762.416597321499</v>
      </c>
      <c r="CQ292" s="1">
        <v>85173.203073534096</v>
      </c>
      <c r="CR292" s="1">
        <v>66573.040304021197</v>
      </c>
      <c r="CS292" s="1">
        <v>79919.985528196397</v>
      </c>
      <c r="CT292" s="20">
        <v>84064.594951494102</v>
      </c>
      <c r="CU292" s="20">
        <v>69093.761923487007</v>
      </c>
      <c r="CV292" s="20">
        <v>75962.787801277504</v>
      </c>
      <c r="CW292" s="20">
        <v>103845.070447062</v>
      </c>
      <c r="CX292" s="20">
        <v>79016.027612676204</v>
      </c>
      <c r="CY292" s="20">
        <v>74447.957053219405</v>
      </c>
      <c r="CZ292" s="20">
        <v>91678.963226536405</v>
      </c>
      <c r="DA292" s="20">
        <v>79851.803250946803</v>
      </c>
      <c r="DB292" s="20">
        <v>94123.158563827295</v>
      </c>
      <c r="DC292" s="22">
        <v>97125.6937225195</v>
      </c>
      <c r="DD292" s="22">
        <v>79492.592840111698</v>
      </c>
      <c r="DE292" s="22">
        <v>80494.703239540293</v>
      </c>
      <c r="DF292" s="22">
        <v>68215.022227740294</v>
      </c>
      <c r="DG292" s="22">
        <v>73792.768312942106</v>
      </c>
      <c r="DH292" s="22">
        <v>83957.507853527903</v>
      </c>
      <c r="DI292" s="22">
        <v>70249.299800169305</v>
      </c>
      <c r="DJ292" s="22">
        <v>82742.474252161206</v>
      </c>
      <c r="DK292" s="22">
        <v>75137.571455812795</v>
      </c>
      <c r="DL292" s="22">
        <v>84269.736698778899</v>
      </c>
      <c r="DM292" s="6">
        <v>-7.1075280658522005E-2</v>
      </c>
      <c r="DN292" s="6">
        <v>-1.05050006283121</v>
      </c>
      <c r="DO292" s="5">
        <v>0.49492808805731803</v>
      </c>
      <c r="DP292" s="5">
        <v>0.79700488663023294</v>
      </c>
      <c r="DQ292" s="24">
        <v>83564.902758947399</v>
      </c>
      <c r="DR292" s="26">
        <v>79547.737040330394</v>
      </c>
      <c r="DS292" t="s">
        <v>1443</v>
      </c>
      <c r="DT292" t="s">
        <v>1442</v>
      </c>
      <c r="DU292" t="s">
        <v>703</v>
      </c>
      <c r="DV292" t="s">
        <v>703</v>
      </c>
      <c r="DW292" t="s">
        <v>4779</v>
      </c>
      <c r="DX292" t="s">
        <v>4780</v>
      </c>
      <c r="DY292" t="s">
        <v>4781</v>
      </c>
      <c r="DZ292" t="s">
        <v>4782</v>
      </c>
      <c r="EA292" t="s">
        <v>4783</v>
      </c>
      <c r="EB292" t="str">
        <f>"CACNA2D1"</f>
        <v>CACNA2D1</v>
      </c>
      <c r="EC292" t="s">
        <v>4784</v>
      </c>
      <c r="ED292" t="s">
        <v>1506</v>
      </c>
      <c r="EE292">
        <v>9606</v>
      </c>
      <c r="EF292" s="15" t="str">
        <f>HYPERLINK("http://www.uniprot.org/uniprot/P54289", "P54289")</f>
        <v>P54289</v>
      </c>
      <c r="EG292" t="s">
        <v>4785</v>
      </c>
      <c r="EH292" t="s">
        <v>4786</v>
      </c>
      <c r="EI292" t="s">
        <v>2755</v>
      </c>
      <c r="EJ292" t="s">
        <v>1542</v>
      </c>
      <c r="EK292" t="s">
        <v>1508</v>
      </c>
      <c r="EL292" t="s">
        <v>1508</v>
      </c>
      <c r="EM292" t="s">
        <v>3025</v>
      </c>
      <c r="EN292" t="s">
        <v>1805</v>
      </c>
      <c r="EO292" t="s">
        <v>4787</v>
      </c>
      <c r="EP292" t="s">
        <v>1575</v>
      </c>
      <c r="EQ292" t="s">
        <v>1508</v>
      </c>
      <c r="ER292" t="s">
        <v>4788</v>
      </c>
      <c r="ES292" t="s">
        <v>4789</v>
      </c>
      <c r="ET292" t="s">
        <v>4790</v>
      </c>
      <c r="EU292" t="s">
        <v>1508</v>
      </c>
      <c r="EV292" t="s">
        <v>4791</v>
      </c>
      <c r="EW292" t="s">
        <v>98</v>
      </c>
    </row>
    <row r="293" spans="1:153">
      <c r="A293">
        <v>260</v>
      </c>
      <c r="B293">
        <v>1</v>
      </c>
      <c r="C293" t="s">
        <v>705</v>
      </c>
      <c r="D293" t="s">
        <v>98</v>
      </c>
      <c r="E293" t="s">
        <v>98</v>
      </c>
      <c r="F293" t="s">
        <v>706</v>
      </c>
      <c r="G293" t="s">
        <v>98</v>
      </c>
      <c r="H293" t="s">
        <v>98</v>
      </c>
      <c r="I293">
        <v>27.9</v>
      </c>
      <c r="J293">
        <v>219</v>
      </c>
      <c r="K293">
        <v>21865</v>
      </c>
      <c r="L293" t="s">
        <v>707</v>
      </c>
      <c r="M293">
        <v>11</v>
      </c>
      <c r="N293">
        <v>8</v>
      </c>
      <c r="O293">
        <v>0.72699999999999998</v>
      </c>
      <c r="P293">
        <v>5</v>
      </c>
      <c r="Q293">
        <v>6</v>
      </c>
      <c r="R293">
        <v>3</v>
      </c>
      <c r="S293">
        <v>5</v>
      </c>
      <c r="T293">
        <v>4.2</v>
      </c>
      <c r="U293">
        <v>5.625</v>
      </c>
      <c r="V293">
        <v>3</v>
      </c>
      <c r="W293" s="1">
        <v>127342.53909999999</v>
      </c>
      <c r="X293" s="1">
        <v>132402.73139999999</v>
      </c>
      <c r="Y293" s="1">
        <v>33213.412600000003</v>
      </c>
      <c r="Z293" s="1">
        <v>261949.125</v>
      </c>
      <c r="AA293" s="1">
        <v>61756.179689999997</v>
      </c>
      <c r="AB293" s="1">
        <v>122137.9238</v>
      </c>
      <c r="AC293" s="1">
        <v>104529.72169999999</v>
      </c>
      <c r="AD293" s="1">
        <v>136125.15820000001</v>
      </c>
      <c r="AE293" s="1">
        <v>67940.075679999994</v>
      </c>
      <c r="AF293" s="1">
        <v>78374.188479999997</v>
      </c>
      <c r="AG293" s="1">
        <v>121395.29369999999</v>
      </c>
      <c r="AH293">
        <v>5</v>
      </c>
      <c r="AI293" s="1">
        <v>47271.335570000003</v>
      </c>
      <c r="AJ293" s="1">
        <v>51458.367310000001</v>
      </c>
      <c r="AK293" s="1">
        <v>59441.342409999997</v>
      </c>
      <c r="AL293" s="1">
        <v>64836.894560000001</v>
      </c>
      <c r="AM293" s="1">
        <v>89441.222410000002</v>
      </c>
      <c r="AN293" s="1">
        <v>57091.644410000001</v>
      </c>
      <c r="AO293" s="1">
        <v>72255.310429999998</v>
      </c>
      <c r="AP293" s="1">
        <v>91921.018429999996</v>
      </c>
      <c r="AQ293" s="1">
        <v>40414.079590000001</v>
      </c>
      <c r="AR293" s="1">
        <v>77519.142699999997</v>
      </c>
      <c r="AS293" s="1">
        <v>65165.035779999998</v>
      </c>
      <c r="AT293" s="1">
        <v>89271.897406818098</v>
      </c>
      <c r="AU293" s="1">
        <v>113378.759031818</v>
      </c>
      <c r="AV293" s="1">
        <v>65165.0357818181</v>
      </c>
      <c r="AW293" s="1">
        <v>63641.482840476303</v>
      </c>
      <c r="AX293" s="1">
        <v>117086.99022811701</v>
      </c>
      <c r="AY293" s="1">
        <v>23598.005357858499</v>
      </c>
      <c r="AZ293" s="1">
        <v>191644.71198004999</v>
      </c>
      <c r="BA293" s="1">
        <v>109231.35912203</v>
      </c>
      <c r="BB293" s="1">
        <v>88226.506161500496</v>
      </c>
      <c r="BC293" s="1">
        <v>61482.430408763197</v>
      </c>
      <c r="BD293" s="1">
        <v>94013.139006025303</v>
      </c>
      <c r="BE293" s="1">
        <v>42510.551604313398</v>
      </c>
      <c r="BF293" s="1">
        <v>53222.096813323602</v>
      </c>
      <c r="BG293" s="1">
        <v>86250.901876632299</v>
      </c>
      <c r="BH293" s="1">
        <v>86250.901876632299</v>
      </c>
      <c r="BI293" s="1">
        <v>96224.421511977795</v>
      </c>
      <c r="BJ293" s="1">
        <v>97135.551189154503</v>
      </c>
      <c r="BK293" s="1">
        <v>105953.194812506</v>
      </c>
      <c r="BL293" s="1">
        <v>102213.85339217501</v>
      </c>
      <c r="BM293" s="1">
        <v>140996.24932531701</v>
      </c>
      <c r="BN293" s="1">
        <v>97644.534555461694</v>
      </c>
      <c r="BO293" s="1">
        <v>117923.56780639901</v>
      </c>
      <c r="BP293" s="1">
        <v>156292.91497313499</v>
      </c>
      <c r="BQ293" s="1">
        <v>118893.716339174</v>
      </c>
      <c r="BR293" s="1">
        <v>81672.277133256299</v>
      </c>
      <c r="BS293" s="1">
        <v>109977.047940422</v>
      </c>
      <c r="BT293" s="1">
        <v>109977.047940422</v>
      </c>
      <c r="BU293" s="1">
        <v>97394.145463631707</v>
      </c>
      <c r="BV293" s="7">
        <v>1.1291956761558</v>
      </c>
      <c r="BW293" s="7">
        <v>0.88558610444238195</v>
      </c>
      <c r="BX293" s="1">
        <v>71863.687247609603</v>
      </c>
      <c r="BY293" s="1">
        <v>132214.12309968701</v>
      </c>
      <c r="BZ293" s="1">
        <v>26646.7656159953</v>
      </c>
      <c r="CA293" s="1">
        <v>216404.38012599599</v>
      </c>
      <c r="CB293" s="1">
        <v>123343.578421219</v>
      </c>
      <c r="CC293" s="1">
        <v>99624.989279899703</v>
      </c>
      <c r="CD293" s="1">
        <v>69425.694577125396</v>
      </c>
      <c r="CE293" s="1">
        <v>106159.23006743799</v>
      </c>
      <c r="CF293" s="1">
        <v>48002.7310625889</v>
      </c>
      <c r="CG293" s="1">
        <v>60098.161597550599</v>
      </c>
      <c r="CH293" s="1">
        <v>97394.145463631707</v>
      </c>
      <c r="CI293" s="1">
        <v>85215.010599014204</v>
      </c>
      <c r="CJ293" s="1">
        <v>86021.894380466998</v>
      </c>
      <c r="CK293" s="1">
        <v>93830.677047232806</v>
      </c>
      <c r="CL293" s="1">
        <v>90519.168245621899</v>
      </c>
      <c r="CM293" s="1">
        <v>124864.319180994</v>
      </c>
      <c r="CN293" s="1">
        <v>86472.642977060896</v>
      </c>
      <c r="CO293" s="1">
        <v>104431.473035616</v>
      </c>
      <c r="CP293" s="1">
        <v>138410.83372300299</v>
      </c>
      <c r="CQ293" s="1">
        <v>105290.623095487</v>
      </c>
      <c r="CR293" s="1">
        <v>72327.833747379103</v>
      </c>
      <c r="CS293" s="1">
        <v>97394.145463631707</v>
      </c>
      <c r="CT293" s="20">
        <v>83660.019636423196</v>
      </c>
      <c r="CU293" s="20">
        <v>126588.722336048</v>
      </c>
      <c r="CV293" s="20">
        <v>190342.965354068</v>
      </c>
      <c r="CW293" s="20">
        <v>119325.503372565</v>
      </c>
      <c r="CX293" s="20">
        <v>86791.912645960503</v>
      </c>
      <c r="CY293" s="20">
        <v>85313.444847013496</v>
      </c>
      <c r="CZ293" s="20">
        <v>97037.398188685693</v>
      </c>
      <c r="DA293" s="20">
        <v>91262.475967235296</v>
      </c>
      <c r="DB293" s="20">
        <v>146654.93555468399</v>
      </c>
      <c r="DC293" s="22">
        <v>100699.33825871001</v>
      </c>
      <c r="DD293" s="22">
        <v>68552.938593531799</v>
      </c>
      <c r="DE293" s="22">
        <v>98547.038728630898</v>
      </c>
      <c r="DF293" s="22">
        <v>52520.064216405503</v>
      </c>
      <c r="DG293" s="22">
        <v>58079.229255139799</v>
      </c>
      <c r="DH293" s="22">
        <v>79017.484151242796</v>
      </c>
      <c r="DI293" s="22">
        <v>88283.293303704704</v>
      </c>
      <c r="DJ293" s="22">
        <v>140069.91625442001</v>
      </c>
      <c r="DK293" s="22">
        <v>92884.633088578601</v>
      </c>
      <c r="DL293" s="22">
        <v>91554.291017058</v>
      </c>
      <c r="DM293" s="6">
        <v>-0.39097573914543399</v>
      </c>
      <c r="DN293" s="6">
        <v>-1.3112792320466899</v>
      </c>
      <c r="DO293" s="5">
        <v>3.8744787879443701E-2</v>
      </c>
      <c r="DP293" s="5">
        <v>0.25130299916250298</v>
      </c>
      <c r="DQ293" s="24">
        <v>114108.597544743</v>
      </c>
      <c r="DR293" s="26">
        <v>87020.822686742205</v>
      </c>
      <c r="DS293" t="s">
        <v>1443</v>
      </c>
      <c r="DT293" t="s">
        <v>1442</v>
      </c>
      <c r="DU293" t="s">
        <v>705</v>
      </c>
      <c r="DV293" t="s">
        <v>705</v>
      </c>
      <c r="DW293" t="s">
        <v>4792</v>
      </c>
      <c r="DX293" t="s">
        <v>4793</v>
      </c>
      <c r="DY293" t="s">
        <v>4794</v>
      </c>
      <c r="DZ293" t="s">
        <v>4795</v>
      </c>
      <c r="EA293" t="s">
        <v>4796</v>
      </c>
      <c r="EB293" t="str">
        <f>"HIST1H1E"</f>
        <v>HIST1H1E</v>
      </c>
      <c r="EC293" t="s">
        <v>4797</v>
      </c>
      <c r="ED293" t="s">
        <v>1506</v>
      </c>
      <c r="EE293">
        <v>9606</v>
      </c>
      <c r="EF293" s="15" t="str">
        <f>HYPERLINK("http://www.uniprot.org/uniprot/P10412", "P10412")</f>
        <v>P10412</v>
      </c>
      <c r="EG293" t="s">
        <v>4798</v>
      </c>
      <c r="EH293" t="s">
        <v>1508</v>
      </c>
      <c r="EI293" t="s">
        <v>4799</v>
      </c>
      <c r="EJ293" t="s">
        <v>1510</v>
      </c>
      <c r="EK293" t="s">
        <v>1508</v>
      </c>
      <c r="EL293" t="s">
        <v>4800</v>
      </c>
      <c r="EM293" t="s">
        <v>1508</v>
      </c>
      <c r="EN293" t="s">
        <v>1508</v>
      </c>
      <c r="EO293" t="s">
        <v>3323</v>
      </c>
      <c r="EP293" t="s">
        <v>4801</v>
      </c>
      <c r="EQ293" t="s">
        <v>1514</v>
      </c>
      <c r="ER293" t="s">
        <v>4802</v>
      </c>
      <c r="ES293" t="s">
        <v>4803</v>
      </c>
      <c r="ET293" t="s">
        <v>4804</v>
      </c>
      <c r="EU293" t="s">
        <v>1508</v>
      </c>
      <c r="EV293" t="s">
        <v>4805</v>
      </c>
      <c r="EW293" t="s">
        <v>98</v>
      </c>
    </row>
    <row r="294" spans="1:153">
      <c r="A294">
        <v>426</v>
      </c>
      <c r="B294">
        <v>1</v>
      </c>
      <c r="C294" t="s">
        <v>708</v>
      </c>
      <c r="D294" t="s">
        <v>98</v>
      </c>
      <c r="E294" t="s">
        <v>98</v>
      </c>
      <c r="F294" t="s">
        <v>98</v>
      </c>
      <c r="G294" t="s">
        <v>98</v>
      </c>
      <c r="H294" t="s">
        <v>98</v>
      </c>
      <c r="I294">
        <v>6.5</v>
      </c>
      <c r="J294">
        <v>489</v>
      </c>
      <c r="K294">
        <v>53666</v>
      </c>
      <c r="L294" t="s">
        <v>709</v>
      </c>
      <c r="M294">
        <v>10</v>
      </c>
      <c r="N294">
        <v>10</v>
      </c>
      <c r="O294">
        <v>1</v>
      </c>
      <c r="P294">
        <v>5</v>
      </c>
      <c r="Q294">
        <v>5</v>
      </c>
      <c r="R294">
        <v>5</v>
      </c>
      <c r="S294">
        <v>5</v>
      </c>
      <c r="T294">
        <v>5</v>
      </c>
      <c r="U294">
        <v>5</v>
      </c>
      <c r="V294">
        <v>5</v>
      </c>
      <c r="W294" s="1">
        <v>178780.05100000001</v>
      </c>
      <c r="X294" s="1">
        <v>195717.96729999999</v>
      </c>
      <c r="Y294" s="1">
        <v>14077.21204</v>
      </c>
      <c r="Z294" s="1">
        <v>137662.5747</v>
      </c>
      <c r="AA294" s="1">
        <v>71140.624020000003</v>
      </c>
      <c r="AB294" s="1">
        <v>213421.7849</v>
      </c>
      <c r="AC294" s="1">
        <v>190167.73439999999</v>
      </c>
      <c r="AD294" s="1">
        <v>150634.86929999999</v>
      </c>
      <c r="AE294" s="1">
        <v>138527.62150000001</v>
      </c>
      <c r="AF294" s="1">
        <v>190123.0552</v>
      </c>
      <c r="AG294" s="1">
        <v>162908.47579999999</v>
      </c>
      <c r="AH294">
        <v>5</v>
      </c>
      <c r="AI294" s="1">
        <v>18562.330689999999</v>
      </c>
      <c r="AJ294" s="1">
        <v>24510.690310000002</v>
      </c>
      <c r="AK294" s="1">
        <v>19662.425050000002</v>
      </c>
      <c r="AL294" s="1">
        <v>30421.261719999999</v>
      </c>
      <c r="AM294" s="1">
        <v>28931.73157</v>
      </c>
      <c r="AN294" s="1">
        <v>34576.91272</v>
      </c>
      <c r="AO294" s="1">
        <v>33939.796750000001</v>
      </c>
      <c r="AP294" s="1">
        <v>31339.027470000001</v>
      </c>
      <c r="AQ294" s="1">
        <v>12372.1908</v>
      </c>
      <c r="AR294" s="1">
        <v>31457.829099999999</v>
      </c>
      <c r="AS294" s="1">
        <v>26577.419620000001</v>
      </c>
      <c r="AT294" s="1">
        <v>87977.890270909003</v>
      </c>
      <c r="AU294" s="1">
        <v>149378.36092363601</v>
      </c>
      <c r="AV294" s="1">
        <v>26577.419618181801</v>
      </c>
      <c r="AW294" s="1">
        <v>89348.207035522995</v>
      </c>
      <c r="AX294" s="1">
        <v>173078.20981042201</v>
      </c>
      <c r="AY294" s="1">
        <v>10001.806473316999</v>
      </c>
      <c r="AZ294" s="1">
        <v>100715.375471529</v>
      </c>
      <c r="BA294" s="1">
        <v>125830.112702912</v>
      </c>
      <c r="BB294" s="1">
        <v>154165.53544263099</v>
      </c>
      <c r="BC294" s="1">
        <v>111853.11035072</v>
      </c>
      <c r="BD294" s="1">
        <v>104034.089612212</v>
      </c>
      <c r="BE294" s="1">
        <v>86677.642664624</v>
      </c>
      <c r="BF294" s="1">
        <v>129108.164901528</v>
      </c>
      <c r="BG294" s="1">
        <v>115745.86240403399</v>
      </c>
      <c r="BH294" s="1">
        <v>115745.86240403399</v>
      </c>
      <c r="BI294" s="1">
        <v>37785.0448061559</v>
      </c>
      <c r="BJ294" s="1">
        <v>46267.682745267397</v>
      </c>
      <c r="BK294" s="1">
        <v>35047.942515148898</v>
      </c>
      <c r="BL294" s="1">
        <v>47958.4102007783</v>
      </c>
      <c r="BM294" s="1">
        <v>45608.339509912497</v>
      </c>
      <c r="BN294" s="1">
        <v>59137.314817259801</v>
      </c>
      <c r="BO294" s="1">
        <v>55391.111041747303</v>
      </c>
      <c r="BP294" s="1">
        <v>53285.614534824403</v>
      </c>
      <c r="BQ294" s="1">
        <v>36397.605943086201</v>
      </c>
      <c r="BR294" s="1">
        <v>33143.201108515503</v>
      </c>
      <c r="BS294" s="1">
        <v>44853.902352625402</v>
      </c>
      <c r="BT294" s="1">
        <v>44853.902352625402</v>
      </c>
      <c r="BU294" s="1">
        <v>72053.130466281407</v>
      </c>
      <c r="BV294" s="7">
        <v>0.62251150036590797</v>
      </c>
      <c r="BW294" s="7">
        <v>1.60639602547455</v>
      </c>
      <c r="BX294" s="1">
        <v>55620.286416687202</v>
      </c>
      <c r="BY294" s="1">
        <v>107743.17606973099</v>
      </c>
      <c r="BZ294" s="1">
        <v>6226.2395540740599</v>
      </c>
      <c r="CA294" s="1">
        <v>62696.479494697604</v>
      </c>
      <c r="CB294" s="1">
        <v>78330.6922499012</v>
      </c>
      <c r="CC294" s="1">
        <v>95969.818773105901</v>
      </c>
      <c r="CD294" s="1">
        <v>69629.847545020297</v>
      </c>
      <c r="CE294" s="1">
        <v>64762.417213699497</v>
      </c>
      <c r="CF294" s="1">
        <v>53957.8293833352</v>
      </c>
      <c r="CG294" s="1">
        <v>80371.317442339394</v>
      </c>
      <c r="CH294" s="1">
        <v>72053.130466281407</v>
      </c>
      <c r="CI294" s="1">
        <v>60697.7457989869</v>
      </c>
      <c r="CJ294" s="1">
        <v>74324.221669915394</v>
      </c>
      <c r="CK294" s="1">
        <v>56300.875557396103</v>
      </c>
      <c r="CL294" s="1">
        <v>77040.199534608895</v>
      </c>
      <c r="CM294" s="1">
        <v>73265.055317217804</v>
      </c>
      <c r="CN294" s="1">
        <v>94997.947479683906</v>
      </c>
      <c r="CO294" s="1">
        <v>88980.060624082806</v>
      </c>
      <c r="CP294" s="1">
        <v>85597.799403711397</v>
      </c>
      <c r="CQ294" s="1">
        <v>58468.969523762797</v>
      </c>
      <c r="CR294" s="1">
        <v>53241.106532223399</v>
      </c>
      <c r="CS294" s="1">
        <v>72053.130466281407</v>
      </c>
      <c r="CT294" s="20">
        <v>64750.285325198303</v>
      </c>
      <c r="CU294" s="20">
        <v>103158.95669339001</v>
      </c>
      <c r="CV294" s="20">
        <v>55145.990193604601</v>
      </c>
      <c r="CW294" s="20">
        <v>75778.969621923898</v>
      </c>
      <c r="CX294" s="20">
        <v>61820.9563568761</v>
      </c>
      <c r="CY294" s="20">
        <v>73712.110526054006</v>
      </c>
      <c r="CZ294" s="20">
        <v>58224.992633108202</v>
      </c>
      <c r="DA294" s="20">
        <v>77672.823279375603</v>
      </c>
      <c r="DB294" s="20">
        <v>86050.859336222304</v>
      </c>
      <c r="DC294" s="22">
        <v>97004.750646532004</v>
      </c>
      <c r="DD294" s="22">
        <v>68754.525138067402</v>
      </c>
      <c r="DE294" s="22">
        <v>60118.601399651299</v>
      </c>
      <c r="DF294" s="22">
        <v>59035.571548952998</v>
      </c>
      <c r="DG294" s="22">
        <v>77671.3304897747</v>
      </c>
      <c r="DH294" s="22">
        <v>86807.787422061403</v>
      </c>
      <c r="DI294" s="22">
        <v>75221.124072224906</v>
      </c>
      <c r="DJ294" s="22">
        <v>86623.830458495402</v>
      </c>
      <c r="DK294" s="22">
        <v>51579.795252582</v>
      </c>
      <c r="DL294" s="22">
        <v>67393.858062256695</v>
      </c>
      <c r="DM294" s="6">
        <v>1.9211890426631001E-3</v>
      </c>
      <c r="DN294" s="6">
        <v>1.0013318479976301</v>
      </c>
      <c r="DO294" s="5">
        <v>0.99058053159798898</v>
      </c>
      <c r="DP294" s="5">
        <v>0.997782564277226</v>
      </c>
      <c r="DQ294" s="24">
        <v>72923.993773972499</v>
      </c>
      <c r="DR294" s="26">
        <v>73021.117449059893</v>
      </c>
      <c r="DS294" t="s">
        <v>1441</v>
      </c>
      <c r="DT294" t="s">
        <v>1442</v>
      </c>
      <c r="DU294" t="s">
        <v>708</v>
      </c>
      <c r="DV294" t="s">
        <v>708</v>
      </c>
      <c r="DW294" t="s">
        <v>4806</v>
      </c>
      <c r="DX294" t="s">
        <v>4807</v>
      </c>
      <c r="DY294" t="s">
        <v>4808</v>
      </c>
      <c r="DZ294" t="s">
        <v>4809</v>
      </c>
      <c r="EA294" t="s">
        <v>4810</v>
      </c>
      <c r="EB294" t="str">
        <f>"ANTXR2"</f>
        <v>ANTXR2</v>
      </c>
      <c r="EC294" t="s">
        <v>4811</v>
      </c>
      <c r="ED294" t="s">
        <v>1506</v>
      </c>
      <c r="EE294">
        <v>9606</v>
      </c>
      <c r="EF294" s="15" t="str">
        <f>HYPERLINK("http://www.uniprot.org/uniprot/P58335", "P58335")</f>
        <v>P58335</v>
      </c>
      <c r="EG294" t="s">
        <v>4812</v>
      </c>
      <c r="EH294" t="s">
        <v>1508</v>
      </c>
      <c r="EI294" t="s">
        <v>4813</v>
      </c>
      <c r="EJ294" t="s">
        <v>1542</v>
      </c>
      <c r="EK294" t="s">
        <v>1508</v>
      </c>
      <c r="EL294" t="s">
        <v>1603</v>
      </c>
      <c r="EM294" t="s">
        <v>3025</v>
      </c>
      <c r="EN294" t="s">
        <v>2088</v>
      </c>
      <c r="EO294" t="s">
        <v>2271</v>
      </c>
      <c r="EP294" t="s">
        <v>1575</v>
      </c>
      <c r="EQ294" t="s">
        <v>1514</v>
      </c>
      <c r="ER294" t="s">
        <v>4814</v>
      </c>
      <c r="ES294" t="s">
        <v>4815</v>
      </c>
      <c r="ET294" t="s">
        <v>4816</v>
      </c>
      <c r="EU294" t="s">
        <v>1508</v>
      </c>
      <c r="EV294" t="s">
        <v>4817</v>
      </c>
      <c r="EW294" t="s">
        <v>98</v>
      </c>
    </row>
    <row r="295" spans="1:153">
      <c r="A295">
        <v>419</v>
      </c>
      <c r="B295">
        <v>1</v>
      </c>
      <c r="C295" t="s">
        <v>710</v>
      </c>
      <c r="D295" t="s">
        <v>98</v>
      </c>
      <c r="E295" t="s">
        <v>98</v>
      </c>
      <c r="F295" t="s">
        <v>98</v>
      </c>
      <c r="G295" t="s">
        <v>98</v>
      </c>
      <c r="H295" t="s">
        <v>98</v>
      </c>
      <c r="I295">
        <v>8.5</v>
      </c>
      <c r="J295">
        <v>743</v>
      </c>
      <c r="K295">
        <v>82265</v>
      </c>
      <c r="L295" t="s">
        <v>711</v>
      </c>
      <c r="M295">
        <v>13</v>
      </c>
      <c r="N295">
        <v>13</v>
      </c>
      <c r="O295">
        <v>1</v>
      </c>
      <c r="P295">
        <v>8</v>
      </c>
      <c r="Q295">
        <v>5</v>
      </c>
      <c r="R295">
        <v>8</v>
      </c>
      <c r="S295">
        <v>5</v>
      </c>
      <c r="T295">
        <v>8</v>
      </c>
      <c r="U295">
        <v>5</v>
      </c>
      <c r="V295">
        <v>8</v>
      </c>
      <c r="W295" s="1">
        <v>137966.49960000001</v>
      </c>
      <c r="X295" s="1">
        <v>273808.84499999997</v>
      </c>
      <c r="Y295" s="1">
        <v>15003.1142</v>
      </c>
      <c r="Z295" s="1">
        <v>117247.2668</v>
      </c>
      <c r="AA295" s="1">
        <v>44142.444759999998</v>
      </c>
      <c r="AB295" s="1">
        <v>215237.527</v>
      </c>
      <c r="AC295" s="1">
        <v>137354.84349999999</v>
      </c>
      <c r="AD295" s="1">
        <v>93785.519409999994</v>
      </c>
      <c r="AE295" s="1">
        <v>113035.8036</v>
      </c>
      <c r="AF295" s="1">
        <v>118963.18520000001</v>
      </c>
      <c r="AG295" s="1">
        <v>139060.215</v>
      </c>
      <c r="AH295">
        <v>5</v>
      </c>
      <c r="AI295" s="1">
        <v>25786.986209999999</v>
      </c>
      <c r="AJ295" s="1">
        <v>66678.866460000005</v>
      </c>
      <c r="AK295" s="1">
        <v>31638.77002</v>
      </c>
      <c r="AL295" s="1">
        <v>32918.026120000002</v>
      </c>
      <c r="AM295" s="1">
        <v>70420.784419999996</v>
      </c>
      <c r="AN295" s="1">
        <v>36318.264649999997</v>
      </c>
      <c r="AO295" s="1">
        <v>48452.60742</v>
      </c>
      <c r="AP295" s="1">
        <v>40183.199220000002</v>
      </c>
      <c r="AQ295" s="1">
        <v>53570.954960000003</v>
      </c>
      <c r="AR295" s="1">
        <v>57890.176149999999</v>
      </c>
      <c r="AS295" s="1">
        <v>46385.863559999998</v>
      </c>
      <c r="AT295" s="1">
        <v>87084.080148181805</v>
      </c>
      <c r="AU295" s="1">
        <v>127782.296733636</v>
      </c>
      <c r="AV295" s="1">
        <v>46385.863562727201</v>
      </c>
      <c r="AW295" s="1">
        <v>68950.978038524001</v>
      </c>
      <c r="AX295" s="1">
        <v>242135.892665483</v>
      </c>
      <c r="AY295" s="1">
        <v>10659.656492996501</v>
      </c>
      <c r="AZ295" s="1">
        <v>85779.323280175406</v>
      </c>
      <c r="BA295" s="1">
        <v>78077.032295518497</v>
      </c>
      <c r="BB295" s="1">
        <v>155477.13937848699</v>
      </c>
      <c r="BC295" s="1">
        <v>80789.554104354902</v>
      </c>
      <c r="BD295" s="1">
        <v>64771.796702636297</v>
      </c>
      <c r="BE295" s="1">
        <v>70727.244766484495</v>
      </c>
      <c r="BF295" s="1">
        <v>80785.144736158298</v>
      </c>
      <c r="BG295" s="1">
        <v>98801.762352904101</v>
      </c>
      <c r="BH295" s="1">
        <v>98801.762352904101</v>
      </c>
      <c r="BI295" s="1">
        <v>52491.384063397098</v>
      </c>
      <c r="BJ295" s="1">
        <v>125866.574958383</v>
      </c>
      <c r="BK295" s="1">
        <v>56395.5763386865</v>
      </c>
      <c r="BL295" s="1">
        <v>51894.501095758496</v>
      </c>
      <c r="BM295" s="1">
        <v>111012.195609891</v>
      </c>
      <c r="BN295" s="1">
        <v>62115.5702250217</v>
      </c>
      <c r="BO295" s="1">
        <v>79076.600771435304</v>
      </c>
      <c r="BP295" s="1">
        <v>68323.321981279703</v>
      </c>
      <c r="BQ295" s="1">
        <v>157599.77680176799</v>
      </c>
      <c r="BR295" s="1">
        <v>60991.676960532503</v>
      </c>
      <c r="BS295" s="1">
        <v>78284.010427286295</v>
      </c>
      <c r="BT295" s="1">
        <v>78284.010427286295</v>
      </c>
      <c r="BU295" s="1">
        <v>87946.564425615899</v>
      </c>
      <c r="BV295" s="7">
        <v>0.89013153542226098</v>
      </c>
      <c r="BW295" s="7">
        <v>1.1234294710451</v>
      </c>
      <c r="BX295" s="1">
        <v>61375.439950298001</v>
      </c>
      <c r="BY295" s="1">
        <v>215532.793919166</v>
      </c>
      <c r="BZ295" s="1">
        <v>9488.4964011848897</v>
      </c>
      <c r="CA295" s="1">
        <v>76354.880738865002</v>
      </c>
      <c r="CB295" s="1">
        <v>69498.828638423307</v>
      </c>
      <c r="CC295" s="1">
        <v>138395.10479803299</v>
      </c>
      <c r="CD295" s="1">
        <v>71913.329840989201</v>
      </c>
      <c r="CE295" s="1">
        <v>57655.418850976203</v>
      </c>
      <c r="CF295" s="1">
        <v>62956.5509801769</v>
      </c>
      <c r="CG295" s="1">
        <v>71909.404923306196</v>
      </c>
      <c r="CH295" s="1">
        <v>87946.564425615899</v>
      </c>
      <c r="CI295" s="1">
        <v>58970.367832767799</v>
      </c>
      <c r="CJ295" s="1">
        <v>141402.219727755</v>
      </c>
      <c r="CK295" s="1">
        <v>63356.4524954546</v>
      </c>
      <c r="CL295" s="1">
        <v>58299.811916157698</v>
      </c>
      <c r="CM295" s="1">
        <v>124714.372193576</v>
      </c>
      <c r="CN295" s="1">
        <v>69782.4622015614</v>
      </c>
      <c r="CO295" s="1">
        <v>88836.983776698704</v>
      </c>
      <c r="CP295" s="1">
        <v>76756.433473473604</v>
      </c>
      <c r="CQ295" s="1">
        <v>177052.23388923801</v>
      </c>
      <c r="CR295" s="1">
        <v>68519.847385925095</v>
      </c>
      <c r="CS295" s="1">
        <v>87946.564425615899</v>
      </c>
      <c r="CT295" s="20">
        <v>71450.1399537752</v>
      </c>
      <c r="CU295" s="20">
        <v>206362.37917770899</v>
      </c>
      <c r="CV295" s="20">
        <v>67159.520572688707</v>
      </c>
      <c r="CW295" s="20">
        <v>67234.815279664705</v>
      </c>
      <c r="CX295" s="20">
        <v>60061.613296342803</v>
      </c>
      <c r="CY295" s="20">
        <v>140237.67508110599</v>
      </c>
      <c r="CZ295" s="20">
        <v>65521.698255776202</v>
      </c>
      <c r="DA295" s="20">
        <v>58778.546986372901</v>
      </c>
      <c r="DB295" s="20">
        <v>146478.820665173</v>
      </c>
      <c r="DC295" s="22">
        <v>139887.54801521101</v>
      </c>
      <c r="DD295" s="22">
        <v>71009.301594658304</v>
      </c>
      <c r="DE295" s="22">
        <v>53521.213283227597</v>
      </c>
      <c r="DF295" s="22">
        <v>68881.124617911904</v>
      </c>
      <c r="DG295" s="22">
        <v>69493.686713897696</v>
      </c>
      <c r="DH295" s="22">
        <v>63766.231853342499</v>
      </c>
      <c r="DI295" s="22">
        <v>75100.1711169958</v>
      </c>
      <c r="DJ295" s="22">
        <v>77676.486149440301</v>
      </c>
      <c r="DK295" s="22">
        <v>156190.84870835001</v>
      </c>
      <c r="DL295" s="22">
        <v>86734.051374001094</v>
      </c>
      <c r="DM295" s="6">
        <v>-0.18675764297681399</v>
      </c>
      <c r="DN295" s="6">
        <v>-1.1382033901416699</v>
      </c>
      <c r="DO295" s="5">
        <v>0.47752351872918303</v>
      </c>
      <c r="DP295" s="5">
        <v>0.78275445743496896</v>
      </c>
      <c r="DQ295" s="24">
        <v>98142.801029845403</v>
      </c>
      <c r="DR295" s="26">
        <v>86226.066342703605</v>
      </c>
      <c r="DS295" t="s">
        <v>1443</v>
      </c>
      <c r="DT295" t="s">
        <v>1442</v>
      </c>
      <c r="DU295" t="s">
        <v>710</v>
      </c>
      <c r="DV295" t="s">
        <v>710</v>
      </c>
      <c r="DW295" t="s">
        <v>4818</v>
      </c>
      <c r="DX295" t="s">
        <v>4819</v>
      </c>
      <c r="DY295" t="s">
        <v>4820</v>
      </c>
      <c r="DZ295" t="s">
        <v>4821</v>
      </c>
      <c r="EA295" t="s">
        <v>1508</v>
      </c>
      <c r="EB295" t="str">
        <f>"NAGLU"</f>
        <v>NAGLU</v>
      </c>
      <c r="EC295" t="s">
        <v>4822</v>
      </c>
      <c r="ED295" t="s">
        <v>1506</v>
      </c>
      <c r="EE295">
        <v>9606</v>
      </c>
      <c r="EF295" s="15" t="str">
        <f>HYPERLINK("http://www.uniprot.org/uniprot/P54802", "P54802")</f>
        <v>P54802</v>
      </c>
      <c r="EG295" t="s">
        <v>4823</v>
      </c>
      <c r="EH295" t="s">
        <v>1508</v>
      </c>
      <c r="EI295" t="s">
        <v>3159</v>
      </c>
      <c r="EJ295" t="s">
        <v>1510</v>
      </c>
      <c r="EK295" t="s">
        <v>1508</v>
      </c>
      <c r="EL295" t="s">
        <v>4824</v>
      </c>
      <c r="EM295" t="s">
        <v>1528</v>
      </c>
      <c r="EN295" t="s">
        <v>1508</v>
      </c>
      <c r="EO295" t="s">
        <v>2816</v>
      </c>
      <c r="EP295" t="s">
        <v>1604</v>
      </c>
      <c r="EQ295" t="s">
        <v>1514</v>
      </c>
      <c r="ER295" t="s">
        <v>4825</v>
      </c>
      <c r="ES295" t="s">
        <v>4826</v>
      </c>
      <c r="ET295" t="s">
        <v>4827</v>
      </c>
      <c r="EU295" t="s">
        <v>1508</v>
      </c>
      <c r="EV295" t="s">
        <v>4828</v>
      </c>
      <c r="EW295" t="s">
        <v>98</v>
      </c>
    </row>
    <row r="296" spans="1:153">
      <c r="A296">
        <v>164</v>
      </c>
      <c r="B296">
        <v>1</v>
      </c>
      <c r="C296" t="s">
        <v>712</v>
      </c>
      <c r="D296" t="s">
        <v>98</v>
      </c>
      <c r="E296" t="s">
        <v>98</v>
      </c>
      <c r="F296" t="s">
        <v>98</v>
      </c>
      <c r="G296" t="s">
        <v>98</v>
      </c>
      <c r="H296" t="s">
        <v>98</v>
      </c>
      <c r="I296">
        <v>10.6</v>
      </c>
      <c r="J296">
        <v>710</v>
      </c>
      <c r="K296">
        <v>78181</v>
      </c>
      <c r="L296" t="s">
        <v>713</v>
      </c>
      <c r="M296">
        <v>13</v>
      </c>
      <c r="N296">
        <v>13</v>
      </c>
      <c r="O296">
        <v>1</v>
      </c>
      <c r="P296">
        <v>10</v>
      </c>
      <c r="Q296">
        <v>3</v>
      </c>
      <c r="R296">
        <v>10</v>
      </c>
      <c r="S296">
        <v>3</v>
      </c>
      <c r="T296">
        <v>10</v>
      </c>
      <c r="U296">
        <v>3</v>
      </c>
      <c r="V296">
        <v>10</v>
      </c>
      <c r="W296" s="1">
        <v>128420.0684</v>
      </c>
      <c r="X296" s="1">
        <v>112845.0753</v>
      </c>
      <c r="Y296" s="1">
        <v>22761.929550000001</v>
      </c>
      <c r="Z296" s="1">
        <v>164912.13500000001</v>
      </c>
      <c r="AA296" s="1">
        <v>74785.084600000002</v>
      </c>
      <c r="AB296" s="1">
        <v>172376.72440000001</v>
      </c>
      <c r="AC296" s="1">
        <v>170586.33859999999</v>
      </c>
      <c r="AD296" s="1">
        <v>192598.02540000001</v>
      </c>
      <c r="AE296" s="1">
        <v>190456.15839999999</v>
      </c>
      <c r="AF296" s="1">
        <v>383503.77539999998</v>
      </c>
      <c r="AG296" s="1">
        <v>176720.3762</v>
      </c>
      <c r="AH296">
        <v>3</v>
      </c>
      <c r="AI296" s="1">
        <v>5364.5877069999997</v>
      </c>
      <c r="AJ296" s="1">
        <v>11358.189640000001</v>
      </c>
      <c r="AK296" s="1">
        <v>10527.637210000001</v>
      </c>
      <c r="AL296" s="1">
        <v>10033.896360000001</v>
      </c>
      <c r="AM296" s="1">
        <v>8929.8078000000005</v>
      </c>
      <c r="AN296" s="1">
        <v>12605.15869</v>
      </c>
      <c r="AO296" s="1">
        <v>14804.465819999999</v>
      </c>
      <c r="AP296" s="1">
        <v>10705.50513</v>
      </c>
      <c r="AQ296" s="1">
        <v>4628.2813720000004</v>
      </c>
      <c r="AR296" s="1">
        <v>9535.5487670000002</v>
      </c>
      <c r="AS296" s="1">
        <v>9849.3078499999992</v>
      </c>
      <c r="AT296" s="1">
        <v>86286.730799818193</v>
      </c>
      <c r="AU296" s="1">
        <v>162724.15375</v>
      </c>
      <c r="AV296" s="1">
        <v>9849.3078496363596</v>
      </c>
      <c r="AW296" s="1">
        <v>64179.995445460598</v>
      </c>
      <c r="AX296" s="1">
        <v>99791.674153803193</v>
      </c>
      <c r="AY296" s="1">
        <v>16172.2657633831</v>
      </c>
      <c r="AZ296" s="1">
        <v>120651.437999993</v>
      </c>
      <c r="BA296" s="1">
        <v>132276.25921680499</v>
      </c>
      <c r="BB296" s="1">
        <v>124516.576540789</v>
      </c>
      <c r="BC296" s="1">
        <v>100335.698986752</v>
      </c>
      <c r="BD296" s="1">
        <v>133015.41885162101</v>
      </c>
      <c r="BE296" s="1">
        <v>119169.669285574</v>
      </c>
      <c r="BF296" s="1">
        <v>260428.534680426</v>
      </c>
      <c r="BG296" s="1">
        <v>125559.16595000299</v>
      </c>
      <c r="BH296" s="1">
        <v>125559.16595000299</v>
      </c>
      <c r="BI296" s="1">
        <v>10920.028861717599</v>
      </c>
      <c r="BJ296" s="1">
        <v>21440.322903092601</v>
      </c>
      <c r="BK296" s="1">
        <v>18765.336565462101</v>
      </c>
      <c r="BL296" s="1">
        <v>15818.203793586001</v>
      </c>
      <c r="BM296" s="1">
        <v>14077.059470680801</v>
      </c>
      <c r="BN296" s="1">
        <v>21558.756381996802</v>
      </c>
      <c r="BO296" s="1">
        <v>24161.482644982902</v>
      </c>
      <c r="BP296" s="1">
        <v>18202.5246413227</v>
      </c>
      <c r="BQ296" s="1">
        <v>13615.8877837369</v>
      </c>
      <c r="BR296" s="1">
        <v>10046.4214952689</v>
      </c>
      <c r="BS296" s="1">
        <v>16622.3771480207</v>
      </c>
      <c r="BT296" s="1">
        <v>16622.3771480207</v>
      </c>
      <c r="BU296" s="1">
        <v>45684.699964122403</v>
      </c>
      <c r="BV296" s="7">
        <v>0.36384997955715598</v>
      </c>
      <c r="BW296" s="7">
        <v>2.7483854780398902</v>
      </c>
      <c r="BX296" s="1">
        <v>23351.890030809202</v>
      </c>
      <c r="BY296" s="1">
        <v>36309.198600835603</v>
      </c>
      <c r="BZ296" s="1">
        <v>5884.2785673998396</v>
      </c>
      <c r="CA296" s="1">
        <v>43899.0232498392</v>
      </c>
      <c r="CB296" s="1">
        <v>48128.714211931801</v>
      </c>
      <c r="CC296" s="1">
        <v>45305.3538288934</v>
      </c>
      <c r="CD296" s="1">
        <v>36507.142025182802</v>
      </c>
      <c r="CE296" s="1">
        <v>48397.6574299489</v>
      </c>
      <c r="CF296" s="1">
        <v>43359.881733389302</v>
      </c>
      <c r="CG296" s="1">
        <v>94756.9170195732</v>
      </c>
      <c r="CH296" s="1">
        <v>45684.699964122403</v>
      </c>
      <c r="CI296" s="1">
        <v>30012.448743321402</v>
      </c>
      <c r="CJ296" s="1">
        <v>58926.272111345803</v>
      </c>
      <c r="CK296" s="1">
        <v>51574.378507047099</v>
      </c>
      <c r="CL296" s="1">
        <v>43474.5215949673</v>
      </c>
      <c r="CM296" s="1">
        <v>38689.185822723201</v>
      </c>
      <c r="CN296" s="1">
        <v>59251.772964880001</v>
      </c>
      <c r="CO296" s="1">
        <v>66405.068029383896</v>
      </c>
      <c r="CP296" s="1">
        <v>50027.554387874799</v>
      </c>
      <c r="CQ296" s="1">
        <v>37421.7082554433</v>
      </c>
      <c r="CR296" s="1">
        <v>27611.438943865101</v>
      </c>
      <c r="CS296" s="1">
        <v>45684.699964122403</v>
      </c>
      <c r="CT296" s="20">
        <v>27185.072925548699</v>
      </c>
      <c r="CU296" s="20">
        <v>34764.327381727802</v>
      </c>
      <c r="CV296" s="20">
        <v>38612.297295722798</v>
      </c>
      <c r="CW296" s="20">
        <v>46560.859702000504</v>
      </c>
      <c r="CX296" s="20">
        <v>30567.828500062999</v>
      </c>
      <c r="CY296" s="20">
        <v>58440.973684868499</v>
      </c>
      <c r="CZ296" s="20">
        <v>53336.964636875302</v>
      </c>
      <c r="DA296" s="20">
        <v>43831.5172260728</v>
      </c>
      <c r="DB296" s="20">
        <v>45441.004209297702</v>
      </c>
      <c r="DC296" s="22">
        <v>45793.923624208197</v>
      </c>
      <c r="DD296" s="22">
        <v>36048.207810113803</v>
      </c>
      <c r="DE296" s="22">
        <v>44927.283459896702</v>
      </c>
      <c r="DF296" s="22">
        <v>47440.296054908104</v>
      </c>
      <c r="DG296" s="22">
        <v>91573.6615030557</v>
      </c>
      <c r="DH296" s="22">
        <v>54143.436235983303</v>
      </c>
      <c r="DI296" s="22">
        <v>56136.8898405863</v>
      </c>
      <c r="DJ296" s="22">
        <v>50627.217285220599</v>
      </c>
      <c r="DK296" s="22">
        <v>33012.451998716198</v>
      </c>
      <c r="DL296" s="22">
        <v>34951.2156730114</v>
      </c>
      <c r="DM296" s="6">
        <v>0.23320870337970601</v>
      </c>
      <c r="DN296" s="6">
        <v>1.1754452427129201</v>
      </c>
      <c r="DO296" s="5">
        <v>0.206228431605329</v>
      </c>
      <c r="DP296" s="5">
        <v>0.55349814689476196</v>
      </c>
      <c r="DQ296" s="24">
        <v>42082.316173575302</v>
      </c>
      <c r="DR296" s="26">
        <v>49465.458348569999</v>
      </c>
      <c r="DS296" t="s">
        <v>1441</v>
      </c>
      <c r="DT296" t="s">
        <v>1442</v>
      </c>
      <c r="DU296" t="s">
        <v>712</v>
      </c>
      <c r="DV296" t="s">
        <v>712</v>
      </c>
      <c r="DW296" t="s">
        <v>4829</v>
      </c>
      <c r="DX296" t="s">
        <v>4830</v>
      </c>
      <c r="DY296" t="s">
        <v>4831</v>
      </c>
      <c r="DZ296" t="s">
        <v>4832</v>
      </c>
      <c r="EA296" t="s">
        <v>4833</v>
      </c>
      <c r="EB296" t="str">
        <f>"LTF"</f>
        <v>LTF</v>
      </c>
      <c r="EC296" t="s">
        <v>4834</v>
      </c>
      <c r="ED296" t="s">
        <v>1506</v>
      </c>
      <c r="EE296">
        <v>9606</v>
      </c>
      <c r="EF296" s="15" t="str">
        <f>HYPERLINK("http://www.uniprot.org/uniprot/P02788", "P02788")</f>
        <v>P02788</v>
      </c>
      <c r="EG296" t="s">
        <v>4835</v>
      </c>
      <c r="EH296" t="s">
        <v>4836</v>
      </c>
      <c r="EI296" t="s">
        <v>3749</v>
      </c>
      <c r="EJ296" t="s">
        <v>4837</v>
      </c>
      <c r="EK296" t="s">
        <v>1508</v>
      </c>
      <c r="EL296" t="s">
        <v>1508</v>
      </c>
      <c r="EM296" t="s">
        <v>1559</v>
      </c>
      <c r="EN296" t="s">
        <v>4838</v>
      </c>
      <c r="EO296" t="s">
        <v>4839</v>
      </c>
      <c r="EP296" t="s">
        <v>4840</v>
      </c>
      <c r="EQ296" t="s">
        <v>1514</v>
      </c>
      <c r="ER296" t="s">
        <v>4841</v>
      </c>
      <c r="ES296" t="s">
        <v>4842</v>
      </c>
      <c r="ET296" t="s">
        <v>4843</v>
      </c>
      <c r="EU296" t="s">
        <v>1508</v>
      </c>
      <c r="EV296" t="s">
        <v>4844</v>
      </c>
      <c r="EW296" t="s">
        <v>98</v>
      </c>
    </row>
    <row r="297" spans="1:153">
      <c r="A297">
        <v>505</v>
      </c>
      <c r="B297">
        <v>1</v>
      </c>
      <c r="C297" t="s">
        <v>714</v>
      </c>
      <c r="D297" t="s">
        <v>98</v>
      </c>
      <c r="E297" t="s">
        <v>98</v>
      </c>
      <c r="F297" t="s">
        <v>98</v>
      </c>
      <c r="G297" t="s">
        <v>98</v>
      </c>
      <c r="H297" t="s">
        <v>98</v>
      </c>
      <c r="I297">
        <v>13.1</v>
      </c>
      <c r="J297">
        <v>449</v>
      </c>
      <c r="K297">
        <v>47972</v>
      </c>
      <c r="L297" t="s">
        <v>715</v>
      </c>
      <c r="M297">
        <v>16</v>
      </c>
      <c r="N297">
        <v>16</v>
      </c>
      <c r="O297">
        <v>1</v>
      </c>
      <c r="P297">
        <v>7</v>
      </c>
      <c r="Q297">
        <v>9</v>
      </c>
      <c r="R297">
        <v>7</v>
      </c>
      <c r="S297">
        <v>9</v>
      </c>
      <c r="T297">
        <v>7</v>
      </c>
      <c r="U297">
        <v>9</v>
      </c>
      <c r="V297">
        <v>7</v>
      </c>
      <c r="W297" s="1">
        <v>117992.8676</v>
      </c>
      <c r="X297" s="1">
        <v>62349.244480000001</v>
      </c>
      <c r="Y297" s="1">
        <v>14099.46759</v>
      </c>
      <c r="Z297" s="1">
        <v>104529.67290000001</v>
      </c>
      <c r="AA297" s="1">
        <v>43318.49194</v>
      </c>
      <c r="AB297" s="1">
        <v>92038.912779999999</v>
      </c>
      <c r="AC297" s="1">
        <v>115709.09390000001</v>
      </c>
      <c r="AD297" s="1">
        <v>108410.85060000001</v>
      </c>
      <c r="AE297" s="1">
        <v>116444.9486</v>
      </c>
      <c r="AF297" s="1">
        <v>89066.555179999996</v>
      </c>
      <c r="AG297" s="1">
        <v>94428.959780000005</v>
      </c>
      <c r="AH297">
        <v>9</v>
      </c>
      <c r="AI297" s="1">
        <v>94012.119260000007</v>
      </c>
      <c r="AJ297" s="1">
        <v>70871.987179999996</v>
      </c>
      <c r="AK297" s="1">
        <v>70818.366089999996</v>
      </c>
      <c r="AL297" s="1">
        <v>81955.244869999995</v>
      </c>
      <c r="AM297" s="1">
        <v>70625.453609999997</v>
      </c>
      <c r="AN297" s="1">
        <v>74117.157099999997</v>
      </c>
      <c r="AO297" s="1">
        <v>126436.50900000001</v>
      </c>
      <c r="AP297" s="1">
        <v>91052.733890000003</v>
      </c>
      <c r="AQ297" s="1">
        <v>49724.220889999997</v>
      </c>
      <c r="AR297" s="1">
        <v>122093.3462</v>
      </c>
      <c r="AS297" s="1">
        <v>85170.713810000001</v>
      </c>
      <c r="AT297" s="1">
        <v>86148.496238636304</v>
      </c>
      <c r="AU297" s="1">
        <v>87126.278668181796</v>
      </c>
      <c r="AV297" s="1">
        <v>85170.713809090899</v>
      </c>
      <c r="AW297" s="1">
        <v>58968.834073326499</v>
      </c>
      <c r="AX297" s="1">
        <v>55136.969622669603</v>
      </c>
      <c r="AY297" s="1">
        <v>10017.6189583051</v>
      </c>
      <c r="AZ297" s="1">
        <v>76474.998938398203</v>
      </c>
      <c r="BA297" s="1">
        <v>76619.664193527497</v>
      </c>
      <c r="BB297" s="1">
        <v>66484.441955795497</v>
      </c>
      <c r="BC297" s="1">
        <v>68057.928383136503</v>
      </c>
      <c r="BD297" s="1">
        <v>74872.598878781195</v>
      </c>
      <c r="BE297" s="1">
        <v>72860.369185298594</v>
      </c>
      <c r="BF297" s="1">
        <v>60483.035480856699</v>
      </c>
      <c r="BG297" s="1">
        <v>67091.422542497094</v>
      </c>
      <c r="BH297" s="1">
        <v>67091.422542497094</v>
      </c>
      <c r="BI297" s="1">
        <v>191368.86406589299</v>
      </c>
      <c r="BJ297" s="1">
        <v>133781.732660262</v>
      </c>
      <c r="BK297" s="1">
        <v>126232.54849935599</v>
      </c>
      <c r="BL297" s="1">
        <v>129200.533750271</v>
      </c>
      <c r="BM297" s="1">
        <v>111334.83865260601</v>
      </c>
      <c r="BN297" s="1">
        <v>126763.476203812</v>
      </c>
      <c r="BO297" s="1">
        <v>206349.459348187</v>
      </c>
      <c r="BP297" s="1">
        <v>154816.57447886601</v>
      </c>
      <c r="BQ297" s="1">
        <v>146283.11404486201</v>
      </c>
      <c r="BR297" s="1">
        <v>128634.57024497</v>
      </c>
      <c r="BS297" s="1">
        <v>143740.02198702301</v>
      </c>
      <c r="BT297" s="1">
        <v>143740.02198702301</v>
      </c>
      <c r="BU297" s="1">
        <v>98202.456951947999</v>
      </c>
      <c r="BV297" s="7">
        <v>1.4637110562046001</v>
      </c>
      <c r="BW297" s="7">
        <v>0.683194948730519</v>
      </c>
      <c r="BX297" s="1">
        <v>86313.334404622903</v>
      </c>
      <c r="BY297" s="1">
        <v>80704.592042319098</v>
      </c>
      <c r="BZ297" s="1">
        <v>14662.899626116099</v>
      </c>
      <c r="CA297" s="1">
        <v>111937.301469368</v>
      </c>
      <c r="CB297" s="1">
        <v>112149.04960275</v>
      </c>
      <c r="CC297" s="1">
        <v>97314.012756291297</v>
      </c>
      <c r="CD297" s="1">
        <v>99617.142236778294</v>
      </c>
      <c r="CE297" s="1">
        <v>109591.850785644</v>
      </c>
      <c r="CF297" s="1">
        <v>106646.52793567099</v>
      </c>
      <c r="CG297" s="1">
        <v>88529.687746145501</v>
      </c>
      <c r="CH297" s="1">
        <v>98202.456951947999</v>
      </c>
      <c r="CI297" s="1">
        <v>130742.241274115</v>
      </c>
      <c r="CJ297" s="1">
        <v>91399.003985907795</v>
      </c>
      <c r="CK297" s="1">
        <v>86241.439500140899</v>
      </c>
      <c r="CL297" s="1">
        <v>88269.152031472302</v>
      </c>
      <c r="CM297" s="1">
        <v>76063.399385187804</v>
      </c>
      <c r="CN297" s="1">
        <v>86604.166625965707</v>
      </c>
      <c r="CO297" s="1">
        <v>140976.90829995499</v>
      </c>
      <c r="CP297" s="1">
        <v>105769.90166372299</v>
      </c>
      <c r="CQ297" s="1">
        <v>99939.884600020305</v>
      </c>
      <c r="CR297" s="1">
        <v>87882.488623484707</v>
      </c>
      <c r="CS297" s="1">
        <v>98202.456951947999</v>
      </c>
      <c r="CT297" s="20">
        <v>100481.55790136001</v>
      </c>
      <c r="CU297" s="20">
        <v>77270.800983841997</v>
      </c>
      <c r="CV297" s="20">
        <v>98456.777459895995</v>
      </c>
      <c r="CW297" s="20">
        <v>108495.650668594</v>
      </c>
      <c r="CX297" s="20">
        <v>133161.62380353501</v>
      </c>
      <c r="CY297" s="20">
        <v>90646.2702522662</v>
      </c>
      <c r="CZ297" s="20">
        <v>89188.793777199098</v>
      </c>
      <c r="DA297" s="20">
        <v>88993.983507024794</v>
      </c>
      <c r="DB297" s="20">
        <v>89337.554619869406</v>
      </c>
      <c r="DC297" s="22">
        <v>98363.440324458104</v>
      </c>
      <c r="DD297" s="22">
        <v>98364.847139333302</v>
      </c>
      <c r="DE297" s="22">
        <v>101733.521963701</v>
      </c>
      <c r="DF297" s="22">
        <v>116682.57975437</v>
      </c>
      <c r="DG297" s="22">
        <v>85555.629220842602</v>
      </c>
      <c r="DH297" s="22">
        <v>79137.668610570603</v>
      </c>
      <c r="DI297" s="22">
        <v>119177.72854022399</v>
      </c>
      <c r="DJ297" s="22">
        <v>107037.728693442</v>
      </c>
      <c r="DK297" s="22">
        <v>88164.3515735416</v>
      </c>
      <c r="DL297" s="22">
        <v>111243.742856178</v>
      </c>
      <c r="DM297" s="6">
        <v>4.6794691055541897E-2</v>
      </c>
      <c r="DN297" s="6">
        <v>1.03296919340673</v>
      </c>
      <c r="DO297" s="5">
        <v>0.69196362220433905</v>
      </c>
      <c r="DP297" s="5">
        <v>0.84937533074614002</v>
      </c>
      <c r="DQ297" s="24">
        <v>97337.001441509594</v>
      </c>
      <c r="DR297" s="26">
        <v>100546.123867666</v>
      </c>
      <c r="DS297" t="s">
        <v>1441</v>
      </c>
      <c r="DT297" t="s">
        <v>1442</v>
      </c>
      <c r="DU297" t="s">
        <v>714</v>
      </c>
      <c r="DV297" t="s">
        <v>714</v>
      </c>
      <c r="DW297" t="s">
        <v>4845</v>
      </c>
      <c r="DX297" t="s">
        <v>4846</v>
      </c>
      <c r="DY297" t="s">
        <v>4847</v>
      </c>
      <c r="DZ297" t="s">
        <v>4848</v>
      </c>
      <c r="EA297" t="s">
        <v>4849</v>
      </c>
      <c r="EB297" t="str">
        <f>"PCOLCE"</f>
        <v>PCOLCE</v>
      </c>
      <c r="EC297" t="s">
        <v>4850</v>
      </c>
      <c r="ED297" t="s">
        <v>1506</v>
      </c>
      <c r="EE297">
        <v>9606</v>
      </c>
      <c r="EF297" s="15" t="str">
        <f>HYPERLINK("http://www.uniprot.org/uniprot/Q15113", "Q15113")</f>
        <v>Q15113</v>
      </c>
      <c r="EG297" t="s">
        <v>4851</v>
      </c>
      <c r="EH297" t="s">
        <v>1508</v>
      </c>
      <c r="EI297" t="s">
        <v>1509</v>
      </c>
      <c r="EJ297" t="s">
        <v>1508</v>
      </c>
      <c r="EK297" t="s">
        <v>1508</v>
      </c>
      <c r="EL297" t="s">
        <v>1508</v>
      </c>
      <c r="EM297" t="s">
        <v>1559</v>
      </c>
      <c r="EN297" t="s">
        <v>1508</v>
      </c>
      <c r="EO297" t="s">
        <v>1508</v>
      </c>
      <c r="EP297" t="s">
        <v>1575</v>
      </c>
      <c r="EQ297" t="s">
        <v>1514</v>
      </c>
      <c r="ER297" t="s">
        <v>4852</v>
      </c>
      <c r="ES297" t="s">
        <v>2090</v>
      </c>
      <c r="ET297" t="s">
        <v>4853</v>
      </c>
      <c r="EU297" t="s">
        <v>1508</v>
      </c>
      <c r="EV297" t="s">
        <v>4854</v>
      </c>
      <c r="EW297" t="s">
        <v>98</v>
      </c>
    </row>
    <row r="298" spans="1:153">
      <c r="A298">
        <v>336</v>
      </c>
      <c r="B298">
        <v>1</v>
      </c>
      <c r="C298" t="s">
        <v>716</v>
      </c>
      <c r="D298" t="s">
        <v>98</v>
      </c>
      <c r="E298" t="s">
        <v>98</v>
      </c>
      <c r="F298" t="s">
        <v>98</v>
      </c>
      <c r="G298" t="s">
        <v>98</v>
      </c>
      <c r="H298" t="s">
        <v>98</v>
      </c>
      <c r="I298">
        <v>7.2</v>
      </c>
      <c r="J298">
        <v>567</v>
      </c>
      <c r="K298">
        <v>62520</v>
      </c>
      <c r="L298" t="s">
        <v>717</v>
      </c>
      <c r="M298">
        <v>6</v>
      </c>
      <c r="N298">
        <v>6</v>
      </c>
      <c r="O298">
        <v>1</v>
      </c>
      <c r="P298">
        <v>4</v>
      </c>
      <c r="Q298">
        <v>2</v>
      </c>
      <c r="R298">
        <v>4</v>
      </c>
      <c r="S298">
        <v>2</v>
      </c>
      <c r="T298">
        <v>4</v>
      </c>
      <c r="U298">
        <v>2</v>
      </c>
      <c r="V298">
        <v>4</v>
      </c>
      <c r="W298" s="1">
        <v>146585.65969999999</v>
      </c>
      <c r="X298" s="1">
        <v>192469.9031</v>
      </c>
      <c r="Y298" s="1">
        <v>26658.603879999999</v>
      </c>
      <c r="Z298" s="1">
        <v>178839.21799999999</v>
      </c>
      <c r="AA298" s="1">
        <v>65683.872929999998</v>
      </c>
      <c r="AB298" s="1">
        <v>130899.22289999999</v>
      </c>
      <c r="AC298" s="1">
        <v>344378.61869999999</v>
      </c>
      <c r="AD298" s="1">
        <v>122287.41650000001</v>
      </c>
      <c r="AE298" s="1">
        <v>210073.50020000001</v>
      </c>
      <c r="AF298" s="1">
        <v>157322.81589999999</v>
      </c>
      <c r="AG298" s="1">
        <v>172060.02530000001</v>
      </c>
      <c r="AH298">
        <v>2</v>
      </c>
      <c r="AI298" s="1">
        <v>9911.4260250000007</v>
      </c>
      <c r="AJ298" s="1">
        <v>11939.65259</v>
      </c>
      <c r="AK298" s="1">
        <v>21813.021239999998</v>
      </c>
      <c r="AL298" s="1">
        <v>12312.627200000001</v>
      </c>
      <c r="AM298" s="1">
        <v>10482.68506</v>
      </c>
      <c r="AN298" s="1">
        <v>16088.336670000001</v>
      </c>
      <c r="AO298" s="1">
        <v>8493.2172859999991</v>
      </c>
      <c r="AP298" s="1">
        <v>9330.3410650000005</v>
      </c>
      <c r="AQ298" s="1">
        <v>5632.5781859999997</v>
      </c>
      <c r="AR298" s="1">
        <v>11611.103520000001</v>
      </c>
      <c r="AS298" s="1">
        <v>11761.498879999999</v>
      </c>
      <c r="AT298" s="1">
        <v>85301.606583272704</v>
      </c>
      <c r="AU298" s="1">
        <v>158841.71428272701</v>
      </c>
      <c r="AV298" s="1">
        <v>11761.4988838181</v>
      </c>
      <c r="AW298" s="1">
        <v>73258.541979688307</v>
      </c>
      <c r="AX298" s="1">
        <v>170205.86679132801</v>
      </c>
      <c r="AY298" s="1">
        <v>18940.838292336899</v>
      </c>
      <c r="AZ298" s="1">
        <v>130840.637182305</v>
      </c>
      <c r="BA298" s="1">
        <v>116178.473936665</v>
      </c>
      <c r="BB298" s="1">
        <v>94555.243256251197</v>
      </c>
      <c r="BC298" s="1">
        <v>202557.07289890101</v>
      </c>
      <c r="BD298" s="1">
        <v>84456.275666625501</v>
      </c>
      <c r="BE298" s="1">
        <v>131444.36890257601</v>
      </c>
      <c r="BF298" s="1">
        <v>106834.28181092</v>
      </c>
      <c r="BG298" s="1">
        <v>122248.00407597001</v>
      </c>
      <c r="BH298" s="1">
        <v>122248.00407597001</v>
      </c>
      <c r="BI298" s="1">
        <v>20175.4662548534</v>
      </c>
      <c r="BJ298" s="1">
        <v>22537.923295348799</v>
      </c>
      <c r="BK298" s="1">
        <v>38881.344114837098</v>
      </c>
      <c r="BL298" s="1">
        <v>19410.569862020198</v>
      </c>
      <c r="BM298" s="1">
        <v>16525.034391225901</v>
      </c>
      <c r="BN298" s="1">
        <v>27516.078090729399</v>
      </c>
      <c r="BO298" s="1">
        <v>13861.271629168299</v>
      </c>
      <c r="BP298" s="1">
        <v>15864.3390559571</v>
      </c>
      <c r="BQ298" s="1">
        <v>16570.417040258599</v>
      </c>
      <c r="BR298" s="1">
        <v>12233.1753355209</v>
      </c>
      <c r="BS298" s="1">
        <v>19849.5237621579</v>
      </c>
      <c r="BT298" s="1">
        <v>19849.5237621579</v>
      </c>
      <c r="BU298" s="1">
        <v>49260.173180596401</v>
      </c>
      <c r="BV298" s="7">
        <v>0.40295278072584301</v>
      </c>
      <c r="BW298" s="7">
        <v>2.4816803551986601</v>
      </c>
      <c r="BX298" s="1">
        <v>29519.7332026363</v>
      </c>
      <c r="BY298" s="1">
        <v>68584.927319418493</v>
      </c>
      <c r="BZ298" s="1">
        <v>7632.2634591757296</v>
      </c>
      <c r="CA298" s="1">
        <v>52722.598584551102</v>
      </c>
      <c r="CB298" s="1">
        <v>46814.439133264197</v>
      </c>
      <c r="CC298" s="1">
        <v>38101.298202315003</v>
      </c>
      <c r="CD298" s="1">
        <v>81620.935780299595</v>
      </c>
      <c r="CE298" s="1">
        <v>34031.891129615098</v>
      </c>
      <c r="CF298" s="1">
        <v>52965.8739600466</v>
      </c>
      <c r="CG298" s="1">
        <v>43049.1709325587</v>
      </c>
      <c r="CH298" s="1">
        <v>49260.173180596401</v>
      </c>
      <c r="CI298" s="1">
        <v>50069.0582616432</v>
      </c>
      <c r="CJ298" s="1">
        <v>55931.921489041502</v>
      </c>
      <c r="CK298" s="1">
        <v>96491.067873510299</v>
      </c>
      <c r="CL298" s="1">
        <v>48170.829909786698</v>
      </c>
      <c r="CM298" s="1">
        <v>41009.853217687698</v>
      </c>
      <c r="CN298" s="1">
        <v>68286.110449875501</v>
      </c>
      <c r="CO298" s="1">
        <v>34399.245500179502</v>
      </c>
      <c r="CP298" s="1">
        <v>39370.218583379603</v>
      </c>
      <c r="CQ298" s="1">
        <v>41122.478446259003</v>
      </c>
      <c r="CR298" s="1">
        <v>30358.8309118631</v>
      </c>
      <c r="CS298" s="1">
        <v>49260.173180596401</v>
      </c>
      <c r="CT298" s="20">
        <v>34365.359668859397</v>
      </c>
      <c r="CU298" s="20">
        <v>65666.799562174798</v>
      </c>
      <c r="CV298" s="20">
        <v>46373.256169365901</v>
      </c>
      <c r="CW298" s="20">
        <v>45289.398817377398</v>
      </c>
      <c r="CX298" s="20">
        <v>50995.585171708197</v>
      </c>
      <c r="CY298" s="20">
        <v>55471.283601798401</v>
      </c>
      <c r="CZ298" s="20">
        <v>99788.709508938293</v>
      </c>
      <c r="DA298" s="20">
        <v>48566.389773210503</v>
      </c>
      <c r="DB298" s="20">
        <v>48166.661382497397</v>
      </c>
      <c r="DC298" s="22">
        <v>38512.179961107402</v>
      </c>
      <c r="DD298" s="22">
        <v>80594.872439879895</v>
      </c>
      <c r="DE298" s="22">
        <v>31591.620352071601</v>
      </c>
      <c r="DF298" s="22">
        <v>57950.267413590402</v>
      </c>
      <c r="DG298" s="22">
        <v>41602.980879496303</v>
      </c>
      <c r="DH298" s="22">
        <v>62398.886682050703</v>
      </c>
      <c r="DI298" s="22">
        <v>29080.109584231901</v>
      </c>
      <c r="DJ298" s="22">
        <v>39842.135702529602</v>
      </c>
      <c r="DK298" s="22">
        <v>36277.174641750898</v>
      </c>
      <c r="DL298" s="22">
        <v>38428.929725039503</v>
      </c>
      <c r="DM298" s="6">
        <v>-0.26859402290704998</v>
      </c>
      <c r="DN298" s="6">
        <v>-1.2046315546886699</v>
      </c>
      <c r="DO298" s="5">
        <v>0.188262389405014</v>
      </c>
      <c r="DP298" s="5">
        <v>0.51661774291482698</v>
      </c>
      <c r="DQ298" s="24">
        <v>54964.827072881097</v>
      </c>
      <c r="DR298" s="26">
        <v>45627.915738174801</v>
      </c>
      <c r="DS298" t="s">
        <v>1443</v>
      </c>
      <c r="DT298" t="s">
        <v>1442</v>
      </c>
      <c r="DU298" t="s">
        <v>716</v>
      </c>
      <c r="DV298" t="s">
        <v>716</v>
      </c>
      <c r="DW298" t="s">
        <v>4855</v>
      </c>
      <c r="DX298" t="s">
        <v>4856</v>
      </c>
      <c r="DY298" t="s">
        <v>4857</v>
      </c>
      <c r="DZ298" t="s">
        <v>4858</v>
      </c>
      <c r="EA298" t="s">
        <v>4859</v>
      </c>
      <c r="EB298" t="str">
        <f>"CES1"</f>
        <v>CES1</v>
      </c>
      <c r="EC298" t="s">
        <v>4860</v>
      </c>
      <c r="ED298" t="s">
        <v>1506</v>
      </c>
      <c r="EE298">
        <v>9606</v>
      </c>
      <c r="EF298" s="15" t="str">
        <f>HYPERLINK("http://www.uniprot.org/uniprot/P23141", "P23141")</f>
        <v>P23141</v>
      </c>
      <c r="EG298" t="s">
        <v>4861</v>
      </c>
      <c r="EH298" t="s">
        <v>1508</v>
      </c>
      <c r="EI298" t="s">
        <v>2957</v>
      </c>
      <c r="EJ298" t="s">
        <v>1542</v>
      </c>
      <c r="EK298" t="s">
        <v>1508</v>
      </c>
      <c r="EL298" t="s">
        <v>1508</v>
      </c>
      <c r="EM298" t="s">
        <v>1528</v>
      </c>
      <c r="EN298" t="s">
        <v>1508</v>
      </c>
      <c r="EO298" t="s">
        <v>2361</v>
      </c>
      <c r="EP298" t="s">
        <v>1575</v>
      </c>
      <c r="EQ298" t="s">
        <v>1514</v>
      </c>
      <c r="ER298" t="s">
        <v>4862</v>
      </c>
      <c r="ES298" t="s">
        <v>4863</v>
      </c>
      <c r="ET298" t="s">
        <v>4864</v>
      </c>
      <c r="EU298" t="s">
        <v>1508</v>
      </c>
      <c r="EV298" t="s">
        <v>3514</v>
      </c>
      <c r="EW298" t="s">
        <v>98</v>
      </c>
    </row>
    <row r="299" spans="1:153">
      <c r="A299">
        <v>478</v>
      </c>
      <c r="B299">
        <v>1</v>
      </c>
      <c r="C299" t="s">
        <v>718</v>
      </c>
      <c r="D299" t="s">
        <v>98</v>
      </c>
      <c r="E299" t="s">
        <v>98</v>
      </c>
      <c r="F299" t="s">
        <v>98</v>
      </c>
      <c r="G299" t="s">
        <v>98</v>
      </c>
      <c r="H299" t="s">
        <v>98</v>
      </c>
      <c r="I299">
        <v>8.4</v>
      </c>
      <c r="J299">
        <v>1337</v>
      </c>
      <c r="K299">
        <v>145940</v>
      </c>
      <c r="L299" t="s">
        <v>719</v>
      </c>
      <c r="M299">
        <v>20</v>
      </c>
      <c r="N299">
        <v>20</v>
      </c>
      <c r="O299">
        <v>1</v>
      </c>
      <c r="P299">
        <v>11</v>
      </c>
      <c r="Q299">
        <v>9</v>
      </c>
      <c r="R299">
        <v>11</v>
      </c>
      <c r="S299">
        <v>9</v>
      </c>
      <c r="T299">
        <v>11</v>
      </c>
      <c r="U299">
        <v>9</v>
      </c>
      <c r="V299">
        <v>11</v>
      </c>
      <c r="W299" s="1">
        <v>155708.9503</v>
      </c>
      <c r="X299" s="1">
        <v>132129.0079</v>
      </c>
      <c r="Y299" s="1">
        <v>10615.46652</v>
      </c>
      <c r="Z299" s="1">
        <v>137082.7219</v>
      </c>
      <c r="AA299" s="1">
        <v>44583.274539999999</v>
      </c>
      <c r="AB299" s="1">
        <v>130148.37360000001</v>
      </c>
      <c r="AC299" s="1">
        <v>158082.5275</v>
      </c>
      <c r="AD299" s="1">
        <v>135464.83420000001</v>
      </c>
      <c r="AE299" s="1">
        <v>119834.3639</v>
      </c>
      <c r="AF299" s="1">
        <v>134667.071</v>
      </c>
      <c r="AG299" s="1">
        <v>127522.3472</v>
      </c>
      <c r="AH299">
        <v>9</v>
      </c>
      <c r="AI299" s="1">
        <v>45118.154790000001</v>
      </c>
      <c r="AJ299" s="1">
        <v>52819.267330000002</v>
      </c>
      <c r="AK299" s="1">
        <v>56785.10022</v>
      </c>
      <c r="AL299" s="1">
        <v>48155.578979999998</v>
      </c>
      <c r="AM299" s="1">
        <v>47231.629269999998</v>
      </c>
      <c r="AN299" s="1">
        <v>67199.779779999997</v>
      </c>
      <c r="AO299" s="1">
        <v>45768.902340000001</v>
      </c>
      <c r="AP299" s="1">
        <v>68012.399050000007</v>
      </c>
      <c r="AQ299" s="1">
        <v>46877.548949999997</v>
      </c>
      <c r="AR299" s="1">
        <v>58329.735840000001</v>
      </c>
      <c r="AS299" s="1">
        <v>53629.809659999999</v>
      </c>
      <c r="AT299" s="1">
        <v>85262.129307727198</v>
      </c>
      <c r="AU299" s="1">
        <v>116894.44895999999</v>
      </c>
      <c r="AV299" s="1">
        <v>53629.809655454497</v>
      </c>
      <c r="AW299" s="1">
        <v>77818.053249623204</v>
      </c>
      <c r="AX299" s="1">
        <v>116844.92980813301</v>
      </c>
      <c r="AY299" s="1">
        <v>7542.2492362355897</v>
      </c>
      <c r="AZ299" s="1">
        <v>100291.149115183</v>
      </c>
      <c r="BA299" s="1">
        <v>78856.750799036294</v>
      </c>
      <c r="BB299" s="1">
        <v>94012.866176866097</v>
      </c>
      <c r="BC299" s="1">
        <v>92981.190782794802</v>
      </c>
      <c r="BD299" s="1">
        <v>93557.094489185794</v>
      </c>
      <c r="BE299" s="1">
        <v>74981.148601231995</v>
      </c>
      <c r="BF299" s="1">
        <v>91449.289993704006</v>
      </c>
      <c r="BG299" s="1">
        <v>90604.150459129698</v>
      </c>
      <c r="BH299" s="1">
        <v>90604.150459129698</v>
      </c>
      <c r="BI299" s="1">
        <v>91841.457238429706</v>
      </c>
      <c r="BJ299" s="1">
        <v>99704.458452761799</v>
      </c>
      <c r="BK299" s="1">
        <v>101218.48770772701</v>
      </c>
      <c r="BL299" s="1">
        <v>75916.148101789498</v>
      </c>
      <c r="BM299" s="1">
        <v>74456.524599660595</v>
      </c>
      <c r="BN299" s="1">
        <v>114932.601550679</v>
      </c>
      <c r="BO299" s="1">
        <v>74696.686325142102</v>
      </c>
      <c r="BP299" s="1">
        <v>115641.19157291</v>
      </c>
      <c r="BQ299" s="1">
        <v>137908.52257627901</v>
      </c>
      <c r="BR299" s="1">
        <v>61454.786323818698</v>
      </c>
      <c r="BS299" s="1">
        <v>90509.397829928406</v>
      </c>
      <c r="BT299" s="1">
        <v>90509.397829928406</v>
      </c>
      <c r="BU299" s="1">
        <v>90556.761751666403</v>
      </c>
      <c r="BV299" s="7">
        <v>0.999476969794173</v>
      </c>
      <c r="BW299" s="7">
        <v>1.00052330390957</v>
      </c>
      <c r="BX299" s="1">
        <v>77777.352057215103</v>
      </c>
      <c r="BY299" s="1">
        <v>116783.81638044601</v>
      </c>
      <c r="BZ299" s="1">
        <v>7538.3044120651703</v>
      </c>
      <c r="CA299" s="1">
        <v>100238.69381481899</v>
      </c>
      <c r="CB299" s="1">
        <v>78815.506336435094</v>
      </c>
      <c r="CC299" s="1">
        <v>93963.694608119302</v>
      </c>
      <c r="CD299" s="1">
        <v>92932.558811441704</v>
      </c>
      <c r="CE299" s="1">
        <v>93508.161302798602</v>
      </c>
      <c r="CF299" s="1">
        <v>74941.931195646001</v>
      </c>
      <c r="CG299" s="1">
        <v>91401.459252735905</v>
      </c>
      <c r="CH299" s="1">
        <v>90556.761751666403</v>
      </c>
      <c r="CI299" s="1">
        <v>91889.5182320639</v>
      </c>
      <c r="CJ299" s="1">
        <v>99756.634185672505</v>
      </c>
      <c r="CK299" s="1">
        <v>101271.455738066</v>
      </c>
      <c r="CL299" s="1">
        <v>75955.875318891194</v>
      </c>
      <c r="CM299" s="1">
        <v>74495.487990077207</v>
      </c>
      <c r="CN299" s="1">
        <v>114992.746230409</v>
      </c>
      <c r="CO299" s="1">
        <v>74735.775393128497</v>
      </c>
      <c r="CP299" s="1">
        <v>115701.70706056801</v>
      </c>
      <c r="CQ299" s="1">
        <v>137980.69064530701</v>
      </c>
      <c r="CR299" s="1">
        <v>61486.945853764199</v>
      </c>
      <c r="CS299" s="1">
        <v>90556.761751666403</v>
      </c>
      <c r="CT299" s="20">
        <v>90544.404964303394</v>
      </c>
      <c r="CU299" s="20">
        <v>111814.93896822</v>
      </c>
      <c r="CV299" s="20">
        <v>88167.024220223306</v>
      </c>
      <c r="CW299" s="20">
        <v>76247.990268626701</v>
      </c>
      <c r="CX299" s="20">
        <v>93589.9319077119</v>
      </c>
      <c r="CY299" s="20">
        <v>98935.069612412204</v>
      </c>
      <c r="CZ299" s="20">
        <v>104732.470071124</v>
      </c>
      <c r="DA299" s="20">
        <v>76579.595020703302</v>
      </c>
      <c r="DB299" s="20">
        <v>87496.020175813406</v>
      </c>
      <c r="DC299" s="22">
        <v>94976.992577606201</v>
      </c>
      <c r="DD299" s="22">
        <v>91764.296149218702</v>
      </c>
      <c r="DE299" s="22">
        <v>86803.120063098802</v>
      </c>
      <c r="DF299" s="22">
        <v>81994.398063827495</v>
      </c>
      <c r="DG299" s="22">
        <v>88330.926688617998</v>
      </c>
      <c r="DH299" s="22">
        <v>105078.75311709401</v>
      </c>
      <c r="DI299" s="22">
        <v>63179.424626722699</v>
      </c>
      <c r="DJ299" s="22">
        <v>117088.583187789</v>
      </c>
      <c r="DK299" s="22">
        <v>121722.955445663</v>
      </c>
      <c r="DL299" s="22">
        <v>77831.637459342703</v>
      </c>
      <c r="DM299" s="6">
        <v>1.35034876116012E-2</v>
      </c>
      <c r="DN299" s="6">
        <v>1.0094028057313</v>
      </c>
      <c r="DO299" s="5">
        <v>0.91621877815335195</v>
      </c>
      <c r="DP299" s="5">
        <v>0.96395113642534602</v>
      </c>
      <c r="DQ299" s="24">
        <v>92011.938356570899</v>
      </c>
      <c r="DR299" s="26">
        <v>92877.108737898103</v>
      </c>
      <c r="DS299" t="s">
        <v>1441</v>
      </c>
      <c r="DT299" t="s">
        <v>1442</v>
      </c>
      <c r="DU299" t="s">
        <v>718</v>
      </c>
      <c r="DV299" t="s">
        <v>718</v>
      </c>
      <c r="DW299" t="s">
        <v>4865</v>
      </c>
      <c r="DX299" t="s">
        <v>4866</v>
      </c>
      <c r="DY299" t="s">
        <v>4867</v>
      </c>
      <c r="DZ299" t="s">
        <v>4868</v>
      </c>
      <c r="EA299" t="s">
        <v>4869</v>
      </c>
      <c r="EB299" t="str">
        <f>"PTPRJ"</f>
        <v>PTPRJ</v>
      </c>
      <c r="EC299" t="s">
        <v>4870</v>
      </c>
      <c r="ED299" t="s">
        <v>1506</v>
      </c>
      <c r="EE299">
        <v>9606</v>
      </c>
      <c r="EF299" s="15" t="str">
        <f>HYPERLINK("http://www.uniprot.org/uniprot/Q12913", "Q12913")</f>
        <v>Q12913</v>
      </c>
      <c r="EG299" t="s">
        <v>4871</v>
      </c>
      <c r="EH299" t="s">
        <v>1508</v>
      </c>
      <c r="EI299" t="s">
        <v>4872</v>
      </c>
      <c r="EJ299" t="s">
        <v>1542</v>
      </c>
      <c r="EK299" t="s">
        <v>1508</v>
      </c>
      <c r="EL299" t="s">
        <v>1508</v>
      </c>
      <c r="EM299" t="s">
        <v>2780</v>
      </c>
      <c r="EN299" t="s">
        <v>1508</v>
      </c>
      <c r="EO299" t="s">
        <v>4873</v>
      </c>
      <c r="EP299" t="s">
        <v>2385</v>
      </c>
      <c r="EQ299" t="s">
        <v>1514</v>
      </c>
      <c r="ER299" t="s">
        <v>4874</v>
      </c>
      <c r="ES299" t="s">
        <v>4875</v>
      </c>
      <c r="ET299" t="s">
        <v>4876</v>
      </c>
      <c r="EU299" t="s">
        <v>1508</v>
      </c>
      <c r="EV299" t="s">
        <v>4877</v>
      </c>
      <c r="EW299" t="s">
        <v>98</v>
      </c>
    </row>
    <row r="300" spans="1:153">
      <c r="A300">
        <v>234</v>
      </c>
      <c r="B300">
        <v>1</v>
      </c>
      <c r="C300" t="s">
        <v>720</v>
      </c>
      <c r="D300" t="s">
        <v>98</v>
      </c>
      <c r="E300" t="s">
        <v>98</v>
      </c>
      <c r="F300" t="s">
        <v>98</v>
      </c>
      <c r="G300" t="s">
        <v>98</v>
      </c>
      <c r="H300" t="s">
        <v>98</v>
      </c>
      <c r="I300">
        <v>1.7</v>
      </c>
      <c r="J300">
        <v>1366</v>
      </c>
      <c r="K300">
        <v>129312</v>
      </c>
      <c r="L300" t="s">
        <v>721</v>
      </c>
      <c r="M300">
        <v>11</v>
      </c>
      <c r="N300">
        <v>11</v>
      </c>
      <c r="O300">
        <v>1</v>
      </c>
      <c r="P300">
        <v>3</v>
      </c>
      <c r="Q300">
        <v>8</v>
      </c>
      <c r="R300">
        <v>3</v>
      </c>
      <c r="S300">
        <v>8</v>
      </c>
      <c r="T300">
        <v>3</v>
      </c>
      <c r="U300">
        <v>8</v>
      </c>
      <c r="V300">
        <v>3</v>
      </c>
      <c r="W300" s="1">
        <v>29712.646970000002</v>
      </c>
      <c r="X300" s="1">
        <v>26884.792969999999</v>
      </c>
      <c r="Y300" s="1">
        <v>8815.1330569999991</v>
      </c>
      <c r="Z300" s="1">
        <v>28554.546880000002</v>
      </c>
      <c r="AA300" s="1">
        <v>26845.307369999999</v>
      </c>
      <c r="AB300" s="1">
        <v>25181.073980000001</v>
      </c>
      <c r="AC300" s="1">
        <v>34572.484620000003</v>
      </c>
      <c r="AD300" s="1">
        <v>32643.433110000002</v>
      </c>
      <c r="AE300" s="1">
        <v>43777.144899999999</v>
      </c>
      <c r="AF300" s="1">
        <v>30344.26758</v>
      </c>
      <c r="AG300" s="1">
        <v>30946.188709999999</v>
      </c>
      <c r="AH300">
        <v>8</v>
      </c>
      <c r="AI300" s="1">
        <v>93338.610539999994</v>
      </c>
      <c r="AJ300" s="1">
        <v>122216.02710000001</v>
      </c>
      <c r="AK300" s="1">
        <v>91331.292600000001</v>
      </c>
      <c r="AL300" s="1">
        <v>511633.92190000002</v>
      </c>
      <c r="AM300" s="1">
        <v>113244.004</v>
      </c>
      <c r="AN300" s="1">
        <v>124027.9409</v>
      </c>
      <c r="AO300" s="1">
        <v>92095.812869999994</v>
      </c>
      <c r="AP300" s="1">
        <v>65075.896000000001</v>
      </c>
      <c r="AQ300" s="1">
        <v>48851.578370000003</v>
      </c>
      <c r="AR300" s="1">
        <v>130227.49649999999</v>
      </c>
      <c r="AS300" s="1">
        <v>139204.25810000001</v>
      </c>
      <c r="AT300" s="1">
        <v>84069.266319408998</v>
      </c>
      <c r="AU300" s="1">
        <v>28934.274558818099</v>
      </c>
      <c r="AV300" s="1">
        <v>139204.25808</v>
      </c>
      <c r="AW300" s="1">
        <v>14849.373395966601</v>
      </c>
      <c r="AX300" s="1">
        <v>23774.883331170899</v>
      </c>
      <c r="AY300" s="1">
        <v>6263.1190481559097</v>
      </c>
      <c r="AZ300" s="1">
        <v>20890.804321405602</v>
      </c>
      <c r="BA300" s="1">
        <v>47482.687964077501</v>
      </c>
      <c r="BB300" s="1">
        <v>18189.585261720898</v>
      </c>
      <c r="BC300" s="1">
        <v>20334.889877614401</v>
      </c>
      <c r="BD300" s="1">
        <v>22544.7790488174</v>
      </c>
      <c r="BE300" s="1">
        <v>27391.647105697699</v>
      </c>
      <c r="BF300" s="1">
        <v>20606.0895582259</v>
      </c>
      <c r="BG300" s="1">
        <v>21987.151268632399</v>
      </c>
      <c r="BH300" s="1">
        <v>21987.151268632399</v>
      </c>
      <c r="BI300" s="1">
        <v>189997.88551866499</v>
      </c>
      <c r="BJ300" s="1">
        <v>230701.47338701299</v>
      </c>
      <c r="BK300" s="1">
        <v>162796.49558684701</v>
      </c>
      <c r="BL300" s="1">
        <v>806578.95536862605</v>
      </c>
      <c r="BM300" s="1">
        <v>178519.24864564501</v>
      </c>
      <c r="BN300" s="1">
        <v>212126.497427205</v>
      </c>
      <c r="BO300" s="1">
        <v>150304.064421427</v>
      </c>
      <c r="BP300" s="1">
        <v>110648.26798099501</v>
      </c>
      <c r="BQ300" s="1">
        <v>143715.897042992</v>
      </c>
      <c r="BR300" s="1">
        <v>137204.51251221201</v>
      </c>
      <c r="BS300" s="1">
        <v>234930.79046652201</v>
      </c>
      <c r="BT300" s="1">
        <v>234930.79046652201</v>
      </c>
      <c r="BU300" s="1">
        <v>71871.126522733801</v>
      </c>
      <c r="BV300" s="7">
        <v>3.2687784626864098</v>
      </c>
      <c r="BW300" s="7">
        <v>0.30592467841279097</v>
      </c>
      <c r="BX300" s="1">
        <v>48539.311941124397</v>
      </c>
      <c r="BY300" s="1">
        <v>77714.826585813702</v>
      </c>
      <c r="BZ300" s="1">
        <v>20472.748653852999</v>
      </c>
      <c r="CA300" s="1">
        <v>68287.411234007101</v>
      </c>
      <c r="CB300" s="1">
        <v>155210.38776743601</v>
      </c>
      <c r="CC300" s="1">
        <v>59457.724548711398</v>
      </c>
      <c r="CD300" s="1">
        <v>66470.250073046001</v>
      </c>
      <c r="CE300" s="1">
        <v>73693.888200798305</v>
      </c>
      <c r="CF300" s="1">
        <v>89537.226116611404</v>
      </c>
      <c r="CG300" s="1">
        <v>67356.741748116299</v>
      </c>
      <c r="CH300" s="1">
        <v>71871.126522733801</v>
      </c>
      <c r="CI300" s="1">
        <v>58125.042026408199</v>
      </c>
      <c r="CJ300" s="1">
        <v>70577.274055279398</v>
      </c>
      <c r="CK300" s="1">
        <v>49803.465559135802</v>
      </c>
      <c r="CL300" s="1">
        <v>246752.40753567201</v>
      </c>
      <c r="CM300" s="1">
        <v>54613.443732412197</v>
      </c>
      <c r="CN300" s="1">
        <v>64894.730508249799</v>
      </c>
      <c r="CO300" s="1">
        <v>45981.722572260602</v>
      </c>
      <c r="CP300" s="1">
        <v>33850.035799018297</v>
      </c>
      <c r="CQ300" s="1">
        <v>43966.239585683201</v>
      </c>
      <c r="CR300" s="1">
        <v>41974.246367082596</v>
      </c>
      <c r="CS300" s="1">
        <v>71871.126522733801</v>
      </c>
      <c r="CT300" s="20">
        <v>56506.977942020603</v>
      </c>
      <c r="CU300" s="20">
        <v>74408.2430335229</v>
      </c>
      <c r="CV300" s="20">
        <v>60063.610279356697</v>
      </c>
      <c r="CW300" s="20">
        <v>150154.21058851099</v>
      </c>
      <c r="CX300" s="20">
        <v>59200.644753040302</v>
      </c>
      <c r="CY300" s="20">
        <v>69996.021605109694</v>
      </c>
      <c r="CZ300" s="20">
        <v>51505.529648961303</v>
      </c>
      <c r="DA300" s="20">
        <v>248778.641021936</v>
      </c>
      <c r="DB300" s="20">
        <v>64144.273748744097</v>
      </c>
      <c r="DC300" s="22">
        <v>60098.912528886001</v>
      </c>
      <c r="DD300" s="22">
        <v>65634.6472197283</v>
      </c>
      <c r="DE300" s="22">
        <v>68409.637579078495</v>
      </c>
      <c r="DF300" s="22">
        <v>97963.194203926396</v>
      </c>
      <c r="DG300" s="22">
        <v>65093.965304049001</v>
      </c>
      <c r="DH300" s="22">
        <v>59299.891421094697</v>
      </c>
      <c r="DI300" s="22">
        <v>38871.594764080299</v>
      </c>
      <c r="DJ300" s="22">
        <v>34255.784406777901</v>
      </c>
      <c r="DK300" s="22">
        <v>38785.866320661597</v>
      </c>
      <c r="DL300" s="22">
        <v>53131.998678901698</v>
      </c>
      <c r="DM300" s="6">
        <v>-0.67347051295524896</v>
      </c>
      <c r="DN300" s="6">
        <v>-1.5949037015090199</v>
      </c>
      <c r="DO300" s="5">
        <v>1.7515046958541398E-2</v>
      </c>
      <c r="DP300" s="5">
        <v>0.16038288097331099</v>
      </c>
      <c r="DQ300" s="24">
        <v>92750.905846800306</v>
      </c>
      <c r="DR300" s="26">
        <v>58154.5492427184</v>
      </c>
      <c r="DS300" t="s">
        <v>1443</v>
      </c>
      <c r="DT300" t="s">
        <v>1442</v>
      </c>
      <c r="DU300" t="s">
        <v>720</v>
      </c>
      <c r="DV300" t="s">
        <v>720</v>
      </c>
      <c r="DW300" t="s">
        <v>4878</v>
      </c>
      <c r="DX300" t="s">
        <v>4879</v>
      </c>
      <c r="DY300" t="s">
        <v>4880</v>
      </c>
      <c r="DZ300" t="s">
        <v>4881</v>
      </c>
      <c r="EA300" t="s">
        <v>4882</v>
      </c>
      <c r="EB300" t="str">
        <f>"COL1A2"</f>
        <v>COL1A2</v>
      </c>
      <c r="EC300" t="s">
        <v>1508</v>
      </c>
      <c r="ED300" t="s">
        <v>1506</v>
      </c>
      <c r="EE300">
        <v>9606</v>
      </c>
      <c r="EF300" s="15" t="str">
        <f>HYPERLINK("http://www.uniprot.org/uniprot/P08123", "P08123")</f>
        <v>P08123</v>
      </c>
      <c r="EG300" t="s">
        <v>4883</v>
      </c>
      <c r="EH300" t="s">
        <v>1508</v>
      </c>
      <c r="EI300" t="s">
        <v>1788</v>
      </c>
      <c r="EJ300" t="s">
        <v>4332</v>
      </c>
      <c r="EK300" t="s">
        <v>1508</v>
      </c>
      <c r="EL300" t="s">
        <v>4333</v>
      </c>
      <c r="EM300" t="s">
        <v>2317</v>
      </c>
      <c r="EN300" t="s">
        <v>1805</v>
      </c>
      <c r="EO300" t="s">
        <v>1508</v>
      </c>
      <c r="EP300" t="s">
        <v>2318</v>
      </c>
      <c r="EQ300" t="s">
        <v>1514</v>
      </c>
      <c r="ER300" t="s">
        <v>4884</v>
      </c>
      <c r="ES300" t="s">
        <v>4885</v>
      </c>
      <c r="ET300" t="s">
        <v>4886</v>
      </c>
      <c r="EU300" t="s">
        <v>1508</v>
      </c>
      <c r="EV300" t="s">
        <v>4887</v>
      </c>
      <c r="EW300" t="s">
        <v>98</v>
      </c>
    </row>
    <row r="301" spans="1:153">
      <c r="A301">
        <v>606</v>
      </c>
      <c r="B301">
        <v>1</v>
      </c>
      <c r="C301" t="s">
        <v>722</v>
      </c>
      <c r="D301" t="s">
        <v>98</v>
      </c>
      <c r="E301" t="s">
        <v>98</v>
      </c>
      <c r="F301" t="s">
        <v>98</v>
      </c>
      <c r="G301" t="s">
        <v>98</v>
      </c>
      <c r="H301" t="s">
        <v>98</v>
      </c>
      <c r="I301">
        <v>5.6</v>
      </c>
      <c r="J301">
        <v>484</v>
      </c>
      <c r="K301">
        <v>53365</v>
      </c>
      <c r="L301" t="s">
        <v>723</v>
      </c>
      <c r="M301">
        <v>5</v>
      </c>
      <c r="N301">
        <v>5</v>
      </c>
      <c r="O301">
        <v>1</v>
      </c>
      <c r="P301">
        <v>4</v>
      </c>
      <c r="Q301">
        <v>1</v>
      </c>
      <c r="R301">
        <v>4</v>
      </c>
      <c r="S301">
        <v>1</v>
      </c>
      <c r="T301">
        <v>4</v>
      </c>
      <c r="U301">
        <v>1</v>
      </c>
      <c r="V301">
        <v>4</v>
      </c>
      <c r="W301" s="1">
        <v>126399.11040000001</v>
      </c>
      <c r="X301" s="1">
        <v>153627.1152</v>
      </c>
      <c r="Y301" s="1">
        <v>12423.9231</v>
      </c>
      <c r="Z301" s="1">
        <v>146982.1868</v>
      </c>
      <c r="AA301" s="1">
        <v>55024.409119999997</v>
      </c>
      <c r="AB301" s="1">
        <v>137343.37520000001</v>
      </c>
      <c r="AC301" s="1">
        <v>157173.6262</v>
      </c>
      <c r="AD301" s="1">
        <v>150552.47829999999</v>
      </c>
      <c r="AE301" s="1">
        <v>121717.7585</v>
      </c>
      <c r="AF301" s="1">
        <v>133279.81299999999</v>
      </c>
      <c r="AG301" s="1">
        <v>131344.43030000001</v>
      </c>
      <c r="AH301">
        <v>1</v>
      </c>
      <c r="AI301" s="1">
        <v>28123.802729999999</v>
      </c>
      <c r="AJ301" s="1">
        <v>38748.914060000003</v>
      </c>
      <c r="AK301" s="1">
        <v>34164.609380000002</v>
      </c>
      <c r="AL301" s="1">
        <v>47160.054689999997</v>
      </c>
      <c r="AM301" s="1">
        <v>40357.875</v>
      </c>
      <c r="AN301" s="1">
        <v>44751</v>
      </c>
      <c r="AO301" s="1">
        <v>63501.613279999998</v>
      </c>
      <c r="AP301" s="1">
        <v>63825.980470000002</v>
      </c>
      <c r="AQ301" s="1">
        <v>28791.765630000002</v>
      </c>
      <c r="AR301" s="1">
        <v>75084.476559999996</v>
      </c>
      <c r="AS301" s="1">
        <v>46451.009180000001</v>
      </c>
      <c r="AT301" s="1">
        <v>83492.242140909104</v>
      </c>
      <c r="AU301" s="1">
        <v>120533.475101818</v>
      </c>
      <c r="AV301" s="1">
        <v>46451.009180000001</v>
      </c>
      <c r="AW301" s="1">
        <v>63169.989168003602</v>
      </c>
      <c r="AX301" s="1">
        <v>135856.23458064301</v>
      </c>
      <c r="AY301" s="1">
        <v>8827.1508685446606</v>
      </c>
      <c r="AZ301" s="1">
        <v>107533.700887467</v>
      </c>
      <c r="BA301" s="1">
        <v>97324.527249497594</v>
      </c>
      <c r="BB301" s="1">
        <v>99210.186003866504</v>
      </c>
      <c r="BC301" s="1">
        <v>92446.5920101503</v>
      </c>
      <c r="BD301" s="1">
        <v>103977.187297913</v>
      </c>
      <c r="BE301" s="1">
        <v>76159.600973167704</v>
      </c>
      <c r="BF301" s="1">
        <v>90507.2352048381</v>
      </c>
      <c r="BG301" s="1">
        <v>93319.726198310396</v>
      </c>
      <c r="BH301" s="1">
        <v>93319.726198310396</v>
      </c>
      <c r="BI301" s="1">
        <v>57248.152940461303</v>
      </c>
      <c r="BJ301" s="1">
        <v>73144.511222528294</v>
      </c>
      <c r="BK301" s="1">
        <v>60897.842588483698</v>
      </c>
      <c r="BL301" s="1">
        <v>74346.727257115199</v>
      </c>
      <c r="BM301" s="1">
        <v>63620.653345450999</v>
      </c>
      <c r="BN301" s="1">
        <v>76538.180167150407</v>
      </c>
      <c r="BO301" s="1">
        <v>103637.182580434</v>
      </c>
      <c r="BP301" s="1">
        <v>108523.04194465899</v>
      </c>
      <c r="BQ301" s="1">
        <v>84702.164454692407</v>
      </c>
      <c r="BR301" s="1">
        <v>79107.172298666395</v>
      </c>
      <c r="BS301" s="1">
        <v>78393.954707805693</v>
      </c>
      <c r="BT301" s="1">
        <v>78393.954707805693</v>
      </c>
      <c r="BU301" s="1">
        <v>85531.879372168405</v>
      </c>
      <c r="BV301" s="7">
        <v>0.91654661727583298</v>
      </c>
      <c r="BW301" s="7">
        <v>1.0910519783185699</v>
      </c>
      <c r="BX301" s="1">
        <v>57898.239885284704</v>
      </c>
      <c r="BY301" s="1">
        <v>124518.572240721</v>
      </c>
      <c r="BZ301" s="1">
        <v>8090.49526874804</v>
      </c>
      <c r="CA301" s="1">
        <v>98559.649791559903</v>
      </c>
      <c r="CB301" s="1">
        <v>89202.466228496705</v>
      </c>
      <c r="CC301" s="1">
        <v>90930.760381150103</v>
      </c>
      <c r="CD301" s="1">
        <v>84731.611185582398</v>
      </c>
      <c r="CE301" s="1">
        <v>95299.939291758405</v>
      </c>
      <c r="CF301" s="1">
        <v>69803.824645034096</v>
      </c>
      <c r="CG301" s="1">
        <v>82954.100265982604</v>
      </c>
      <c r="CH301" s="1">
        <v>85531.879372168405</v>
      </c>
      <c r="CI301" s="1">
        <v>62460.710520774897</v>
      </c>
      <c r="CJ301" s="1">
        <v>79804.463672484999</v>
      </c>
      <c r="CK301" s="1">
        <v>66442.711631498503</v>
      </c>
      <c r="CL301" s="1">
        <v>81116.143855387403</v>
      </c>
      <c r="CM301" s="1">
        <v>69413.4396944748</v>
      </c>
      <c r="CN301" s="1">
        <v>83507.132888273205</v>
      </c>
      <c r="CO301" s="1">
        <v>113073.55308174599</v>
      </c>
      <c r="CP301" s="1">
        <v>118404.279606871</v>
      </c>
      <c r="CQ301" s="1">
        <v>92414.464096157797</v>
      </c>
      <c r="CR301" s="1">
        <v>86310.0368356486</v>
      </c>
      <c r="CS301" s="1">
        <v>85531.879372168405</v>
      </c>
      <c r="CT301" s="20">
        <v>67402.161943455998</v>
      </c>
      <c r="CU301" s="20">
        <v>119220.59911237301</v>
      </c>
      <c r="CV301" s="20">
        <v>86690.186190599896</v>
      </c>
      <c r="CW301" s="20">
        <v>86296.581638322794</v>
      </c>
      <c r="CX301" s="20">
        <v>63616.544705170003</v>
      </c>
      <c r="CY301" s="20">
        <v>79147.218962130006</v>
      </c>
      <c r="CZ301" s="20">
        <v>68713.432197406102</v>
      </c>
      <c r="DA301" s="20">
        <v>81782.237647937494</v>
      </c>
      <c r="DB301" s="20">
        <v>81527.081489678298</v>
      </c>
      <c r="DC301" s="22">
        <v>91911.351398163606</v>
      </c>
      <c r="DD301" s="22">
        <v>83666.443294757904</v>
      </c>
      <c r="DE301" s="22">
        <v>88466.417872991995</v>
      </c>
      <c r="DF301" s="22">
        <v>76372.766127156705</v>
      </c>
      <c r="DG301" s="22">
        <v>80167.347534940505</v>
      </c>
      <c r="DH301" s="22">
        <v>76307.642768190606</v>
      </c>
      <c r="DI301" s="22">
        <v>95589.053390095098</v>
      </c>
      <c r="DJ301" s="22">
        <v>119823.550531384</v>
      </c>
      <c r="DK301" s="22">
        <v>81525.622484583495</v>
      </c>
      <c r="DL301" s="22">
        <v>109253.296009716</v>
      </c>
      <c r="DM301" s="6">
        <v>0.146291464484019</v>
      </c>
      <c r="DN301" s="6">
        <v>1.1067259267477201</v>
      </c>
      <c r="DO301" s="5">
        <v>0.25796857923241301</v>
      </c>
      <c r="DP301" s="5">
        <v>0.61464962500784104</v>
      </c>
      <c r="DQ301" s="24">
        <v>81599.560431897</v>
      </c>
      <c r="DR301" s="26">
        <v>90308.349141198007</v>
      </c>
      <c r="DS301" t="s">
        <v>1441</v>
      </c>
      <c r="DT301" t="s">
        <v>1442</v>
      </c>
      <c r="DU301" t="s">
        <v>722</v>
      </c>
      <c r="DV301" t="s">
        <v>722</v>
      </c>
      <c r="DW301" t="s">
        <v>4888</v>
      </c>
      <c r="DX301" t="s">
        <v>1508</v>
      </c>
      <c r="DY301" t="s">
        <v>4889</v>
      </c>
      <c r="DZ301" t="s">
        <v>4890</v>
      </c>
      <c r="EA301" t="s">
        <v>4891</v>
      </c>
      <c r="EB301" t="str">
        <f>"CTSF"</f>
        <v>CTSF</v>
      </c>
      <c r="EC301" t="s">
        <v>1508</v>
      </c>
      <c r="ED301" t="s">
        <v>1506</v>
      </c>
      <c r="EE301">
        <v>9606</v>
      </c>
      <c r="EF301" s="15" t="str">
        <f>HYPERLINK("http://www.uniprot.org/uniprot/Q9UBX1", "Q9UBX1")</f>
        <v>Q9UBX1</v>
      </c>
      <c r="EG301" t="s">
        <v>4892</v>
      </c>
      <c r="EH301" t="s">
        <v>1508</v>
      </c>
      <c r="EI301" t="s">
        <v>3159</v>
      </c>
      <c r="EJ301" t="s">
        <v>1510</v>
      </c>
      <c r="EK301" t="s">
        <v>1508</v>
      </c>
      <c r="EL301" t="s">
        <v>4893</v>
      </c>
      <c r="EM301" t="s">
        <v>1528</v>
      </c>
      <c r="EN301" t="s">
        <v>1508</v>
      </c>
      <c r="EO301" t="s">
        <v>3462</v>
      </c>
      <c r="EP301" t="s">
        <v>1923</v>
      </c>
      <c r="EQ301" t="s">
        <v>1514</v>
      </c>
      <c r="ER301" t="s">
        <v>4894</v>
      </c>
      <c r="ES301" t="s">
        <v>4895</v>
      </c>
      <c r="ET301" t="s">
        <v>4896</v>
      </c>
      <c r="EU301" t="s">
        <v>1508</v>
      </c>
      <c r="EV301" t="s">
        <v>4897</v>
      </c>
      <c r="EW301" t="s">
        <v>98</v>
      </c>
    </row>
    <row r="302" spans="1:153">
      <c r="A302">
        <v>335</v>
      </c>
      <c r="B302">
        <v>1</v>
      </c>
      <c r="C302" t="s">
        <v>724</v>
      </c>
      <c r="D302" t="s">
        <v>98</v>
      </c>
      <c r="E302" t="s">
        <v>98</v>
      </c>
      <c r="F302" t="s">
        <v>98</v>
      </c>
      <c r="G302" t="s">
        <v>98</v>
      </c>
      <c r="H302" t="s">
        <v>98</v>
      </c>
      <c r="I302">
        <v>4.7</v>
      </c>
      <c r="J302">
        <v>1456</v>
      </c>
      <c r="K302">
        <v>166010</v>
      </c>
      <c r="L302" t="s">
        <v>725</v>
      </c>
      <c r="M302">
        <v>15</v>
      </c>
      <c r="N302">
        <v>15</v>
      </c>
      <c r="O302">
        <v>1</v>
      </c>
      <c r="P302">
        <v>7</v>
      </c>
      <c r="Q302">
        <v>8</v>
      </c>
      <c r="R302">
        <v>7</v>
      </c>
      <c r="S302">
        <v>8</v>
      </c>
      <c r="T302">
        <v>7</v>
      </c>
      <c r="U302">
        <v>8</v>
      </c>
      <c r="V302">
        <v>7</v>
      </c>
      <c r="W302" s="1">
        <v>146862.79300000001</v>
      </c>
      <c r="X302" s="1">
        <v>115853.4209</v>
      </c>
      <c r="Y302" s="1">
        <v>16996.323609999999</v>
      </c>
      <c r="Z302" s="1">
        <v>132167.1825</v>
      </c>
      <c r="AA302" s="1">
        <v>41101.955629999997</v>
      </c>
      <c r="AB302" s="1">
        <v>104844.81419999999</v>
      </c>
      <c r="AC302" s="1">
        <v>163283.25339999999</v>
      </c>
      <c r="AD302" s="1">
        <v>150771.2886</v>
      </c>
      <c r="AE302" s="1">
        <v>130379.7307</v>
      </c>
      <c r="AF302" s="1">
        <v>124813.8784</v>
      </c>
      <c r="AG302" s="1">
        <v>123342.0353</v>
      </c>
      <c r="AH302">
        <v>8</v>
      </c>
      <c r="AI302" s="1">
        <v>58783.660400000001</v>
      </c>
      <c r="AJ302" s="1">
        <v>42104.968509999999</v>
      </c>
      <c r="AK302" s="1">
        <v>52678.931400000001</v>
      </c>
      <c r="AL302" s="1">
        <v>52439.372560000003</v>
      </c>
      <c r="AM302" s="1">
        <v>47784.043700000002</v>
      </c>
      <c r="AN302" s="1">
        <v>62993.405270000003</v>
      </c>
      <c r="AO302" s="1">
        <v>69634.980960000001</v>
      </c>
      <c r="AP302" s="1">
        <v>43980.211000000003</v>
      </c>
      <c r="AQ302" s="1">
        <v>34711.179080000002</v>
      </c>
      <c r="AR302" s="1">
        <v>64104.149409999998</v>
      </c>
      <c r="AS302" s="1">
        <v>52921.490230000003</v>
      </c>
      <c r="AT302" s="1">
        <v>83297.866761818106</v>
      </c>
      <c r="AU302" s="1">
        <v>113674.243294545</v>
      </c>
      <c r="AV302" s="1">
        <v>52921.490229090901</v>
      </c>
      <c r="AW302" s="1">
        <v>73397.043805402893</v>
      </c>
      <c r="AX302" s="1">
        <v>102452.02812192299</v>
      </c>
      <c r="AY302" s="1">
        <v>12075.8243196207</v>
      </c>
      <c r="AZ302" s="1">
        <v>96694.889221054604</v>
      </c>
      <c r="BA302" s="1">
        <v>72699.1614211735</v>
      </c>
      <c r="BB302" s="1">
        <v>75734.803394600298</v>
      </c>
      <c r="BC302" s="1">
        <v>96040.160643438707</v>
      </c>
      <c r="BD302" s="1">
        <v>104128.305896575</v>
      </c>
      <c r="BE302" s="1">
        <v>81579.453873208302</v>
      </c>
      <c r="BF302" s="1">
        <v>84758.215028234394</v>
      </c>
      <c r="BG302" s="1">
        <v>87634.054498147496</v>
      </c>
      <c r="BH302" s="1">
        <v>87634.054498147496</v>
      </c>
      <c r="BI302" s="1">
        <v>119658.63981080901</v>
      </c>
      <c r="BJ302" s="1">
        <v>79479.578109856797</v>
      </c>
      <c r="BK302" s="1">
        <v>93899.310729562101</v>
      </c>
      <c r="BL302" s="1">
        <v>82669.448856242903</v>
      </c>
      <c r="BM302" s="1">
        <v>75327.357540048499</v>
      </c>
      <c r="BN302" s="1">
        <v>107738.388011387</v>
      </c>
      <c r="BO302" s="1">
        <v>113647.084900274</v>
      </c>
      <c r="BP302" s="1">
        <v>74779.364890937606</v>
      </c>
      <c r="BQ302" s="1">
        <v>102116.418862028</v>
      </c>
      <c r="BR302" s="1">
        <v>67538.567554426598</v>
      </c>
      <c r="BS302" s="1">
        <v>89313.988681789095</v>
      </c>
      <c r="BT302" s="1">
        <v>89313.988681789095</v>
      </c>
      <c r="BU302" s="1">
        <v>88470.034201343195</v>
      </c>
      <c r="BV302" s="7">
        <v>1.0095394388401</v>
      </c>
      <c r="BW302" s="7">
        <v>0.99055070215873198</v>
      </c>
      <c r="BX302" s="1">
        <v>74097.210415829104</v>
      </c>
      <c r="BY302" s="1">
        <v>103429.362978237</v>
      </c>
      <c r="BZ302" s="1">
        <v>12191.020907161599</v>
      </c>
      <c r="CA302" s="1">
        <v>97617.304202929794</v>
      </c>
      <c r="CB302" s="1">
        <v>73392.670625277897</v>
      </c>
      <c r="CC302" s="1">
        <v>76457.270919650604</v>
      </c>
      <c r="CD302" s="1">
        <v>96956.329882090897</v>
      </c>
      <c r="CE302" s="1">
        <v>105121.63150220001</v>
      </c>
      <c r="CF302" s="1">
        <v>82357.676084041101</v>
      </c>
      <c r="CG302" s="1">
        <v>85566.760836692803</v>
      </c>
      <c r="CH302" s="1">
        <v>88470.034201343195</v>
      </c>
      <c r="CI302" s="1">
        <v>118527.949683956</v>
      </c>
      <c r="CJ302" s="1">
        <v>78728.551903998406</v>
      </c>
      <c r="CK302" s="1">
        <v>93012.028175388696</v>
      </c>
      <c r="CL302" s="1">
        <v>81888.280611626804</v>
      </c>
      <c r="CM302" s="1">
        <v>74615.566903056897</v>
      </c>
      <c r="CN302" s="1">
        <v>106720.33589412901</v>
      </c>
      <c r="CO302" s="1">
        <v>112573.19974626</v>
      </c>
      <c r="CP302" s="1">
        <v>74072.752399702294</v>
      </c>
      <c r="CQ302" s="1">
        <v>101151.49040571701</v>
      </c>
      <c r="CR302" s="1">
        <v>66900.375513832201</v>
      </c>
      <c r="CS302" s="1">
        <v>88470.034201343195</v>
      </c>
      <c r="CT302" s="20">
        <v>86260.172777297004</v>
      </c>
      <c r="CU302" s="20">
        <v>99028.6862287361</v>
      </c>
      <c r="CV302" s="20">
        <v>85861.326563896597</v>
      </c>
      <c r="CW302" s="20">
        <v>71001.810376465903</v>
      </c>
      <c r="CX302" s="20">
        <v>120721.306994636</v>
      </c>
      <c r="CY302" s="20">
        <v>78080.168067911596</v>
      </c>
      <c r="CZ302" s="20">
        <v>96190.771487762802</v>
      </c>
      <c r="DA302" s="20">
        <v>82560.714886797097</v>
      </c>
      <c r="DB302" s="20">
        <v>87637.054583080506</v>
      </c>
      <c r="DC302" s="22">
        <v>77281.780829552503</v>
      </c>
      <c r="DD302" s="22">
        <v>95737.484070503502</v>
      </c>
      <c r="DE302" s="22">
        <v>97583.8415960938</v>
      </c>
      <c r="DF302" s="22">
        <v>90108.0072091732</v>
      </c>
      <c r="DG302" s="22">
        <v>82692.238616772302</v>
      </c>
      <c r="DH302" s="22">
        <v>97519.540976290897</v>
      </c>
      <c r="DI302" s="22">
        <v>95166.069408463896</v>
      </c>
      <c r="DJ302" s="22">
        <v>74960.636723888805</v>
      </c>
      <c r="DK302" s="22">
        <v>89233.198517377503</v>
      </c>
      <c r="DL302" s="22">
        <v>84684.0853873327</v>
      </c>
      <c r="DM302" s="6">
        <v>-1.9556689352301801E-2</v>
      </c>
      <c r="DN302" s="6">
        <v>-1.013649998497</v>
      </c>
      <c r="DO302" s="5">
        <v>0.85654680568407604</v>
      </c>
      <c r="DP302" s="5">
        <v>0.94788473520015004</v>
      </c>
      <c r="DQ302" s="24">
        <v>89704.667996287099</v>
      </c>
      <c r="DR302" s="26">
        <v>88496.688333544895</v>
      </c>
      <c r="DS302" t="s">
        <v>1443</v>
      </c>
      <c r="DT302" t="s">
        <v>1442</v>
      </c>
      <c r="DU302" t="s">
        <v>724</v>
      </c>
      <c r="DV302" t="s">
        <v>724</v>
      </c>
      <c r="DW302" t="s">
        <v>4898</v>
      </c>
      <c r="DX302" t="s">
        <v>4899</v>
      </c>
      <c r="DY302" t="s">
        <v>4900</v>
      </c>
      <c r="DZ302" t="s">
        <v>4901</v>
      </c>
      <c r="EA302" t="s">
        <v>4902</v>
      </c>
      <c r="EB302" t="str">
        <f>"MRC1"</f>
        <v>MRC1</v>
      </c>
      <c r="EC302" t="s">
        <v>4903</v>
      </c>
      <c r="ED302" t="s">
        <v>1506</v>
      </c>
      <c r="EE302">
        <v>9606</v>
      </c>
      <c r="EF302" s="15" t="str">
        <f>HYPERLINK("http://www.uniprot.org/uniprot/P22897", "P22897")</f>
        <v>P22897</v>
      </c>
      <c r="EG302" t="s">
        <v>4904</v>
      </c>
      <c r="EH302" t="s">
        <v>3893</v>
      </c>
      <c r="EI302" t="s">
        <v>4905</v>
      </c>
      <c r="EJ302" t="s">
        <v>1542</v>
      </c>
      <c r="EK302" t="s">
        <v>1508</v>
      </c>
      <c r="EL302" t="s">
        <v>1508</v>
      </c>
      <c r="EM302" t="s">
        <v>2780</v>
      </c>
      <c r="EN302" t="s">
        <v>4607</v>
      </c>
      <c r="EO302" t="s">
        <v>3171</v>
      </c>
      <c r="EP302" t="s">
        <v>1617</v>
      </c>
      <c r="EQ302" t="s">
        <v>1514</v>
      </c>
      <c r="ER302" t="s">
        <v>4906</v>
      </c>
      <c r="ES302" t="s">
        <v>4907</v>
      </c>
      <c r="ET302" t="s">
        <v>4908</v>
      </c>
      <c r="EU302" t="s">
        <v>1508</v>
      </c>
      <c r="EV302" t="s">
        <v>4909</v>
      </c>
      <c r="EW302" t="s">
        <v>98</v>
      </c>
    </row>
    <row r="303" spans="1:153">
      <c r="A303">
        <v>269</v>
      </c>
      <c r="B303">
        <v>1</v>
      </c>
      <c r="C303" t="s">
        <v>726</v>
      </c>
      <c r="D303" t="s">
        <v>98</v>
      </c>
      <c r="E303" t="s">
        <v>98</v>
      </c>
      <c r="F303" t="s">
        <v>727</v>
      </c>
      <c r="G303" t="s">
        <v>98</v>
      </c>
      <c r="H303" t="s">
        <v>98</v>
      </c>
      <c r="I303">
        <v>14.4</v>
      </c>
      <c r="J303">
        <v>646</v>
      </c>
      <c r="K303">
        <v>70897</v>
      </c>
      <c r="L303" t="s">
        <v>728</v>
      </c>
      <c r="M303">
        <v>25</v>
      </c>
      <c r="N303">
        <v>9</v>
      </c>
      <c r="O303">
        <v>0.36</v>
      </c>
      <c r="P303">
        <v>10</v>
      </c>
      <c r="Q303">
        <v>15</v>
      </c>
      <c r="R303">
        <v>4</v>
      </c>
      <c r="S303">
        <v>5</v>
      </c>
      <c r="T303">
        <v>6.9429999999999996</v>
      </c>
      <c r="U303">
        <v>10.362</v>
      </c>
      <c r="V303">
        <v>4</v>
      </c>
      <c r="W303" s="1">
        <v>114543.68550000001</v>
      </c>
      <c r="X303" s="1">
        <v>108653.8652</v>
      </c>
      <c r="Y303" s="1">
        <v>18789.83179</v>
      </c>
      <c r="Z303" s="1">
        <v>253482.78779999999</v>
      </c>
      <c r="AA303" s="1">
        <v>53657.562989999999</v>
      </c>
      <c r="AB303" s="1">
        <v>174569.83689999999</v>
      </c>
      <c r="AC303" s="1">
        <v>128822.09329999999</v>
      </c>
      <c r="AD303" s="1">
        <v>185901.55220000001</v>
      </c>
      <c r="AE303" s="1">
        <v>90090.496580000006</v>
      </c>
      <c r="AF303" s="1">
        <v>90855.995609999998</v>
      </c>
      <c r="AG303" s="1">
        <v>133397.54180000001</v>
      </c>
      <c r="AH303">
        <v>5</v>
      </c>
      <c r="AI303" s="1">
        <v>15876.893830000001</v>
      </c>
      <c r="AJ303" s="1">
        <v>21663.38379</v>
      </c>
      <c r="AK303" s="1">
        <v>23077.59735</v>
      </c>
      <c r="AL303" s="1">
        <v>30123.840759999999</v>
      </c>
      <c r="AM303" s="1">
        <v>32785.171629999997</v>
      </c>
      <c r="AN303" s="1">
        <v>36113.596619999997</v>
      </c>
      <c r="AO303" s="1">
        <v>27522.21875</v>
      </c>
      <c r="AP303" s="1">
        <v>32500.841799999998</v>
      </c>
      <c r="AQ303" s="1">
        <v>24902.28268</v>
      </c>
      <c r="AR303" s="1">
        <v>174252.21119999999</v>
      </c>
      <c r="AS303" s="1">
        <v>41881.80384</v>
      </c>
      <c r="AT303" s="1">
        <v>82430.231450909094</v>
      </c>
      <c r="AU303" s="1">
        <v>122978.65906090901</v>
      </c>
      <c r="AV303" s="1">
        <v>41881.803840909</v>
      </c>
      <c r="AW303" s="1">
        <v>57245.049821950401</v>
      </c>
      <c r="AX303" s="1">
        <v>96085.284030021401</v>
      </c>
      <c r="AY303" s="1">
        <v>13350.1051696711</v>
      </c>
      <c r="AZ303" s="1">
        <v>185450.651380611</v>
      </c>
      <c r="BA303" s="1">
        <v>94906.915583101596</v>
      </c>
      <c r="BB303" s="1">
        <v>126100.774531669</v>
      </c>
      <c r="BC303" s="1">
        <v>75770.749769713104</v>
      </c>
      <c r="BD303" s="1">
        <v>128390.58333902</v>
      </c>
      <c r="BE303" s="1">
        <v>56370.2154522286</v>
      </c>
      <c r="BF303" s="1">
        <v>61698.2030462783</v>
      </c>
      <c r="BG303" s="1">
        <v>94778.454235707803</v>
      </c>
      <c r="BH303" s="1">
        <v>94778.454235707803</v>
      </c>
      <c r="BI303" s="1">
        <v>32318.632545013101</v>
      </c>
      <c r="BJ303" s="1">
        <v>40892.955510753498</v>
      </c>
      <c r="BK303" s="1">
        <v>41135.4297983988</v>
      </c>
      <c r="BL303" s="1">
        <v>47489.532988081599</v>
      </c>
      <c r="BM303" s="1">
        <v>51682.950084545897</v>
      </c>
      <c r="BN303" s="1">
        <v>61765.524001370999</v>
      </c>
      <c r="BO303" s="1">
        <v>44917.3660680955</v>
      </c>
      <c r="BP303" s="1">
        <v>55261.042477145798</v>
      </c>
      <c r="BQ303" s="1">
        <v>73259.739258949994</v>
      </c>
      <c r="BR303" s="1">
        <v>183587.877632825</v>
      </c>
      <c r="BS303" s="1">
        <v>70682.645894544199</v>
      </c>
      <c r="BT303" s="1">
        <v>70682.645894544199</v>
      </c>
      <c r="BU303" s="1">
        <v>81848.591430609202</v>
      </c>
      <c r="BV303" s="7">
        <v>0.86357803670291</v>
      </c>
      <c r="BW303" s="7">
        <v>1.1579729422229601</v>
      </c>
      <c r="BX303" s="1">
        <v>49435.567736200202</v>
      </c>
      <c r="BY303" s="1">
        <v>82977.1409386874</v>
      </c>
      <c r="BZ303" s="1">
        <v>11528.8576122019</v>
      </c>
      <c r="CA303" s="1">
        <v>160151.109424544</v>
      </c>
      <c r="CB303" s="1">
        <v>81959.527828783699</v>
      </c>
      <c r="CC303" s="1">
        <v>108897.859296775</v>
      </c>
      <c r="CD303" s="1">
        <v>65433.9553256363</v>
      </c>
      <c r="CE303" s="1">
        <v>110875.28789105199</v>
      </c>
      <c r="CF303" s="1">
        <v>48680.079988755599</v>
      </c>
      <c r="CG303" s="1">
        <v>53281.213054802603</v>
      </c>
      <c r="CH303" s="1">
        <v>81848.591430609202</v>
      </c>
      <c r="CI303" s="1">
        <v>37424.1020167717</v>
      </c>
      <c r="CJ303" s="1">
        <v>47352.936008980003</v>
      </c>
      <c r="CK303" s="1">
        <v>47633.714673258102</v>
      </c>
      <c r="CL303" s="1">
        <v>54991.594239003403</v>
      </c>
      <c r="CM303" s="1">
        <v>59847.4577721643</v>
      </c>
      <c r="CN303" s="1">
        <v>71522.805555810599</v>
      </c>
      <c r="CO303" s="1">
        <v>52013.094542778497</v>
      </c>
      <c r="CP303" s="1">
        <v>63990.791947568701</v>
      </c>
      <c r="CQ303" s="1">
        <v>84832.7958161735</v>
      </c>
      <c r="CR303" s="1">
        <v>212589.79481895201</v>
      </c>
      <c r="CS303" s="1">
        <v>81848.591430609202</v>
      </c>
      <c r="CT303" s="20">
        <v>57550.352980055402</v>
      </c>
      <c r="CU303" s="20">
        <v>79446.658256068098</v>
      </c>
      <c r="CV303" s="20">
        <v>140864.23322329801</v>
      </c>
      <c r="CW303" s="20">
        <v>79289.591233919593</v>
      </c>
      <c r="CX303" s="20">
        <v>38116.634267375601</v>
      </c>
      <c r="CY303" s="20">
        <v>46962.951974510397</v>
      </c>
      <c r="CZ303" s="20">
        <v>49261.6261910635</v>
      </c>
      <c r="DA303" s="20">
        <v>55443.163529949299</v>
      </c>
      <c r="DB303" s="20">
        <v>70291.698383154595</v>
      </c>
      <c r="DC303" s="22">
        <v>110072.20626309099</v>
      </c>
      <c r="DD303" s="22">
        <v>64611.3798168352</v>
      </c>
      <c r="DE303" s="22">
        <v>102924.929682578</v>
      </c>
      <c r="DF303" s="22">
        <v>53261.1555733286</v>
      </c>
      <c r="DG303" s="22">
        <v>51491.288680749698</v>
      </c>
      <c r="DH303" s="22">
        <v>65356.533117160601</v>
      </c>
      <c r="DI303" s="22">
        <v>43970.339091045498</v>
      </c>
      <c r="DJ303" s="22">
        <v>64757.827317821197</v>
      </c>
      <c r="DK303" s="22">
        <v>74837.273079081293</v>
      </c>
      <c r="DL303" s="22">
        <v>269101.21503281198</v>
      </c>
      <c r="DM303" s="6">
        <v>0.39272944157389</v>
      </c>
      <c r="DN303" s="6">
        <v>1.31288140505302</v>
      </c>
      <c r="DO303" s="5">
        <v>0.20616683583965001</v>
      </c>
      <c r="DP303" s="5">
        <v>0.55349814689476196</v>
      </c>
      <c r="DQ303" s="24">
        <v>68580.7677821549</v>
      </c>
      <c r="DR303" s="26">
        <v>90038.414765450405</v>
      </c>
      <c r="DS303" t="s">
        <v>1441</v>
      </c>
      <c r="DT303" t="s">
        <v>1442</v>
      </c>
      <c r="DU303" t="s">
        <v>726</v>
      </c>
      <c r="DV303" t="s">
        <v>726</v>
      </c>
      <c r="DW303" t="s">
        <v>4910</v>
      </c>
      <c r="DX303" t="s">
        <v>4911</v>
      </c>
      <c r="DY303" t="s">
        <v>4912</v>
      </c>
      <c r="DZ303" t="s">
        <v>4913</v>
      </c>
      <c r="EA303" t="s">
        <v>4914</v>
      </c>
      <c r="EB303" t="str">
        <f>"HSPA8"</f>
        <v>HSPA8</v>
      </c>
      <c r="EC303" t="s">
        <v>4915</v>
      </c>
      <c r="ED303" t="s">
        <v>1506</v>
      </c>
      <c r="EE303">
        <v>9606</v>
      </c>
      <c r="EF303" s="15" t="str">
        <f>HYPERLINK("http://www.uniprot.org/uniprot/P11142", "P11142")</f>
        <v>P11142</v>
      </c>
      <c r="EG303" t="s">
        <v>4916</v>
      </c>
      <c r="EH303" t="s">
        <v>4917</v>
      </c>
      <c r="EI303" t="s">
        <v>4918</v>
      </c>
      <c r="EJ303" t="s">
        <v>1542</v>
      </c>
      <c r="EK303" t="s">
        <v>1508</v>
      </c>
      <c r="EL303" t="s">
        <v>1508</v>
      </c>
      <c r="EM303" t="s">
        <v>1508</v>
      </c>
      <c r="EN303" t="s">
        <v>2673</v>
      </c>
      <c r="EO303" t="s">
        <v>4919</v>
      </c>
      <c r="EP303" t="s">
        <v>4538</v>
      </c>
      <c r="EQ303" t="s">
        <v>1514</v>
      </c>
      <c r="ER303" t="s">
        <v>4920</v>
      </c>
      <c r="ES303" t="s">
        <v>4921</v>
      </c>
      <c r="ET303" t="s">
        <v>4922</v>
      </c>
      <c r="EU303" t="s">
        <v>1508</v>
      </c>
      <c r="EV303" t="s">
        <v>4923</v>
      </c>
      <c r="EW303" t="s">
        <v>98</v>
      </c>
    </row>
    <row r="304" spans="1:153">
      <c r="A304">
        <v>486</v>
      </c>
      <c r="B304">
        <v>1</v>
      </c>
      <c r="C304" t="s">
        <v>729</v>
      </c>
      <c r="D304" t="s">
        <v>98</v>
      </c>
      <c r="E304" t="s">
        <v>98</v>
      </c>
      <c r="F304" t="s">
        <v>98</v>
      </c>
      <c r="G304" t="s">
        <v>98</v>
      </c>
      <c r="H304" t="s">
        <v>98</v>
      </c>
      <c r="I304">
        <v>12.1</v>
      </c>
      <c r="J304">
        <v>389</v>
      </c>
      <c r="K304">
        <v>43923</v>
      </c>
      <c r="L304" t="s">
        <v>730</v>
      </c>
      <c r="M304">
        <v>11</v>
      </c>
      <c r="N304">
        <v>11</v>
      </c>
      <c r="O304">
        <v>1</v>
      </c>
      <c r="P304">
        <v>4</v>
      </c>
      <c r="Q304">
        <v>7</v>
      </c>
      <c r="R304">
        <v>4</v>
      </c>
      <c r="S304">
        <v>7</v>
      </c>
      <c r="T304">
        <v>4</v>
      </c>
      <c r="U304">
        <v>7</v>
      </c>
      <c r="V304">
        <v>4</v>
      </c>
      <c r="W304" s="1">
        <v>66269.51685</v>
      </c>
      <c r="X304" s="1">
        <v>45765.217709999997</v>
      </c>
      <c r="Y304" s="1">
        <v>5743.563416</v>
      </c>
      <c r="Z304" s="1">
        <v>107266.7509</v>
      </c>
      <c r="AA304" s="1">
        <v>25696.936399999999</v>
      </c>
      <c r="AB304" s="1">
        <v>64694.271970000002</v>
      </c>
      <c r="AC304" s="1">
        <v>77979.626459999999</v>
      </c>
      <c r="AD304" s="1">
        <v>73661.87659</v>
      </c>
      <c r="AE304" s="1">
        <v>57466.77216</v>
      </c>
      <c r="AF304" s="1">
        <v>50220.971310000001</v>
      </c>
      <c r="AG304" s="1">
        <v>63224.660040000002</v>
      </c>
      <c r="AH304">
        <v>7</v>
      </c>
      <c r="AI304" s="1">
        <v>84637.377439999997</v>
      </c>
      <c r="AJ304" s="1">
        <v>76793.679080000002</v>
      </c>
      <c r="AK304" s="1">
        <v>71346.156189999994</v>
      </c>
      <c r="AL304" s="1">
        <v>115865.1425</v>
      </c>
      <c r="AM304" s="1">
        <v>78934.306400000001</v>
      </c>
      <c r="AN304" s="1">
        <v>123128.783</v>
      </c>
      <c r="AO304" s="1">
        <v>84904.249689999997</v>
      </c>
      <c r="AP304" s="1">
        <v>119616.22169999999</v>
      </c>
      <c r="AQ304" s="1">
        <v>52156.823239999998</v>
      </c>
      <c r="AR304" s="1">
        <v>259839.18599999999</v>
      </c>
      <c r="AS304" s="1">
        <v>106722.1925</v>
      </c>
      <c r="AT304" s="1">
        <v>82360.649161181806</v>
      </c>
      <c r="AU304" s="1">
        <v>57999.105800545403</v>
      </c>
      <c r="AV304" s="1">
        <v>106722.192521818</v>
      </c>
      <c r="AW304" s="1">
        <v>33119.257313881601</v>
      </c>
      <c r="AX304" s="1">
        <v>40471.307065485897</v>
      </c>
      <c r="AY304" s="1">
        <v>4080.7803129500799</v>
      </c>
      <c r="AZ304" s="1">
        <v>78477.473750928795</v>
      </c>
      <c r="BA304" s="1">
        <v>45451.504648350201</v>
      </c>
      <c r="BB304" s="1">
        <v>46732.001060713897</v>
      </c>
      <c r="BC304" s="1">
        <v>45866.160161491098</v>
      </c>
      <c r="BD304" s="1">
        <v>50873.654325716998</v>
      </c>
      <c r="BE304" s="1">
        <v>35957.336799966899</v>
      </c>
      <c r="BF304" s="1">
        <v>34103.898859533903</v>
      </c>
      <c r="BG304" s="1">
        <v>44920.884352977802</v>
      </c>
      <c r="BH304" s="1">
        <v>44920.884352977802</v>
      </c>
      <c r="BI304" s="1">
        <v>172285.85958598301</v>
      </c>
      <c r="BJ304" s="1">
        <v>144959.83326367999</v>
      </c>
      <c r="BK304" s="1">
        <v>127173.325490894</v>
      </c>
      <c r="BL304" s="1">
        <v>182658.697168154</v>
      </c>
      <c r="BM304" s="1">
        <v>124433.016964793</v>
      </c>
      <c r="BN304" s="1">
        <v>210588.65672311099</v>
      </c>
      <c r="BO304" s="1">
        <v>138567.14455707601</v>
      </c>
      <c r="BP304" s="1">
        <v>203382.95078619701</v>
      </c>
      <c r="BQ304" s="1">
        <v>153439.55894478399</v>
      </c>
      <c r="BR304" s="1">
        <v>273760.22579609498</v>
      </c>
      <c r="BS304" s="1">
        <v>180111.79676942201</v>
      </c>
      <c r="BT304" s="1">
        <v>180111.79676942201</v>
      </c>
      <c r="BU304" s="1">
        <v>89948.769826419797</v>
      </c>
      <c r="BV304" s="7">
        <v>2.0023819905152198</v>
      </c>
      <c r="BW304" s="7">
        <v>0.499405210762356</v>
      </c>
      <c r="BX304" s="1">
        <v>66317.404384556095</v>
      </c>
      <c r="BY304" s="1">
        <v>81039.016400540495</v>
      </c>
      <c r="BZ304" s="1">
        <v>8171.2810059003104</v>
      </c>
      <c r="CA304" s="1">
        <v>157141.88009999</v>
      </c>
      <c r="CB304" s="1">
        <v>91011.274349675397</v>
      </c>
      <c r="CC304" s="1">
        <v>93575.317304711702</v>
      </c>
      <c r="CD304" s="1">
        <v>91841.573081456605</v>
      </c>
      <c r="CE304" s="1">
        <v>101868.489213512</v>
      </c>
      <c r="CF304" s="1">
        <v>72000.323635144101</v>
      </c>
      <c r="CG304" s="1">
        <v>68289.032882683401</v>
      </c>
      <c r="CH304" s="1">
        <v>89948.769826419797</v>
      </c>
      <c r="CI304" s="1">
        <v>86040.456017911594</v>
      </c>
      <c r="CJ304" s="1">
        <v>72393.696083124494</v>
      </c>
      <c r="CK304" s="1">
        <v>63511.021420129597</v>
      </c>
      <c r="CL304" s="1">
        <v>91220.705156839307</v>
      </c>
      <c r="CM304" s="1">
        <v>62142.497063098497</v>
      </c>
      <c r="CN304" s="1">
        <v>105169.072494967</v>
      </c>
      <c r="CO304" s="1">
        <v>69201.1540322644</v>
      </c>
      <c r="CP304" s="1">
        <v>101570.50540285</v>
      </c>
      <c r="CQ304" s="1">
        <v>76628.515274103003</v>
      </c>
      <c r="CR304" s="1">
        <v>136717.28326204899</v>
      </c>
      <c r="CS304" s="1">
        <v>89948.769826419797</v>
      </c>
      <c r="CT304" s="20">
        <v>77203.321531948299</v>
      </c>
      <c r="CU304" s="20">
        <v>77590.996370180394</v>
      </c>
      <c r="CV304" s="20">
        <v>138217.40309568</v>
      </c>
      <c r="CW304" s="20">
        <v>88046.4655181868</v>
      </c>
      <c r="CX304" s="20">
        <v>87632.632915633105</v>
      </c>
      <c r="CY304" s="20">
        <v>71797.484146797797</v>
      </c>
      <c r="CZ304" s="20">
        <v>65681.549668590204</v>
      </c>
      <c r="DA304" s="20">
        <v>91969.773622980196</v>
      </c>
      <c r="DB304" s="20">
        <v>72987.254980228201</v>
      </c>
      <c r="DC304" s="22">
        <v>94584.427040279406</v>
      </c>
      <c r="DD304" s="22">
        <v>90687.025288485704</v>
      </c>
      <c r="DE304" s="22">
        <v>94563.967215793906</v>
      </c>
      <c r="DF304" s="22">
        <v>78775.968308745607</v>
      </c>
      <c r="DG304" s="22">
        <v>65994.937132432897</v>
      </c>
      <c r="DH304" s="22">
        <v>96102.018314352303</v>
      </c>
      <c r="DI304" s="22">
        <v>58500.618643018097</v>
      </c>
      <c r="DJ304" s="22">
        <v>102787.99572993199</v>
      </c>
      <c r="DK304" s="22">
        <v>67599.671424707107</v>
      </c>
      <c r="DL304" s="22">
        <v>173059.986595945</v>
      </c>
      <c r="DM304" s="6">
        <v>0.106812953679124</v>
      </c>
      <c r="DN304" s="6">
        <v>1.0768538533268399</v>
      </c>
      <c r="DO304" s="5">
        <v>0.56096867981616905</v>
      </c>
      <c r="DP304" s="5">
        <v>0.80042892556776502</v>
      </c>
      <c r="DQ304" s="24">
        <v>85680.764650024998</v>
      </c>
      <c r="DR304" s="26">
        <v>92265.6615693692</v>
      </c>
      <c r="DS304" t="s">
        <v>1441</v>
      </c>
      <c r="DT304" t="s">
        <v>1442</v>
      </c>
      <c r="DU304" t="s">
        <v>729</v>
      </c>
      <c r="DV304" t="s">
        <v>729</v>
      </c>
      <c r="DW304" t="s">
        <v>4924</v>
      </c>
      <c r="DX304" t="s">
        <v>4925</v>
      </c>
      <c r="DY304" t="s">
        <v>4926</v>
      </c>
      <c r="DZ304" t="s">
        <v>4927</v>
      </c>
      <c r="EA304" t="s">
        <v>4928</v>
      </c>
      <c r="EB304" t="str">
        <f>"ART3"</f>
        <v>ART3</v>
      </c>
      <c r="EC304" t="s">
        <v>4929</v>
      </c>
      <c r="ED304" t="s">
        <v>1506</v>
      </c>
      <c r="EE304">
        <v>9606</v>
      </c>
      <c r="EF304" s="15" t="str">
        <f>HYPERLINK("http://www.uniprot.org/uniprot/Q13508", "Q13508")</f>
        <v>Q13508</v>
      </c>
      <c r="EG304" t="s">
        <v>4930</v>
      </c>
      <c r="EH304" t="s">
        <v>1508</v>
      </c>
      <c r="EI304" t="s">
        <v>2475</v>
      </c>
      <c r="EJ304" t="s">
        <v>1542</v>
      </c>
      <c r="EK304" t="s">
        <v>1508</v>
      </c>
      <c r="EL304" t="s">
        <v>1508</v>
      </c>
      <c r="EM304" t="s">
        <v>1559</v>
      </c>
      <c r="EN304" t="s">
        <v>4468</v>
      </c>
      <c r="EO304" t="s">
        <v>4931</v>
      </c>
      <c r="EP304" t="s">
        <v>2992</v>
      </c>
      <c r="EQ304" t="s">
        <v>1508</v>
      </c>
      <c r="ER304" t="s">
        <v>4932</v>
      </c>
      <c r="ES304" t="s">
        <v>4933</v>
      </c>
      <c r="ET304" t="s">
        <v>4934</v>
      </c>
      <c r="EU304" t="s">
        <v>1508</v>
      </c>
      <c r="EV304" t="s">
        <v>2806</v>
      </c>
      <c r="EW304" t="s">
        <v>98</v>
      </c>
    </row>
    <row r="305" spans="1:153">
      <c r="A305">
        <v>256</v>
      </c>
      <c r="B305">
        <v>1</v>
      </c>
      <c r="C305" t="s">
        <v>731</v>
      </c>
      <c r="D305" t="s">
        <v>732</v>
      </c>
      <c r="E305" t="s">
        <v>98</v>
      </c>
      <c r="F305" t="s">
        <v>98</v>
      </c>
      <c r="G305" t="s">
        <v>98</v>
      </c>
      <c r="H305" t="s">
        <v>98</v>
      </c>
      <c r="I305">
        <v>49.8</v>
      </c>
      <c r="J305">
        <v>229</v>
      </c>
      <c r="K305">
        <v>25761</v>
      </c>
      <c r="L305" t="s">
        <v>733</v>
      </c>
      <c r="M305">
        <v>18</v>
      </c>
      <c r="N305">
        <v>18</v>
      </c>
      <c r="O305">
        <v>1</v>
      </c>
      <c r="P305">
        <v>8</v>
      </c>
      <c r="Q305">
        <v>10</v>
      </c>
      <c r="R305">
        <v>8</v>
      </c>
      <c r="S305">
        <v>10</v>
      </c>
      <c r="T305">
        <v>8</v>
      </c>
      <c r="U305">
        <v>10</v>
      </c>
      <c r="V305">
        <v>8</v>
      </c>
      <c r="W305" s="1">
        <v>137570.2451</v>
      </c>
      <c r="X305" s="1">
        <v>122185.3376</v>
      </c>
      <c r="Y305" s="1">
        <v>15797.14472</v>
      </c>
      <c r="Z305" s="1">
        <v>243372.22659999999</v>
      </c>
      <c r="AA305" s="1">
        <v>67940.05975</v>
      </c>
      <c r="AB305" s="1">
        <v>128825.4072</v>
      </c>
      <c r="AC305" s="1">
        <v>168489.8682</v>
      </c>
      <c r="AD305" s="1">
        <v>195041.76070000001</v>
      </c>
      <c r="AE305" s="1">
        <v>112616.8781</v>
      </c>
      <c r="AF305" s="1">
        <v>112789.099</v>
      </c>
      <c r="AG305" s="1">
        <v>143203.4314</v>
      </c>
      <c r="AH305">
        <v>10</v>
      </c>
      <c r="AI305" s="1">
        <v>25972.345880000001</v>
      </c>
      <c r="AJ305" s="1">
        <v>29110.273799999999</v>
      </c>
      <c r="AK305" s="1">
        <v>31622.38782</v>
      </c>
      <c r="AL305" s="1">
        <v>37677.861089999999</v>
      </c>
      <c r="AM305" s="1">
        <v>28228.210749999998</v>
      </c>
      <c r="AN305" s="1">
        <v>30055.986209999999</v>
      </c>
      <c r="AO305" s="1">
        <v>47857.5</v>
      </c>
      <c r="AP305" s="1">
        <v>30926.714840000001</v>
      </c>
      <c r="AQ305" s="1">
        <v>24075.34863</v>
      </c>
      <c r="AR305" s="1">
        <v>37321.397579999997</v>
      </c>
      <c r="AS305" s="1">
        <v>32284.802660000001</v>
      </c>
      <c r="AT305" s="1">
        <v>81952.922164999996</v>
      </c>
      <c r="AU305" s="1">
        <v>131621.04167000001</v>
      </c>
      <c r="AV305" s="1">
        <v>32284.802659999899</v>
      </c>
      <c r="AW305" s="1">
        <v>68752.943476464498</v>
      </c>
      <c r="AX305" s="1">
        <v>108051.497716991</v>
      </c>
      <c r="AY305" s="1">
        <v>11223.8122059588</v>
      </c>
      <c r="AZ305" s="1">
        <v>178053.659353511</v>
      </c>
      <c r="BA305" s="1">
        <v>120169.108623248</v>
      </c>
      <c r="BB305" s="1">
        <v>93057.219481641499</v>
      </c>
      <c r="BC305" s="1">
        <v>99102.594245098604</v>
      </c>
      <c r="BD305" s="1">
        <v>134703.15409094599</v>
      </c>
      <c r="BE305" s="1">
        <v>70465.120329502795</v>
      </c>
      <c r="BF305" s="1">
        <v>76592.465745242094</v>
      </c>
      <c r="BG305" s="1">
        <v>101745.502099958</v>
      </c>
      <c r="BH305" s="1">
        <v>101745.502099958</v>
      </c>
      <c r="BI305" s="1">
        <v>52868.697858371001</v>
      </c>
      <c r="BJ305" s="1">
        <v>54950.101191428599</v>
      </c>
      <c r="BK305" s="1">
        <v>56366.375342247302</v>
      </c>
      <c r="BL305" s="1">
        <v>59398.270008446103</v>
      </c>
      <c r="BM305" s="1">
        <v>44499.300587260397</v>
      </c>
      <c r="BN305" s="1">
        <v>51405.1191625297</v>
      </c>
      <c r="BO305" s="1">
        <v>78105.361567329397</v>
      </c>
      <c r="BP305" s="1">
        <v>52584.561131330898</v>
      </c>
      <c r="BQ305" s="1">
        <v>70826.991479727207</v>
      </c>
      <c r="BR305" s="1">
        <v>39320.913776749003</v>
      </c>
      <c r="BS305" s="1">
        <v>54486.079035893199</v>
      </c>
      <c r="BT305" s="1">
        <v>54486.079035893199</v>
      </c>
      <c r="BU305" s="1">
        <v>74456.117740350906</v>
      </c>
      <c r="BV305" s="7">
        <v>0.73178780588455195</v>
      </c>
      <c r="BW305" s="7">
        <v>1.3665163479886699</v>
      </c>
      <c r="BX305" s="1">
        <v>50312.565654746599</v>
      </c>
      <c r="BY305" s="1">
        <v>79070.768436856597</v>
      </c>
      <c r="BZ305" s="1">
        <v>8213.4489078588595</v>
      </c>
      <c r="CA305" s="1">
        <v>130297.496708021</v>
      </c>
      <c r="CB305" s="1">
        <v>87938.288334509794</v>
      </c>
      <c r="CC305" s="1">
        <v>68098.138466187695</v>
      </c>
      <c r="CD305" s="1">
        <v>72522.070000087799</v>
      </c>
      <c r="CE305" s="1">
        <v>98574.125577942206</v>
      </c>
      <c r="CF305" s="1">
        <v>51565.515797317799</v>
      </c>
      <c r="CG305" s="1">
        <v>56049.432454998401</v>
      </c>
      <c r="CH305" s="1">
        <v>74456.117740350906</v>
      </c>
      <c r="CI305" s="1">
        <v>72245.939920337594</v>
      </c>
      <c r="CJ305" s="1">
        <v>75090.211601718896</v>
      </c>
      <c r="CK305" s="1">
        <v>77025.573382046394</v>
      </c>
      <c r="CL305" s="1">
        <v>81168.707008786703</v>
      </c>
      <c r="CM305" s="1">
        <v>60809.021726553197</v>
      </c>
      <c r="CN305" s="1">
        <v>70245.935705902506</v>
      </c>
      <c r="CO305" s="1">
        <v>106732.253447321</v>
      </c>
      <c r="CP305" s="1">
        <v>71857.662437773295</v>
      </c>
      <c r="CQ305" s="1">
        <v>96786.241735901494</v>
      </c>
      <c r="CR305" s="1">
        <v>53732.671493780399</v>
      </c>
      <c r="CS305" s="1">
        <v>74456.117740350906</v>
      </c>
      <c r="CT305" s="20">
        <v>58571.308985748401</v>
      </c>
      <c r="CU305" s="20">
        <v>75706.492739842695</v>
      </c>
      <c r="CV305" s="20">
        <v>114605.86836170701</v>
      </c>
      <c r="CW305" s="20">
        <v>85073.585958423602</v>
      </c>
      <c r="CX305" s="20">
        <v>73582.849576783294</v>
      </c>
      <c r="CY305" s="20">
        <v>74471.792003321403</v>
      </c>
      <c r="CZ305" s="20">
        <v>79657.969762096007</v>
      </c>
      <c r="DA305" s="20">
        <v>81835.232429229</v>
      </c>
      <c r="DB305" s="20">
        <v>71421.069052754901</v>
      </c>
      <c r="DC305" s="22">
        <v>68832.504071131203</v>
      </c>
      <c r="DD305" s="22">
        <v>71610.389232315894</v>
      </c>
      <c r="DE305" s="22">
        <v>91505.827282276005</v>
      </c>
      <c r="DF305" s="22">
        <v>56418.127491455802</v>
      </c>
      <c r="DG305" s="22">
        <v>54166.512762463601</v>
      </c>
      <c r="DH305" s="22">
        <v>64189.747418762498</v>
      </c>
      <c r="DI305" s="22">
        <v>90228.305338962396</v>
      </c>
      <c r="DJ305" s="22">
        <v>72718.995248884603</v>
      </c>
      <c r="DK305" s="22">
        <v>85382.290344210298</v>
      </c>
      <c r="DL305" s="22">
        <v>68016.092673919105</v>
      </c>
      <c r="DM305" s="6">
        <v>-0.13566515692480099</v>
      </c>
      <c r="DN305" s="6">
        <v>-1.09859866556714</v>
      </c>
      <c r="DO305" s="5">
        <v>0.3063700761791</v>
      </c>
      <c r="DP305" s="5">
        <v>0.67998799175938296</v>
      </c>
      <c r="DQ305" s="24">
        <v>79436.240985545199</v>
      </c>
      <c r="DR305" s="26">
        <v>72306.879186438106</v>
      </c>
      <c r="DS305" t="s">
        <v>1443</v>
      </c>
      <c r="DT305" t="s">
        <v>1442</v>
      </c>
      <c r="DU305" t="s">
        <v>731</v>
      </c>
      <c r="DV305" t="s">
        <v>4935</v>
      </c>
      <c r="DW305" t="s">
        <v>4936</v>
      </c>
      <c r="DX305" t="s">
        <v>1508</v>
      </c>
      <c r="DY305" t="s">
        <v>4937</v>
      </c>
      <c r="DZ305" t="s">
        <v>4938</v>
      </c>
      <c r="EA305" t="s">
        <v>4939</v>
      </c>
      <c r="EB305" t="str">
        <f>"UBB"</f>
        <v>UBB</v>
      </c>
      <c r="EC305" t="s">
        <v>1508</v>
      </c>
      <c r="ED305" t="s">
        <v>1506</v>
      </c>
      <c r="EE305">
        <v>9606</v>
      </c>
      <c r="EF305" s="15" t="str">
        <f>HYPERLINK("http://www.uniprot.org/uniprot/P0CG47", "P0CG47")</f>
        <v>P0CG47</v>
      </c>
      <c r="EG305" t="s">
        <v>4940</v>
      </c>
      <c r="EH305" t="s">
        <v>1508</v>
      </c>
      <c r="EI305" t="s">
        <v>3461</v>
      </c>
      <c r="EJ305" t="s">
        <v>1508</v>
      </c>
      <c r="EK305" t="s">
        <v>1508</v>
      </c>
      <c r="EL305" t="s">
        <v>1508</v>
      </c>
      <c r="EM305" t="s">
        <v>2730</v>
      </c>
      <c r="EN305" t="s">
        <v>1508</v>
      </c>
      <c r="EO305" t="s">
        <v>1508</v>
      </c>
      <c r="EP305" t="s">
        <v>4941</v>
      </c>
      <c r="EQ305" t="s">
        <v>1514</v>
      </c>
      <c r="ER305" t="s">
        <v>4942</v>
      </c>
      <c r="ES305" t="s">
        <v>4943</v>
      </c>
      <c r="ET305" t="s">
        <v>1508</v>
      </c>
      <c r="EU305" t="s">
        <v>1508</v>
      </c>
      <c r="EV305" t="s">
        <v>4944</v>
      </c>
      <c r="EW305" t="s">
        <v>98</v>
      </c>
    </row>
    <row r="306" spans="1:153">
      <c r="A306">
        <v>185</v>
      </c>
      <c r="B306">
        <v>1</v>
      </c>
      <c r="C306" t="s">
        <v>734</v>
      </c>
      <c r="D306" t="s">
        <v>735</v>
      </c>
      <c r="E306" t="s">
        <v>98</v>
      </c>
      <c r="F306" t="s">
        <v>98</v>
      </c>
      <c r="G306" t="s">
        <v>98</v>
      </c>
      <c r="H306" t="s">
        <v>98</v>
      </c>
      <c r="I306">
        <v>8.6</v>
      </c>
      <c r="J306">
        <v>511</v>
      </c>
      <c r="K306">
        <v>57767</v>
      </c>
      <c r="L306" t="s">
        <v>736</v>
      </c>
      <c r="M306">
        <v>12</v>
      </c>
      <c r="N306">
        <v>12</v>
      </c>
      <c r="O306">
        <v>1</v>
      </c>
      <c r="P306">
        <v>3</v>
      </c>
      <c r="Q306">
        <v>9</v>
      </c>
      <c r="R306">
        <v>3</v>
      </c>
      <c r="S306">
        <v>9</v>
      </c>
      <c r="T306">
        <v>3</v>
      </c>
      <c r="U306">
        <v>9</v>
      </c>
      <c r="V306">
        <v>3</v>
      </c>
      <c r="W306" s="1">
        <v>101829.86719999999</v>
      </c>
      <c r="X306" s="1">
        <v>60180.746090000001</v>
      </c>
      <c r="Y306" s="1">
        <v>14834.91504</v>
      </c>
      <c r="Z306" s="1">
        <v>61217.779300000002</v>
      </c>
      <c r="AA306" s="1">
        <v>26733.535159999999</v>
      </c>
      <c r="AB306" s="1">
        <v>75203.802739999999</v>
      </c>
      <c r="AC306" s="1">
        <v>87046.460940000004</v>
      </c>
      <c r="AD306" s="1">
        <v>75903.787110000005</v>
      </c>
      <c r="AE306" s="1">
        <v>46526.818359999997</v>
      </c>
      <c r="AF306" s="1">
        <v>66238.541020000004</v>
      </c>
      <c r="AG306" s="1">
        <v>66764.593099999998</v>
      </c>
      <c r="AH306">
        <v>9</v>
      </c>
      <c r="AI306" s="1">
        <v>93374.682369999995</v>
      </c>
      <c r="AJ306" s="1">
        <v>73157.503169999996</v>
      </c>
      <c r="AK306" s="1">
        <v>81884.002930000002</v>
      </c>
      <c r="AL306" s="1">
        <v>111239.2524</v>
      </c>
      <c r="AM306" s="1">
        <v>79996.802979999993</v>
      </c>
      <c r="AN306" s="1">
        <v>90950.661129999993</v>
      </c>
      <c r="AO306" s="1">
        <v>131754.05129999999</v>
      </c>
      <c r="AP306" s="1">
        <v>106757.1323</v>
      </c>
      <c r="AQ306" s="1">
        <v>78296.773929999996</v>
      </c>
      <c r="AR306" s="1">
        <v>169724.98439999999</v>
      </c>
      <c r="AS306" s="1">
        <v>101713.58470000001</v>
      </c>
      <c r="AT306" s="1">
        <v>81878.648984999905</v>
      </c>
      <c r="AU306" s="1">
        <v>62043.7132781818</v>
      </c>
      <c r="AV306" s="1">
        <v>101713.584691818</v>
      </c>
      <c r="AW306" s="1">
        <v>50891.114562806601</v>
      </c>
      <c r="AX306" s="1">
        <v>53219.3131882827</v>
      </c>
      <c r="AY306" s="1">
        <v>10540.151619267601</v>
      </c>
      <c r="AZ306" s="1">
        <v>44787.565837476097</v>
      </c>
      <c r="BA306" s="1">
        <v>47284.990657157599</v>
      </c>
      <c r="BB306" s="1">
        <v>54323.575834427902</v>
      </c>
      <c r="BC306" s="1">
        <v>51199.102896613498</v>
      </c>
      <c r="BD306" s="1">
        <v>52422.001803456304</v>
      </c>
      <c r="BE306" s="1">
        <v>29112.135850321702</v>
      </c>
      <c r="BF306" s="1">
        <v>44981.059597693602</v>
      </c>
      <c r="BG306" s="1">
        <v>47435.993544627701</v>
      </c>
      <c r="BH306" s="1">
        <v>47435.993544627701</v>
      </c>
      <c r="BI306" s="1">
        <v>190071.31248942399</v>
      </c>
      <c r="BJ306" s="1">
        <v>138095.99420888099</v>
      </c>
      <c r="BK306" s="1">
        <v>145956.86037216001</v>
      </c>
      <c r="BL306" s="1">
        <v>175366.08922172899</v>
      </c>
      <c r="BM306" s="1">
        <v>126107.94971575899</v>
      </c>
      <c r="BN306" s="1">
        <v>155554.023103157</v>
      </c>
      <c r="BO306" s="1">
        <v>215027.90189096701</v>
      </c>
      <c r="BP306" s="1">
        <v>181518.69601016201</v>
      </c>
      <c r="BQ306" s="1">
        <v>230340.379500051</v>
      </c>
      <c r="BR306" s="1">
        <v>178818.10194934401</v>
      </c>
      <c r="BS306" s="1">
        <v>171658.921795256</v>
      </c>
      <c r="BT306" s="1">
        <v>171658.921795256</v>
      </c>
      <c r="BU306" s="1">
        <v>90237.528258244798</v>
      </c>
      <c r="BV306" s="7">
        <v>1.9023007955625399</v>
      </c>
      <c r="BW306" s="7">
        <v>0.52567922083231</v>
      </c>
      <c r="BX306" s="1">
        <v>96810.207719891405</v>
      </c>
      <c r="BY306" s="1">
        <v>101239.141817362</v>
      </c>
      <c r="BZ306" s="1">
        <v>20050.538810682701</v>
      </c>
      <c r="CA306" s="1">
        <v>85199.422123940501</v>
      </c>
      <c r="CB306" s="1">
        <v>89950.275345278307</v>
      </c>
      <c r="CC306" s="1">
        <v>103339.781527634</v>
      </c>
      <c r="CD306" s="1">
        <v>97396.094172316196</v>
      </c>
      <c r="CE306" s="1">
        <v>99722.415735695904</v>
      </c>
      <c r="CF306" s="1">
        <v>55380.039188591698</v>
      </c>
      <c r="CG306" s="1">
        <v>85567.505457938605</v>
      </c>
      <c r="CH306" s="1">
        <v>90237.528258244798</v>
      </c>
      <c r="CI306" s="1">
        <v>99916.539452015204</v>
      </c>
      <c r="CJ306" s="1">
        <v>72594.194635788197</v>
      </c>
      <c r="CK306" s="1">
        <v>76726.488635567803</v>
      </c>
      <c r="CL306" s="1">
        <v>92186.309142488302</v>
      </c>
      <c r="CM306" s="1">
        <v>66292.328747340798</v>
      </c>
      <c r="CN306" s="1">
        <v>81771.517662198807</v>
      </c>
      <c r="CO306" s="1">
        <v>113035.69992324999</v>
      </c>
      <c r="CP306" s="1">
        <v>95420.606685119099</v>
      </c>
      <c r="CQ306" s="1">
        <v>121085.151221805</v>
      </c>
      <c r="CR306" s="1">
        <v>94000.960503444105</v>
      </c>
      <c r="CS306" s="1">
        <v>90237.528258244798</v>
      </c>
      <c r="CT306" s="20">
        <v>112701.479551785</v>
      </c>
      <c r="CU306" s="20">
        <v>96931.653839998195</v>
      </c>
      <c r="CV306" s="20">
        <v>74938.920571209295</v>
      </c>
      <c r="CW306" s="20">
        <v>87020.029915312305</v>
      </c>
      <c r="CX306" s="20">
        <v>101765.49299292501</v>
      </c>
      <c r="CY306" s="20">
        <v>71996.3314558204</v>
      </c>
      <c r="CZ306" s="20">
        <v>79348.663610318006</v>
      </c>
      <c r="DA306" s="20">
        <v>92943.306767861097</v>
      </c>
      <c r="DB306" s="20">
        <v>77861.291872490197</v>
      </c>
      <c r="DC306" s="22">
        <v>104454.19056855</v>
      </c>
      <c r="DD306" s="22">
        <v>96171.720048509495</v>
      </c>
      <c r="DE306" s="22">
        <v>92571.778821072701</v>
      </c>
      <c r="DF306" s="22">
        <v>60591.619478890199</v>
      </c>
      <c r="DG306" s="22">
        <v>82692.958223277601</v>
      </c>
      <c r="DH306" s="22">
        <v>74721.662001355799</v>
      </c>
      <c r="DI306" s="22">
        <v>95557.053444131903</v>
      </c>
      <c r="DJ306" s="22">
        <v>96564.380314900205</v>
      </c>
      <c r="DK306" s="22">
        <v>106818.152586225</v>
      </c>
      <c r="DL306" s="22">
        <v>118988.64998327399</v>
      </c>
      <c r="DM306" s="6">
        <v>7.2005908461707901E-2</v>
      </c>
      <c r="DN306" s="6">
        <v>1.0511771356075701</v>
      </c>
      <c r="DO306" s="5">
        <v>0.57960574646220797</v>
      </c>
      <c r="DP306" s="5">
        <v>0.800816223662281</v>
      </c>
      <c r="DQ306" s="24">
        <v>88389.685619746495</v>
      </c>
      <c r="DR306" s="26">
        <v>92913.216547018703</v>
      </c>
      <c r="DS306" t="s">
        <v>1441</v>
      </c>
      <c r="DT306" t="s">
        <v>1442</v>
      </c>
      <c r="DU306" t="s">
        <v>734</v>
      </c>
      <c r="DV306" t="s">
        <v>4945</v>
      </c>
      <c r="DW306" t="s">
        <v>4946</v>
      </c>
      <c r="DX306" t="s">
        <v>4947</v>
      </c>
      <c r="DY306" t="s">
        <v>4948</v>
      </c>
      <c r="DZ306" t="s">
        <v>4949</v>
      </c>
      <c r="EA306" t="s">
        <v>4950</v>
      </c>
      <c r="EB306" t="str">
        <f>"AMY1A"</f>
        <v>AMY1A</v>
      </c>
      <c r="EC306" t="s">
        <v>4951</v>
      </c>
      <c r="ED306" t="s">
        <v>1506</v>
      </c>
      <c r="EE306">
        <v>9606</v>
      </c>
      <c r="EF306" s="15" t="str">
        <f>HYPERLINK("http://www.uniprot.org/uniprot/P04745", "P04745")</f>
        <v>P04745</v>
      </c>
      <c r="EG306" t="s">
        <v>4952</v>
      </c>
      <c r="EH306" t="s">
        <v>4953</v>
      </c>
      <c r="EI306" t="s">
        <v>1509</v>
      </c>
      <c r="EJ306" t="s">
        <v>1508</v>
      </c>
      <c r="EK306" t="s">
        <v>1508</v>
      </c>
      <c r="EL306" t="s">
        <v>1508</v>
      </c>
      <c r="EM306" t="s">
        <v>1528</v>
      </c>
      <c r="EN306" t="s">
        <v>4954</v>
      </c>
      <c r="EO306" t="s">
        <v>2816</v>
      </c>
      <c r="EP306" t="s">
        <v>1777</v>
      </c>
      <c r="EQ306" t="s">
        <v>1514</v>
      </c>
      <c r="ER306" t="s">
        <v>4955</v>
      </c>
      <c r="ES306" t="s">
        <v>2102</v>
      </c>
      <c r="ET306" t="s">
        <v>4956</v>
      </c>
      <c r="EU306" t="s">
        <v>1508</v>
      </c>
      <c r="EV306" t="s">
        <v>4957</v>
      </c>
      <c r="EW306" t="s">
        <v>98</v>
      </c>
    </row>
    <row r="307" spans="1:153">
      <c r="A307">
        <v>108</v>
      </c>
      <c r="B307">
        <v>1</v>
      </c>
      <c r="C307" t="s">
        <v>737</v>
      </c>
      <c r="D307" t="s">
        <v>98</v>
      </c>
      <c r="E307" t="s">
        <v>98</v>
      </c>
      <c r="F307" t="s">
        <v>98</v>
      </c>
      <c r="G307" t="s">
        <v>98</v>
      </c>
      <c r="H307" t="s">
        <v>98</v>
      </c>
      <c r="I307">
        <v>19.600000000000001</v>
      </c>
      <c r="J307">
        <v>260</v>
      </c>
      <c r="K307">
        <v>29246</v>
      </c>
      <c r="L307" t="s">
        <v>738</v>
      </c>
      <c r="M307">
        <v>10</v>
      </c>
      <c r="N307">
        <v>10</v>
      </c>
      <c r="O307">
        <v>1</v>
      </c>
      <c r="P307">
        <v>5</v>
      </c>
      <c r="Q307">
        <v>5</v>
      </c>
      <c r="R307">
        <v>5</v>
      </c>
      <c r="S307">
        <v>5</v>
      </c>
      <c r="T307">
        <v>5</v>
      </c>
      <c r="U307">
        <v>5</v>
      </c>
      <c r="V307">
        <v>5</v>
      </c>
      <c r="W307" s="1">
        <v>112064.3208</v>
      </c>
      <c r="X307" s="1">
        <v>56473.530270000003</v>
      </c>
      <c r="Y307" s="1">
        <v>16852.201659999999</v>
      </c>
      <c r="Z307" s="1">
        <v>87221.212650000001</v>
      </c>
      <c r="AA307" s="1">
        <v>33971.273739999997</v>
      </c>
      <c r="AB307" s="1">
        <v>121672.11599999999</v>
      </c>
      <c r="AC307" s="1">
        <v>188351.0269</v>
      </c>
      <c r="AD307" s="1">
        <v>104512.52860000001</v>
      </c>
      <c r="AE307" s="1">
        <v>122619.69379999999</v>
      </c>
      <c r="AF307" s="1">
        <v>147011.4595</v>
      </c>
      <c r="AG307" s="1">
        <v>108210.79580000001</v>
      </c>
      <c r="AH307">
        <v>5</v>
      </c>
      <c r="AI307" s="1">
        <v>40706.197390000001</v>
      </c>
      <c r="AJ307" s="1">
        <v>32983.280890000002</v>
      </c>
      <c r="AK307" s="1">
        <v>38814.54492</v>
      </c>
      <c r="AL307" s="1">
        <v>34766.53357</v>
      </c>
      <c r="AM307" s="1">
        <v>38923.628299999997</v>
      </c>
      <c r="AN307" s="1">
        <v>111630.33590000001</v>
      </c>
      <c r="AO307" s="1">
        <v>55206.701419999998</v>
      </c>
      <c r="AP307" s="1">
        <v>49057.484380000002</v>
      </c>
      <c r="AQ307" s="1">
        <v>77166.898190000007</v>
      </c>
      <c r="AR307" s="1">
        <v>136286.21340000001</v>
      </c>
      <c r="AS307" s="1">
        <v>61554.181839999997</v>
      </c>
      <c r="AT307" s="1">
        <v>80729.825450909004</v>
      </c>
      <c r="AU307" s="1">
        <v>99905.469065454497</v>
      </c>
      <c r="AV307" s="1">
        <v>61554.181836363598</v>
      </c>
      <c r="AW307" s="1">
        <v>56005.947420462799</v>
      </c>
      <c r="AX307" s="1">
        <v>49940.931104317096</v>
      </c>
      <c r="AY307" s="1">
        <v>11973.426213492799</v>
      </c>
      <c r="AZ307" s="1">
        <v>63811.948892213099</v>
      </c>
      <c r="BA307" s="1">
        <v>60086.754400185499</v>
      </c>
      <c r="BB307" s="1">
        <v>87890.029222494399</v>
      </c>
      <c r="BC307" s="1">
        <v>110784.556922802</v>
      </c>
      <c r="BD307" s="1">
        <v>72180.271516797293</v>
      </c>
      <c r="BE307" s="1">
        <v>76723.947814566403</v>
      </c>
      <c r="BF307" s="1">
        <v>99832.078416654404</v>
      </c>
      <c r="BG307" s="1">
        <v>76883.365458986504</v>
      </c>
      <c r="BH307" s="1">
        <v>76883.365458986504</v>
      </c>
      <c r="BI307" s="1">
        <v>82860.580277129804</v>
      </c>
      <c r="BJ307" s="1">
        <v>62260.995378573702</v>
      </c>
      <c r="BK307" s="1">
        <v>69186.274615085</v>
      </c>
      <c r="BL307" s="1">
        <v>54808.630015270399</v>
      </c>
      <c r="BM307" s="1">
        <v>61359.6891070575</v>
      </c>
      <c r="BN307" s="1">
        <v>190922.72264829199</v>
      </c>
      <c r="BO307" s="1">
        <v>90099.553368828201</v>
      </c>
      <c r="BP307" s="1">
        <v>83412.231130120999</v>
      </c>
      <c r="BQ307" s="1">
        <v>227016.411044184</v>
      </c>
      <c r="BR307" s="1">
        <v>143587.82879376301</v>
      </c>
      <c r="BS307" s="1">
        <v>103883.119622698</v>
      </c>
      <c r="BT307" s="1">
        <v>103883.119622698</v>
      </c>
      <c r="BU307" s="1">
        <v>89369.367520261207</v>
      </c>
      <c r="BV307" s="7">
        <v>1.1624018666031899</v>
      </c>
      <c r="BW307" s="7">
        <v>0.86028767565750097</v>
      </c>
      <c r="BX307" s="1">
        <v>65101.4178224262</v>
      </c>
      <c r="BY307" s="1">
        <v>58051.431535559597</v>
      </c>
      <c r="BZ307" s="1">
        <v>13917.932980199599</v>
      </c>
      <c r="CA307" s="1">
        <v>74175.128503895903</v>
      </c>
      <c r="CB307" s="1">
        <v>69844.955472903195</v>
      </c>
      <c r="CC307" s="1">
        <v>102163.53402403599</v>
      </c>
      <c r="CD307" s="1">
        <v>128776.175757872</v>
      </c>
      <c r="CE307" s="1">
        <v>83902.482343050404</v>
      </c>
      <c r="CF307" s="1">
        <v>89184.060152817896</v>
      </c>
      <c r="CG307" s="1">
        <v>116044.994298395</v>
      </c>
      <c r="CH307" s="1">
        <v>89369.367520261207</v>
      </c>
      <c r="CI307" s="1">
        <v>71283.936010243793</v>
      </c>
      <c r="CJ307" s="1">
        <v>53562.366998355603</v>
      </c>
      <c r="CK307" s="1">
        <v>59520.099376013102</v>
      </c>
      <c r="CL307" s="1">
        <v>47151.188921808898</v>
      </c>
      <c r="CM307" s="1">
        <v>52786.984320977397</v>
      </c>
      <c r="CN307" s="1">
        <v>164248.46529729999</v>
      </c>
      <c r="CO307" s="1">
        <v>77511.535345448196</v>
      </c>
      <c r="CP307" s="1">
        <v>71758.514440338098</v>
      </c>
      <c r="CQ307" s="1">
        <v>195299.42059330799</v>
      </c>
      <c r="CR307" s="1">
        <v>123526.839485693</v>
      </c>
      <c r="CS307" s="1">
        <v>89369.367520261207</v>
      </c>
      <c r="CT307" s="20">
        <v>75787.732330201601</v>
      </c>
      <c r="CU307" s="20">
        <v>55581.479312344403</v>
      </c>
      <c r="CV307" s="20">
        <v>65242.274240153201</v>
      </c>
      <c r="CW307" s="20">
        <v>67569.666589183296</v>
      </c>
      <c r="CX307" s="20">
        <v>72603.043803797802</v>
      </c>
      <c r="CY307" s="20">
        <v>53121.244023978601</v>
      </c>
      <c r="CZ307" s="20">
        <v>61554.235407178603</v>
      </c>
      <c r="DA307" s="20">
        <v>47538.375895442303</v>
      </c>
      <c r="DB307" s="20">
        <v>61999.070947542299</v>
      </c>
      <c r="DC307" s="22">
        <v>103265.258493406</v>
      </c>
      <c r="DD307" s="22">
        <v>127157.320107648</v>
      </c>
      <c r="DE307" s="22">
        <v>77886.220271533093</v>
      </c>
      <c r="DF307" s="22">
        <v>97576.793291167894</v>
      </c>
      <c r="DG307" s="22">
        <v>112146.588990545</v>
      </c>
      <c r="DH307" s="22">
        <v>150087.93598385001</v>
      </c>
      <c r="DI307" s="22">
        <v>65525.970384319502</v>
      </c>
      <c r="DJ307" s="22">
        <v>72618.658798882898</v>
      </c>
      <c r="DK307" s="22">
        <v>172288.03943699901</v>
      </c>
      <c r="DL307" s="22">
        <v>156363.209358533</v>
      </c>
      <c r="DM307" s="6">
        <v>0.86451559562609903</v>
      </c>
      <c r="DN307" s="6">
        <v>1.8207301865696901</v>
      </c>
      <c r="DO307" s="5">
        <v>1.08000483931877E-6</v>
      </c>
      <c r="DP307" s="5">
        <v>6.30452824952334E-5</v>
      </c>
      <c r="DQ307" s="24">
        <v>62333.013616646902</v>
      </c>
      <c r="DR307" s="26">
        <v>113491.599511689</v>
      </c>
      <c r="DS307" t="s">
        <v>1441</v>
      </c>
      <c r="DT307" t="s">
        <v>1446</v>
      </c>
      <c r="DU307" t="s">
        <v>737</v>
      </c>
      <c r="DV307" t="s">
        <v>737</v>
      </c>
      <c r="DW307" t="s">
        <v>4958</v>
      </c>
      <c r="DX307" t="s">
        <v>4959</v>
      </c>
      <c r="DY307" t="s">
        <v>4960</v>
      </c>
      <c r="DZ307" t="s">
        <v>4961</v>
      </c>
      <c r="EA307" t="s">
        <v>4962</v>
      </c>
      <c r="EB307" t="str">
        <f>"CA2"</f>
        <v>CA2</v>
      </c>
      <c r="EC307" t="s">
        <v>1508</v>
      </c>
      <c r="ED307" t="s">
        <v>1506</v>
      </c>
      <c r="EE307">
        <v>9606</v>
      </c>
      <c r="EF307" s="15" t="str">
        <f>HYPERLINK("http://www.uniprot.org/uniprot/P00918", "P00918")</f>
        <v>P00918</v>
      </c>
      <c r="EG307" t="s">
        <v>4963</v>
      </c>
      <c r="EH307" t="s">
        <v>1508</v>
      </c>
      <c r="EI307" t="s">
        <v>3853</v>
      </c>
      <c r="EJ307" t="s">
        <v>1510</v>
      </c>
      <c r="EK307" t="s">
        <v>1508</v>
      </c>
      <c r="EL307" t="s">
        <v>4964</v>
      </c>
      <c r="EM307" t="s">
        <v>1508</v>
      </c>
      <c r="EN307" t="s">
        <v>2208</v>
      </c>
      <c r="EO307" t="s">
        <v>3085</v>
      </c>
      <c r="EP307" t="s">
        <v>3247</v>
      </c>
      <c r="EQ307" t="s">
        <v>1514</v>
      </c>
      <c r="ER307" t="s">
        <v>4965</v>
      </c>
      <c r="ES307" t="s">
        <v>4966</v>
      </c>
      <c r="ET307" t="s">
        <v>4967</v>
      </c>
      <c r="EU307" t="s">
        <v>1508</v>
      </c>
      <c r="EV307" t="s">
        <v>4968</v>
      </c>
      <c r="EW307" t="s">
        <v>98</v>
      </c>
    </row>
    <row r="308" spans="1:153">
      <c r="A308">
        <v>67</v>
      </c>
      <c r="B308">
        <v>1</v>
      </c>
      <c r="C308" t="s">
        <v>739</v>
      </c>
      <c r="D308" t="s">
        <v>98</v>
      </c>
      <c r="E308" t="s">
        <v>98</v>
      </c>
      <c r="F308" t="s">
        <v>98</v>
      </c>
      <c r="G308" t="s">
        <v>98</v>
      </c>
      <c r="H308" t="s">
        <v>98</v>
      </c>
      <c r="I308">
        <v>4.0999999999999996</v>
      </c>
      <c r="J308">
        <v>415</v>
      </c>
      <c r="K308">
        <v>47119</v>
      </c>
      <c r="L308" t="s">
        <v>740</v>
      </c>
      <c r="M308">
        <v>3</v>
      </c>
      <c r="N308">
        <v>3</v>
      </c>
      <c r="O308">
        <v>1</v>
      </c>
      <c r="P308">
        <v>2</v>
      </c>
      <c r="Q308">
        <v>1</v>
      </c>
      <c r="R308">
        <v>2</v>
      </c>
      <c r="S308">
        <v>1</v>
      </c>
      <c r="T308">
        <v>2</v>
      </c>
      <c r="U308">
        <v>1</v>
      </c>
      <c r="V308">
        <v>2</v>
      </c>
      <c r="W308" s="1">
        <v>214674.78219999999</v>
      </c>
      <c r="X308" s="1">
        <v>165098.4895</v>
      </c>
      <c r="Y308" s="1">
        <v>29893.910339999999</v>
      </c>
      <c r="Z308" s="1">
        <v>152150.728</v>
      </c>
      <c r="AA308" s="1">
        <v>75046.395139999993</v>
      </c>
      <c r="AB308" s="1">
        <v>162242.02910000001</v>
      </c>
      <c r="AC308" s="1">
        <v>221697.1011</v>
      </c>
      <c r="AD308" s="1">
        <v>157677.99729999999</v>
      </c>
      <c r="AE308" s="1">
        <v>190494.72630000001</v>
      </c>
      <c r="AF308" s="1">
        <v>180803.83009999999</v>
      </c>
      <c r="AG308" s="1">
        <v>168876.231</v>
      </c>
      <c r="AH308">
        <v>1</v>
      </c>
      <c r="AI308" s="1">
        <v>2512.6340329999998</v>
      </c>
      <c r="AJ308" s="1">
        <v>2681.857422</v>
      </c>
      <c r="AK308" s="1">
        <v>3070.4013669999999</v>
      </c>
      <c r="AL308" s="1">
        <v>3471.6213379999999</v>
      </c>
      <c r="AM308" s="1">
        <v>4025.9099120000001</v>
      </c>
      <c r="AN308" s="1">
        <v>4340.5966799999997</v>
      </c>
      <c r="AO308" s="1">
        <v>4095.538086</v>
      </c>
      <c r="AP308" s="1">
        <v>3214.5588379999999</v>
      </c>
      <c r="AQ308" s="1">
        <v>1999.564453</v>
      </c>
      <c r="AR308" s="1">
        <v>5659.2983400000003</v>
      </c>
      <c r="AS308" s="1">
        <v>3507.1980469999999</v>
      </c>
      <c r="AT308" s="1">
        <v>79874.336299818096</v>
      </c>
      <c r="AU308" s="1">
        <v>156241.47455272701</v>
      </c>
      <c r="AV308" s="1">
        <v>3507.19804690909</v>
      </c>
      <c r="AW308" s="1">
        <v>107287.17649437999</v>
      </c>
      <c r="AX308" s="1">
        <v>146000.65287447299</v>
      </c>
      <c r="AY308" s="1">
        <v>21239.5114246905</v>
      </c>
      <c r="AZ308" s="1">
        <v>111315.05953728499</v>
      </c>
      <c r="BA308" s="1">
        <v>132738.45272651399</v>
      </c>
      <c r="BB308" s="1">
        <v>117195.764711742</v>
      </c>
      <c r="BC308" s="1">
        <v>130398.095092271</v>
      </c>
      <c r="BD308" s="1">
        <v>108898.337929399</v>
      </c>
      <c r="BE308" s="1">
        <v>119193.80147393</v>
      </c>
      <c r="BF308" s="1">
        <v>122779.694902455</v>
      </c>
      <c r="BG308" s="1">
        <v>119985.93014052301</v>
      </c>
      <c r="BH308" s="1">
        <v>119985.93014052301</v>
      </c>
      <c r="BI308" s="1">
        <v>5114.6588811459796</v>
      </c>
      <c r="BJ308" s="1">
        <v>5062.4167169421798</v>
      </c>
      <c r="BK308" s="1">
        <v>5472.9388839577896</v>
      </c>
      <c r="BL308" s="1">
        <v>5472.9301408337096</v>
      </c>
      <c r="BM308" s="1">
        <v>6346.4941826438398</v>
      </c>
      <c r="BN308" s="1">
        <v>7423.7753508698097</v>
      </c>
      <c r="BO308" s="1">
        <v>6684.0825997972697</v>
      </c>
      <c r="BP308" s="1">
        <v>5465.7006604672797</v>
      </c>
      <c r="BQ308" s="1">
        <v>5882.4956868670897</v>
      </c>
      <c r="BR308" s="1">
        <v>5962.4986333118604</v>
      </c>
      <c r="BS308" s="1">
        <v>5918.9914213145303</v>
      </c>
      <c r="BT308" s="1">
        <v>5918.9914213145303</v>
      </c>
      <c r="BU308" s="1">
        <v>26649.497015519799</v>
      </c>
      <c r="BV308" s="7">
        <v>0.22210518336865701</v>
      </c>
      <c r="BW308" s="7">
        <v>4.5023712856811899</v>
      </c>
      <c r="BX308" s="1">
        <v>23829.0380083899</v>
      </c>
      <c r="BY308" s="1">
        <v>32427.501778628601</v>
      </c>
      <c r="BZ308" s="1">
        <v>4717.4055796415896</v>
      </c>
      <c r="CA308" s="1">
        <v>24723.6517102219</v>
      </c>
      <c r="CB308" s="1">
        <v>29481.898382894298</v>
      </c>
      <c r="CC308" s="1">
        <v>26029.786811331502</v>
      </c>
      <c r="CD308" s="1">
        <v>28962.092821392602</v>
      </c>
      <c r="CE308" s="1">
        <v>24186.885314351301</v>
      </c>
      <c r="CF308" s="1">
        <v>26473.561132774601</v>
      </c>
      <c r="CG308" s="1">
        <v>27270.006650257601</v>
      </c>
      <c r="CH308" s="1">
        <v>26649.497015519799</v>
      </c>
      <c r="CI308" s="1">
        <v>23028.093282525901</v>
      </c>
      <c r="CJ308" s="1">
        <v>22792.8796625129</v>
      </c>
      <c r="CK308" s="1">
        <v>24641.202879419601</v>
      </c>
      <c r="CL308" s="1">
        <v>24641.163514628799</v>
      </c>
      <c r="CM308" s="1">
        <v>28574.273172678299</v>
      </c>
      <c r="CN308" s="1">
        <v>33424.592971104001</v>
      </c>
      <c r="CO308" s="1">
        <v>30094.221568448502</v>
      </c>
      <c r="CP308" s="1">
        <v>24608.6137098166</v>
      </c>
      <c r="CQ308" s="1">
        <v>26485.1796686938</v>
      </c>
      <c r="CR308" s="1">
        <v>26845.382637536699</v>
      </c>
      <c r="CS308" s="1">
        <v>26649.497015519799</v>
      </c>
      <c r="CT308" s="20">
        <v>27740.5441336478</v>
      </c>
      <c r="CU308" s="20">
        <v>31047.787652847299</v>
      </c>
      <c r="CV308" s="20">
        <v>21746.201154361399</v>
      </c>
      <c r="CW308" s="20">
        <v>28521.487781908501</v>
      </c>
      <c r="CX308" s="20">
        <v>23454.227682782799</v>
      </c>
      <c r="CY308" s="20">
        <v>22605.164603698398</v>
      </c>
      <c r="CZ308" s="20">
        <v>25483.331154636999</v>
      </c>
      <c r="DA308" s="20">
        <v>24843.507034404302</v>
      </c>
      <c r="DB308" s="20">
        <v>33560.894082053499</v>
      </c>
      <c r="DC308" s="22">
        <v>26310.490228029899</v>
      </c>
      <c r="DD308" s="22">
        <v>28598.008025968898</v>
      </c>
      <c r="DE308" s="22">
        <v>22452.554735788599</v>
      </c>
      <c r="DF308" s="22">
        <v>28964.875538380998</v>
      </c>
      <c r="DG308" s="22">
        <v>26353.9004509923</v>
      </c>
      <c r="DH308" s="22">
        <v>30542.922644987098</v>
      </c>
      <c r="DI308" s="22">
        <v>25440.769073207499</v>
      </c>
      <c r="DJ308" s="22">
        <v>24903.588604701101</v>
      </c>
      <c r="DK308" s="22">
        <v>23364.532600217401</v>
      </c>
      <c r="DL308" s="22">
        <v>33981.523393134601</v>
      </c>
      <c r="DM308" s="6">
        <v>2.8792267087948801E-2</v>
      </c>
      <c r="DN308" s="6">
        <v>1.0201616739389501</v>
      </c>
      <c r="DO308" s="5">
        <v>0.79795184316152101</v>
      </c>
      <c r="DP308" s="5">
        <v>0.91334193812850595</v>
      </c>
      <c r="DQ308" s="24">
        <v>26555.905031148999</v>
      </c>
      <c r="DR308" s="26">
        <v>27091.3165295408</v>
      </c>
      <c r="DS308" t="s">
        <v>1441</v>
      </c>
      <c r="DT308" t="s">
        <v>1442</v>
      </c>
      <c r="DU308" t="s">
        <v>739</v>
      </c>
      <c r="DV308" t="s">
        <v>739</v>
      </c>
      <c r="DW308" t="s">
        <v>4969</v>
      </c>
      <c r="DX308" t="s">
        <v>4970</v>
      </c>
      <c r="DY308" t="s">
        <v>4971</v>
      </c>
      <c r="DZ308" t="s">
        <v>4972</v>
      </c>
      <c r="EA308" t="s">
        <v>4973</v>
      </c>
      <c r="EB308" t="str">
        <f>"B4GAT1"</f>
        <v>B4GAT1</v>
      </c>
      <c r="EC308" t="s">
        <v>1508</v>
      </c>
      <c r="ED308" t="s">
        <v>1506</v>
      </c>
      <c r="EE308">
        <v>9606</v>
      </c>
      <c r="EF308" s="15" t="str">
        <f>HYPERLINK("http://www.uniprot.org/uniprot/O43505", "O43505")</f>
        <v>O43505</v>
      </c>
      <c r="EG308" t="s">
        <v>4974</v>
      </c>
      <c r="EH308" t="s">
        <v>1508</v>
      </c>
      <c r="EI308" t="s">
        <v>2814</v>
      </c>
      <c r="EJ308" t="s">
        <v>1510</v>
      </c>
      <c r="EK308" t="s">
        <v>1508</v>
      </c>
      <c r="EL308" t="s">
        <v>4975</v>
      </c>
      <c r="EM308" t="s">
        <v>2815</v>
      </c>
      <c r="EN308" t="s">
        <v>3198</v>
      </c>
      <c r="EO308" t="s">
        <v>4931</v>
      </c>
      <c r="EP308" t="s">
        <v>1604</v>
      </c>
      <c r="EQ308" t="s">
        <v>1508</v>
      </c>
      <c r="ER308" t="s">
        <v>4976</v>
      </c>
      <c r="ES308" t="s">
        <v>4977</v>
      </c>
      <c r="ET308" t="s">
        <v>4978</v>
      </c>
      <c r="EU308" t="s">
        <v>4979</v>
      </c>
      <c r="EV308" t="s">
        <v>4980</v>
      </c>
      <c r="EW308" t="s">
        <v>98</v>
      </c>
    </row>
    <row r="309" spans="1:153">
      <c r="A309">
        <v>583</v>
      </c>
      <c r="B309">
        <v>1</v>
      </c>
      <c r="C309" t="s">
        <v>741</v>
      </c>
      <c r="D309" t="s">
        <v>98</v>
      </c>
      <c r="E309" t="s">
        <v>98</v>
      </c>
      <c r="F309" t="s">
        <v>98</v>
      </c>
      <c r="G309" t="s">
        <v>98</v>
      </c>
      <c r="H309" t="s">
        <v>98</v>
      </c>
      <c r="I309">
        <v>22.1</v>
      </c>
      <c r="J309">
        <v>154</v>
      </c>
      <c r="K309">
        <v>17218</v>
      </c>
      <c r="L309" t="s">
        <v>742</v>
      </c>
      <c r="M309">
        <v>13</v>
      </c>
      <c r="N309">
        <v>13</v>
      </c>
      <c r="O309">
        <v>1</v>
      </c>
      <c r="P309">
        <v>5</v>
      </c>
      <c r="Q309">
        <v>8</v>
      </c>
      <c r="R309">
        <v>5</v>
      </c>
      <c r="S309">
        <v>8</v>
      </c>
      <c r="T309">
        <v>5</v>
      </c>
      <c r="U309">
        <v>8</v>
      </c>
      <c r="V309">
        <v>5</v>
      </c>
      <c r="W309" s="1">
        <v>136876.9307</v>
      </c>
      <c r="X309" s="1">
        <v>112776.7852</v>
      </c>
      <c r="Y309" s="1">
        <v>18646.35687</v>
      </c>
      <c r="Z309" s="1">
        <v>153958.67379999999</v>
      </c>
      <c r="AA309" s="1">
        <v>43575.83569</v>
      </c>
      <c r="AB309" s="1">
        <v>137403.37299999999</v>
      </c>
      <c r="AC309" s="1">
        <v>160923.65330000001</v>
      </c>
      <c r="AD309" s="1">
        <v>117006.3667</v>
      </c>
      <c r="AE309" s="1">
        <v>128817.501</v>
      </c>
      <c r="AF309" s="1">
        <v>144917.76560000001</v>
      </c>
      <c r="AG309" s="1">
        <v>126250.765</v>
      </c>
      <c r="AH309">
        <v>8</v>
      </c>
      <c r="AI309" s="1">
        <v>39135.972529999999</v>
      </c>
      <c r="AJ309" s="1">
        <v>42297.112730000001</v>
      </c>
      <c r="AK309" s="1">
        <v>33457.825440000001</v>
      </c>
      <c r="AL309" s="1">
        <v>46916.660340000002</v>
      </c>
      <c r="AM309" s="1">
        <v>43081.89587</v>
      </c>
      <c r="AN309" s="1">
        <v>57077.601690000003</v>
      </c>
      <c r="AO309" s="1">
        <v>49093.470759999997</v>
      </c>
      <c r="AP309" s="1">
        <v>43488.406739999999</v>
      </c>
      <c r="AQ309" s="1">
        <v>25469.55847</v>
      </c>
      <c r="AR309" s="1">
        <v>50675.935490000003</v>
      </c>
      <c r="AS309" s="1">
        <v>43069.444009999999</v>
      </c>
      <c r="AT309" s="1">
        <v>79768.995042272698</v>
      </c>
      <c r="AU309" s="1">
        <v>116468.546078181</v>
      </c>
      <c r="AV309" s="1">
        <v>43069.444006363599</v>
      </c>
      <c r="AW309" s="1">
        <v>68406.448449724005</v>
      </c>
      <c r="AX309" s="1">
        <v>99731.283539600307</v>
      </c>
      <c r="AY309" s="1">
        <v>13248.166775936799</v>
      </c>
      <c r="AZ309" s="1">
        <v>112637.77154144501</v>
      </c>
      <c r="BA309" s="1">
        <v>77074.841435953495</v>
      </c>
      <c r="BB309" s="1">
        <v>99253.525501597294</v>
      </c>
      <c r="BC309" s="1">
        <v>94652.287925695098</v>
      </c>
      <c r="BD309" s="1">
        <v>80808.984633062995</v>
      </c>
      <c r="BE309" s="1">
        <v>80601.956488712603</v>
      </c>
      <c r="BF309" s="1">
        <v>98410.299364081497</v>
      </c>
      <c r="BG309" s="1">
        <v>89700.696064667703</v>
      </c>
      <c r="BH309" s="1">
        <v>89700.696064667703</v>
      </c>
      <c r="BI309" s="1">
        <v>79664.267395859904</v>
      </c>
      <c r="BJ309" s="1">
        <v>79842.279759621</v>
      </c>
      <c r="BK309" s="1">
        <v>59638.0120824927</v>
      </c>
      <c r="BL309" s="1">
        <v>73963.021736111899</v>
      </c>
      <c r="BM309" s="1">
        <v>67914.833538933599</v>
      </c>
      <c r="BN309" s="1">
        <v>97620.517120468096</v>
      </c>
      <c r="BO309" s="1">
        <v>80122.515474166299</v>
      </c>
      <c r="BP309" s="1">
        <v>73943.152208523301</v>
      </c>
      <c r="BQ309" s="1">
        <v>74928.601386866198</v>
      </c>
      <c r="BR309" s="1">
        <v>53390.929042437601</v>
      </c>
      <c r="BS309" s="1">
        <v>72686.990070046799</v>
      </c>
      <c r="BT309" s="1">
        <v>72686.990070046799</v>
      </c>
      <c r="BU309" s="1">
        <v>80746.972724237698</v>
      </c>
      <c r="BV309" s="7">
        <v>0.90018223120615404</v>
      </c>
      <c r="BW309" s="7">
        <v>1.11088617985727</v>
      </c>
      <c r="BX309" s="1">
        <v>61578.269394361298</v>
      </c>
      <c r="BY309" s="1">
        <v>89776.329337731004</v>
      </c>
      <c r="BZ309" s="1">
        <v>11925.764327753999</v>
      </c>
      <c r="CA309" s="1">
        <v>101394.520504267</v>
      </c>
      <c r="CB309" s="1">
        <v>69381.402733677198</v>
      </c>
      <c r="CC309" s="1">
        <v>89346.260041104804</v>
      </c>
      <c r="CD309" s="1">
        <v>85204.307733719601</v>
      </c>
      <c r="CE309" s="1">
        <v>72742.812088494495</v>
      </c>
      <c r="CF309" s="1">
        <v>72556.449031590702</v>
      </c>
      <c r="CG309" s="1">
        <v>88587.202855224503</v>
      </c>
      <c r="CH309" s="1">
        <v>80746.972724237698</v>
      </c>
      <c r="CI309" s="1">
        <v>88497.933678514994</v>
      </c>
      <c r="CJ309" s="1">
        <v>88695.6851532609</v>
      </c>
      <c r="CK309" s="1">
        <v>66251.043416602202</v>
      </c>
      <c r="CL309" s="1">
        <v>82164.498667129694</v>
      </c>
      <c r="CM309" s="1">
        <v>75445.649985708398</v>
      </c>
      <c r="CN309" s="1">
        <v>108445.283339648</v>
      </c>
      <c r="CO309" s="1">
        <v>89006.995135651698</v>
      </c>
      <c r="CP309" s="1">
        <v>82142.425883531207</v>
      </c>
      <c r="CQ309" s="1">
        <v>83237.147756703998</v>
      </c>
      <c r="CR309" s="1">
        <v>59311.245202984202</v>
      </c>
      <c r="CS309" s="1">
        <v>80746.972724237698</v>
      </c>
      <c r="CT309" s="20">
        <v>71686.263591777795</v>
      </c>
      <c r="CU309" s="20">
        <v>85956.557139624303</v>
      </c>
      <c r="CV309" s="20">
        <v>89183.655581274594</v>
      </c>
      <c r="CW309" s="20">
        <v>67121.214674167699</v>
      </c>
      <c r="CX309" s="20">
        <v>90135.586150622796</v>
      </c>
      <c r="CY309" s="20">
        <v>87965.215111665995</v>
      </c>
      <c r="CZ309" s="20">
        <v>68515.213603292694</v>
      </c>
      <c r="DA309" s="20">
        <v>82839.201136070304</v>
      </c>
      <c r="DB309" s="20">
        <v>88611.999081154805</v>
      </c>
      <c r="DC309" s="22">
        <v>90309.7639162821</v>
      </c>
      <c r="DD309" s="22">
        <v>84133.197536616004</v>
      </c>
      <c r="DE309" s="22">
        <v>67526.758771333407</v>
      </c>
      <c r="DF309" s="22">
        <v>79384.428304400193</v>
      </c>
      <c r="DG309" s="22">
        <v>85611.212172417698</v>
      </c>
      <c r="DH309" s="22">
        <v>99095.773675390607</v>
      </c>
      <c r="DI309" s="22">
        <v>75243.893715472295</v>
      </c>
      <c r="DJ309" s="22">
        <v>83127.038577536296</v>
      </c>
      <c r="DK309" s="22">
        <v>73429.634106255398</v>
      </c>
      <c r="DL309" s="22">
        <v>75077.583864384302</v>
      </c>
      <c r="DM309" s="6">
        <v>-7.2929029828588704E-4</v>
      </c>
      <c r="DN309" s="6">
        <v>-1.00050509429254</v>
      </c>
      <c r="DO309" s="5">
        <v>0.99340948206225299</v>
      </c>
      <c r="DP309" s="5">
        <v>0.997782564277226</v>
      </c>
      <c r="DQ309" s="24">
        <v>81334.989563294599</v>
      </c>
      <c r="DR309" s="26">
        <v>81293.928464008801</v>
      </c>
      <c r="DS309" t="s">
        <v>1443</v>
      </c>
      <c r="DT309" t="s">
        <v>1442</v>
      </c>
      <c r="DU309" t="s">
        <v>741</v>
      </c>
      <c r="DV309" t="s">
        <v>741</v>
      </c>
      <c r="DW309" t="s">
        <v>4981</v>
      </c>
      <c r="DX309" t="s">
        <v>4982</v>
      </c>
      <c r="DY309" t="s">
        <v>4983</v>
      </c>
      <c r="DZ309" t="s">
        <v>4984</v>
      </c>
      <c r="EA309" t="s">
        <v>4985</v>
      </c>
      <c r="EB309" t="str">
        <f>"GLIPR2"</f>
        <v>GLIPR2</v>
      </c>
      <c r="EC309" t="s">
        <v>4986</v>
      </c>
      <c r="ED309" t="s">
        <v>1506</v>
      </c>
      <c r="EE309">
        <v>9606</v>
      </c>
      <c r="EF309" s="15" t="str">
        <f>HYPERLINK("http://www.uniprot.org/uniprot/Q9H4G4", "Q9H4G4")</f>
        <v>Q9H4G4</v>
      </c>
      <c r="EG309" t="s">
        <v>4987</v>
      </c>
      <c r="EH309" t="s">
        <v>1508</v>
      </c>
      <c r="EI309" t="s">
        <v>2814</v>
      </c>
      <c r="EJ309" t="s">
        <v>1508</v>
      </c>
      <c r="EK309" t="s">
        <v>1508</v>
      </c>
      <c r="EL309" t="s">
        <v>1508</v>
      </c>
      <c r="EM309" t="s">
        <v>4000</v>
      </c>
      <c r="EN309" t="s">
        <v>1508</v>
      </c>
      <c r="EO309" t="s">
        <v>1508</v>
      </c>
      <c r="EP309" t="s">
        <v>4988</v>
      </c>
      <c r="EQ309" t="s">
        <v>1514</v>
      </c>
      <c r="ER309" t="s">
        <v>4989</v>
      </c>
      <c r="ES309" t="s">
        <v>4990</v>
      </c>
      <c r="ET309" t="s">
        <v>4991</v>
      </c>
      <c r="EU309" t="s">
        <v>1508</v>
      </c>
      <c r="EV309" t="s">
        <v>1508</v>
      </c>
      <c r="EW309" t="s">
        <v>98</v>
      </c>
    </row>
    <row r="310" spans="1:153">
      <c r="A310">
        <v>429</v>
      </c>
      <c r="B310">
        <v>1</v>
      </c>
      <c r="C310" t="s">
        <v>743</v>
      </c>
      <c r="D310" t="s">
        <v>744</v>
      </c>
      <c r="E310" t="s">
        <v>98</v>
      </c>
      <c r="F310" t="s">
        <v>745</v>
      </c>
      <c r="G310" t="s">
        <v>98</v>
      </c>
      <c r="H310" t="s">
        <v>98</v>
      </c>
      <c r="I310">
        <v>8.6999999999999993</v>
      </c>
      <c r="J310">
        <v>207</v>
      </c>
      <c r="K310">
        <v>23668</v>
      </c>
      <c r="L310" t="s">
        <v>746</v>
      </c>
      <c r="M310">
        <v>4</v>
      </c>
      <c r="N310">
        <v>2</v>
      </c>
      <c r="O310">
        <v>0.5</v>
      </c>
      <c r="P310">
        <v>2</v>
      </c>
      <c r="Q310">
        <v>2</v>
      </c>
      <c r="R310">
        <v>1</v>
      </c>
      <c r="S310">
        <v>1</v>
      </c>
      <c r="T310">
        <v>2</v>
      </c>
      <c r="U310">
        <v>1.5</v>
      </c>
      <c r="V310">
        <v>1</v>
      </c>
      <c r="W310" s="1">
        <v>157954.2188</v>
      </c>
      <c r="X310" s="1">
        <v>126740.19530000001</v>
      </c>
      <c r="Y310" s="1">
        <v>19569.994139999999</v>
      </c>
      <c r="Z310" s="1">
        <v>188346.2813</v>
      </c>
      <c r="AA310" s="1">
        <v>59352.101560000003</v>
      </c>
      <c r="AB310" s="1">
        <v>163267.625</v>
      </c>
      <c r="AC310" s="1">
        <v>187395.6563</v>
      </c>
      <c r="AD310" s="1">
        <v>149688.51560000001</v>
      </c>
      <c r="AE310" s="1">
        <v>105777.94530000001</v>
      </c>
      <c r="AF310" s="1">
        <v>121771.60159999999</v>
      </c>
      <c r="AG310" s="1">
        <v>140032.68229999999</v>
      </c>
      <c r="AH310">
        <v>1</v>
      </c>
      <c r="AI310" s="1">
        <v>13451.33691</v>
      </c>
      <c r="AJ310" s="1">
        <v>23746.789059999999</v>
      </c>
      <c r="AK310" s="1">
        <v>20631.34375</v>
      </c>
      <c r="AL310" s="1">
        <v>21902.216799999998</v>
      </c>
      <c r="AM310" s="1">
        <v>23299.597659999999</v>
      </c>
      <c r="AN310" s="1">
        <v>34852.40625</v>
      </c>
      <c r="AO310" s="1">
        <v>31040.027340000001</v>
      </c>
      <c r="AP310" s="1">
        <v>30198.621090000001</v>
      </c>
      <c r="AQ310" s="1">
        <v>15520.655269999999</v>
      </c>
      <c r="AR310" s="1">
        <v>79087.742190000004</v>
      </c>
      <c r="AS310" s="1">
        <v>29373.073629999999</v>
      </c>
      <c r="AT310" s="1">
        <v>79227.301234090904</v>
      </c>
      <c r="AU310" s="1">
        <v>129081.528836363</v>
      </c>
      <c r="AV310" s="1">
        <v>29373.073631818101</v>
      </c>
      <c r="AW310" s="1">
        <v>78940.162308582701</v>
      </c>
      <c r="AX310" s="1">
        <v>112079.470352987</v>
      </c>
      <c r="AY310" s="1">
        <v>13904.407599747199</v>
      </c>
      <c r="AZ310" s="1">
        <v>137796.10385128</v>
      </c>
      <c r="BA310" s="1">
        <v>104979.14140238499</v>
      </c>
      <c r="BB310" s="1">
        <v>117936.60539558</v>
      </c>
      <c r="BC310" s="1">
        <v>110222.62577562399</v>
      </c>
      <c r="BD310" s="1">
        <v>103380.502258313</v>
      </c>
      <c r="BE310" s="1">
        <v>66185.955156326294</v>
      </c>
      <c r="BF310" s="1">
        <v>82692.275290640202</v>
      </c>
      <c r="BG310" s="1">
        <v>99492.696730292897</v>
      </c>
      <c r="BH310" s="1">
        <v>99492.696730292897</v>
      </c>
      <c r="BI310" s="1">
        <v>27381.225791913101</v>
      </c>
      <c r="BJ310" s="1">
        <v>44825.702114093801</v>
      </c>
      <c r="BK310" s="1">
        <v>36775.023829539103</v>
      </c>
      <c r="BL310" s="1">
        <v>34528.334402061002</v>
      </c>
      <c r="BM310" s="1">
        <v>36729.773949082803</v>
      </c>
      <c r="BN310" s="1">
        <v>59608.494755898602</v>
      </c>
      <c r="BO310" s="1">
        <v>50658.570933510702</v>
      </c>
      <c r="BP310" s="1">
        <v>51346.586438438702</v>
      </c>
      <c r="BQ310" s="1">
        <v>45660.037387714998</v>
      </c>
      <c r="BR310" s="1">
        <v>83324.915279090201</v>
      </c>
      <c r="BS310" s="1">
        <v>49572.042554690102</v>
      </c>
      <c r="BT310" s="1">
        <v>49572.042554690102</v>
      </c>
      <c r="BU310" s="1">
        <v>70228.599560257193</v>
      </c>
      <c r="BV310" s="7">
        <v>0.70586688137154896</v>
      </c>
      <c r="BW310" s="7">
        <v>1.4166977179279501</v>
      </c>
      <c r="BX310" s="1">
        <v>55721.246183723197</v>
      </c>
      <c r="BY310" s="1">
        <v>79113.186203838195</v>
      </c>
      <c r="BZ310" s="1">
        <v>9814.6608297524308</v>
      </c>
      <c r="CA310" s="1">
        <v>97265.706090653301</v>
      </c>
      <c r="CB310" s="1">
        <v>74101.299150764506</v>
      </c>
      <c r="CC310" s="1">
        <v>83247.543850125294</v>
      </c>
      <c r="CD310" s="1">
        <v>77802.501112823302</v>
      </c>
      <c r="CE310" s="1">
        <v>72972.872723700202</v>
      </c>
      <c r="CF310" s="1">
        <v>46718.473756793297</v>
      </c>
      <c r="CG310" s="1">
        <v>58369.738472921803</v>
      </c>
      <c r="CH310" s="1">
        <v>70228.599560257193</v>
      </c>
      <c r="CI310" s="1">
        <v>38790.920093473498</v>
      </c>
      <c r="CJ310" s="1">
        <v>63504.469889555301</v>
      </c>
      <c r="CK310" s="1">
        <v>52099.092336054397</v>
      </c>
      <c r="CL310" s="1">
        <v>48916.212551253302</v>
      </c>
      <c r="CM310" s="1">
        <v>52034.9869336755</v>
      </c>
      <c r="CN310" s="1">
        <v>84447.218489802297</v>
      </c>
      <c r="CO310" s="1">
        <v>71767.881834996297</v>
      </c>
      <c r="CP310" s="1">
        <v>72742.5918307268</v>
      </c>
      <c r="CQ310" s="1">
        <v>64686.470767681203</v>
      </c>
      <c r="CR310" s="1">
        <v>118046.21732242699</v>
      </c>
      <c r="CS310" s="1">
        <v>70228.599560257193</v>
      </c>
      <c r="CT310" s="20">
        <v>64867.817508922897</v>
      </c>
      <c r="CU310" s="20">
        <v>75747.105730351395</v>
      </c>
      <c r="CV310" s="20">
        <v>85552.071144645699</v>
      </c>
      <c r="CW310" s="20">
        <v>71687.354420105403</v>
      </c>
      <c r="CX310" s="20">
        <v>39508.745284931501</v>
      </c>
      <c r="CY310" s="20">
        <v>62981.466851904399</v>
      </c>
      <c r="CZ310" s="20">
        <v>53879.610883953603</v>
      </c>
      <c r="DA310" s="20">
        <v>49317.893203054802</v>
      </c>
      <c r="DB310" s="20">
        <v>61115.839219732297</v>
      </c>
      <c r="DC310" s="22">
        <v>84145.279592636303</v>
      </c>
      <c r="DD310" s="22">
        <v>76824.439621348705</v>
      </c>
      <c r="DE310" s="22">
        <v>67740.322813886698</v>
      </c>
      <c r="DF310" s="22">
        <v>51114.9509097724</v>
      </c>
      <c r="DG310" s="22">
        <v>56408.870624580697</v>
      </c>
      <c r="DH310" s="22">
        <v>77166.679760263898</v>
      </c>
      <c r="DI310" s="22">
        <v>60670.454774335303</v>
      </c>
      <c r="DJ310" s="22">
        <v>73614.531982736895</v>
      </c>
      <c r="DK310" s="22">
        <v>57064.712188113801</v>
      </c>
      <c r="DL310" s="22">
        <v>149425.70756298999</v>
      </c>
      <c r="DM310" s="6">
        <v>0.26551076258211198</v>
      </c>
      <c r="DN310" s="6">
        <v>1.20207004939041</v>
      </c>
      <c r="DO310" s="5">
        <v>0.15373274992222599</v>
      </c>
      <c r="DP310" s="5">
        <v>0.49512547733572099</v>
      </c>
      <c r="DQ310" s="24">
        <v>62739.767138622403</v>
      </c>
      <c r="DR310" s="26">
        <v>75417.594983066505</v>
      </c>
      <c r="DS310" t="s">
        <v>1441</v>
      </c>
      <c r="DT310" t="s">
        <v>1442</v>
      </c>
      <c r="DU310" t="s">
        <v>743</v>
      </c>
      <c r="DV310" t="s">
        <v>4992</v>
      </c>
      <c r="DW310" t="s">
        <v>4993</v>
      </c>
      <c r="DX310" t="s">
        <v>4994</v>
      </c>
      <c r="DY310" t="s">
        <v>4995</v>
      </c>
      <c r="DZ310" t="s">
        <v>4996</v>
      </c>
      <c r="EA310" t="s">
        <v>4997</v>
      </c>
      <c r="EB310" t="str">
        <f>"RAB8A"</f>
        <v>RAB8A</v>
      </c>
      <c r="EC310" t="s">
        <v>4998</v>
      </c>
      <c r="ED310" t="s">
        <v>1506</v>
      </c>
      <c r="EE310">
        <v>9606</v>
      </c>
      <c r="EF310" s="15" t="str">
        <f>HYPERLINK("http://www.uniprot.org/uniprot/P61006", "P61006")</f>
        <v>P61006</v>
      </c>
      <c r="EG310" t="s">
        <v>4999</v>
      </c>
      <c r="EH310" t="s">
        <v>5000</v>
      </c>
      <c r="EI310" t="s">
        <v>5001</v>
      </c>
      <c r="EJ310" t="s">
        <v>2410</v>
      </c>
      <c r="EK310" t="s">
        <v>1508</v>
      </c>
      <c r="EL310" t="s">
        <v>5002</v>
      </c>
      <c r="EM310" t="s">
        <v>1508</v>
      </c>
      <c r="EN310" t="s">
        <v>4536</v>
      </c>
      <c r="EO310" t="s">
        <v>1508</v>
      </c>
      <c r="EP310" t="s">
        <v>5003</v>
      </c>
      <c r="EQ310" t="s">
        <v>1514</v>
      </c>
      <c r="ER310" t="s">
        <v>5004</v>
      </c>
      <c r="ES310" t="s">
        <v>5005</v>
      </c>
      <c r="ET310" t="s">
        <v>5006</v>
      </c>
      <c r="EU310" t="s">
        <v>1508</v>
      </c>
      <c r="EV310" t="s">
        <v>5007</v>
      </c>
      <c r="EW310" t="s">
        <v>98</v>
      </c>
    </row>
    <row r="311" spans="1:153">
      <c r="A311">
        <v>438</v>
      </c>
      <c r="B311">
        <v>1</v>
      </c>
      <c r="C311" t="s">
        <v>747</v>
      </c>
      <c r="D311" t="s">
        <v>748</v>
      </c>
      <c r="E311" t="s">
        <v>98</v>
      </c>
      <c r="F311" t="s">
        <v>98</v>
      </c>
      <c r="G311" t="s">
        <v>98</v>
      </c>
      <c r="H311" t="s">
        <v>98</v>
      </c>
      <c r="I311">
        <v>10</v>
      </c>
      <c r="J311">
        <v>462</v>
      </c>
      <c r="K311">
        <v>50140</v>
      </c>
      <c r="L311" t="s">
        <v>749</v>
      </c>
      <c r="M311">
        <v>9</v>
      </c>
      <c r="N311">
        <v>9</v>
      </c>
      <c r="O311">
        <v>1</v>
      </c>
      <c r="P311">
        <v>5</v>
      </c>
      <c r="Q311">
        <v>4</v>
      </c>
      <c r="R311">
        <v>5</v>
      </c>
      <c r="S311">
        <v>4</v>
      </c>
      <c r="T311">
        <v>5</v>
      </c>
      <c r="U311">
        <v>4</v>
      </c>
      <c r="V311">
        <v>5</v>
      </c>
      <c r="W311" s="1">
        <v>143856.2598</v>
      </c>
      <c r="X311" s="1">
        <v>105724.03079999999</v>
      </c>
      <c r="Y311" s="1">
        <v>23372.26267</v>
      </c>
      <c r="Z311" s="1">
        <v>286001.5723</v>
      </c>
      <c r="AA311" s="1">
        <v>57765.755369999999</v>
      </c>
      <c r="AB311" s="1">
        <v>142545.21679999999</v>
      </c>
      <c r="AC311" s="1">
        <v>150112.84909999999</v>
      </c>
      <c r="AD311" s="1">
        <v>186143.158</v>
      </c>
      <c r="AE311" s="1">
        <v>108595.69680000001</v>
      </c>
      <c r="AF311" s="1">
        <v>105508.45299999999</v>
      </c>
      <c r="AG311" s="1">
        <v>142916.99909999999</v>
      </c>
      <c r="AH311">
        <v>4</v>
      </c>
      <c r="AI311" s="1">
        <v>14316.20117</v>
      </c>
      <c r="AJ311" s="1">
        <v>15850.60986</v>
      </c>
      <c r="AK311" s="1">
        <v>17937.43506</v>
      </c>
      <c r="AL311" s="1">
        <v>24330.627929999999</v>
      </c>
      <c r="AM311" s="1">
        <v>20678.633549999999</v>
      </c>
      <c r="AN311" s="1">
        <v>19597.497319999999</v>
      </c>
      <c r="AO311" s="1">
        <v>27511.386470000001</v>
      </c>
      <c r="AP311" s="1">
        <v>21947.005860000001</v>
      </c>
      <c r="AQ311" s="1">
        <v>16635.079099999999</v>
      </c>
      <c r="AR311" s="1">
        <v>32274.608400000001</v>
      </c>
      <c r="AS311" s="1">
        <v>21107.908469999998</v>
      </c>
      <c r="AT311" s="1">
        <v>76578.602133181805</v>
      </c>
      <c r="AU311" s="1">
        <v>132049.295794545</v>
      </c>
      <c r="AV311" s="1">
        <v>21107.9084718181</v>
      </c>
      <c r="AW311" s="1">
        <v>71894.480463966203</v>
      </c>
      <c r="AX311" s="1">
        <v>93494.359446098504</v>
      </c>
      <c r="AY311" s="1">
        <v>16605.905161095499</v>
      </c>
      <c r="AZ311" s="1">
        <v>209241.73329181701</v>
      </c>
      <c r="BA311" s="1">
        <v>102173.288591515</v>
      </c>
      <c r="BB311" s="1">
        <v>102967.74381797299</v>
      </c>
      <c r="BC311" s="1">
        <v>88293.574766610298</v>
      </c>
      <c r="BD311" s="1">
        <v>128557.445364824</v>
      </c>
      <c r="BE311" s="1">
        <v>67949.040777735805</v>
      </c>
      <c r="BF311" s="1">
        <v>71648.347614125203</v>
      </c>
      <c r="BG311" s="1">
        <v>101541.99302272301</v>
      </c>
      <c r="BH311" s="1">
        <v>101541.99302272301</v>
      </c>
      <c r="BI311" s="1">
        <v>29141.723186399598</v>
      </c>
      <c r="BJ311" s="1">
        <v>29920.454260820301</v>
      </c>
      <c r="BK311" s="1">
        <v>31973.176820938301</v>
      </c>
      <c r="BL311" s="1">
        <v>38356.667959709201</v>
      </c>
      <c r="BM311" s="1">
        <v>32598.053706796101</v>
      </c>
      <c r="BN311" s="1">
        <v>33517.838276315699</v>
      </c>
      <c r="BO311" s="1">
        <v>44899.687352199398</v>
      </c>
      <c r="BP311" s="1">
        <v>37316.400311687597</v>
      </c>
      <c r="BQ311" s="1">
        <v>48938.548047114498</v>
      </c>
      <c r="BR311" s="1">
        <v>34003.739848017198</v>
      </c>
      <c r="BS311" s="1">
        <v>35623.174819765802</v>
      </c>
      <c r="BT311" s="1">
        <v>35623.174819765802</v>
      </c>
      <c r="BU311" s="1">
        <v>60143.562988867801</v>
      </c>
      <c r="BV311" s="7">
        <v>0.59230236869005204</v>
      </c>
      <c r="BW311" s="7">
        <v>1.6883268628684001</v>
      </c>
      <c r="BX311" s="1">
        <v>42583.271074547898</v>
      </c>
      <c r="BY311" s="1">
        <v>55376.930559083303</v>
      </c>
      <c r="BZ311" s="1">
        <v>9835.7169611592708</v>
      </c>
      <c r="CA311" s="1">
        <v>123934.374257555</v>
      </c>
      <c r="CB311" s="1">
        <v>60517.480849606902</v>
      </c>
      <c r="CC311" s="1">
        <v>60988.038562056499</v>
      </c>
      <c r="CD311" s="1">
        <v>52296.4934743755</v>
      </c>
      <c r="CE311" s="1">
        <v>76144.879402327293</v>
      </c>
      <c r="CF311" s="1">
        <v>40246.377802869902</v>
      </c>
      <c r="CG311" s="1">
        <v>42437.486004574697</v>
      </c>
      <c r="CH311" s="1">
        <v>60143.562988867801</v>
      </c>
      <c r="CI311" s="1">
        <v>49200.754085873501</v>
      </c>
      <c r="CJ311" s="1">
        <v>50515.506677768302</v>
      </c>
      <c r="CK311" s="1">
        <v>53981.173318031499</v>
      </c>
      <c r="CL311" s="1">
        <v>64758.592886500897</v>
      </c>
      <c r="CM311" s="1">
        <v>55036.1697504107</v>
      </c>
      <c r="CN311" s="1">
        <v>56589.066747182602</v>
      </c>
      <c r="CO311" s="1">
        <v>75805.3482911108</v>
      </c>
      <c r="CP311" s="1">
        <v>63002.281071772901</v>
      </c>
      <c r="CQ311" s="1">
        <v>82624.265297719394</v>
      </c>
      <c r="CR311" s="1">
        <v>57409.427423396097</v>
      </c>
      <c r="CS311" s="1">
        <v>60143.562988867801</v>
      </c>
      <c r="CT311" s="20">
        <v>49573.260581592403</v>
      </c>
      <c r="CU311" s="20">
        <v>53020.772078039598</v>
      </c>
      <c r="CV311" s="20">
        <v>109009.05190435299</v>
      </c>
      <c r="CW311" s="20">
        <v>58546.046398607003</v>
      </c>
      <c r="CX311" s="20">
        <v>50111.213044734599</v>
      </c>
      <c r="CY311" s="20">
        <v>50099.476696148202</v>
      </c>
      <c r="CZ311" s="20">
        <v>55826.013141922202</v>
      </c>
      <c r="DA311" s="20">
        <v>65290.364919610402</v>
      </c>
      <c r="DB311" s="20">
        <v>64640.771525959302</v>
      </c>
      <c r="DC311" s="22">
        <v>61645.729342476101</v>
      </c>
      <c r="DD311" s="22">
        <v>51639.070053857598</v>
      </c>
      <c r="DE311" s="22">
        <v>70684.8794464807</v>
      </c>
      <c r="DF311" s="22">
        <v>44033.793492466502</v>
      </c>
      <c r="DG311" s="22">
        <v>41011.844841056401</v>
      </c>
      <c r="DH311" s="22">
        <v>51710.292768723499</v>
      </c>
      <c r="DI311" s="22">
        <v>64083.610071182098</v>
      </c>
      <c r="DJ311" s="22">
        <v>63757.467505912296</v>
      </c>
      <c r="DK311" s="22">
        <v>72888.965235129304</v>
      </c>
      <c r="DL311" s="22">
        <v>72670.217717321604</v>
      </c>
      <c r="DM311" s="6">
        <v>-5.6628134797136999E-2</v>
      </c>
      <c r="DN311" s="6">
        <v>-1.0400283432770501</v>
      </c>
      <c r="DO311" s="5">
        <v>0.72054141912200897</v>
      </c>
      <c r="DP311" s="5">
        <v>0.87213899667836203</v>
      </c>
      <c r="DQ311" s="24">
        <v>61790.774476774001</v>
      </c>
      <c r="DR311" s="26">
        <v>59412.587047460598</v>
      </c>
      <c r="DS311" t="s">
        <v>1443</v>
      </c>
      <c r="DT311" t="s">
        <v>1442</v>
      </c>
      <c r="DU311" t="s">
        <v>747</v>
      </c>
      <c r="DV311" t="s">
        <v>5008</v>
      </c>
      <c r="DW311" t="s">
        <v>5009</v>
      </c>
      <c r="DX311" t="s">
        <v>5010</v>
      </c>
      <c r="DY311" t="s">
        <v>5011</v>
      </c>
      <c r="DZ311" t="s">
        <v>5012</v>
      </c>
      <c r="EA311" t="s">
        <v>5013</v>
      </c>
      <c r="EB311" t="str">
        <f>"EEF1A1"</f>
        <v>EEF1A1</v>
      </c>
      <c r="EC311" t="s">
        <v>5014</v>
      </c>
      <c r="ED311" t="s">
        <v>1506</v>
      </c>
      <c r="EE311">
        <v>9606</v>
      </c>
      <c r="EF311" s="15" t="str">
        <f>HYPERLINK("http://www.uniprot.org/uniprot/P68104", "P68104")</f>
        <v>P68104</v>
      </c>
      <c r="EG311" t="s">
        <v>5015</v>
      </c>
      <c r="EH311" t="s">
        <v>5016</v>
      </c>
      <c r="EI311" t="s">
        <v>3735</v>
      </c>
      <c r="EJ311" t="s">
        <v>2410</v>
      </c>
      <c r="EK311" t="s">
        <v>1508</v>
      </c>
      <c r="EL311" t="s">
        <v>1508</v>
      </c>
      <c r="EM311" t="s">
        <v>1508</v>
      </c>
      <c r="EN311" t="s">
        <v>4536</v>
      </c>
      <c r="EO311" t="s">
        <v>4537</v>
      </c>
      <c r="EP311" t="s">
        <v>4057</v>
      </c>
      <c r="EQ311" t="s">
        <v>1514</v>
      </c>
      <c r="ER311" t="s">
        <v>5017</v>
      </c>
      <c r="ES311" t="s">
        <v>5018</v>
      </c>
      <c r="ET311" t="s">
        <v>5019</v>
      </c>
      <c r="EU311" t="s">
        <v>1508</v>
      </c>
      <c r="EV311" t="s">
        <v>5020</v>
      </c>
      <c r="EW311" t="s">
        <v>98</v>
      </c>
    </row>
    <row r="312" spans="1:153">
      <c r="A312">
        <v>300</v>
      </c>
      <c r="B312">
        <v>1</v>
      </c>
      <c r="C312" t="s">
        <v>750</v>
      </c>
      <c r="D312" t="s">
        <v>98</v>
      </c>
      <c r="E312" t="s">
        <v>98</v>
      </c>
      <c r="F312" t="s">
        <v>98</v>
      </c>
      <c r="G312" t="s">
        <v>98</v>
      </c>
      <c r="H312" t="s">
        <v>98</v>
      </c>
      <c r="I312">
        <v>19.5</v>
      </c>
      <c r="J312">
        <v>220</v>
      </c>
      <c r="K312">
        <v>24399</v>
      </c>
      <c r="L312" t="s">
        <v>751</v>
      </c>
      <c r="M312">
        <v>6</v>
      </c>
      <c r="N312">
        <v>6</v>
      </c>
      <c r="O312">
        <v>1</v>
      </c>
      <c r="P312">
        <v>4</v>
      </c>
      <c r="Q312">
        <v>2</v>
      </c>
      <c r="R312">
        <v>4</v>
      </c>
      <c r="S312">
        <v>2</v>
      </c>
      <c r="T312">
        <v>4</v>
      </c>
      <c r="U312">
        <v>2</v>
      </c>
      <c r="V312">
        <v>4</v>
      </c>
      <c r="W312" s="1">
        <v>197150.8689</v>
      </c>
      <c r="X312" s="1">
        <v>99367.432620000007</v>
      </c>
      <c r="Y312" s="1">
        <v>57970.822749999999</v>
      </c>
      <c r="Z312" s="1">
        <v>160225.6587</v>
      </c>
      <c r="AA312" s="1">
        <v>60760.617189999997</v>
      </c>
      <c r="AB312" s="1">
        <v>147622.88649999999</v>
      </c>
      <c r="AC312" s="1">
        <v>198877.60819999999</v>
      </c>
      <c r="AD312" s="1">
        <v>146000.16020000001</v>
      </c>
      <c r="AE312" s="1">
        <v>150947.34450000001</v>
      </c>
      <c r="AF312" s="1">
        <v>192297.448</v>
      </c>
      <c r="AG312" s="1">
        <v>150361.1139</v>
      </c>
      <c r="AH312">
        <v>2</v>
      </c>
      <c r="AI312" s="1">
        <v>8528.2587889999995</v>
      </c>
      <c r="AJ312" s="1">
        <v>11517.29639</v>
      </c>
      <c r="AK312" s="1">
        <v>10267.394039999999</v>
      </c>
      <c r="AL312" s="1">
        <v>9919.1171869999998</v>
      </c>
      <c r="AM312" s="1">
        <v>10297.322749999999</v>
      </c>
      <c r="AN312" s="1">
        <v>11752.85889</v>
      </c>
      <c r="AO312" s="1">
        <v>9839.8403330000001</v>
      </c>
      <c r="AP312" s="1">
        <v>9482.9653319999998</v>
      </c>
      <c r="AQ312" s="1">
        <v>5147.1083980000003</v>
      </c>
      <c r="AR312" s="1">
        <v>20010.947749999999</v>
      </c>
      <c r="AS312" s="1">
        <v>10676.31099</v>
      </c>
      <c r="AT312" s="1">
        <v>76319.153741318107</v>
      </c>
      <c r="AU312" s="1">
        <v>141961.99649636299</v>
      </c>
      <c r="AV312" s="1">
        <v>10676.3109862727</v>
      </c>
      <c r="AW312" s="1">
        <v>98529.318865170499</v>
      </c>
      <c r="AX312" s="1">
        <v>87873.063411523399</v>
      </c>
      <c r="AY312" s="1">
        <v>41188.052619861301</v>
      </c>
      <c r="AZ312" s="1">
        <v>117222.763058953</v>
      </c>
      <c r="BA312" s="1">
        <v>107470.456075375</v>
      </c>
      <c r="BB312" s="1">
        <v>106635.60588026499</v>
      </c>
      <c r="BC312" s="1">
        <v>116976.095479433</v>
      </c>
      <c r="BD312" s="1">
        <v>100833.18570412901</v>
      </c>
      <c r="BE312" s="1">
        <v>94448.744922288999</v>
      </c>
      <c r="BF312" s="1">
        <v>130584.74470868301</v>
      </c>
      <c r="BG312" s="1">
        <v>106831.008730036</v>
      </c>
      <c r="BH312" s="1">
        <v>106831.008730036</v>
      </c>
      <c r="BI312" s="1">
        <v>17359.923483878902</v>
      </c>
      <c r="BJ312" s="1">
        <v>21740.661267231899</v>
      </c>
      <c r="BK312" s="1">
        <v>18301.4574844776</v>
      </c>
      <c r="BL312" s="1">
        <v>15637.257102028399</v>
      </c>
      <c r="BM312" s="1">
        <v>16232.8269529547</v>
      </c>
      <c r="BN312" s="1">
        <v>20101.0576568549</v>
      </c>
      <c r="BO312" s="1">
        <v>16059.0145112836</v>
      </c>
      <c r="BP312" s="1">
        <v>16123.845445164799</v>
      </c>
      <c r="BQ312" s="1">
        <v>15142.219049576301</v>
      </c>
      <c r="BR312" s="1">
        <v>21083.046243971301</v>
      </c>
      <c r="BS312" s="1">
        <v>18018.085182030201</v>
      </c>
      <c r="BT312" s="1">
        <v>18018.085182030201</v>
      </c>
      <c r="BU312" s="1">
        <v>43873.570807263997</v>
      </c>
      <c r="BV312" s="7">
        <v>0.41068198577187598</v>
      </c>
      <c r="BW312" s="7">
        <v>2.4349741031871601</v>
      </c>
      <c r="BX312" s="1">
        <v>40464.2163282986</v>
      </c>
      <c r="BY312" s="1">
        <v>36087.884177702399</v>
      </c>
      <c r="BZ312" s="1">
        <v>16915.191240001099</v>
      </c>
      <c r="CA312" s="1">
        <v>48141.277110717303</v>
      </c>
      <c r="CB312" s="1">
        <v>44136.180312844401</v>
      </c>
      <c r="CC312" s="1">
        <v>43793.322376894699</v>
      </c>
      <c r="CD312" s="1">
        <v>48039.9751793342</v>
      </c>
      <c r="CE312" s="1">
        <v>41410.372936676104</v>
      </c>
      <c r="CF312" s="1">
        <v>38788.398118347097</v>
      </c>
      <c r="CG312" s="1">
        <v>53628.802268475803</v>
      </c>
      <c r="CH312" s="1">
        <v>43873.570807263997</v>
      </c>
      <c r="CI312" s="1">
        <v>42270.964116556002</v>
      </c>
      <c r="CJ312" s="1">
        <v>52937.947171874002</v>
      </c>
      <c r="CK312" s="1">
        <v>44563.575025284001</v>
      </c>
      <c r="CL312" s="1">
        <v>38076.316088318898</v>
      </c>
      <c r="CM312" s="1">
        <v>39526.513251963297</v>
      </c>
      <c r="CN312" s="1">
        <v>48945.554841113903</v>
      </c>
      <c r="CO312" s="1">
        <v>39103.284457682501</v>
      </c>
      <c r="CP312" s="1">
        <v>39261.146102768798</v>
      </c>
      <c r="CQ312" s="1">
        <v>36870.911250505902</v>
      </c>
      <c r="CR312" s="1">
        <v>51336.671620367597</v>
      </c>
      <c r="CS312" s="1">
        <v>43873.570807263997</v>
      </c>
      <c r="CT312" s="20">
        <v>47106.365707814999</v>
      </c>
      <c r="CU312" s="20">
        <v>34552.4293680954</v>
      </c>
      <c r="CV312" s="20">
        <v>42343.659753331798</v>
      </c>
      <c r="CW312" s="20">
        <v>42698.387708414601</v>
      </c>
      <c r="CX312" s="20">
        <v>43053.187452247999</v>
      </c>
      <c r="CY312" s="20">
        <v>52501.966724733102</v>
      </c>
      <c r="CZ312" s="20">
        <v>46086.562630929897</v>
      </c>
      <c r="DA312" s="20">
        <v>38388.983784096301</v>
      </c>
      <c r="DB312" s="20">
        <v>46424.457296447297</v>
      </c>
      <c r="DC312" s="22">
        <v>44265.5865298387</v>
      </c>
      <c r="DD312" s="22">
        <v>47436.060792235403</v>
      </c>
      <c r="DE312" s="22">
        <v>38441.025080582003</v>
      </c>
      <c r="DF312" s="22">
        <v>42438.609531839</v>
      </c>
      <c r="DG312" s="22">
        <v>51827.201013022503</v>
      </c>
      <c r="DH312" s="22">
        <v>44725.759162437898</v>
      </c>
      <c r="DI312" s="22">
        <v>33056.765652806702</v>
      </c>
      <c r="DJ312" s="22">
        <v>39731.7558080237</v>
      </c>
      <c r="DK312" s="22">
        <v>32526.553290874901</v>
      </c>
      <c r="DL312" s="22">
        <v>64983.1790869666</v>
      </c>
      <c r="DM312" s="6">
        <v>8.5231603573620498E-3</v>
      </c>
      <c r="DN312" s="6">
        <v>1.0059346567905001</v>
      </c>
      <c r="DO312" s="5">
        <v>0.948103367678922</v>
      </c>
      <c r="DP312" s="5">
        <v>0.98392060601345899</v>
      </c>
      <c r="DQ312" s="24">
        <v>43684.000047345697</v>
      </c>
      <c r="DR312" s="26">
        <v>43943.249594862798</v>
      </c>
      <c r="DS312" t="s">
        <v>1441</v>
      </c>
      <c r="DT312" t="s">
        <v>1442</v>
      </c>
      <c r="DU312" t="s">
        <v>750</v>
      </c>
      <c r="DV312" t="s">
        <v>750</v>
      </c>
      <c r="DW312" t="s">
        <v>5021</v>
      </c>
      <c r="DX312" t="s">
        <v>5022</v>
      </c>
      <c r="DY312" t="s">
        <v>5023</v>
      </c>
      <c r="DZ312" t="s">
        <v>5024</v>
      </c>
      <c r="EA312" t="s">
        <v>5025</v>
      </c>
      <c r="EB312" t="str">
        <f>"TIMP2"</f>
        <v>TIMP2</v>
      </c>
      <c r="EC312" t="s">
        <v>1508</v>
      </c>
      <c r="ED312" t="s">
        <v>1506</v>
      </c>
      <c r="EE312">
        <v>9606</v>
      </c>
      <c r="EF312" s="15" t="str">
        <f>HYPERLINK("http://www.uniprot.org/uniprot/P16035", "P16035")</f>
        <v>P16035</v>
      </c>
      <c r="EG312" t="s">
        <v>5026</v>
      </c>
      <c r="EH312" t="s">
        <v>1508</v>
      </c>
      <c r="EI312" t="s">
        <v>1509</v>
      </c>
      <c r="EJ312" t="s">
        <v>1508</v>
      </c>
      <c r="EK312" t="s">
        <v>1508</v>
      </c>
      <c r="EL312" t="s">
        <v>1508</v>
      </c>
      <c r="EM312" t="s">
        <v>1528</v>
      </c>
      <c r="EN312" t="s">
        <v>2208</v>
      </c>
      <c r="EO312" t="s">
        <v>2291</v>
      </c>
      <c r="EP312" t="s">
        <v>4142</v>
      </c>
      <c r="EQ312" t="s">
        <v>1514</v>
      </c>
      <c r="ER312" t="s">
        <v>5027</v>
      </c>
      <c r="ES312" t="s">
        <v>5028</v>
      </c>
      <c r="ET312" t="s">
        <v>5029</v>
      </c>
      <c r="EU312" t="s">
        <v>1508</v>
      </c>
      <c r="EV312" t="s">
        <v>5030</v>
      </c>
      <c r="EW312" t="s">
        <v>98</v>
      </c>
    </row>
    <row r="313" spans="1:153">
      <c r="A313">
        <v>198</v>
      </c>
      <c r="B313">
        <v>1</v>
      </c>
      <c r="C313" t="s">
        <v>752</v>
      </c>
      <c r="D313" t="s">
        <v>98</v>
      </c>
      <c r="E313" t="s">
        <v>98</v>
      </c>
      <c r="F313" t="s">
        <v>98</v>
      </c>
      <c r="G313" t="s">
        <v>98</v>
      </c>
      <c r="H313" t="s">
        <v>98</v>
      </c>
      <c r="I313">
        <v>7.3</v>
      </c>
      <c r="J313">
        <v>532</v>
      </c>
      <c r="K313">
        <v>57825</v>
      </c>
      <c r="L313" t="s">
        <v>753</v>
      </c>
      <c r="M313">
        <v>12</v>
      </c>
      <c r="N313">
        <v>12</v>
      </c>
      <c r="O313">
        <v>1</v>
      </c>
      <c r="P313">
        <v>7</v>
      </c>
      <c r="Q313">
        <v>5</v>
      </c>
      <c r="R313">
        <v>7</v>
      </c>
      <c r="S313">
        <v>5</v>
      </c>
      <c r="T313">
        <v>7</v>
      </c>
      <c r="U313">
        <v>5</v>
      </c>
      <c r="V313">
        <v>7</v>
      </c>
      <c r="W313" s="1">
        <v>168719.7</v>
      </c>
      <c r="X313" s="1">
        <v>137290.95129999999</v>
      </c>
      <c r="Y313" s="1">
        <v>13423.18189</v>
      </c>
      <c r="Z313" s="1">
        <v>145207.1121</v>
      </c>
      <c r="AA313" s="1">
        <v>66368.596309999994</v>
      </c>
      <c r="AB313" s="1">
        <v>127311.50719999999</v>
      </c>
      <c r="AC313" s="1">
        <v>160652.34349999999</v>
      </c>
      <c r="AD313" s="1">
        <v>185843.8474</v>
      </c>
      <c r="AE313" s="1">
        <v>209524.92989999999</v>
      </c>
      <c r="AF313" s="1">
        <v>103633.6238</v>
      </c>
      <c r="AG313" s="1">
        <v>144950.29019999999</v>
      </c>
      <c r="AH313">
        <v>5</v>
      </c>
      <c r="AI313" s="1">
        <v>17230.983400000001</v>
      </c>
      <c r="AJ313" s="1">
        <v>20617.478999999999</v>
      </c>
      <c r="AK313" s="1">
        <v>16286.64062</v>
      </c>
      <c r="AL313" s="1">
        <v>13959.323850000001</v>
      </c>
      <c r="AM313" s="1">
        <v>16905.97119</v>
      </c>
      <c r="AN313" s="1">
        <v>18530.53442</v>
      </c>
      <c r="AO313" s="1">
        <v>21031.22827</v>
      </c>
      <c r="AP313" s="1">
        <v>15711.819090000001</v>
      </c>
      <c r="AQ313" s="1">
        <v>7043.8544920000004</v>
      </c>
      <c r="AR313" s="1">
        <v>16431.70996</v>
      </c>
      <c r="AS313" s="1">
        <v>16374.95443</v>
      </c>
      <c r="AT313" s="1">
        <v>74684.117378272698</v>
      </c>
      <c r="AU313" s="1">
        <v>132993.28032727199</v>
      </c>
      <c r="AV313" s="1">
        <v>16374.954429272701</v>
      </c>
      <c r="AW313" s="1">
        <v>84320.384753505496</v>
      </c>
      <c r="AX313" s="1">
        <v>121409.76325260301</v>
      </c>
      <c r="AY313" s="1">
        <v>9537.1204993168703</v>
      </c>
      <c r="AZ313" s="1">
        <v>106235.037722914</v>
      </c>
      <c r="BA313" s="1">
        <v>117389.57970446799</v>
      </c>
      <c r="BB313" s="1">
        <v>91963.651623908707</v>
      </c>
      <c r="BC313" s="1">
        <v>94492.708567533395</v>
      </c>
      <c r="BD313" s="1">
        <v>128350.730240185</v>
      </c>
      <c r="BE313" s="1">
        <v>131101.12486268699</v>
      </c>
      <c r="BF313" s="1">
        <v>70375.1945119874</v>
      </c>
      <c r="BG313" s="1">
        <v>102986.638740094</v>
      </c>
      <c r="BH313" s="1">
        <v>102986.638740094</v>
      </c>
      <c r="BI313" s="1">
        <v>35074.985501356103</v>
      </c>
      <c r="BJ313" s="1">
        <v>38918.649997794098</v>
      </c>
      <c r="BK313" s="1">
        <v>29030.663448842999</v>
      </c>
      <c r="BL313" s="1">
        <v>22006.548758090299</v>
      </c>
      <c r="BM313" s="1">
        <v>26650.7820975998</v>
      </c>
      <c r="BN313" s="1">
        <v>31692.998637606801</v>
      </c>
      <c r="BO313" s="1">
        <v>34323.808979436602</v>
      </c>
      <c r="BP313" s="1">
        <v>26714.738881800899</v>
      </c>
      <c r="BQ313" s="1">
        <v>20722.2345876086</v>
      </c>
      <c r="BR313" s="1">
        <v>17312.048648680498</v>
      </c>
      <c r="BS313" s="1">
        <v>27635.5123083205</v>
      </c>
      <c r="BT313" s="1">
        <v>27635.5123083205</v>
      </c>
      <c r="BU313" s="1">
        <v>53348.744338498203</v>
      </c>
      <c r="BV313" s="7">
        <v>0.51801617172042502</v>
      </c>
      <c r="BW313" s="7">
        <v>1.9304416630060399</v>
      </c>
      <c r="BX313" s="1">
        <v>43679.3229080042</v>
      </c>
      <c r="BY313" s="1">
        <v>62892.220769596999</v>
      </c>
      <c r="BZ313" s="1">
        <v>4940.3826502925103</v>
      </c>
      <c r="CA313" s="1">
        <v>55031.467543798899</v>
      </c>
      <c r="CB313" s="1">
        <v>60809.700678378198</v>
      </c>
      <c r="CC313" s="1">
        <v>47638.658751647999</v>
      </c>
      <c r="CD313" s="1">
        <v>48948.751147647403</v>
      </c>
      <c r="CE313" s="1">
        <v>66487.753916541798</v>
      </c>
      <c r="CF313" s="1">
        <v>67912.5028096108</v>
      </c>
      <c r="CG313" s="1">
        <v>36455.48884518</v>
      </c>
      <c r="CH313" s="1">
        <v>53348.744338498203</v>
      </c>
      <c r="CI313" s="1">
        <v>67710.213341150695</v>
      </c>
      <c r="CJ313" s="1">
        <v>75130.183423691604</v>
      </c>
      <c r="CK313" s="1">
        <v>56042.002226353099</v>
      </c>
      <c r="CL313" s="1">
        <v>42482.358581591499</v>
      </c>
      <c r="CM313" s="1">
        <v>51447.780112902197</v>
      </c>
      <c r="CN313" s="1">
        <v>61181.484995629799</v>
      </c>
      <c r="CO313" s="1">
        <v>66260.110886965296</v>
      </c>
      <c r="CP313" s="1">
        <v>51571.2449537559</v>
      </c>
      <c r="CQ313" s="1">
        <v>40003.064998504502</v>
      </c>
      <c r="CR313" s="1">
        <v>33419.899983400297</v>
      </c>
      <c r="CS313" s="1">
        <v>53348.744338498203</v>
      </c>
      <c r="CT313" s="20">
        <v>50849.227922282102</v>
      </c>
      <c r="CU313" s="20">
        <v>60216.304320962103</v>
      </c>
      <c r="CV313" s="20">
        <v>48404.069797358497</v>
      </c>
      <c r="CW313" s="20">
        <v>58828.746792173501</v>
      </c>
      <c r="CX313" s="20">
        <v>68963.189469021701</v>
      </c>
      <c r="CY313" s="20">
        <v>74511.434629816198</v>
      </c>
      <c r="CZ313" s="20">
        <v>57957.272146638701</v>
      </c>
      <c r="DA313" s="20">
        <v>42831.206961200602</v>
      </c>
      <c r="DB313" s="20">
        <v>60426.156378207801</v>
      </c>
      <c r="DC313" s="22">
        <v>48152.390745514902</v>
      </c>
      <c r="DD313" s="22">
        <v>48333.412464847701</v>
      </c>
      <c r="DE313" s="22">
        <v>61720.222123227803</v>
      </c>
      <c r="DF313" s="22">
        <v>74303.460026201501</v>
      </c>
      <c r="DG313" s="22">
        <v>35230.806366857199</v>
      </c>
      <c r="DH313" s="22">
        <v>55906.779931245197</v>
      </c>
      <c r="DI313" s="22">
        <v>56014.347339282598</v>
      </c>
      <c r="DJ313" s="22">
        <v>52189.411533095903</v>
      </c>
      <c r="DK313" s="22">
        <v>35289.657384161801</v>
      </c>
      <c r="DL313" s="22">
        <v>42303.703710082103</v>
      </c>
      <c r="DM313" s="6">
        <v>-0.189855466956249</v>
      </c>
      <c r="DN313" s="6">
        <v>-1.1406496574890499</v>
      </c>
      <c r="DO313" s="5">
        <v>0.18916838123862001</v>
      </c>
      <c r="DP313" s="5">
        <v>0.51661774291482698</v>
      </c>
      <c r="DQ313" s="24">
        <v>58109.734268628999</v>
      </c>
      <c r="DR313" s="26">
        <v>50944.419162451697</v>
      </c>
      <c r="DS313" t="s">
        <v>1443</v>
      </c>
      <c r="DT313" t="s">
        <v>1442</v>
      </c>
      <c r="DU313" t="s">
        <v>752</v>
      </c>
      <c r="DV313" t="s">
        <v>752</v>
      </c>
      <c r="DW313" t="s">
        <v>5031</v>
      </c>
      <c r="DX313" t="s">
        <v>5032</v>
      </c>
      <c r="DY313" t="s">
        <v>5033</v>
      </c>
      <c r="DZ313" t="s">
        <v>5034</v>
      </c>
      <c r="EA313" t="s">
        <v>5035</v>
      </c>
      <c r="EB313" t="str">
        <f>"ICAM1"</f>
        <v>ICAM1</v>
      </c>
      <c r="EC313" t="s">
        <v>1508</v>
      </c>
      <c r="ED313" t="s">
        <v>1506</v>
      </c>
      <c r="EE313">
        <v>9606</v>
      </c>
      <c r="EF313" s="15" t="str">
        <f>HYPERLINK("http://www.uniprot.org/uniprot/P05362", "P05362")</f>
        <v>P05362</v>
      </c>
      <c r="EG313" t="s">
        <v>5036</v>
      </c>
      <c r="EH313" t="s">
        <v>3170</v>
      </c>
      <c r="EI313" t="s">
        <v>2755</v>
      </c>
      <c r="EJ313" t="s">
        <v>1510</v>
      </c>
      <c r="EK313" t="s">
        <v>1508</v>
      </c>
      <c r="EL313" t="s">
        <v>1508</v>
      </c>
      <c r="EM313" t="s">
        <v>2756</v>
      </c>
      <c r="EN313" t="s">
        <v>1508</v>
      </c>
      <c r="EO313" t="s">
        <v>3171</v>
      </c>
      <c r="EP313" t="s">
        <v>1950</v>
      </c>
      <c r="EQ313" t="s">
        <v>1514</v>
      </c>
      <c r="ER313" t="s">
        <v>5037</v>
      </c>
      <c r="ES313" t="s">
        <v>5038</v>
      </c>
      <c r="ET313" t="s">
        <v>5039</v>
      </c>
      <c r="EU313" t="s">
        <v>1508</v>
      </c>
      <c r="EV313" t="s">
        <v>5040</v>
      </c>
      <c r="EW313" t="s">
        <v>98</v>
      </c>
    </row>
    <row r="314" spans="1:153">
      <c r="A314">
        <v>584</v>
      </c>
      <c r="B314">
        <v>1</v>
      </c>
      <c r="C314" t="s">
        <v>754</v>
      </c>
      <c r="D314" t="s">
        <v>98</v>
      </c>
      <c r="E314" t="s">
        <v>98</v>
      </c>
      <c r="F314" t="s">
        <v>98</v>
      </c>
      <c r="G314" t="s">
        <v>98</v>
      </c>
      <c r="H314" t="s">
        <v>98</v>
      </c>
      <c r="I314">
        <v>3.2</v>
      </c>
      <c r="J314">
        <v>564</v>
      </c>
      <c r="K314">
        <v>62788</v>
      </c>
      <c r="L314" t="s">
        <v>755</v>
      </c>
      <c r="M314">
        <v>5</v>
      </c>
      <c r="N314">
        <v>5</v>
      </c>
      <c r="O314">
        <v>1</v>
      </c>
      <c r="P314">
        <v>4</v>
      </c>
      <c r="Q314">
        <v>1</v>
      </c>
      <c r="R314">
        <v>4</v>
      </c>
      <c r="S314">
        <v>1</v>
      </c>
      <c r="T314">
        <v>4</v>
      </c>
      <c r="U314">
        <v>1</v>
      </c>
      <c r="V314">
        <v>4</v>
      </c>
      <c r="W314" s="1">
        <v>187708.45730000001</v>
      </c>
      <c r="X314" s="1">
        <v>153641.2444</v>
      </c>
      <c r="Y314" s="1">
        <v>19554.193449999999</v>
      </c>
      <c r="Z314" s="1">
        <v>152959.7322</v>
      </c>
      <c r="AA314" s="1">
        <v>58898.85312</v>
      </c>
      <c r="AB314" s="1">
        <v>195873.0741</v>
      </c>
      <c r="AC314" s="1">
        <v>198332.03829999999</v>
      </c>
      <c r="AD314" s="1">
        <v>147886.0864</v>
      </c>
      <c r="AE314" s="1">
        <v>150399.14499999999</v>
      </c>
      <c r="AF314" s="1">
        <v>157784.55590000001</v>
      </c>
      <c r="AG314" s="1">
        <v>155942.57629999999</v>
      </c>
      <c r="AH314">
        <v>1</v>
      </c>
      <c r="AI314" s="1">
        <v>2964.0375979999999</v>
      </c>
      <c r="AJ314" s="1">
        <v>4809.2099609999996</v>
      </c>
      <c r="AK314" s="1">
        <v>3075.4802249999998</v>
      </c>
      <c r="AL314" s="1">
        <v>5882.0107420000004</v>
      </c>
      <c r="AM314" s="1">
        <v>4712.3334960000002</v>
      </c>
      <c r="AN314" s="1">
        <v>5652.8476559999999</v>
      </c>
      <c r="AO314" s="1">
        <v>5628.9960940000001</v>
      </c>
      <c r="AP314" s="1">
        <v>4484.0253910000001</v>
      </c>
      <c r="AQ314" s="1">
        <v>2247.225586</v>
      </c>
      <c r="AR314" s="1">
        <v>7461.9414059999999</v>
      </c>
      <c r="AS314" s="1">
        <v>4691.8108160000002</v>
      </c>
      <c r="AT314" s="1">
        <v>74117.721610954497</v>
      </c>
      <c r="AU314" s="1">
        <v>143543.632406363</v>
      </c>
      <c r="AV314" s="1">
        <v>4691.8108155454502</v>
      </c>
      <c r="AW314" s="1">
        <v>93810.321740869302</v>
      </c>
      <c r="AX314" s="1">
        <v>135868.72937954101</v>
      </c>
      <c r="AY314" s="1">
        <v>13893.181268632999</v>
      </c>
      <c r="AZ314" s="1">
        <v>111906.935447921</v>
      </c>
      <c r="BA314" s="1">
        <v>104177.457370606</v>
      </c>
      <c r="BB314" s="1">
        <v>141489.19877869799</v>
      </c>
      <c r="BC314" s="1">
        <v>116655.20145173999</v>
      </c>
      <c r="BD314" s="1">
        <v>102135.677060908</v>
      </c>
      <c r="BE314" s="1">
        <v>94105.7328943959</v>
      </c>
      <c r="BF314" s="1">
        <v>107147.838754337</v>
      </c>
      <c r="BG314" s="1">
        <v>110796.616877747</v>
      </c>
      <c r="BH314" s="1">
        <v>110796.616877747</v>
      </c>
      <c r="BI314" s="1">
        <v>6033.5253863296302</v>
      </c>
      <c r="BJ314" s="1">
        <v>9078.1205227886494</v>
      </c>
      <c r="BK314" s="1">
        <v>5481.9918630676402</v>
      </c>
      <c r="BL314" s="1">
        <v>9272.8528673997607</v>
      </c>
      <c r="BM314" s="1">
        <v>7428.58081098604</v>
      </c>
      <c r="BN314" s="1">
        <v>9668.1341724739505</v>
      </c>
      <c r="BO314" s="1">
        <v>9186.7476400345804</v>
      </c>
      <c r="BP314" s="1">
        <v>7624.1692176924298</v>
      </c>
      <c r="BQ314" s="1">
        <v>6611.0871281138798</v>
      </c>
      <c r="BR314" s="1">
        <v>7861.71937970816</v>
      </c>
      <c r="BS314" s="1">
        <v>7918.2263442719996</v>
      </c>
      <c r="BT314" s="1">
        <v>7918.2263442719996</v>
      </c>
      <c r="BU314" s="1">
        <v>29619.4647253726</v>
      </c>
      <c r="BV314" s="7">
        <v>0.26733185145945898</v>
      </c>
      <c r="BW314" s="7">
        <v>3.74066911421383</v>
      </c>
      <c r="BX314" s="1">
        <v>25078.486996994099</v>
      </c>
      <c r="BY314" s="1">
        <v>36322.0389804769</v>
      </c>
      <c r="BZ314" s="1">
        <v>3714.08987120555</v>
      </c>
      <c r="CA314" s="1">
        <v>29916.288244447001</v>
      </c>
      <c r="CB314" s="1">
        <v>27849.952559222998</v>
      </c>
      <c r="CC314" s="1">
        <v>37824.569471024799</v>
      </c>
      <c r="CD314" s="1">
        <v>31185.650986469998</v>
      </c>
      <c r="CE314" s="1">
        <v>27304.119648757998</v>
      </c>
      <c r="CF314" s="1">
        <v>25157.459807608098</v>
      </c>
      <c r="CG314" s="1">
        <v>28644.0301140765</v>
      </c>
      <c r="CH314" s="1">
        <v>29619.4647253726</v>
      </c>
      <c r="CI314" s="1">
        <v>22569.4220624683</v>
      </c>
      <c r="CJ314" s="1">
        <v>33958.245054706204</v>
      </c>
      <c r="CK314" s="1">
        <v>20506.317646548701</v>
      </c>
      <c r="CL314" s="1">
        <v>34686.674321731502</v>
      </c>
      <c r="CM314" s="1">
        <v>27787.862802096999</v>
      </c>
      <c r="CN314" s="1">
        <v>36165.2908910486</v>
      </c>
      <c r="CO314" s="1">
        <v>34364.5831571542</v>
      </c>
      <c r="CP314" s="1">
        <v>28519.494314161901</v>
      </c>
      <c r="CQ314" s="1">
        <v>24729.889431512202</v>
      </c>
      <c r="CR314" s="1">
        <v>29408.090868290601</v>
      </c>
      <c r="CS314" s="1">
        <v>29619.4647253726</v>
      </c>
      <c r="CT314" s="20">
        <v>29195.088576394999</v>
      </c>
      <c r="CU314" s="20">
        <v>34776.6214333389</v>
      </c>
      <c r="CV314" s="20">
        <v>26313.492423396001</v>
      </c>
      <c r="CW314" s="20">
        <v>26942.704683680899</v>
      </c>
      <c r="CX314" s="20">
        <v>22987.068761078499</v>
      </c>
      <c r="CY314" s="20">
        <v>33678.5755236041</v>
      </c>
      <c r="CZ314" s="20">
        <v>21207.133673885201</v>
      </c>
      <c r="DA314" s="20">
        <v>34971.507615719202</v>
      </c>
      <c r="DB314" s="20">
        <v>32637.243811314798</v>
      </c>
      <c r="DC314" s="22">
        <v>38232.467006360697</v>
      </c>
      <c r="DD314" s="22">
        <v>30793.613662731499</v>
      </c>
      <c r="DE314" s="22">
        <v>25346.2664976755</v>
      </c>
      <c r="DF314" s="22">
        <v>27524.921506954801</v>
      </c>
      <c r="DG314" s="22">
        <v>27681.7650917026</v>
      </c>
      <c r="DH314" s="22">
        <v>33047.333832118398</v>
      </c>
      <c r="DI314" s="22">
        <v>29050.807059744398</v>
      </c>
      <c r="DJ314" s="22">
        <v>28861.3475748405</v>
      </c>
      <c r="DK314" s="22">
        <v>21816.0614747619</v>
      </c>
      <c r="DL314" s="22">
        <v>37225.4603810685</v>
      </c>
      <c r="DM314" s="6">
        <v>3.74595122213549E-2</v>
      </c>
      <c r="DN314" s="6">
        <v>1.0263127326859001</v>
      </c>
      <c r="DO314" s="5">
        <v>0.77297719805804199</v>
      </c>
      <c r="DP314" s="5">
        <v>0.897961073365934</v>
      </c>
      <c r="DQ314" s="24">
        <v>29189.937389156901</v>
      </c>
      <c r="DR314" s="26">
        <v>29958.0044087959</v>
      </c>
      <c r="DS314" t="s">
        <v>1441</v>
      </c>
      <c r="DT314" t="s">
        <v>1442</v>
      </c>
      <c r="DU314" t="s">
        <v>754</v>
      </c>
      <c r="DV314" t="s">
        <v>754</v>
      </c>
      <c r="DW314" t="s">
        <v>5041</v>
      </c>
      <c r="DX314" t="s">
        <v>5042</v>
      </c>
      <c r="DY314" t="s">
        <v>5043</v>
      </c>
      <c r="DZ314" t="s">
        <v>5044</v>
      </c>
      <c r="EA314" t="s">
        <v>5045</v>
      </c>
      <c r="EB314" t="str">
        <f>"ANTXR1"</f>
        <v>ANTXR1</v>
      </c>
      <c r="EC314" t="s">
        <v>5046</v>
      </c>
      <c r="ED314" t="s">
        <v>1506</v>
      </c>
      <c r="EE314">
        <v>9606</v>
      </c>
      <c r="EF314" s="15" t="str">
        <f>HYPERLINK("http://www.uniprot.org/uniprot/Q9H6X2", "Q9H6X2")</f>
        <v>Q9H6X2</v>
      </c>
      <c r="EG314" t="s">
        <v>5047</v>
      </c>
      <c r="EH314" t="s">
        <v>1508</v>
      </c>
      <c r="EI314" t="s">
        <v>4505</v>
      </c>
      <c r="EJ314" t="s">
        <v>1542</v>
      </c>
      <c r="EK314" t="s">
        <v>1508</v>
      </c>
      <c r="EL314" t="s">
        <v>5048</v>
      </c>
      <c r="EM314" t="s">
        <v>3025</v>
      </c>
      <c r="EN314" t="s">
        <v>2088</v>
      </c>
      <c r="EO314" t="s">
        <v>2271</v>
      </c>
      <c r="EP314" t="s">
        <v>1575</v>
      </c>
      <c r="EQ314" t="s">
        <v>1514</v>
      </c>
      <c r="ER314" t="s">
        <v>5049</v>
      </c>
      <c r="ES314" t="s">
        <v>5050</v>
      </c>
      <c r="ET314" t="s">
        <v>5051</v>
      </c>
      <c r="EU314" t="s">
        <v>1508</v>
      </c>
      <c r="EV314" t="s">
        <v>4817</v>
      </c>
      <c r="EW314" t="s">
        <v>98</v>
      </c>
    </row>
    <row r="315" spans="1:153">
      <c r="A315">
        <v>203</v>
      </c>
      <c r="B315">
        <v>1</v>
      </c>
      <c r="C315" t="s">
        <v>756</v>
      </c>
      <c r="D315" t="s">
        <v>98</v>
      </c>
      <c r="E315" t="s">
        <v>98</v>
      </c>
      <c r="F315" t="s">
        <v>98</v>
      </c>
      <c r="G315" t="s">
        <v>98</v>
      </c>
      <c r="H315" t="s">
        <v>98</v>
      </c>
      <c r="I315">
        <v>7.9</v>
      </c>
      <c r="J315">
        <v>798</v>
      </c>
      <c r="K315">
        <v>88415</v>
      </c>
      <c r="L315" t="s">
        <v>757</v>
      </c>
      <c r="M315">
        <v>8</v>
      </c>
      <c r="N315">
        <v>8</v>
      </c>
      <c r="O315">
        <v>1</v>
      </c>
      <c r="P315">
        <v>4</v>
      </c>
      <c r="Q315">
        <v>4</v>
      </c>
      <c r="R315">
        <v>4</v>
      </c>
      <c r="S315">
        <v>4</v>
      </c>
      <c r="T315">
        <v>4</v>
      </c>
      <c r="U315">
        <v>4</v>
      </c>
      <c r="V315">
        <v>4</v>
      </c>
      <c r="W315" s="1">
        <v>151085.51809999999</v>
      </c>
      <c r="X315" s="1">
        <v>97778.397219999999</v>
      </c>
      <c r="Y315" s="1">
        <v>16557.618900000001</v>
      </c>
      <c r="Z315" s="1">
        <v>133578.83749999999</v>
      </c>
      <c r="AA315" s="1">
        <v>42707.711239999997</v>
      </c>
      <c r="AB315" s="1">
        <v>114040.3547</v>
      </c>
      <c r="AC315" s="1">
        <v>132287.00709999999</v>
      </c>
      <c r="AD315" s="1">
        <v>107482.1492</v>
      </c>
      <c r="AE315" s="1">
        <v>112080.8394</v>
      </c>
      <c r="AF315" s="1">
        <v>114688.5916</v>
      </c>
      <c r="AG315" s="1">
        <v>111747.7118</v>
      </c>
      <c r="AH315">
        <v>4</v>
      </c>
      <c r="AI315" s="1">
        <v>29393.814450000002</v>
      </c>
      <c r="AJ315" s="1">
        <v>36368.872069999998</v>
      </c>
      <c r="AK315" s="1">
        <v>31600.000980000001</v>
      </c>
      <c r="AL315" s="1">
        <v>43197.018799999998</v>
      </c>
      <c r="AM315" s="1">
        <v>40524.321779999998</v>
      </c>
      <c r="AN315" s="1">
        <v>53183.940430000002</v>
      </c>
      <c r="AO315" s="1">
        <v>39093.014159999999</v>
      </c>
      <c r="AP315" s="1">
        <v>46887.716310000003</v>
      </c>
      <c r="AQ315" s="1">
        <v>22930.52881</v>
      </c>
      <c r="AR315" s="1">
        <v>55527.56738</v>
      </c>
      <c r="AS315" s="1">
        <v>39870.679519999998</v>
      </c>
      <c r="AT315" s="1">
        <v>71482.373247727199</v>
      </c>
      <c r="AU315" s="1">
        <v>103094.066978181</v>
      </c>
      <c r="AV315" s="1">
        <v>39870.6795172727</v>
      </c>
      <c r="AW315" s="1">
        <v>75507.418617237403</v>
      </c>
      <c r="AX315" s="1">
        <v>86467.840344109107</v>
      </c>
      <c r="AY315" s="1">
        <v>11764.1262649288</v>
      </c>
      <c r="AZ315" s="1">
        <v>97727.670742619899</v>
      </c>
      <c r="BA315" s="1">
        <v>75539.344680218797</v>
      </c>
      <c r="BB315" s="1">
        <v>82377.2153935963</v>
      </c>
      <c r="BC315" s="1">
        <v>77808.747366150405</v>
      </c>
      <c r="BD315" s="1">
        <v>74231.202865231593</v>
      </c>
      <c r="BE315" s="1">
        <v>70129.717394045598</v>
      </c>
      <c r="BF315" s="1">
        <v>77882.367191292695</v>
      </c>
      <c r="BG315" s="1">
        <v>79396.3310407971</v>
      </c>
      <c r="BH315" s="1">
        <v>79396.3310407971</v>
      </c>
      <c r="BI315" s="1">
        <v>59833.358998146497</v>
      </c>
      <c r="BJ315" s="1">
        <v>68651.817368499702</v>
      </c>
      <c r="BK315" s="1">
        <v>56326.471175827297</v>
      </c>
      <c r="BL315" s="1">
        <v>68099.093526392098</v>
      </c>
      <c r="BM315" s="1">
        <v>63883.042108259899</v>
      </c>
      <c r="BN315" s="1">
        <v>90961.1408601</v>
      </c>
      <c r="BO315" s="1">
        <v>63801.368766097803</v>
      </c>
      <c r="BP315" s="1">
        <v>79722.983749401596</v>
      </c>
      <c r="BQ315" s="1">
        <v>67459.059206633407</v>
      </c>
      <c r="BR315" s="1">
        <v>58502.490012636903</v>
      </c>
      <c r="BS315" s="1">
        <v>67288.532577373699</v>
      </c>
      <c r="BT315" s="1">
        <v>67288.532577373699</v>
      </c>
      <c r="BU315" s="1">
        <v>73092.151478545406</v>
      </c>
      <c r="BV315" s="7">
        <v>0.92059860349198697</v>
      </c>
      <c r="BW315" s="7">
        <v>1.0862497468569099</v>
      </c>
      <c r="BX315" s="1">
        <v>69512.024132313702</v>
      </c>
      <c r="BY315" s="1">
        <v>79602.173067754993</v>
      </c>
      <c r="BZ315" s="1">
        <v>10830.0382107969</v>
      </c>
      <c r="CA315" s="1">
        <v>89967.957208180698</v>
      </c>
      <c r="CB315" s="1">
        <v>69541.415221309304</v>
      </c>
      <c r="CC315" s="1">
        <v>75836.349450903406</v>
      </c>
      <c r="CD315" s="1">
        <v>71630.624164738896</v>
      </c>
      <c r="CE315" s="1">
        <v>68337.141693262703</v>
      </c>
      <c r="CF315" s="1">
        <v>64561.319896246103</v>
      </c>
      <c r="CG315" s="1">
        <v>71698.398472954199</v>
      </c>
      <c r="CH315" s="1">
        <v>73092.151478545406</v>
      </c>
      <c r="CI315" s="1">
        <v>64993.9710653355</v>
      </c>
      <c r="CJ315" s="1">
        <v>74573.019237799905</v>
      </c>
      <c r="CK315" s="1">
        <v>61184.615056085699</v>
      </c>
      <c r="CL315" s="1">
        <v>73972.623104228798</v>
      </c>
      <c r="CM315" s="1">
        <v>69392.938318546905</v>
      </c>
      <c r="CN315" s="1">
        <v>98806.516233099697</v>
      </c>
      <c r="CO315" s="1">
        <v>69304.220671298404</v>
      </c>
      <c r="CP315" s="1">
        <v>86599.070916465396</v>
      </c>
      <c r="CQ315" s="1">
        <v>73277.3859864111</v>
      </c>
      <c r="CR315" s="1">
        <v>63548.314966725899</v>
      </c>
      <c r="CS315" s="1">
        <v>73092.151478545406</v>
      </c>
      <c r="CT315" s="20">
        <v>80922.3340271942</v>
      </c>
      <c r="CU315" s="20">
        <v>76215.287350371407</v>
      </c>
      <c r="CV315" s="20">
        <v>79133.184605055299</v>
      </c>
      <c r="CW315" s="20">
        <v>67276.014550067193</v>
      </c>
      <c r="CX315" s="20">
        <v>66196.683184851194</v>
      </c>
      <c r="CY315" s="20">
        <v>73958.859074649197</v>
      </c>
      <c r="CZ315" s="20">
        <v>63275.636935137503</v>
      </c>
      <c r="DA315" s="20">
        <v>74580.057120769605</v>
      </c>
      <c r="DB315" s="20">
        <v>81503.002329312803</v>
      </c>
      <c r="DC315" s="22">
        <v>76654.163386725995</v>
      </c>
      <c r="DD315" s="22">
        <v>70730.149834174299</v>
      </c>
      <c r="DE315" s="22">
        <v>63436.998787310498</v>
      </c>
      <c r="DF315" s="22">
        <v>70636.911521256101</v>
      </c>
      <c r="DG315" s="22">
        <v>69289.768795636293</v>
      </c>
      <c r="DH315" s="22">
        <v>90288.003947787205</v>
      </c>
      <c r="DI315" s="22">
        <v>58587.748145831603</v>
      </c>
      <c r="DJ315" s="22">
        <v>87637.103864680204</v>
      </c>
      <c r="DK315" s="22">
        <v>64643.392839126303</v>
      </c>
      <c r="DL315" s="22">
        <v>80440.967476343299</v>
      </c>
      <c r="DM315" s="6">
        <v>-8.6240310226072397E-3</v>
      </c>
      <c r="DN315" s="6">
        <v>-1.0059934871515701</v>
      </c>
      <c r="DO315" s="5">
        <v>0.93382207895277902</v>
      </c>
      <c r="DP315" s="5">
        <v>0.97342614033693697</v>
      </c>
      <c r="DQ315" s="24">
        <v>73673.451019711996</v>
      </c>
      <c r="DR315" s="26">
        <v>73234.520859887198</v>
      </c>
      <c r="DS315" t="s">
        <v>1443</v>
      </c>
      <c r="DT315" t="s">
        <v>1442</v>
      </c>
      <c r="DU315" t="s">
        <v>756</v>
      </c>
      <c r="DV315" t="s">
        <v>756</v>
      </c>
      <c r="DW315" t="s">
        <v>5052</v>
      </c>
      <c r="DX315" t="s">
        <v>5053</v>
      </c>
      <c r="DY315" t="s">
        <v>5054</v>
      </c>
      <c r="DZ315" t="s">
        <v>5055</v>
      </c>
      <c r="EA315" t="s">
        <v>5056</v>
      </c>
      <c r="EB315" t="str">
        <f>"ITGB1"</f>
        <v>ITGB1</v>
      </c>
      <c r="EC315" t="s">
        <v>5057</v>
      </c>
      <c r="ED315" t="s">
        <v>1506</v>
      </c>
      <c r="EE315">
        <v>9606</v>
      </c>
      <c r="EF315" s="15" t="str">
        <f>HYPERLINK("http://www.uniprot.org/uniprot/P05556", "P05556")</f>
        <v>P05556</v>
      </c>
      <c r="EG315" t="s">
        <v>5058</v>
      </c>
      <c r="EH315" t="s">
        <v>3170</v>
      </c>
      <c r="EI315" t="s">
        <v>5059</v>
      </c>
      <c r="EJ315" t="s">
        <v>2410</v>
      </c>
      <c r="EK315" t="s">
        <v>1508</v>
      </c>
      <c r="EL315" t="s">
        <v>1508</v>
      </c>
      <c r="EM315" t="s">
        <v>2780</v>
      </c>
      <c r="EN315" t="s">
        <v>2595</v>
      </c>
      <c r="EO315" t="s">
        <v>5060</v>
      </c>
      <c r="EP315" t="s">
        <v>5061</v>
      </c>
      <c r="EQ315" t="s">
        <v>1514</v>
      </c>
      <c r="ER315" t="s">
        <v>5062</v>
      </c>
      <c r="ES315" t="s">
        <v>5063</v>
      </c>
      <c r="ET315" t="s">
        <v>5064</v>
      </c>
      <c r="EU315" t="s">
        <v>1508</v>
      </c>
      <c r="EV315" t="s">
        <v>5065</v>
      </c>
      <c r="EW315" t="s">
        <v>98</v>
      </c>
    </row>
    <row r="316" spans="1:153">
      <c r="A316">
        <v>613</v>
      </c>
      <c r="B316">
        <v>1</v>
      </c>
      <c r="C316" t="s">
        <v>758</v>
      </c>
      <c r="D316" t="s">
        <v>98</v>
      </c>
      <c r="E316" t="s">
        <v>98</v>
      </c>
      <c r="F316" t="s">
        <v>98</v>
      </c>
      <c r="G316" t="s">
        <v>98</v>
      </c>
      <c r="H316" t="s">
        <v>98</v>
      </c>
      <c r="I316">
        <v>7.2</v>
      </c>
      <c r="J316">
        <v>487</v>
      </c>
      <c r="K316">
        <v>55051</v>
      </c>
      <c r="L316" t="s">
        <v>759</v>
      </c>
      <c r="M316">
        <v>6</v>
      </c>
      <c r="N316">
        <v>6</v>
      </c>
      <c r="O316">
        <v>1</v>
      </c>
      <c r="P316">
        <v>3</v>
      </c>
      <c r="Q316">
        <v>3</v>
      </c>
      <c r="R316">
        <v>3</v>
      </c>
      <c r="S316">
        <v>3</v>
      </c>
      <c r="T316">
        <v>3</v>
      </c>
      <c r="U316">
        <v>3</v>
      </c>
      <c r="V316">
        <v>3</v>
      </c>
      <c r="W316" s="1">
        <v>175041.18359999999</v>
      </c>
      <c r="X316" s="1">
        <v>140147.7598</v>
      </c>
      <c r="Y316" s="1">
        <v>24567.975589999998</v>
      </c>
      <c r="Z316" s="1">
        <v>123737.3379</v>
      </c>
      <c r="AA316" s="1">
        <v>53064.64746</v>
      </c>
      <c r="AB316" s="1">
        <v>131793.40429999999</v>
      </c>
      <c r="AC316" s="1">
        <v>177718.8867</v>
      </c>
      <c r="AD316" s="1">
        <v>103448.0977</v>
      </c>
      <c r="AE316" s="1">
        <v>126196.4121</v>
      </c>
      <c r="AF316" s="1">
        <v>143376.07810000001</v>
      </c>
      <c r="AG316" s="1">
        <v>130502.6453</v>
      </c>
      <c r="AH316">
        <v>3</v>
      </c>
      <c r="AI316" s="1">
        <v>17107.843509999999</v>
      </c>
      <c r="AJ316" s="1">
        <v>21382.481930000002</v>
      </c>
      <c r="AK316" s="1">
        <v>22580.226320000002</v>
      </c>
      <c r="AL316" s="1">
        <v>26442.07446</v>
      </c>
      <c r="AM316" s="1">
        <v>24439.899410000002</v>
      </c>
      <c r="AN316" s="1">
        <v>23285.83325</v>
      </c>
      <c r="AO316" s="1">
        <v>26440.680660000002</v>
      </c>
      <c r="AP316" s="1">
        <v>21241.095949999999</v>
      </c>
      <c r="AQ316" s="1">
        <v>8934.0375980000008</v>
      </c>
      <c r="AR316" s="1">
        <v>28762.49121</v>
      </c>
      <c r="AS316" s="1">
        <v>22061.666430000001</v>
      </c>
      <c r="AT316" s="1">
        <v>71466.943603545398</v>
      </c>
      <c r="AU316" s="1">
        <v>120872.220777272</v>
      </c>
      <c r="AV316" s="1">
        <v>22061.666429818099</v>
      </c>
      <c r="AW316" s="1">
        <v>87479.647894472204</v>
      </c>
      <c r="AX316" s="1">
        <v>123936.109237964</v>
      </c>
      <c r="AY316" s="1">
        <v>17455.454716043099</v>
      </c>
      <c r="AZ316" s="1">
        <v>90527.5269883937</v>
      </c>
      <c r="BA316" s="1">
        <v>93858.195122873003</v>
      </c>
      <c r="BB316" s="1">
        <v>95201.156485673593</v>
      </c>
      <c r="BC316" s="1">
        <v>104530.93059230399</v>
      </c>
      <c r="BD316" s="1">
        <v>71445.135620632005</v>
      </c>
      <c r="BE316" s="1">
        <v>78961.923947863601</v>
      </c>
      <c r="BF316" s="1">
        <v>97363.375077243996</v>
      </c>
      <c r="BG316" s="1">
        <v>92721.641106019699</v>
      </c>
      <c r="BH316" s="1">
        <v>92721.641106019699</v>
      </c>
      <c r="BI316" s="1">
        <v>34824.324830625701</v>
      </c>
      <c r="BJ316" s="1">
        <v>40362.710218733599</v>
      </c>
      <c r="BK316" s="1">
        <v>40248.874288393701</v>
      </c>
      <c r="BL316" s="1">
        <v>41685.314211622499</v>
      </c>
      <c r="BM316" s="1">
        <v>38527.359732426499</v>
      </c>
      <c r="BN316" s="1">
        <v>39826.044124840097</v>
      </c>
      <c r="BO316" s="1">
        <v>43152.252479456598</v>
      </c>
      <c r="BP316" s="1">
        <v>36116.144707183499</v>
      </c>
      <c r="BQ316" s="1">
        <v>26282.942546660401</v>
      </c>
      <c r="BR316" s="1">
        <v>30303.458879015299</v>
      </c>
      <c r="BS316" s="1">
        <v>37232.803106391701</v>
      </c>
      <c r="BT316" s="1">
        <v>37232.803106391701</v>
      </c>
      <c r="BU316" s="1">
        <v>58756.162289601198</v>
      </c>
      <c r="BV316" s="7">
        <v>0.63368337303713396</v>
      </c>
      <c r="BW316" s="7">
        <v>1.5780751753153499</v>
      </c>
      <c r="BX316" s="1">
        <v>55434.398349870004</v>
      </c>
      <c r="BY316" s="1">
        <v>78536.251743011802</v>
      </c>
      <c r="BZ316" s="1">
        <v>11061.2314223591</v>
      </c>
      <c r="CA316" s="1">
        <v>57365.788654715499</v>
      </c>
      <c r="CB316" s="1">
        <v>59476.377672639697</v>
      </c>
      <c r="CC316" s="1">
        <v>60327.389958877699</v>
      </c>
      <c r="CD316" s="1">
        <v>66239.512684442205</v>
      </c>
      <c r="CE316" s="1">
        <v>45273.5945271776</v>
      </c>
      <c r="CF316" s="1">
        <v>50036.8583087839</v>
      </c>
      <c r="CG316" s="1">
        <v>61697.5519292276</v>
      </c>
      <c r="CH316" s="1">
        <v>58756.162289601198</v>
      </c>
      <c r="CI316" s="1">
        <v>54955.402512328503</v>
      </c>
      <c r="CJ316" s="1">
        <v>63695.391004630903</v>
      </c>
      <c r="CK316" s="1">
        <v>63515.7493489025</v>
      </c>
      <c r="CL316" s="1">
        <v>65782.559532581698</v>
      </c>
      <c r="CM316" s="1">
        <v>60799.069964186601</v>
      </c>
      <c r="CN316" s="1">
        <v>62848.491564424097</v>
      </c>
      <c r="CO316" s="1">
        <v>68097.498396770796</v>
      </c>
      <c r="CP316" s="1">
        <v>56993.991390503303</v>
      </c>
      <c r="CQ316" s="1">
        <v>41476.459167124398</v>
      </c>
      <c r="CR316" s="1">
        <v>47821.136183163602</v>
      </c>
      <c r="CS316" s="1">
        <v>58756.162289601198</v>
      </c>
      <c r="CT316" s="20">
        <v>64533.883969858398</v>
      </c>
      <c r="CU316" s="20">
        <v>75194.718477345203</v>
      </c>
      <c r="CV316" s="20">
        <v>50457.270393768697</v>
      </c>
      <c r="CW316" s="20">
        <v>57538.8584911008</v>
      </c>
      <c r="CX316" s="20">
        <v>55972.351123885099</v>
      </c>
      <c r="CY316" s="20">
        <v>63170.8156001323</v>
      </c>
      <c r="CZ316" s="20">
        <v>65686.439177238906</v>
      </c>
      <c r="DA316" s="20">
        <v>66322.739976080498</v>
      </c>
      <c r="DB316" s="20">
        <v>71409.380564977895</v>
      </c>
      <c r="DC316" s="22">
        <v>60977.956350553897</v>
      </c>
      <c r="DD316" s="22">
        <v>65406.810449372002</v>
      </c>
      <c r="DE316" s="22">
        <v>42027.232774953802</v>
      </c>
      <c r="DF316" s="22">
        <v>54745.614538848698</v>
      </c>
      <c r="DG316" s="22">
        <v>59624.889809017797</v>
      </c>
      <c r="DH316" s="22">
        <v>57430.067072643898</v>
      </c>
      <c r="DI316" s="22">
        <v>57567.620655511702</v>
      </c>
      <c r="DJ316" s="22">
        <v>57677.158545618397</v>
      </c>
      <c r="DK316" s="22">
        <v>36589.447172878303</v>
      </c>
      <c r="DL316" s="22">
        <v>60533.130774684301</v>
      </c>
      <c r="DM316" s="6">
        <v>-0.19750835173497899</v>
      </c>
      <c r="DN316" s="6">
        <v>-1.14671486870239</v>
      </c>
      <c r="DO316" s="5">
        <v>9.6548035407137606E-2</v>
      </c>
      <c r="DP316" s="5">
        <v>0.40608256917533297</v>
      </c>
      <c r="DQ316" s="24">
        <v>63365.161974932002</v>
      </c>
      <c r="DR316" s="26">
        <v>55257.992814408302</v>
      </c>
      <c r="DS316" t="s">
        <v>1443</v>
      </c>
      <c r="DT316" t="s">
        <v>1442</v>
      </c>
      <c r="DU316" t="s">
        <v>758</v>
      </c>
      <c r="DV316" t="s">
        <v>758</v>
      </c>
      <c r="DW316" t="s">
        <v>5066</v>
      </c>
      <c r="DX316" t="s">
        <v>5067</v>
      </c>
      <c r="DY316" t="s">
        <v>5068</v>
      </c>
      <c r="DZ316" t="s">
        <v>5069</v>
      </c>
      <c r="EA316" t="s">
        <v>5070</v>
      </c>
      <c r="EB316" t="str">
        <f>"MINPP1"</f>
        <v>MINPP1</v>
      </c>
      <c r="EC316" t="s">
        <v>5071</v>
      </c>
      <c r="ED316" t="s">
        <v>1506</v>
      </c>
      <c r="EE316">
        <v>9606</v>
      </c>
      <c r="EF316" s="15" t="str">
        <f>HYPERLINK("http://www.uniprot.org/uniprot/Q9UNW1", "Q9UNW1")</f>
        <v>Q9UNW1</v>
      </c>
      <c r="EG316" t="s">
        <v>5072</v>
      </c>
      <c r="EH316" t="s">
        <v>1508</v>
      </c>
      <c r="EI316" t="s">
        <v>2957</v>
      </c>
      <c r="EJ316" t="s">
        <v>1542</v>
      </c>
      <c r="EK316" t="s">
        <v>1508</v>
      </c>
      <c r="EL316" t="s">
        <v>1603</v>
      </c>
      <c r="EM316" t="s">
        <v>1528</v>
      </c>
      <c r="EN316" t="s">
        <v>1508</v>
      </c>
      <c r="EO316" t="s">
        <v>2209</v>
      </c>
      <c r="EP316" t="s">
        <v>1604</v>
      </c>
      <c r="EQ316" t="s">
        <v>1508</v>
      </c>
      <c r="ER316" t="s">
        <v>5073</v>
      </c>
      <c r="ES316" t="s">
        <v>5074</v>
      </c>
      <c r="ET316" t="s">
        <v>5075</v>
      </c>
      <c r="EU316" t="s">
        <v>1508</v>
      </c>
      <c r="EV316" t="s">
        <v>5076</v>
      </c>
      <c r="EW316" t="s">
        <v>98</v>
      </c>
    </row>
    <row r="317" spans="1:153">
      <c r="A317">
        <v>534</v>
      </c>
      <c r="B317">
        <v>1</v>
      </c>
      <c r="C317" t="s">
        <v>760</v>
      </c>
      <c r="D317" t="s">
        <v>98</v>
      </c>
      <c r="E317" t="s">
        <v>98</v>
      </c>
      <c r="F317" t="s">
        <v>98</v>
      </c>
      <c r="G317" t="s">
        <v>98</v>
      </c>
      <c r="H317" t="s">
        <v>98</v>
      </c>
      <c r="I317">
        <v>2.1</v>
      </c>
      <c r="J317">
        <v>2845</v>
      </c>
      <c r="K317">
        <v>303098</v>
      </c>
      <c r="L317" t="s">
        <v>761</v>
      </c>
      <c r="M317">
        <v>11</v>
      </c>
      <c r="N317">
        <v>11</v>
      </c>
      <c r="O317">
        <v>1</v>
      </c>
      <c r="P317">
        <v>5</v>
      </c>
      <c r="Q317">
        <v>6</v>
      </c>
      <c r="R317">
        <v>5</v>
      </c>
      <c r="S317">
        <v>6</v>
      </c>
      <c r="T317">
        <v>5</v>
      </c>
      <c r="U317">
        <v>6</v>
      </c>
      <c r="V317">
        <v>5</v>
      </c>
      <c r="W317" s="1">
        <v>101654.67329999999</v>
      </c>
      <c r="X317" s="1">
        <v>78306.471189999997</v>
      </c>
      <c r="Y317" s="1">
        <v>9496.5869750000002</v>
      </c>
      <c r="Z317" s="1">
        <v>73308.583499999993</v>
      </c>
      <c r="AA317" s="1">
        <v>31801.277340000001</v>
      </c>
      <c r="AB317" s="1">
        <v>77056.661129999993</v>
      </c>
      <c r="AC317" s="1">
        <v>82192.043940000003</v>
      </c>
      <c r="AD317" s="1">
        <v>64164.479489999998</v>
      </c>
      <c r="AE317" s="1">
        <v>68382.3125</v>
      </c>
      <c r="AF317" s="1">
        <v>76911.927249999993</v>
      </c>
      <c r="AG317" s="1">
        <v>72642.047739999995</v>
      </c>
      <c r="AH317">
        <v>6</v>
      </c>
      <c r="AI317" s="1">
        <v>68861.925109999996</v>
      </c>
      <c r="AJ317" s="1">
        <v>77889.184080000006</v>
      </c>
      <c r="AK317" s="1">
        <v>86795.070559999993</v>
      </c>
      <c r="AL317" s="1">
        <v>73450.96948</v>
      </c>
      <c r="AM317" s="1">
        <v>64672.197749999999</v>
      </c>
      <c r="AN317" s="1">
        <v>67289.171390000003</v>
      </c>
      <c r="AO317" s="1">
        <v>95232.176269999996</v>
      </c>
      <c r="AP317" s="1">
        <v>76171.10815</v>
      </c>
      <c r="AQ317" s="1">
        <v>48965.148070000003</v>
      </c>
      <c r="AR317" s="1">
        <v>94826.077879999997</v>
      </c>
      <c r="AS317" s="1">
        <v>75415.30287</v>
      </c>
      <c r="AT317" s="1">
        <v>71158.427089318095</v>
      </c>
      <c r="AU317" s="1">
        <v>66901.551304999899</v>
      </c>
      <c r="AV317" s="1">
        <v>75415.302873636305</v>
      </c>
      <c r="AW317" s="1">
        <v>50803.558592433998</v>
      </c>
      <c r="AX317" s="1">
        <v>69248.337478194298</v>
      </c>
      <c r="AY317" s="1">
        <v>6747.2895066922201</v>
      </c>
      <c r="AZ317" s="1">
        <v>53633.324297315099</v>
      </c>
      <c r="BA317" s="1">
        <v>56248.569181285202</v>
      </c>
      <c r="BB317" s="1">
        <v>55661.990776124498</v>
      </c>
      <c r="BC317" s="1">
        <v>48343.825464284702</v>
      </c>
      <c r="BD317" s="1">
        <v>44314.395731902398</v>
      </c>
      <c r="BE317" s="1">
        <v>42787.262087335097</v>
      </c>
      <c r="BF317" s="1">
        <v>52229.1090675011</v>
      </c>
      <c r="BG317" s="1">
        <v>51611.903071168097</v>
      </c>
      <c r="BH317" s="1">
        <v>51611.903071168097</v>
      </c>
      <c r="BI317" s="1">
        <v>140173.71897814699</v>
      </c>
      <c r="BJ317" s="1">
        <v>147027.76677125599</v>
      </c>
      <c r="BK317" s="1">
        <v>154710.755964721</v>
      </c>
      <c r="BL317" s="1">
        <v>115793.741771427</v>
      </c>
      <c r="BM317" s="1">
        <v>101950.052477768</v>
      </c>
      <c r="BN317" s="1">
        <v>115085.489109653</v>
      </c>
      <c r="BO317" s="1">
        <v>155422.73542103099</v>
      </c>
      <c r="BP317" s="1">
        <v>129513.40980369299</v>
      </c>
      <c r="BQ317" s="1">
        <v>144050.006438368</v>
      </c>
      <c r="BR317" s="1">
        <v>99906.441716558198</v>
      </c>
      <c r="BS317" s="1">
        <v>127276.111796764</v>
      </c>
      <c r="BT317" s="1">
        <v>127276.111796764</v>
      </c>
      <c r="BU317" s="1">
        <v>81049.135376817998</v>
      </c>
      <c r="BV317" s="7">
        <v>1.57035742830599</v>
      </c>
      <c r="BW317" s="7">
        <v>0.63679770094043797</v>
      </c>
      <c r="BX317" s="1">
        <v>79779.745620007903</v>
      </c>
      <c r="BY317" s="1">
        <v>108744.641156723</v>
      </c>
      <c r="BZ317" s="1">
        <v>10595.6561977652</v>
      </c>
      <c r="CA317" s="1">
        <v>84223.489215033507</v>
      </c>
      <c r="CB317" s="1">
        <v>88330.358445415099</v>
      </c>
      <c r="CC317" s="1">
        <v>87409.220689587193</v>
      </c>
      <c r="CD317" s="1">
        <v>75917.085430568302</v>
      </c>
      <c r="CE317" s="1">
        <v>69589.440518484698</v>
      </c>
      <c r="CF317" s="1">
        <v>67191.294855722299</v>
      </c>
      <c r="CG317" s="1">
        <v>82018.369397954593</v>
      </c>
      <c r="CH317" s="1">
        <v>81049.135376817998</v>
      </c>
      <c r="CI317" s="1">
        <v>89262.301977555398</v>
      </c>
      <c r="CJ317" s="1">
        <v>93626.943854343001</v>
      </c>
      <c r="CK317" s="1">
        <v>98519.453709091904</v>
      </c>
      <c r="CL317" s="1">
        <v>73737.188543335797</v>
      </c>
      <c r="CM317" s="1">
        <v>64921.559028599797</v>
      </c>
      <c r="CN317" s="1">
        <v>73286.174876632896</v>
      </c>
      <c r="CO317" s="1">
        <v>98972.840589986707</v>
      </c>
      <c r="CP317" s="1">
        <v>82473.841603948997</v>
      </c>
      <c r="CQ317" s="1">
        <v>91730.712920408594</v>
      </c>
      <c r="CR317" s="1">
        <v>63620.192394244201</v>
      </c>
      <c r="CS317" s="1">
        <v>81049.135376817998</v>
      </c>
      <c r="CT317" s="20">
        <v>92875.488870503395</v>
      </c>
      <c r="CU317" s="20">
        <v>104117.811790366</v>
      </c>
      <c r="CV317" s="20">
        <v>74080.518519643505</v>
      </c>
      <c r="CW317" s="20">
        <v>85452.883883292801</v>
      </c>
      <c r="CX317" s="20">
        <v>90914.099069571195</v>
      </c>
      <c r="CY317" s="20">
        <v>92855.861501762905</v>
      </c>
      <c r="CZ317" s="20">
        <v>101886.416678935</v>
      </c>
      <c r="DA317" s="20">
        <v>74342.689264084795</v>
      </c>
      <c r="DB317" s="20">
        <v>76251.303157692702</v>
      </c>
      <c r="DC317" s="22">
        <v>88351.835666665094</v>
      </c>
      <c r="DD317" s="22">
        <v>74962.725651093395</v>
      </c>
      <c r="DE317" s="22">
        <v>64599.501009214102</v>
      </c>
      <c r="DF317" s="22">
        <v>73514.382254726006</v>
      </c>
      <c r="DG317" s="22">
        <v>79263.0515271982</v>
      </c>
      <c r="DH317" s="22">
        <v>66967.8751851696</v>
      </c>
      <c r="DI317" s="22">
        <v>83668.726112161603</v>
      </c>
      <c r="DJ317" s="22">
        <v>83462.426862944805</v>
      </c>
      <c r="DK317" s="22">
        <v>80922.435085590201</v>
      </c>
      <c r="DL317" s="22">
        <v>80531.951632450393</v>
      </c>
      <c r="DM317" s="6">
        <v>-0.18240705805735399</v>
      </c>
      <c r="DN317" s="6">
        <v>-1.13477512275176</v>
      </c>
      <c r="DO317" s="5">
        <v>7.7782632167695903E-2</v>
      </c>
      <c r="DP317" s="5">
        <v>0.374479270333134</v>
      </c>
      <c r="DQ317" s="24">
        <v>88086.341415094706</v>
      </c>
      <c r="DR317" s="26">
        <v>77624.491098721395</v>
      </c>
      <c r="DS317" t="s">
        <v>1443</v>
      </c>
      <c r="DT317" t="s">
        <v>1442</v>
      </c>
      <c r="DU317" t="s">
        <v>760</v>
      </c>
      <c r="DV317" t="s">
        <v>760</v>
      </c>
      <c r="DW317" t="s">
        <v>5077</v>
      </c>
      <c r="DX317" t="s">
        <v>5078</v>
      </c>
      <c r="DY317" t="s">
        <v>5079</v>
      </c>
      <c r="DZ317" t="s">
        <v>5080</v>
      </c>
      <c r="EA317" t="s">
        <v>5081</v>
      </c>
      <c r="EB317" t="str">
        <f>"MEGF8"</f>
        <v>MEGF8</v>
      </c>
      <c r="EC317" t="s">
        <v>5082</v>
      </c>
      <c r="ED317" t="s">
        <v>1506</v>
      </c>
      <c r="EE317">
        <v>9606</v>
      </c>
      <c r="EF317" s="15" t="str">
        <f>HYPERLINK("http://www.uniprot.org/uniprot/Q7Z7M0", "Q7Z7M0")</f>
        <v>Q7Z7M0</v>
      </c>
      <c r="EG317" t="s">
        <v>5083</v>
      </c>
      <c r="EH317" t="s">
        <v>1508</v>
      </c>
      <c r="EI317" t="s">
        <v>2755</v>
      </c>
      <c r="EJ317" t="s">
        <v>2410</v>
      </c>
      <c r="EK317" t="s">
        <v>1508</v>
      </c>
      <c r="EL317" t="s">
        <v>5084</v>
      </c>
      <c r="EM317" t="s">
        <v>2269</v>
      </c>
      <c r="EN317" t="s">
        <v>2019</v>
      </c>
      <c r="EO317" t="s">
        <v>1508</v>
      </c>
      <c r="EP317" t="s">
        <v>1575</v>
      </c>
      <c r="EQ317" t="s">
        <v>1508</v>
      </c>
      <c r="ER317" t="s">
        <v>5085</v>
      </c>
      <c r="ES317" t="s">
        <v>5086</v>
      </c>
      <c r="ET317" t="s">
        <v>2973</v>
      </c>
      <c r="EU317" t="s">
        <v>1508</v>
      </c>
      <c r="EV317" t="s">
        <v>1508</v>
      </c>
      <c r="EW317" t="s">
        <v>98</v>
      </c>
    </row>
    <row r="318" spans="1:153">
      <c r="A318">
        <v>297</v>
      </c>
      <c r="B318">
        <v>1</v>
      </c>
      <c r="C318" t="s">
        <v>762</v>
      </c>
      <c r="D318" t="s">
        <v>98</v>
      </c>
      <c r="E318" t="s">
        <v>98</v>
      </c>
      <c r="F318" t="s">
        <v>98</v>
      </c>
      <c r="G318" t="s">
        <v>98</v>
      </c>
      <c r="H318" t="s">
        <v>98</v>
      </c>
      <c r="I318">
        <v>7.9</v>
      </c>
      <c r="J318">
        <v>417</v>
      </c>
      <c r="K318">
        <v>45302</v>
      </c>
      <c r="L318" t="s">
        <v>763</v>
      </c>
      <c r="M318">
        <v>16</v>
      </c>
      <c r="N318">
        <v>16</v>
      </c>
      <c r="O318">
        <v>1</v>
      </c>
      <c r="P318">
        <v>8</v>
      </c>
      <c r="Q318">
        <v>8</v>
      </c>
      <c r="R318">
        <v>8</v>
      </c>
      <c r="S318">
        <v>8</v>
      </c>
      <c r="T318">
        <v>8</v>
      </c>
      <c r="U318">
        <v>8</v>
      </c>
      <c r="V318">
        <v>8</v>
      </c>
      <c r="W318" s="1">
        <v>128488.70699999999</v>
      </c>
      <c r="X318" s="1">
        <v>99216.519650000002</v>
      </c>
      <c r="Y318" s="1">
        <v>9796.4071499999991</v>
      </c>
      <c r="Z318" s="1">
        <v>90280.041989999998</v>
      </c>
      <c r="AA318" s="1">
        <v>22754.689030000001</v>
      </c>
      <c r="AB318" s="1">
        <v>86732.977780000001</v>
      </c>
      <c r="AC318" s="1">
        <v>112352.303</v>
      </c>
      <c r="AD318" s="1">
        <v>93662.856199999995</v>
      </c>
      <c r="AE318" s="1">
        <v>67008.540529999998</v>
      </c>
      <c r="AF318" s="1">
        <v>84362.117069999993</v>
      </c>
      <c r="AG318" s="1">
        <v>87206.528030000001</v>
      </c>
      <c r="AH318">
        <v>8</v>
      </c>
      <c r="AI318" s="1">
        <v>67169.004029999996</v>
      </c>
      <c r="AJ318" s="1">
        <v>35155.357360000002</v>
      </c>
      <c r="AK318" s="1">
        <v>63706.092649999999</v>
      </c>
      <c r="AL318" s="1">
        <v>47525.852229999997</v>
      </c>
      <c r="AM318" s="1">
        <v>50731.491759999997</v>
      </c>
      <c r="AN318" s="1">
        <v>69815.489990000002</v>
      </c>
      <c r="AO318" s="1">
        <v>92511.209959999993</v>
      </c>
      <c r="AP318" s="1">
        <v>81541.15582</v>
      </c>
      <c r="AQ318" s="1">
        <v>35361.499450000003</v>
      </c>
      <c r="AR318" s="1">
        <v>71380.423710000003</v>
      </c>
      <c r="AS318" s="1">
        <v>61489.757700000002</v>
      </c>
      <c r="AT318" s="1">
        <v>70829.501004090896</v>
      </c>
      <c r="AU318" s="1">
        <v>80169.244311818198</v>
      </c>
      <c r="AV318" s="1">
        <v>61489.757696363602</v>
      </c>
      <c r="AW318" s="1">
        <v>64214.298690197</v>
      </c>
      <c r="AX318" s="1">
        <v>87739.607362264796</v>
      </c>
      <c r="AY318" s="1">
        <v>6960.3106190136996</v>
      </c>
      <c r="AZ318" s="1">
        <v>66049.820340955004</v>
      </c>
      <c r="BA318" s="1">
        <v>40247.399072007996</v>
      </c>
      <c r="BB318" s="1">
        <v>62651.692123429202</v>
      </c>
      <c r="BC318" s="1">
        <v>66083.526657488197</v>
      </c>
      <c r="BD318" s="1">
        <v>64687.080889886201</v>
      </c>
      <c r="BE318" s="1">
        <v>41927.683942348704</v>
      </c>
      <c r="BF318" s="1">
        <v>57288.360481362397</v>
      </c>
      <c r="BG318" s="1">
        <v>61959.9118126053</v>
      </c>
      <c r="BH318" s="1">
        <v>61959.9118126053</v>
      </c>
      <c r="BI318" s="1">
        <v>136727.648550388</v>
      </c>
      <c r="BJ318" s="1">
        <v>66361.122455427903</v>
      </c>
      <c r="BK318" s="1">
        <v>113555.040509204</v>
      </c>
      <c r="BL318" s="1">
        <v>74923.398554815605</v>
      </c>
      <c r="BM318" s="1">
        <v>79973.751119467095</v>
      </c>
      <c r="BN318" s="1">
        <v>119406.282570501</v>
      </c>
      <c r="BO318" s="1">
        <v>150982.00915127</v>
      </c>
      <c r="BP318" s="1">
        <v>138644.07891750601</v>
      </c>
      <c r="BQ318" s="1">
        <v>104029.58888556399</v>
      </c>
      <c r="BR318" s="1">
        <v>75204.672601886006</v>
      </c>
      <c r="BS318" s="1">
        <v>103774.39296202001</v>
      </c>
      <c r="BT318" s="1">
        <v>103774.39296202001</v>
      </c>
      <c r="BU318" s="1">
        <v>80186.359415635307</v>
      </c>
      <c r="BV318" s="7">
        <v>1.2941651637296501</v>
      </c>
      <c r="BW318" s="7">
        <v>0.77269890121141904</v>
      </c>
      <c r="BX318" s="1">
        <v>83103.908378183696</v>
      </c>
      <c r="BY318" s="1">
        <v>113549.543327561</v>
      </c>
      <c r="BZ318" s="1">
        <v>9007.7915318651194</v>
      </c>
      <c r="CA318" s="1">
        <v>85479.3765558663</v>
      </c>
      <c r="CB318" s="1">
        <v>52086.781809717999</v>
      </c>
      <c r="CC318" s="1">
        <v>81081.637394857593</v>
      </c>
      <c r="CD318" s="1">
        <v>85522.998096521202</v>
      </c>
      <c r="CE318" s="1">
        <v>83715.766631053004</v>
      </c>
      <c r="CF318" s="1">
        <v>54261.347954055003</v>
      </c>
      <c r="CG318" s="1">
        <v>74140.600422165895</v>
      </c>
      <c r="CH318" s="1">
        <v>80186.359415635307</v>
      </c>
      <c r="CI318" s="1">
        <v>105649.303800106</v>
      </c>
      <c r="CJ318" s="1">
        <v>51277.166404465599</v>
      </c>
      <c r="CK318" s="1">
        <v>87743.855028480699</v>
      </c>
      <c r="CL318" s="1">
        <v>57893.227738331203</v>
      </c>
      <c r="CM318" s="1">
        <v>61795.629615767699</v>
      </c>
      <c r="CN318" s="1">
        <v>92265.103339966605</v>
      </c>
      <c r="CO318" s="1">
        <v>116663.632573879</v>
      </c>
      <c r="CP318" s="1">
        <v>107130.12743902599</v>
      </c>
      <c r="CQ318" s="1">
        <v>80383.549025351094</v>
      </c>
      <c r="CR318" s="1">
        <v>58110.5678854418</v>
      </c>
      <c r="CS318" s="1">
        <v>80186.359415635307</v>
      </c>
      <c r="CT318" s="20">
        <v>96745.308695715707</v>
      </c>
      <c r="CU318" s="20">
        <v>108718.276646133</v>
      </c>
      <c r="CV318" s="20">
        <v>75185.160303999102</v>
      </c>
      <c r="CW318" s="20">
        <v>50389.988178195599</v>
      </c>
      <c r="CX318" s="20">
        <v>107604.342029284</v>
      </c>
      <c r="CY318" s="20">
        <v>50854.863630530002</v>
      </c>
      <c r="CZ318" s="20">
        <v>90742.555280966</v>
      </c>
      <c r="DA318" s="20">
        <v>58368.624099577697</v>
      </c>
      <c r="DB318" s="20">
        <v>72579.854183363495</v>
      </c>
      <c r="DC318" s="22">
        <v>81956.016152286596</v>
      </c>
      <c r="DD318" s="22">
        <v>84447.881617266001</v>
      </c>
      <c r="DE318" s="22">
        <v>77712.893086607597</v>
      </c>
      <c r="DF318" s="22">
        <v>59367.652963326902</v>
      </c>
      <c r="DG318" s="22">
        <v>71649.927627872501</v>
      </c>
      <c r="DH318" s="22">
        <v>84310.552908768994</v>
      </c>
      <c r="DI318" s="22">
        <v>98624.000916684803</v>
      </c>
      <c r="DJ318" s="22">
        <v>108414.259022094</v>
      </c>
      <c r="DK318" s="22">
        <v>70912.263961115605</v>
      </c>
      <c r="DL318" s="22">
        <v>73557.737978610894</v>
      </c>
      <c r="DM318" s="6">
        <v>3.7385560049560201E-2</v>
      </c>
      <c r="DN318" s="6">
        <v>1.02625025875106</v>
      </c>
      <c r="DO318" s="5">
        <v>0.82061889036063695</v>
      </c>
      <c r="DP318" s="5">
        <v>0.92791530701795999</v>
      </c>
      <c r="DQ318" s="24">
        <v>79020.997005307101</v>
      </c>
      <c r="DR318" s="26">
        <v>81095.318623463405</v>
      </c>
      <c r="DS318" t="s">
        <v>1441</v>
      </c>
      <c r="DT318" t="s">
        <v>1442</v>
      </c>
      <c r="DU318" t="s">
        <v>762</v>
      </c>
      <c r="DV318" t="s">
        <v>762</v>
      </c>
      <c r="DW318" t="s">
        <v>5087</v>
      </c>
      <c r="DX318" t="s">
        <v>5088</v>
      </c>
      <c r="DY318" t="s">
        <v>5089</v>
      </c>
      <c r="DZ318" t="s">
        <v>5090</v>
      </c>
      <c r="EA318" t="s">
        <v>5091</v>
      </c>
      <c r="EB318" t="str">
        <f>"PVR"</f>
        <v>PVR</v>
      </c>
      <c r="EC318" t="s">
        <v>5092</v>
      </c>
      <c r="ED318" t="s">
        <v>1506</v>
      </c>
      <c r="EE318">
        <v>9606</v>
      </c>
      <c r="EF318" s="15" t="str">
        <f>HYPERLINK("http://www.uniprot.org/uniprot/P15151", "P15151")</f>
        <v>P15151</v>
      </c>
      <c r="EG318" t="s">
        <v>5093</v>
      </c>
      <c r="EH318" t="s">
        <v>3170</v>
      </c>
      <c r="EI318" t="s">
        <v>2268</v>
      </c>
      <c r="EJ318" t="s">
        <v>1542</v>
      </c>
      <c r="EK318" t="s">
        <v>1508</v>
      </c>
      <c r="EL318" t="s">
        <v>1508</v>
      </c>
      <c r="EM318" t="s">
        <v>2756</v>
      </c>
      <c r="EN318" t="s">
        <v>1508</v>
      </c>
      <c r="EO318" t="s">
        <v>3171</v>
      </c>
      <c r="EP318" t="s">
        <v>1575</v>
      </c>
      <c r="EQ318" t="s">
        <v>1514</v>
      </c>
      <c r="ER318" t="s">
        <v>5094</v>
      </c>
      <c r="ES318" t="s">
        <v>5095</v>
      </c>
      <c r="ET318" t="s">
        <v>5096</v>
      </c>
      <c r="EU318" t="s">
        <v>1508</v>
      </c>
      <c r="EV318" t="s">
        <v>5097</v>
      </c>
      <c r="EW318" t="s">
        <v>98</v>
      </c>
    </row>
    <row r="319" spans="1:153">
      <c r="A319">
        <v>271</v>
      </c>
      <c r="B319">
        <v>1</v>
      </c>
      <c r="C319" t="s">
        <v>764</v>
      </c>
      <c r="D319" t="s">
        <v>98</v>
      </c>
      <c r="E319" t="s">
        <v>98</v>
      </c>
      <c r="F319" t="s">
        <v>98</v>
      </c>
      <c r="G319" t="s">
        <v>98</v>
      </c>
      <c r="H319" t="s">
        <v>98</v>
      </c>
      <c r="I319">
        <v>4.8</v>
      </c>
      <c r="J319">
        <v>417</v>
      </c>
      <c r="K319">
        <v>44882</v>
      </c>
      <c r="L319" t="s">
        <v>765</v>
      </c>
      <c r="M319">
        <v>7</v>
      </c>
      <c r="N319">
        <v>7</v>
      </c>
      <c r="O319">
        <v>1</v>
      </c>
      <c r="P319">
        <v>3</v>
      </c>
      <c r="Q319">
        <v>4</v>
      </c>
      <c r="R319">
        <v>3</v>
      </c>
      <c r="S319">
        <v>4</v>
      </c>
      <c r="T319">
        <v>3</v>
      </c>
      <c r="U319">
        <v>4</v>
      </c>
      <c r="V319">
        <v>3</v>
      </c>
      <c r="W319" s="1">
        <v>122774.3867</v>
      </c>
      <c r="X319" s="1">
        <v>98224.84375</v>
      </c>
      <c r="Y319" s="1">
        <v>17275.528320000001</v>
      </c>
      <c r="Z319" s="1">
        <v>149315.16409999999</v>
      </c>
      <c r="AA319" s="1">
        <v>34862.606449999999</v>
      </c>
      <c r="AB319" s="1">
        <v>104194.5664</v>
      </c>
      <c r="AC319" s="1">
        <v>130334.8398</v>
      </c>
      <c r="AD319" s="1">
        <v>123076.8008</v>
      </c>
      <c r="AE319" s="1">
        <v>147625.8242</v>
      </c>
      <c r="AF319" s="1">
        <v>106443.9727</v>
      </c>
      <c r="AG319" s="1">
        <v>112983.6672</v>
      </c>
      <c r="AH319">
        <v>4</v>
      </c>
      <c r="AI319" s="1">
        <v>28930.84058</v>
      </c>
      <c r="AJ319" s="1">
        <v>33738.286990000001</v>
      </c>
      <c r="AK319" s="1">
        <v>37698.143559999997</v>
      </c>
      <c r="AL319" s="1">
        <v>36064.260860000002</v>
      </c>
      <c r="AM319" s="1">
        <v>31835.73633</v>
      </c>
      <c r="AN319" s="1">
        <v>41451.434809999999</v>
      </c>
      <c r="AO319" s="1">
        <v>34772.118649999997</v>
      </c>
      <c r="AP319" s="1">
        <v>41790.244630000001</v>
      </c>
      <c r="AQ319" s="1">
        <v>30146.175480000002</v>
      </c>
      <c r="AR319" s="1">
        <v>35050.386480000001</v>
      </c>
      <c r="AS319" s="1">
        <v>35147.762840000003</v>
      </c>
      <c r="AT319" s="1">
        <v>69715.345074090903</v>
      </c>
      <c r="AU319" s="1">
        <v>104282.927310909</v>
      </c>
      <c r="AV319" s="1">
        <v>35147.762837272698</v>
      </c>
      <c r="AW319" s="1">
        <v>61358.475177585402</v>
      </c>
      <c r="AX319" s="1">
        <v>86862.643985565504</v>
      </c>
      <c r="AY319" s="1">
        <v>12274.198221208801</v>
      </c>
      <c r="AZ319" s="1">
        <v>109240.531413107</v>
      </c>
      <c r="BA319" s="1">
        <v>61663.300809499597</v>
      </c>
      <c r="BB319" s="1">
        <v>75265.095954451404</v>
      </c>
      <c r="BC319" s="1">
        <v>76660.519013328594</v>
      </c>
      <c r="BD319" s="1">
        <v>85001.4540664628</v>
      </c>
      <c r="BE319" s="1">
        <v>92370.447853810896</v>
      </c>
      <c r="BF319" s="1">
        <v>72283.637382476401</v>
      </c>
      <c r="BG319" s="1">
        <v>80274.472727185203</v>
      </c>
      <c r="BH319" s="1">
        <v>80274.472727185203</v>
      </c>
      <c r="BI319" s="1">
        <v>58890.9402515904</v>
      </c>
      <c r="BJ319" s="1">
        <v>63686.185051476903</v>
      </c>
      <c r="BK319" s="1">
        <v>67196.307935511402</v>
      </c>
      <c r="BL319" s="1">
        <v>56854.466847266398</v>
      </c>
      <c r="BM319" s="1">
        <v>50186.248533851503</v>
      </c>
      <c r="BN319" s="1">
        <v>70894.893648737896</v>
      </c>
      <c r="BO319" s="1">
        <v>56749.4938018143</v>
      </c>
      <c r="BP319" s="1">
        <v>71055.774427010198</v>
      </c>
      <c r="BQ319" s="1">
        <v>88686.687228600407</v>
      </c>
      <c r="BR319" s="1">
        <v>36928.2318988068</v>
      </c>
      <c r="BS319" s="1">
        <v>59317.8098129676</v>
      </c>
      <c r="BT319" s="1">
        <v>59317.8098129676</v>
      </c>
      <c r="BU319" s="1">
        <v>69005.115071764303</v>
      </c>
      <c r="BV319" s="7">
        <v>0.85961467858256602</v>
      </c>
      <c r="BW319" s="7">
        <v>1.1633119174383</v>
      </c>
      <c r="BX319" s="1">
        <v>52744.645918096503</v>
      </c>
      <c r="BY319" s="1">
        <v>74668.403790483804</v>
      </c>
      <c r="BZ319" s="1">
        <v>10551.080958783101</v>
      </c>
      <c r="CA319" s="1">
        <v>93904.764298866707</v>
      </c>
      <c r="CB319" s="1">
        <v>53006.678505698103</v>
      </c>
      <c r="CC319" s="1">
        <v>64698.981267371702</v>
      </c>
      <c r="CD319" s="1">
        <v>65898.507411615195</v>
      </c>
      <c r="CE319" s="1">
        <v>73068.497616393201</v>
      </c>
      <c r="CF319" s="1">
        <v>79402.992842381398</v>
      </c>
      <c r="CG319" s="1">
        <v>62136.075715316198</v>
      </c>
      <c r="CH319" s="1">
        <v>69005.115071764303</v>
      </c>
      <c r="CI319" s="1">
        <v>68508.532623822495</v>
      </c>
      <c r="CJ319" s="1">
        <v>74086.8980465645</v>
      </c>
      <c r="CK319" s="1">
        <v>78170.265829234704</v>
      </c>
      <c r="CL319" s="1">
        <v>66139.478843026198</v>
      </c>
      <c r="CM319" s="1">
        <v>58382.261010950198</v>
      </c>
      <c r="CN319" s="1">
        <v>82472.874667098193</v>
      </c>
      <c r="CO319" s="1">
        <v>66017.362448241896</v>
      </c>
      <c r="CP319" s="1">
        <v>82660.0291937492</v>
      </c>
      <c r="CQ319" s="1">
        <v>103170.28017115399</v>
      </c>
      <c r="CR319" s="1">
        <v>42959.052257807503</v>
      </c>
      <c r="CS319" s="1">
        <v>69005.115071764303</v>
      </c>
      <c r="CT319" s="20">
        <v>61402.612115076401</v>
      </c>
      <c r="CU319" s="20">
        <v>71491.438381228305</v>
      </c>
      <c r="CV319" s="20">
        <v>82595.885014500804</v>
      </c>
      <c r="CW319" s="20">
        <v>51279.9180610771</v>
      </c>
      <c r="CX319" s="20">
        <v>69776.2816338665</v>
      </c>
      <c r="CY319" s="20">
        <v>73476.741426158507</v>
      </c>
      <c r="CZ319" s="20">
        <v>80841.7827782323</v>
      </c>
      <c r="DA319" s="20">
        <v>66682.590167183604</v>
      </c>
      <c r="DB319" s="20">
        <v>68570.803751283805</v>
      </c>
      <c r="DC319" s="22">
        <v>65396.6905966985</v>
      </c>
      <c r="DD319" s="22">
        <v>65070.091981223202</v>
      </c>
      <c r="DE319" s="22">
        <v>67829.0908842434</v>
      </c>
      <c r="DF319" s="22">
        <v>86875.271276111904</v>
      </c>
      <c r="DG319" s="22">
        <v>60048.681865697203</v>
      </c>
      <c r="DH319" s="22">
        <v>75362.552161654297</v>
      </c>
      <c r="DI319" s="22">
        <v>55809.134954626097</v>
      </c>
      <c r="DJ319" s="22">
        <v>83650.846218637103</v>
      </c>
      <c r="DK319" s="22">
        <v>91014.122033002801</v>
      </c>
      <c r="DL319" s="22">
        <v>54378.589381862002</v>
      </c>
      <c r="DM319" s="6">
        <v>2.0075502836280599E-2</v>
      </c>
      <c r="DN319" s="6">
        <v>1.0140125505775299</v>
      </c>
      <c r="DO319" s="5">
        <v>0.87370414194561496</v>
      </c>
      <c r="DP319" s="5">
        <v>0.95242451234497205</v>
      </c>
      <c r="DQ319" s="24">
        <v>69568.672592067494</v>
      </c>
      <c r="DR319" s="26">
        <v>70543.507135375607</v>
      </c>
      <c r="DS319" t="s">
        <v>1441</v>
      </c>
      <c r="DT319" t="s">
        <v>1442</v>
      </c>
      <c r="DU319" t="s">
        <v>764</v>
      </c>
      <c r="DV319" t="s">
        <v>764</v>
      </c>
      <c r="DW319" t="s">
        <v>5098</v>
      </c>
      <c r="DX319" t="s">
        <v>5099</v>
      </c>
      <c r="DY319" t="s">
        <v>5100</v>
      </c>
      <c r="DZ319" t="s">
        <v>5101</v>
      </c>
      <c r="EA319" t="s">
        <v>5102</v>
      </c>
      <c r="EB319" t="str">
        <f>"LAMP1"</f>
        <v>LAMP1</v>
      </c>
      <c r="EC319" t="s">
        <v>1508</v>
      </c>
      <c r="ED319" t="s">
        <v>1506</v>
      </c>
      <c r="EE319">
        <v>9606</v>
      </c>
      <c r="EF319" s="15" t="str">
        <f>HYPERLINK("http://www.uniprot.org/uniprot/P11279", "P11279")</f>
        <v>P11279</v>
      </c>
      <c r="EG319" t="s">
        <v>5103</v>
      </c>
      <c r="EH319" t="s">
        <v>2063</v>
      </c>
      <c r="EI319" t="s">
        <v>5104</v>
      </c>
      <c r="EJ319" t="s">
        <v>1542</v>
      </c>
      <c r="EK319" t="s">
        <v>1508</v>
      </c>
      <c r="EL319" t="s">
        <v>1508</v>
      </c>
      <c r="EM319" t="s">
        <v>3025</v>
      </c>
      <c r="EN319" t="s">
        <v>1508</v>
      </c>
      <c r="EO319" t="s">
        <v>3171</v>
      </c>
      <c r="EP319" t="s">
        <v>1617</v>
      </c>
      <c r="EQ319" t="s">
        <v>1508</v>
      </c>
      <c r="ER319" t="s">
        <v>5105</v>
      </c>
      <c r="ES319" t="s">
        <v>5106</v>
      </c>
      <c r="ET319" t="s">
        <v>5107</v>
      </c>
      <c r="EU319" t="s">
        <v>1508</v>
      </c>
      <c r="EV319" t="s">
        <v>2124</v>
      </c>
      <c r="EW319" t="s">
        <v>98</v>
      </c>
    </row>
    <row r="320" spans="1:153">
      <c r="A320">
        <v>492</v>
      </c>
      <c r="B320">
        <v>1</v>
      </c>
      <c r="C320" t="s">
        <v>766</v>
      </c>
      <c r="D320" t="s">
        <v>98</v>
      </c>
      <c r="E320" t="s">
        <v>98</v>
      </c>
      <c r="F320" t="s">
        <v>98</v>
      </c>
      <c r="G320" t="s">
        <v>98</v>
      </c>
      <c r="H320" t="s">
        <v>98</v>
      </c>
      <c r="I320">
        <v>5.6</v>
      </c>
      <c r="J320">
        <v>1118</v>
      </c>
      <c r="K320">
        <v>122292</v>
      </c>
      <c r="L320" t="s">
        <v>767</v>
      </c>
      <c r="M320">
        <v>11</v>
      </c>
      <c r="N320">
        <v>11</v>
      </c>
      <c r="O320">
        <v>1</v>
      </c>
      <c r="P320">
        <v>4</v>
      </c>
      <c r="Q320">
        <v>7</v>
      </c>
      <c r="R320">
        <v>4</v>
      </c>
      <c r="S320">
        <v>7</v>
      </c>
      <c r="T320">
        <v>4</v>
      </c>
      <c r="U320">
        <v>7</v>
      </c>
      <c r="V320">
        <v>4</v>
      </c>
      <c r="W320" s="1">
        <v>94241.685790000003</v>
      </c>
      <c r="X320" s="1">
        <v>54056.747069999998</v>
      </c>
      <c r="Y320" s="1">
        <v>11107.90778</v>
      </c>
      <c r="Z320" s="1">
        <v>59730.155879999998</v>
      </c>
      <c r="AA320" s="1">
        <v>30280.826969999998</v>
      </c>
      <c r="AB320" s="1">
        <v>86357.024659999995</v>
      </c>
      <c r="AC320" s="1">
        <v>93756.3894</v>
      </c>
      <c r="AD320" s="1">
        <v>82317.507320000004</v>
      </c>
      <c r="AE320" s="1">
        <v>72101.983640000006</v>
      </c>
      <c r="AF320" s="1">
        <v>77219.464540000001</v>
      </c>
      <c r="AG320" s="1">
        <v>72229.087249999997</v>
      </c>
      <c r="AH320">
        <v>7</v>
      </c>
      <c r="AI320" s="1">
        <v>50640.361389999998</v>
      </c>
      <c r="AJ320" s="1">
        <v>58459.487059999999</v>
      </c>
      <c r="AK320" s="1">
        <v>59669.98846</v>
      </c>
      <c r="AL320" s="1">
        <v>75908.000369999994</v>
      </c>
      <c r="AM320" s="1">
        <v>70699.034480000002</v>
      </c>
      <c r="AN320" s="1">
        <v>91324.592290000001</v>
      </c>
      <c r="AO320" s="1">
        <v>79366.029049999997</v>
      </c>
      <c r="AP320" s="1">
        <v>85925.299069999994</v>
      </c>
      <c r="AQ320" s="1">
        <v>40724.375979999997</v>
      </c>
      <c r="AR320" s="1">
        <v>108996.228</v>
      </c>
      <c r="AS320" s="1">
        <v>72171.339619999999</v>
      </c>
      <c r="AT320" s="1">
        <v>69421.978003181794</v>
      </c>
      <c r="AU320" s="1">
        <v>66672.616390908996</v>
      </c>
      <c r="AV320" s="1">
        <v>72171.339615454504</v>
      </c>
      <c r="AW320" s="1">
        <v>47098.798810285698</v>
      </c>
      <c r="AX320" s="1">
        <v>47803.710308871501</v>
      </c>
      <c r="AY320" s="1">
        <v>7892.1269086043303</v>
      </c>
      <c r="AZ320" s="1">
        <v>43699.205027488002</v>
      </c>
      <c r="BA320" s="1">
        <v>53559.269726131402</v>
      </c>
      <c r="BB320" s="1">
        <v>62380.121842666696</v>
      </c>
      <c r="BC320" s="1">
        <v>55145.757521541404</v>
      </c>
      <c r="BD320" s="1">
        <v>56851.557497801798</v>
      </c>
      <c r="BE320" s="1">
        <v>45114.684751578498</v>
      </c>
      <c r="BF320" s="1">
        <v>52437.950520784703</v>
      </c>
      <c r="BG320" s="1">
        <v>51318.496188443802</v>
      </c>
      <c r="BH320" s="1">
        <v>51318.496188443802</v>
      </c>
      <c r="BI320" s="1">
        <v>103082.331420369</v>
      </c>
      <c r="BJ320" s="1">
        <v>110351.23721666999</v>
      </c>
      <c r="BK320" s="1">
        <v>106360.752557614</v>
      </c>
      <c r="BL320" s="1">
        <v>119667.193713794</v>
      </c>
      <c r="BM320" s="1">
        <v>111450.83244621201</v>
      </c>
      <c r="BN320" s="1">
        <v>156193.562118915</v>
      </c>
      <c r="BO320" s="1">
        <v>129528.546102772</v>
      </c>
      <c r="BP320" s="1">
        <v>146098.418957527</v>
      </c>
      <c r="BQ320" s="1">
        <v>119806.573723234</v>
      </c>
      <c r="BR320" s="1">
        <v>114835.76610420299</v>
      </c>
      <c r="BS320" s="1">
        <v>121801.373732219</v>
      </c>
      <c r="BT320" s="1">
        <v>121801.373732219</v>
      </c>
      <c r="BU320" s="1">
        <v>79061.136683101897</v>
      </c>
      <c r="BV320" s="7">
        <v>1.54059730029473</v>
      </c>
      <c r="BW320" s="7">
        <v>0.64909889158489997</v>
      </c>
      <c r="BX320" s="1">
        <v>72560.282294250894</v>
      </c>
      <c r="BY320" s="1">
        <v>73646.267045918794</v>
      </c>
      <c r="BZ320" s="1">
        <v>12158.5894089792</v>
      </c>
      <c r="CA320" s="1">
        <v>67322.877290373901</v>
      </c>
      <c r="CB320" s="1">
        <v>82513.266345835305</v>
      </c>
      <c r="CC320" s="1">
        <v>96102.647302868601</v>
      </c>
      <c r="CD320" s="1">
        <v>84957.405160394497</v>
      </c>
      <c r="CE320" s="1">
        <v>87585.355998664003</v>
      </c>
      <c r="CF320" s="1">
        <v>69503.561531929707</v>
      </c>
      <c r="CG320" s="1">
        <v>80785.765005309499</v>
      </c>
      <c r="CH320" s="1">
        <v>79061.136683101897</v>
      </c>
      <c r="CI320" s="1">
        <v>66910.627066949295</v>
      </c>
      <c r="CJ320" s="1">
        <v>71628.865762362897</v>
      </c>
      <c r="CK320" s="1">
        <v>69038.646593283105</v>
      </c>
      <c r="CL320" s="1">
        <v>77675.842798699901</v>
      </c>
      <c r="CM320" s="1">
        <v>72342.611807050693</v>
      </c>
      <c r="CN320" s="1">
        <v>101385.068044085</v>
      </c>
      <c r="CO320" s="1">
        <v>84076.835703913093</v>
      </c>
      <c r="CP320" s="1">
        <v>94832.321807637694</v>
      </c>
      <c r="CQ320" s="1">
        <v>77766.314208336204</v>
      </c>
      <c r="CR320" s="1">
        <v>74539.768492541494</v>
      </c>
      <c r="CS320" s="1">
        <v>79061.136683101897</v>
      </c>
      <c r="CT320" s="20">
        <v>84470.959869420796</v>
      </c>
      <c r="CU320" s="20">
        <v>70512.791157212399</v>
      </c>
      <c r="CV320" s="20">
        <v>59215.234424353701</v>
      </c>
      <c r="CW320" s="20">
        <v>79825.291009535897</v>
      </c>
      <c r="CX320" s="20">
        <v>68148.806866994404</v>
      </c>
      <c r="CY320" s="20">
        <v>71038.952730377001</v>
      </c>
      <c r="CZ320" s="20">
        <v>71398.084834323803</v>
      </c>
      <c r="DA320" s="20">
        <v>78313.686195343005</v>
      </c>
      <c r="DB320" s="20">
        <v>84967.436190012799</v>
      </c>
      <c r="DC320" s="22">
        <v>97139.011589952497</v>
      </c>
      <c r="DD320" s="22">
        <v>83889.398795374203</v>
      </c>
      <c r="DE320" s="22">
        <v>81305.011954007306</v>
      </c>
      <c r="DF320" s="22">
        <v>76044.246527688403</v>
      </c>
      <c r="DG320" s="22">
        <v>78071.855137852501</v>
      </c>
      <c r="DH320" s="22">
        <v>92644.248302568303</v>
      </c>
      <c r="DI320" s="22">
        <v>71076.082053965307</v>
      </c>
      <c r="DJ320" s="22">
        <v>95969.043871168702</v>
      </c>
      <c r="DK320" s="22">
        <v>68603.407877467806</v>
      </c>
      <c r="DL320" s="22">
        <v>94354.210589883296</v>
      </c>
      <c r="DM320" s="6">
        <v>0.17722149960625799</v>
      </c>
      <c r="DN320" s="6">
        <v>1.1307033482337201</v>
      </c>
      <c r="DO320" s="5">
        <v>9.5920711817007606E-2</v>
      </c>
      <c r="DP320" s="5">
        <v>0.40608256917533297</v>
      </c>
      <c r="DQ320" s="24">
        <v>74210.138141952601</v>
      </c>
      <c r="DR320" s="26">
        <v>83909.651669992803</v>
      </c>
      <c r="DS320" t="s">
        <v>1441</v>
      </c>
      <c r="DT320" t="s">
        <v>1442</v>
      </c>
      <c r="DU320" t="s">
        <v>766</v>
      </c>
      <c r="DV320" t="s">
        <v>766</v>
      </c>
      <c r="DW320" t="s">
        <v>5108</v>
      </c>
      <c r="DX320" t="s">
        <v>5109</v>
      </c>
      <c r="DY320" t="s">
        <v>5110</v>
      </c>
      <c r="DZ320" t="s">
        <v>5111</v>
      </c>
      <c r="EA320" t="s">
        <v>5112</v>
      </c>
      <c r="EB320" t="str">
        <f>"DSG2"</f>
        <v>DSG2</v>
      </c>
      <c r="EC320" t="s">
        <v>5113</v>
      </c>
      <c r="ED320" t="s">
        <v>1506</v>
      </c>
      <c r="EE320">
        <v>9606</v>
      </c>
      <c r="EF320" s="15" t="str">
        <f>HYPERLINK("http://www.uniprot.org/uniprot/Q14126", "Q14126")</f>
        <v>Q14126</v>
      </c>
      <c r="EG320" t="s">
        <v>5114</v>
      </c>
      <c r="EH320" t="s">
        <v>1763</v>
      </c>
      <c r="EI320" t="s">
        <v>2779</v>
      </c>
      <c r="EJ320" t="s">
        <v>1510</v>
      </c>
      <c r="EK320" t="s">
        <v>1508</v>
      </c>
      <c r="EL320" t="s">
        <v>3258</v>
      </c>
      <c r="EM320" t="s">
        <v>2780</v>
      </c>
      <c r="EN320" t="s">
        <v>1805</v>
      </c>
      <c r="EO320" t="s">
        <v>1508</v>
      </c>
      <c r="EP320" t="s">
        <v>2781</v>
      </c>
      <c r="EQ320" t="s">
        <v>1514</v>
      </c>
      <c r="ER320" t="s">
        <v>5115</v>
      </c>
      <c r="ES320" t="s">
        <v>5116</v>
      </c>
      <c r="ET320" t="s">
        <v>5117</v>
      </c>
      <c r="EU320" t="s">
        <v>1508</v>
      </c>
      <c r="EV320" t="s">
        <v>5118</v>
      </c>
      <c r="EW320" t="s">
        <v>98</v>
      </c>
    </row>
    <row r="321" spans="1:153">
      <c r="A321">
        <v>49</v>
      </c>
      <c r="B321">
        <v>1</v>
      </c>
      <c r="C321" t="s">
        <v>768</v>
      </c>
      <c r="D321" t="s">
        <v>98</v>
      </c>
      <c r="E321" t="s">
        <v>98</v>
      </c>
      <c r="F321" t="s">
        <v>98</v>
      </c>
      <c r="G321" t="s">
        <v>98</v>
      </c>
      <c r="H321" t="s">
        <v>98</v>
      </c>
      <c r="I321">
        <v>6.4</v>
      </c>
      <c r="J321">
        <v>1573</v>
      </c>
      <c r="K321">
        <v>165741</v>
      </c>
      <c r="L321" t="s">
        <v>769</v>
      </c>
      <c r="M321">
        <v>16</v>
      </c>
      <c r="N321">
        <v>16</v>
      </c>
      <c r="O321">
        <v>1</v>
      </c>
      <c r="P321">
        <v>8</v>
      </c>
      <c r="Q321">
        <v>8</v>
      </c>
      <c r="R321">
        <v>8</v>
      </c>
      <c r="S321">
        <v>8</v>
      </c>
      <c r="T321">
        <v>8</v>
      </c>
      <c r="U321">
        <v>8</v>
      </c>
      <c r="V321">
        <v>8</v>
      </c>
      <c r="W321" s="1">
        <v>86235.874630000006</v>
      </c>
      <c r="X321" s="1">
        <v>64354.895259999998</v>
      </c>
      <c r="Y321" s="1">
        <v>15590.423930000001</v>
      </c>
      <c r="Z321" s="1">
        <v>100378.1091</v>
      </c>
      <c r="AA321" s="1">
        <v>47943.828800000003</v>
      </c>
      <c r="AB321" s="1">
        <v>106405.0941</v>
      </c>
      <c r="AC321" s="1">
        <v>125271.24400000001</v>
      </c>
      <c r="AD321" s="1">
        <v>110055.16409999999</v>
      </c>
      <c r="AE321" s="1">
        <v>151219.46739999999</v>
      </c>
      <c r="AF321" s="1">
        <v>109806.34179999999</v>
      </c>
      <c r="AG321" s="1">
        <v>100185.5577</v>
      </c>
      <c r="AH321">
        <v>8</v>
      </c>
      <c r="AI321" s="1">
        <v>37358.706539999999</v>
      </c>
      <c r="AJ321" s="1">
        <v>41451.618040000001</v>
      </c>
      <c r="AK321" s="1">
        <v>50524.97913</v>
      </c>
      <c r="AL321" s="1">
        <v>62941.907469999998</v>
      </c>
      <c r="AM321" s="1">
        <v>33167.559390000002</v>
      </c>
      <c r="AN321" s="1">
        <v>55957.233059999999</v>
      </c>
      <c r="AO321" s="1">
        <v>44346.887699999999</v>
      </c>
      <c r="AP321" s="1">
        <v>49708.747860000003</v>
      </c>
      <c r="AQ321" s="1">
        <v>29706.81265</v>
      </c>
      <c r="AR321" s="1">
        <v>53671.010130000002</v>
      </c>
      <c r="AS321" s="1">
        <v>45883.546199999997</v>
      </c>
      <c r="AT321" s="1">
        <v>69189.318590454495</v>
      </c>
      <c r="AU321" s="1">
        <v>92495.090983636299</v>
      </c>
      <c r="AV321" s="1">
        <v>45883.546197272699</v>
      </c>
      <c r="AW321" s="1">
        <v>43097.765870592797</v>
      </c>
      <c r="AX321" s="1">
        <v>56910.615912257301</v>
      </c>
      <c r="AY321" s="1">
        <v>11076.937858274299</v>
      </c>
      <c r="AZ321" s="1">
        <v>73437.671561497002</v>
      </c>
      <c r="BA321" s="1">
        <v>84800.737474795198</v>
      </c>
      <c r="BB321" s="1">
        <v>76861.873840274697</v>
      </c>
      <c r="BC321" s="1">
        <v>73682.206516858903</v>
      </c>
      <c r="BD321" s="1">
        <v>76008.2234443583</v>
      </c>
      <c r="BE321" s="1">
        <v>94619.014008205995</v>
      </c>
      <c r="BF321" s="1">
        <v>74566.944389961296</v>
      </c>
      <c r="BG321" s="1">
        <v>71181.4638217592</v>
      </c>
      <c r="BH321" s="1">
        <v>71181.4638217592</v>
      </c>
      <c r="BI321" s="1">
        <v>76046.506448373606</v>
      </c>
      <c r="BJ321" s="1">
        <v>78246.279011173305</v>
      </c>
      <c r="BK321" s="1">
        <v>90059.926973623296</v>
      </c>
      <c r="BL321" s="1">
        <v>99226.450403309995</v>
      </c>
      <c r="BM321" s="1">
        <v>52285.7508792484</v>
      </c>
      <c r="BN321" s="1">
        <v>95704.337011497002</v>
      </c>
      <c r="BO321" s="1">
        <v>72375.901336138602</v>
      </c>
      <c r="BP321" s="1">
        <v>84519.5716431318</v>
      </c>
      <c r="BQ321" s="1">
        <v>87394.130767833602</v>
      </c>
      <c r="BR321" s="1">
        <v>56546.466597587401</v>
      </c>
      <c r="BS321" s="1">
        <v>77436.264704126894</v>
      </c>
      <c r="BT321" s="1">
        <v>77436.264704126894</v>
      </c>
      <c r="BU321" s="1">
        <v>74243.024416634493</v>
      </c>
      <c r="BV321" s="7">
        <v>1.04301064393029</v>
      </c>
      <c r="BW321" s="7">
        <v>0.95876298657104198</v>
      </c>
      <c r="BX321" s="1">
        <v>44951.428532644299</v>
      </c>
      <c r="BY321" s="1">
        <v>59358.3781491134</v>
      </c>
      <c r="BZ321" s="1">
        <v>11553.3640883346</v>
      </c>
      <c r="CA321" s="1">
        <v>76596.273104098902</v>
      </c>
      <c r="CB321" s="1">
        <v>88448.071799350393</v>
      </c>
      <c r="CC321" s="1">
        <v>80167.752527834396</v>
      </c>
      <c r="CD321" s="1">
        <v>76851.325665354394</v>
      </c>
      <c r="CE321" s="1">
        <v>79277.386078698197</v>
      </c>
      <c r="CF321" s="1">
        <v>98688.638728749007</v>
      </c>
      <c r="CG321" s="1">
        <v>77774.116684088396</v>
      </c>
      <c r="CH321" s="1">
        <v>74243.024416634493</v>
      </c>
      <c r="CI321" s="1">
        <v>72910.575640736701</v>
      </c>
      <c r="CJ321" s="1">
        <v>75019.636152823601</v>
      </c>
      <c r="CK321" s="1">
        <v>86346.124555600996</v>
      </c>
      <c r="CL321" s="1">
        <v>95134.647935520901</v>
      </c>
      <c r="CM321" s="1">
        <v>50129.642668097702</v>
      </c>
      <c r="CN321" s="1">
        <v>91757.775980944396</v>
      </c>
      <c r="CO321" s="1">
        <v>69391.335320807295</v>
      </c>
      <c r="CP321" s="1">
        <v>81034.236932274202</v>
      </c>
      <c r="CQ321" s="1">
        <v>83790.257823748296</v>
      </c>
      <c r="CR321" s="1">
        <v>54214.659195142602</v>
      </c>
      <c r="CS321" s="1">
        <v>74243.024416634493</v>
      </c>
      <c r="CT321" s="20">
        <v>52330.148058905601</v>
      </c>
      <c r="CU321" s="20">
        <v>56832.818413587498</v>
      </c>
      <c r="CV321" s="20">
        <v>67371.842239124904</v>
      </c>
      <c r="CW321" s="20">
        <v>85566.762573953398</v>
      </c>
      <c r="CX321" s="20">
        <v>74259.784367740504</v>
      </c>
      <c r="CY321" s="20">
        <v>74401.797791844801</v>
      </c>
      <c r="CZ321" s="20">
        <v>89297.056508863796</v>
      </c>
      <c r="DA321" s="20">
        <v>95915.856156652095</v>
      </c>
      <c r="DB321" s="20">
        <v>58877.985024790098</v>
      </c>
      <c r="DC321" s="22">
        <v>81032.276014204006</v>
      </c>
      <c r="DD321" s="22">
        <v>75885.2214768392</v>
      </c>
      <c r="DE321" s="22">
        <v>73592.768440757704</v>
      </c>
      <c r="DF321" s="22">
        <v>107975.80739115601</v>
      </c>
      <c r="DG321" s="22">
        <v>75161.379864825401</v>
      </c>
      <c r="DH321" s="22">
        <v>83846.964308133</v>
      </c>
      <c r="DI321" s="22">
        <v>58661.392306256501</v>
      </c>
      <c r="DJ321" s="22">
        <v>82005.566150693703</v>
      </c>
      <c r="DK321" s="22">
        <v>73917.573336973204</v>
      </c>
      <c r="DL321" s="22">
        <v>68626.204161998307</v>
      </c>
      <c r="DM321" s="6">
        <v>0.101595933723222</v>
      </c>
      <c r="DN321" s="6">
        <v>1.0729637189971499</v>
      </c>
      <c r="DO321" s="5">
        <v>0.45237672508830201</v>
      </c>
      <c r="DP321" s="5">
        <v>0.77669092138322504</v>
      </c>
      <c r="DQ321" s="24">
        <v>72761.561237273607</v>
      </c>
      <c r="DR321" s="26">
        <v>78070.515345183696</v>
      </c>
      <c r="DS321" t="s">
        <v>1441</v>
      </c>
      <c r="DT321" t="s">
        <v>1442</v>
      </c>
      <c r="DU321" t="s">
        <v>768</v>
      </c>
      <c r="DV321" t="s">
        <v>768</v>
      </c>
      <c r="DW321" t="s">
        <v>5119</v>
      </c>
      <c r="DX321" t="s">
        <v>5120</v>
      </c>
      <c r="DY321" t="s">
        <v>5121</v>
      </c>
      <c r="DZ321" t="s">
        <v>5122</v>
      </c>
      <c r="EA321" t="s">
        <v>5123</v>
      </c>
      <c r="EB321" t="str">
        <f>"SSC5D"</f>
        <v>SSC5D</v>
      </c>
      <c r="EC321" t="s">
        <v>1508</v>
      </c>
      <c r="ED321" t="s">
        <v>1506</v>
      </c>
      <c r="EE321">
        <v>9606</v>
      </c>
      <c r="EF321" s="15" t="str">
        <f>HYPERLINK("http://www.uniprot.org/uniprot/A1L4H1", "A1L4H1")</f>
        <v>A1L4H1</v>
      </c>
      <c r="EG321" t="s">
        <v>5124</v>
      </c>
      <c r="EH321" t="s">
        <v>5125</v>
      </c>
      <c r="EI321" t="s">
        <v>2943</v>
      </c>
      <c r="EJ321" t="s">
        <v>2410</v>
      </c>
      <c r="EK321" t="s">
        <v>1508</v>
      </c>
      <c r="EL321" t="s">
        <v>1508</v>
      </c>
      <c r="EM321" t="s">
        <v>1559</v>
      </c>
      <c r="EN321" t="s">
        <v>1508</v>
      </c>
      <c r="EO321" t="s">
        <v>4493</v>
      </c>
      <c r="EP321" t="s">
        <v>1617</v>
      </c>
      <c r="EQ321" t="s">
        <v>1508</v>
      </c>
      <c r="ER321" t="s">
        <v>5126</v>
      </c>
      <c r="ES321" t="s">
        <v>5127</v>
      </c>
      <c r="ET321" t="s">
        <v>5128</v>
      </c>
      <c r="EU321" t="s">
        <v>1508</v>
      </c>
      <c r="EV321" t="s">
        <v>5129</v>
      </c>
      <c r="EW321" t="s">
        <v>98</v>
      </c>
    </row>
    <row r="322" spans="1:153">
      <c r="A322">
        <v>278</v>
      </c>
      <c r="B322">
        <v>1</v>
      </c>
      <c r="C322" t="s">
        <v>770</v>
      </c>
      <c r="D322" t="s">
        <v>98</v>
      </c>
      <c r="E322" t="s">
        <v>98</v>
      </c>
      <c r="F322" t="s">
        <v>98</v>
      </c>
      <c r="G322" t="s">
        <v>98</v>
      </c>
      <c r="H322" t="s">
        <v>98</v>
      </c>
      <c r="I322">
        <v>3.4</v>
      </c>
      <c r="J322">
        <v>1306</v>
      </c>
      <c r="K322">
        <v>149713</v>
      </c>
      <c r="L322" t="s">
        <v>771</v>
      </c>
      <c r="M322">
        <v>9</v>
      </c>
      <c r="N322">
        <v>9</v>
      </c>
      <c r="O322">
        <v>1</v>
      </c>
      <c r="P322">
        <v>5</v>
      </c>
      <c r="Q322">
        <v>4</v>
      </c>
      <c r="R322">
        <v>5</v>
      </c>
      <c r="S322">
        <v>4</v>
      </c>
      <c r="T322">
        <v>5</v>
      </c>
      <c r="U322">
        <v>4</v>
      </c>
      <c r="V322">
        <v>5</v>
      </c>
      <c r="W322" s="1">
        <v>137318.90919999999</v>
      </c>
      <c r="X322" s="1">
        <v>128232.26029999999</v>
      </c>
      <c r="Y322" s="1">
        <v>14122.35535</v>
      </c>
      <c r="Z322" s="1">
        <v>111199.4448</v>
      </c>
      <c r="AA322" s="1">
        <v>50247.517090000001</v>
      </c>
      <c r="AB322" s="1">
        <v>131950.9111</v>
      </c>
      <c r="AC322" s="1">
        <v>186342.08689999999</v>
      </c>
      <c r="AD322" s="1">
        <v>118082.6523</v>
      </c>
      <c r="AE322" s="1">
        <v>134215.24900000001</v>
      </c>
      <c r="AF322" s="1">
        <v>153472.40229999999</v>
      </c>
      <c r="AG322" s="1">
        <v>127895.7148</v>
      </c>
      <c r="AH322">
        <v>4</v>
      </c>
      <c r="AI322" s="1">
        <v>16650.666020000001</v>
      </c>
      <c r="AJ322" s="1">
        <v>17065.313109999999</v>
      </c>
      <c r="AK322" s="1">
        <v>16312.205809999999</v>
      </c>
      <c r="AL322" s="1">
        <v>23984.89673</v>
      </c>
      <c r="AM322" s="1">
        <v>18040.200440000001</v>
      </c>
      <c r="AN322" s="1">
        <v>21715.264650000001</v>
      </c>
      <c r="AO322" s="1">
        <v>24634.118900000001</v>
      </c>
      <c r="AP322" s="1">
        <v>24375.80615</v>
      </c>
      <c r="AQ322" s="1">
        <v>11347.246709999999</v>
      </c>
      <c r="AR322" s="1">
        <v>33653.900390000003</v>
      </c>
      <c r="AS322" s="1">
        <v>20777.961889999999</v>
      </c>
      <c r="AT322" s="1">
        <v>69165.321997272695</v>
      </c>
      <c r="AU322" s="1">
        <v>117552.68210363601</v>
      </c>
      <c r="AV322" s="1">
        <v>20777.961890908999</v>
      </c>
      <c r="AW322" s="1">
        <v>68627.334316476801</v>
      </c>
      <c r="AX322" s="1">
        <v>113398.940111862</v>
      </c>
      <c r="AY322" s="1">
        <v>10033.880626132401</v>
      </c>
      <c r="AZ322" s="1">
        <v>81354.6736261763</v>
      </c>
      <c r="BA322" s="1">
        <v>88875.390475893204</v>
      </c>
      <c r="BB322" s="1">
        <v>95314.931750786403</v>
      </c>
      <c r="BC322" s="1">
        <v>109602.935927963</v>
      </c>
      <c r="BD322" s="1">
        <v>81552.307829604804</v>
      </c>
      <c r="BE322" s="1">
        <v>83979.362866383599</v>
      </c>
      <c r="BF322" s="1">
        <v>104219.55508309101</v>
      </c>
      <c r="BG322" s="1">
        <v>90869.426741677395</v>
      </c>
      <c r="BH322" s="1">
        <v>90869.426741677395</v>
      </c>
      <c r="BI322" s="1">
        <v>33893.705059191401</v>
      </c>
      <c r="BJ322" s="1">
        <v>32213.392725214198</v>
      </c>
      <c r="BK322" s="1">
        <v>29076.232970772799</v>
      </c>
      <c r="BL322" s="1">
        <v>37811.630779416802</v>
      </c>
      <c r="BM322" s="1">
        <v>28438.795116831399</v>
      </c>
      <c r="BN322" s="1">
        <v>37139.881525754703</v>
      </c>
      <c r="BO322" s="1">
        <v>40203.871150333398</v>
      </c>
      <c r="BP322" s="1">
        <v>41446.079069552601</v>
      </c>
      <c r="BQ322" s="1">
        <v>33382.334702562199</v>
      </c>
      <c r="BR322" s="1">
        <v>35456.928231316502</v>
      </c>
      <c r="BS322" s="1">
        <v>35066.334016839799</v>
      </c>
      <c r="BT322" s="1">
        <v>35066.334016839799</v>
      </c>
      <c r="BU322" s="1">
        <v>56448.717169147501</v>
      </c>
      <c r="BV322" s="7">
        <v>0.62120692507084196</v>
      </c>
      <c r="BW322" s="7">
        <v>1.6097695625108499</v>
      </c>
      <c r="BX322" s="1">
        <v>42631.775326547198</v>
      </c>
      <c r="BY322" s="1">
        <v>70444.206893182403</v>
      </c>
      <c r="BZ322" s="1">
        <v>6233.1161302875998</v>
      </c>
      <c r="CA322" s="1">
        <v>50538.086643458897</v>
      </c>
      <c r="CB322" s="1">
        <v>55210.008031999998</v>
      </c>
      <c r="CC322" s="1">
        <v>59210.295666243197</v>
      </c>
      <c r="CD322" s="1">
        <v>68086.102806546696</v>
      </c>
      <c r="CE322" s="1">
        <v>50660.858379259502</v>
      </c>
      <c r="CF322" s="1">
        <v>52168.561775634596</v>
      </c>
      <c r="CG322" s="1">
        <v>64741.909345418499</v>
      </c>
      <c r="CH322" s="1">
        <v>56448.717169147501</v>
      </c>
      <c r="CI322" s="1">
        <v>54561.054765006404</v>
      </c>
      <c r="CJ322" s="1">
        <v>51856.139114258302</v>
      </c>
      <c r="CK322" s="1">
        <v>46806.034828824399</v>
      </c>
      <c r="CL322" s="1">
        <v>60868.012337603599</v>
      </c>
      <c r="CM322" s="1">
        <v>45779.906773557399</v>
      </c>
      <c r="CN322" s="1">
        <v>59786.650835419001</v>
      </c>
      <c r="CO322" s="1">
        <v>64718.968072914802</v>
      </c>
      <c r="CP322" s="1">
        <v>66718.636571583906</v>
      </c>
      <c r="CQ322" s="1">
        <v>53737.866329734301</v>
      </c>
      <c r="CR322" s="1">
        <v>57077.483846905001</v>
      </c>
      <c r="CS322" s="1">
        <v>56448.717169147501</v>
      </c>
      <c r="CT322" s="20">
        <v>49629.726744548003</v>
      </c>
      <c r="CU322" s="20">
        <v>67446.971151943799</v>
      </c>
      <c r="CV322" s="20">
        <v>44451.823338492599</v>
      </c>
      <c r="CW322" s="20">
        <v>53411.471305979401</v>
      </c>
      <c r="CX322" s="20">
        <v>55570.705979477803</v>
      </c>
      <c r="CY322" s="20">
        <v>51429.0681013867</v>
      </c>
      <c r="CZ322" s="20">
        <v>48405.659878504302</v>
      </c>
      <c r="DA322" s="20">
        <v>61367.836457142897</v>
      </c>
      <c r="DB322" s="20">
        <v>53769.157767509001</v>
      </c>
      <c r="DC322" s="22">
        <v>59848.8153905</v>
      </c>
      <c r="DD322" s="22">
        <v>67230.186938712301</v>
      </c>
      <c r="DE322" s="22">
        <v>47028.200652501699</v>
      </c>
      <c r="DF322" s="22">
        <v>57077.923565669596</v>
      </c>
      <c r="DG322" s="22">
        <v>62566.975350561901</v>
      </c>
      <c r="DH322" s="22">
        <v>54632.200106302102</v>
      </c>
      <c r="DI322" s="22">
        <v>54711.510568711397</v>
      </c>
      <c r="DJ322" s="22">
        <v>67518.369666735496</v>
      </c>
      <c r="DK322" s="22">
        <v>47406.139789616303</v>
      </c>
      <c r="DL322" s="22">
        <v>72250.035648694204</v>
      </c>
      <c r="DM322" s="6">
        <v>0.12994349057865001</v>
      </c>
      <c r="DN322" s="6">
        <v>1.09425861623761</v>
      </c>
      <c r="DO322" s="5">
        <v>0.24471685460545101</v>
      </c>
      <c r="DP322" s="5">
        <v>0.59213871036655796</v>
      </c>
      <c r="DQ322" s="24">
        <v>53942.491191665002</v>
      </c>
      <c r="DR322" s="26">
        <v>59027.035767800502</v>
      </c>
      <c r="DS322" t="s">
        <v>1441</v>
      </c>
      <c r="DT322" t="s">
        <v>1442</v>
      </c>
      <c r="DU322" t="s">
        <v>770</v>
      </c>
      <c r="DV322" t="s">
        <v>770</v>
      </c>
      <c r="DW322" t="s">
        <v>5130</v>
      </c>
      <c r="DX322" t="s">
        <v>5131</v>
      </c>
      <c r="DY322" t="s">
        <v>5132</v>
      </c>
      <c r="DZ322" t="s">
        <v>5133</v>
      </c>
      <c r="EA322" t="s">
        <v>5134</v>
      </c>
      <c r="EB322" t="str">
        <f>"ACE"</f>
        <v>ACE</v>
      </c>
      <c r="EC322" t="s">
        <v>5135</v>
      </c>
      <c r="ED322" t="s">
        <v>1506</v>
      </c>
      <c r="EE322">
        <v>9606</v>
      </c>
      <c r="EF322" s="15" t="str">
        <f>HYPERLINK("http://www.uniprot.org/uniprot/P12821", "P12821")</f>
        <v>P12821</v>
      </c>
      <c r="EG322" t="s">
        <v>5136</v>
      </c>
      <c r="EH322" t="s">
        <v>1508</v>
      </c>
      <c r="EI322" t="s">
        <v>5137</v>
      </c>
      <c r="EJ322" t="s">
        <v>1542</v>
      </c>
      <c r="EK322" t="s">
        <v>1508</v>
      </c>
      <c r="EL322" t="s">
        <v>1508</v>
      </c>
      <c r="EM322" t="s">
        <v>2780</v>
      </c>
      <c r="EN322" t="s">
        <v>2208</v>
      </c>
      <c r="EO322" t="s">
        <v>2337</v>
      </c>
      <c r="EP322" t="s">
        <v>1575</v>
      </c>
      <c r="EQ322" t="s">
        <v>1514</v>
      </c>
      <c r="ER322" t="s">
        <v>5138</v>
      </c>
      <c r="ES322" t="s">
        <v>5139</v>
      </c>
      <c r="ET322" t="s">
        <v>5140</v>
      </c>
      <c r="EU322" t="s">
        <v>1508</v>
      </c>
      <c r="EV322" t="s">
        <v>5141</v>
      </c>
      <c r="EW322" t="s">
        <v>98</v>
      </c>
    </row>
    <row r="323" spans="1:153">
      <c r="A323">
        <v>312</v>
      </c>
      <c r="B323">
        <v>1</v>
      </c>
      <c r="C323" t="s">
        <v>772</v>
      </c>
      <c r="D323" t="s">
        <v>98</v>
      </c>
      <c r="E323" t="s">
        <v>98</v>
      </c>
      <c r="F323" t="s">
        <v>98</v>
      </c>
      <c r="G323" t="s">
        <v>98</v>
      </c>
      <c r="H323" t="s">
        <v>98</v>
      </c>
      <c r="I323">
        <v>3.1</v>
      </c>
      <c r="J323">
        <v>670</v>
      </c>
      <c r="K323">
        <v>74584</v>
      </c>
      <c r="L323" t="s">
        <v>773</v>
      </c>
      <c r="M323">
        <v>4</v>
      </c>
      <c r="N323">
        <v>4</v>
      </c>
      <c r="O323">
        <v>1</v>
      </c>
      <c r="P323">
        <v>2</v>
      </c>
      <c r="Q323">
        <v>2</v>
      </c>
      <c r="R323">
        <v>2</v>
      </c>
      <c r="S323">
        <v>2</v>
      </c>
      <c r="T323">
        <v>2</v>
      </c>
      <c r="U323">
        <v>2</v>
      </c>
      <c r="V323">
        <v>2</v>
      </c>
      <c r="W323" s="1">
        <v>137606.44529999999</v>
      </c>
      <c r="X323" s="1">
        <v>103677.5742</v>
      </c>
      <c r="Y323" s="1">
        <v>21594.469120000002</v>
      </c>
      <c r="Z323" s="1">
        <v>231695.74069999999</v>
      </c>
      <c r="AA323" s="1">
        <v>52935.599370000004</v>
      </c>
      <c r="AB323" s="1">
        <v>114850.25</v>
      </c>
      <c r="AC323" s="1">
        <v>152061.18359999999</v>
      </c>
      <c r="AD323" s="1">
        <v>200595.87839999999</v>
      </c>
      <c r="AE323" s="1">
        <v>126070.26459999999</v>
      </c>
      <c r="AF323" s="1">
        <v>126589.3193</v>
      </c>
      <c r="AG323" s="1">
        <v>138453.5839</v>
      </c>
      <c r="AH323">
        <v>2</v>
      </c>
      <c r="AI323" s="1">
        <v>5421.294922</v>
      </c>
      <c r="AJ323" s="1">
        <v>9211.8090819999998</v>
      </c>
      <c r="AK323" s="1">
        <v>6570.804443</v>
      </c>
      <c r="AL323" s="1">
        <v>10186.94238</v>
      </c>
      <c r="AM323" s="1">
        <v>10041.146000000001</v>
      </c>
      <c r="AN323" s="1">
        <v>13785.71631</v>
      </c>
      <c r="AO323" s="1">
        <v>9314.8193360000005</v>
      </c>
      <c r="AP323" s="1">
        <v>12374.00879</v>
      </c>
      <c r="AQ323" s="1">
        <v>6732.2128899999998</v>
      </c>
      <c r="AR323" s="1">
        <v>16698.918949999999</v>
      </c>
      <c r="AS323" s="1">
        <v>10033.767309999999</v>
      </c>
      <c r="AT323" s="1">
        <v>68931.897677409099</v>
      </c>
      <c r="AU323" s="1">
        <v>127830.028044545</v>
      </c>
      <c r="AV323" s="1">
        <v>10033.7673102727</v>
      </c>
      <c r="AW323" s="1">
        <v>68771.035108871103</v>
      </c>
      <c r="AX323" s="1">
        <v>91684.627566757001</v>
      </c>
      <c r="AY323" s="1">
        <v>15342.789496851299</v>
      </c>
      <c r="AZ323" s="1">
        <v>169511.02048329299</v>
      </c>
      <c r="BA323" s="1">
        <v>93629.941070670306</v>
      </c>
      <c r="BB323" s="1">
        <v>82962.244436603607</v>
      </c>
      <c r="BC323" s="1">
        <v>89439.548738042402</v>
      </c>
      <c r="BD323" s="1">
        <v>138539.03605641401</v>
      </c>
      <c r="BE323" s="1">
        <v>78882.992628538006</v>
      </c>
      <c r="BF323" s="1">
        <v>85963.875836961597</v>
      </c>
      <c r="BG323" s="1">
        <v>98370.753226547706</v>
      </c>
      <c r="BH323" s="1">
        <v>98370.753226547706</v>
      </c>
      <c r="BI323" s="1">
        <v>11035.460737993901</v>
      </c>
      <c r="BJ323" s="1">
        <v>17388.700796487199</v>
      </c>
      <c r="BK323" s="1">
        <v>11712.348594384001</v>
      </c>
      <c r="BL323" s="1">
        <v>16059.477277714001</v>
      </c>
      <c r="BM323" s="1">
        <v>15828.986755548</v>
      </c>
      <c r="BN323" s="1">
        <v>23577.878453397701</v>
      </c>
      <c r="BO323" s="1">
        <v>15202.1591636134</v>
      </c>
      <c r="BP323" s="1">
        <v>21039.474286994198</v>
      </c>
      <c r="BQ323" s="1">
        <v>19805.419739823701</v>
      </c>
      <c r="BR323" s="1">
        <v>17593.573520133701</v>
      </c>
      <c r="BS323" s="1">
        <v>16933.683765636499</v>
      </c>
      <c r="BT323" s="1">
        <v>16933.683765636499</v>
      </c>
      <c r="BU323" s="1">
        <v>40813.958726468001</v>
      </c>
      <c r="BV323" s="7">
        <v>0.41489932106622601</v>
      </c>
      <c r="BW323" s="7">
        <v>2.4102232739985099</v>
      </c>
      <c r="BX323" s="1">
        <v>28533.055775692199</v>
      </c>
      <c r="BY323" s="1">
        <v>38039.889729657298</v>
      </c>
      <c r="BZ323" s="1">
        <v>6365.7129455056502</v>
      </c>
      <c r="CA323" s="1">
        <v>70330.007311761699</v>
      </c>
      <c r="CB323" s="1">
        <v>38846.998981691897</v>
      </c>
      <c r="CC323" s="1">
        <v>34420.978890877203</v>
      </c>
      <c r="CD323" s="1">
        <v>37108.408047883502</v>
      </c>
      <c r="CE323" s="1">
        <v>57479.752000975903</v>
      </c>
      <c r="CF323" s="1">
        <v>32728.500085252501</v>
      </c>
      <c r="CG323" s="1">
        <v>35666.353720976702</v>
      </c>
      <c r="CH323" s="1">
        <v>40813.958726468001</v>
      </c>
      <c r="CI323" s="1">
        <v>26597.924310009799</v>
      </c>
      <c r="CJ323" s="1">
        <v>41910.651364289901</v>
      </c>
      <c r="CK323" s="1">
        <v>28229.375175368201</v>
      </c>
      <c r="CL323" s="1">
        <v>38706.9259029967</v>
      </c>
      <c r="CM323" s="1">
        <v>38151.392282036002</v>
      </c>
      <c r="CN323" s="1">
        <v>56827.951399887301</v>
      </c>
      <c r="CO323" s="1">
        <v>36640.597831170897</v>
      </c>
      <c r="CP323" s="1">
        <v>50709.830599206602</v>
      </c>
      <c r="CQ323" s="1">
        <v>47735.4836082326</v>
      </c>
      <c r="CR323" s="1">
        <v>42404.440371030098</v>
      </c>
      <c r="CS323" s="1">
        <v>40813.958726468001</v>
      </c>
      <c r="CT323" s="20">
        <v>33216.720403683103</v>
      </c>
      <c r="CU323" s="20">
        <v>36421.381663218403</v>
      </c>
      <c r="CV323" s="20">
        <v>61860.218066287998</v>
      </c>
      <c r="CW323" s="20">
        <v>37581.508233642002</v>
      </c>
      <c r="CX323" s="20">
        <v>27090.118361200399</v>
      </c>
      <c r="CY323" s="20">
        <v>41565.488291335103</v>
      </c>
      <c r="CZ323" s="20">
        <v>29194.131447341901</v>
      </c>
      <c r="DA323" s="20">
        <v>39024.771917948397</v>
      </c>
      <c r="DB323" s="20">
        <v>44809.357974660503</v>
      </c>
      <c r="DC323" s="22">
        <v>34792.172341319303</v>
      </c>
      <c r="DD323" s="22">
        <v>36641.915269342499</v>
      </c>
      <c r="DE323" s="22">
        <v>53358.142697096599</v>
      </c>
      <c r="DF323" s="22">
        <v>35808.440231096101</v>
      </c>
      <c r="DG323" s="22">
        <v>34468.181378445697</v>
      </c>
      <c r="DH323" s="22">
        <v>51928.582202343299</v>
      </c>
      <c r="DI323" s="22">
        <v>30974.882869354198</v>
      </c>
      <c r="DJ323" s="22">
        <v>51317.6717042358</v>
      </c>
      <c r="DK323" s="22">
        <v>42110.994786643998</v>
      </c>
      <c r="DL323" s="22">
        <v>53676.548473781098</v>
      </c>
      <c r="DM323" s="6">
        <v>0.12521309223569799</v>
      </c>
      <c r="DN323" s="6">
        <v>1.09067666559881</v>
      </c>
      <c r="DO323" s="5">
        <v>0.42774316796161899</v>
      </c>
      <c r="DP323" s="5">
        <v>0.76855620857981899</v>
      </c>
      <c r="DQ323" s="24">
        <v>38973.744039924197</v>
      </c>
      <c r="DR323" s="26">
        <v>42507.753195365898</v>
      </c>
      <c r="DS323" t="s">
        <v>1441</v>
      </c>
      <c r="DT323" t="s">
        <v>1442</v>
      </c>
      <c r="DU323" t="s">
        <v>772</v>
      </c>
      <c r="DV323" t="s">
        <v>772</v>
      </c>
      <c r="DW323" t="s">
        <v>5142</v>
      </c>
      <c r="DX323" t="s">
        <v>5143</v>
      </c>
      <c r="DY323" t="s">
        <v>5144</v>
      </c>
      <c r="DZ323" t="s">
        <v>5145</v>
      </c>
      <c r="EA323" t="s">
        <v>5146</v>
      </c>
      <c r="EB323" t="str">
        <f>"ATF6"</f>
        <v>ATF6</v>
      </c>
      <c r="EC323" t="s">
        <v>1508</v>
      </c>
      <c r="ED323" t="s">
        <v>1506</v>
      </c>
      <c r="EE323">
        <v>9606</v>
      </c>
      <c r="EF323" s="15" t="str">
        <f>HYPERLINK("http://www.uniprot.org/uniprot/P18850", "P18850")</f>
        <v>P18850</v>
      </c>
      <c r="EG323" t="s">
        <v>5147</v>
      </c>
      <c r="EH323" t="s">
        <v>5148</v>
      </c>
      <c r="EI323" t="s">
        <v>5149</v>
      </c>
      <c r="EJ323" t="s">
        <v>1510</v>
      </c>
      <c r="EK323" t="s">
        <v>1508</v>
      </c>
      <c r="EL323" t="s">
        <v>1603</v>
      </c>
      <c r="EM323" t="s">
        <v>2815</v>
      </c>
      <c r="EN323" t="s">
        <v>1508</v>
      </c>
      <c r="EO323" t="s">
        <v>5150</v>
      </c>
      <c r="EP323" t="s">
        <v>5151</v>
      </c>
      <c r="EQ323" t="s">
        <v>1508</v>
      </c>
      <c r="ER323" t="s">
        <v>5152</v>
      </c>
      <c r="ES323" t="s">
        <v>5153</v>
      </c>
      <c r="ET323" t="s">
        <v>5154</v>
      </c>
      <c r="EU323" t="s">
        <v>1508</v>
      </c>
      <c r="EV323" t="s">
        <v>5155</v>
      </c>
      <c r="EW323" t="s">
        <v>98</v>
      </c>
    </row>
    <row r="324" spans="1:153">
      <c r="A324">
        <v>590</v>
      </c>
      <c r="B324">
        <v>1</v>
      </c>
      <c r="C324" t="s">
        <v>774</v>
      </c>
      <c r="D324" t="s">
        <v>98</v>
      </c>
      <c r="E324" t="s">
        <v>98</v>
      </c>
      <c r="F324" t="s">
        <v>98</v>
      </c>
      <c r="G324" t="s">
        <v>98</v>
      </c>
      <c r="H324" t="s">
        <v>98</v>
      </c>
      <c r="I324">
        <v>4.9000000000000004</v>
      </c>
      <c r="J324">
        <v>570</v>
      </c>
      <c r="K324">
        <v>65418</v>
      </c>
      <c r="L324" t="s">
        <v>775</v>
      </c>
      <c r="M324">
        <v>7</v>
      </c>
      <c r="N324">
        <v>7</v>
      </c>
      <c r="O324">
        <v>1</v>
      </c>
      <c r="P324">
        <v>3</v>
      </c>
      <c r="Q324">
        <v>4</v>
      </c>
      <c r="R324">
        <v>3</v>
      </c>
      <c r="S324">
        <v>4</v>
      </c>
      <c r="T324">
        <v>3</v>
      </c>
      <c r="U324">
        <v>4</v>
      </c>
      <c r="V324">
        <v>3</v>
      </c>
      <c r="W324" s="1">
        <v>136087.17379999999</v>
      </c>
      <c r="X324" s="1">
        <v>137332.94529999999</v>
      </c>
      <c r="Y324" s="1">
        <v>13739.583979999999</v>
      </c>
      <c r="Z324" s="1">
        <v>91137.195309999996</v>
      </c>
      <c r="AA324" s="1">
        <v>46173.63379</v>
      </c>
      <c r="AB324" s="1">
        <v>133967.4375</v>
      </c>
      <c r="AC324" s="1">
        <v>147870.1563</v>
      </c>
      <c r="AD324" s="1">
        <v>174962.61910000001</v>
      </c>
      <c r="AE324" s="1">
        <v>139797.91020000001</v>
      </c>
      <c r="AF324" s="1">
        <v>170614.05470000001</v>
      </c>
      <c r="AG324" s="1">
        <v>130882.5696</v>
      </c>
      <c r="AH324">
        <v>4</v>
      </c>
      <c r="AI324" s="1">
        <v>6982.6554580000002</v>
      </c>
      <c r="AJ324" s="1">
        <v>12017.0592</v>
      </c>
      <c r="AK324" s="1">
        <v>12010.483029999999</v>
      </c>
      <c r="AL324" s="1">
        <v>10179.77686</v>
      </c>
      <c r="AM324" s="1">
        <v>18306.92139</v>
      </c>
      <c r="AN324" s="1">
        <v>26061.104490000002</v>
      </c>
      <c r="AO324" s="1">
        <v>18941.514220000001</v>
      </c>
      <c r="AP324" s="1">
        <v>31365.576420000001</v>
      </c>
      <c r="AQ324" s="1">
        <v>7426.4345089999997</v>
      </c>
      <c r="AR324" s="1">
        <v>26299.045170000001</v>
      </c>
      <c r="AS324" s="1">
        <v>16959.057069999999</v>
      </c>
      <c r="AT324" s="1">
        <v>68596.132154409002</v>
      </c>
      <c r="AU324" s="1">
        <v>120233.207234545</v>
      </c>
      <c r="AV324" s="1">
        <v>16959.0570742727</v>
      </c>
      <c r="AW324" s="1">
        <v>68011.754731861001</v>
      </c>
      <c r="AX324" s="1">
        <v>121446.89957913999</v>
      </c>
      <c r="AY324" s="1">
        <v>9761.9230001914002</v>
      </c>
      <c r="AZ324" s="1">
        <v>66676.922649978296</v>
      </c>
      <c r="BA324" s="1">
        <v>81669.701717338103</v>
      </c>
      <c r="BB324" s="1">
        <v>96771.572516563305</v>
      </c>
      <c r="BC324" s="1">
        <v>86974.464739703602</v>
      </c>
      <c r="BD324" s="1">
        <v>120835.74592537399</v>
      </c>
      <c r="BE324" s="1">
        <v>87472.470647861395</v>
      </c>
      <c r="BF324" s="1">
        <v>115860.05435034601</v>
      </c>
      <c r="BG324" s="1">
        <v>92991.575899380201</v>
      </c>
      <c r="BH324" s="1">
        <v>92991.575899380201</v>
      </c>
      <c r="BI324" s="1">
        <v>14213.729609321899</v>
      </c>
      <c r="BJ324" s="1">
        <v>22684.040129618701</v>
      </c>
      <c r="BK324" s="1">
        <v>21408.484342301999</v>
      </c>
      <c r="BL324" s="1">
        <v>16048.1810024108</v>
      </c>
      <c r="BM324" s="1">
        <v>28859.257321541601</v>
      </c>
      <c r="BN324" s="1">
        <v>44572.624317010799</v>
      </c>
      <c r="BO324" s="1">
        <v>30913.311743944199</v>
      </c>
      <c r="BP324" s="1">
        <v>53330.755601099001</v>
      </c>
      <c r="BQ324" s="1">
        <v>21847.742343313901</v>
      </c>
      <c r="BR324" s="1">
        <v>27708.03224407</v>
      </c>
      <c r="BS324" s="1">
        <v>28621.2845598432</v>
      </c>
      <c r="BT324" s="1">
        <v>28621.2845598432</v>
      </c>
      <c r="BU324" s="1">
        <v>51590.099394015699</v>
      </c>
      <c r="BV324" s="7">
        <v>0.554782504705994</v>
      </c>
      <c r="BW324" s="7">
        <v>1.8025081748566401</v>
      </c>
      <c r="BX324" s="1">
        <v>37731.731639591599</v>
      </c>
      <c r="BY324" s="1">
        <v>67376.615137293003</v>
      </c>
      <c r="BZ324" s="1">
        <v>5415.7440927932403</v>
      </c>
      <c r="CA324" s="1">
        <v>36991.190153842799</v>
      </c>
      <c r="CB324" s="1">
        <v>45308.921677336199</v>
      </c>
      <c r="CC324" s="1">
        <v>53687.175385076698</v>
      </c>
      <c r="CD324" s="1">
        <v>48251.911393756003</v>
      </c>
      <c r="CE324" s="1">
        <v>67037.557782496195</v>
      </c>
      <c r="CF324" s="1">
        <v>48528.196358842099</v>
      </c>
      <c r="CG324" s="1">
        <v>64277.131147857901</v>
      </c>
      <c r="CH324" s="1">
        <v>51590.099394015699</v>
      </c>
      <c r="CI324" s="1">
        <v>25620.363816004799</v>
      </c>
      <c r="CJ324" s="1">
        <v>40888.167772413901</v>
      </c>
      <c r="CK324" s="1">
        <v>38588.9680382898</v>
      </c>
      <c r="CL324" s="1">
        <v>28926.977448424601</v>
      </c>
      <c r="CM324" s="1">
        <v>52019.047242370303</v>
      </c>
      <c r="CN324" s="1">
        <v>80342.5197062261</v>
      </c>
      <c r="CO324" s="1">
        <v>55721.497130351403</v>
      </c>
      <c r="CP324" s="1">
        <v>96129.122942262795</v>
      </c>
      <c r="CQ324" s="1">
        <v>39380.734175985002</v>
      </c>
      <c r="CR324" s="1">
        <v>49943.9546291277</v>
      </c>
      <c r="CS324" s="1">
        <v>51590.099394015699</v>
      </c>
      <c r="CT324" s="20">
        <v>43925.347150754198</v>
      </c>
      <c r="CU324" s="20">
        <v>64509.898228699101</v>
      </c>
      <c r="CV324" s="20">
        <v>32536.369281246501</v>
      </c>
      <c r="CW324" s="20">
        <v>43832.925520881203</v>
      </c>
      <c r="CX324" s="20">
        <v>26094.468130033201</v>
      </c>
      <c r="CY324" s="20">
        <v>40551.425555903101</v>
      </c>
      <c r="CZ324" s="20">
        <v>39907.769772747597</v>
      </c>
      <c r="DA324" s="20">
        <v>29164.514382502501</v>
      </c>
      <c r="DB324" s="20">
        <v>61097.117823448301</v>
      </c>
      <c r="DC324" s="22">
        <v>54266.1341630608</v>
      </c>
      <c r="DD324" s="22">
        <v>47645.332739480597</v>
      </c>
      <c r="DE324" s="22">
        <v>62230.602076406904</v>
      </c>
      <c r="DF324" s="22">
        <v>53094.978820050099</v>
      </c>
      <c r="DG324" s="22">
        <v>62117.810870795001</v>
      </c>
      <c r="DH324" s="22">
        <v>73415.863780661006</v>
      </c>
      <c r="DI324" s="22">
        <v>47105.313479611803</v>
      </c>
      <c r="DJ324" s="22">
        <v>97281.389310031504</v>
      </c>
      <c r="DK324" s="22">
        <v>34740.653413912602</v>
      </c>
      <c r="DL324" s="22">
        <v>63220.244817903098</v>
      </c>
      <c r="DM324" s="6">
        <v>0.48903746275293603</v>
      </c>
      <c r="DN324" s="6">
        <v>1.4035079962157899</v>
      </c>
      <c r="DO324" s="5">
        <v>1.0282891114730099E-2</v>
      </c>
      <c r="DP324" s="5">
        <v>0.129638437391802</v>
      </c>
      <c r="DQ324" s="24">
        <v>42402.203982912899</v>
      </c>
      <c r="DR324" s="26">
        <v>59511.832347191303</v>
      </c>
      <c r="DS324" t="s">
        <v>1441</v>
      </c>
      <c r="DT324" t="s">
        <v>1442</v>
      </c>
      <c r="DU324" t="s">
        <v>774</v>
      </c>
      <c r="DV324" t="s">
        <v>774</v>
      </c>
      <c r="DW324" t="s">
        <v>5156</v>
      </c>
      <c r="DX324" t="s">
        <v>5157</v>
      </c>
      <c r="DY324" t="s">
        <v>5158</v>
      </c>
      <c r="DZ324" t="s">
        <v>5159</v>
      </c>
      <c r="EA324" t="s">
        <v>5160</v>
      </c>
      <c r="EB324" t="str">
        <f>"IL1RAP"</f>
        <v>IL1RAP</v>
      </c>
      <c r="EC324" t="s">
        <v>5161</v>
      </c>
      <c r="ED324" t="s">
        <v>1506</v>
      </c>
      <c r="EE324">
        <v>9606</v>
      </c>
      <c r="EF324" s="15" t="str">
        <f>HYPERLINK("http://www.uniprot.org/uniprot/Q9NPH3", "Q9NPH3")</f>
        <v>Q9NPH3</v>
      </c>
      <c r="EG324" t="s">
        <v>5162</v>
      </c>
      <c r="EH324" t="s">
        <v>3058</v>
      </c>
      <c r="EI324" t="s">
        <v>2268</v>
      </c>
      <c r="EJ324" t="s">
        <v>1542</v>
      </c>
      <c r="EK324" t="s">
        <v>1508</v>
      </c>
      <c r="EL324" t="s">
        <v>1508</v>
      </c>
      <c r="EM324" t="s">
        <v>2756</v>
      </c>
      <c r="EN324" t="s">
        <v>1508</v>
      </c>
      <c r="EO324" t="s">
        <v>2271</v>
      </c>
      <c r="EP324" t="s">
        <v>1575</v>
      </c>
      <c r="EQ324" t="s">
        <v>1514</v>
      </c>
      <c r="ER324" t="s">
        <v>5163</v>
      </c>
      <c r="ES324" t="s">
        <v>5164</v>
      </c>
      <c r="ET324" t="s">
        <v>5165</v>
      </c>
      <c r="EU324" t="s">
        <v>1508</v>
      </c>
      <c r="EV324" t="s">
        <v>5166</v>
      </c>
      <c r="EW324" t="s">
        <v>98</v>
      </c>
    </row>
    <row r="325" spans="1:153">
      <c r="A325">
        <v>215</v>
      </c>
      <c r="B325">
        <v>1</v>
      </c>
      <c r="C325" t="s">
        <v>776</v>
      </c>
      <c r="D325" t="s">
        <v>98</v>
      </c>
      <c r="E325" t="s">
        <v>98</v>
      </c>
      <c r="F325" t="s">
        <v>777</v>
      </c>
      <c r="G325" t="s">
        <v>98</v>
      </c>
      <c r="H325" t="s">
        <v>98</v>
      </c>
      <c r="I325">
        <v>25.1</v>
      </c>
      <c r="J325">
        <v>334</v>
      </c>
      <c r="K325">
        <v>36638</v>
      </c>
      <c r="L325" t="s">
        <v>778</v>
      </c>
      <c r="M325">
        <v>19</v>
      </c>
      <c r="N325">
        <v>16</v>
      </c>
      <c r="O325">
        <v>0.84199999999999997</v>
      </c>
      <c r="P325">
        <v>12</v>
      </c>
      <c r="Q325">
        <v>7</v>
      </c>
      <c r="R325">
        <v>10</v>
      </c>
      <c r="S325">
        <v>6</v>
      </c>
      <c r="T325">
        <v>11.25</v>
      </c>
      <c r="U325">
        <v>6.5</v>
      </c>
      <c r="V325">
        <v>10</v>
      </c>
      <c r="W325" s="1">
        <v>157414.54300000001</v>
      </c>
      <c r="X325" s="1">
        <v>69826.078739999997</v>
      </c>
      <c r="Y325" s="1">
        <v>14395.134120000001</v>
      </c>
      <c r="Z325" s="1">
        <v>97617.35742</v>
      </c>
      <c r="AA325" s="1">
        <v>39019.75836</v>
      </c>
      <c r="AB325" s="1">
        <v>162233.77720000001</v>
      </c>
      <c r="AC325" s="1">
        <v>175696.73069999999</v>
      </c>
      <c r="AD325" s="1">
        <v>105637.4148</v>
      </c>
      <c r="AE325" s="1">
        <v>105523.16989999999</v>
      </c>
      <c r="AF325" s="1">
        <v>147235.62820000001</v>
      </c>
      <c r="AG325" s="1">
        <v>117800.4954</v>
      </c>
      <c r="AH325">
        <v>6</v>
      </c>
      <c r="AI325" s="1">
        <v>16976.497619999998</v>
      </c>
      <c r="AJ325" s="1">
        <v>22251.071530000001</v>
      </c>
      <c r="AK325" s="1">
        <v>18412.74109</v>
      </c>
      <c r="AL325" s="1">
        <v>25278.661619999999</v>
      </c>
      <c r="AM325" s="1">
        <v>22963.86694</v>
      </c>
      <c r="AN325" s="1">
        <v>38396.135499999997</v>
      </c>
      <c r="AO325" s="1">
        <v>30294.345219999999</v>
      </c>
      <c r="AP325" s="1">
        <v>31981.847659999999</v>
      </c>
      <c r="AQ325" s="1">
        <v>13292.66309</v>
      </c>
      <c r="AR325" s="1">
        <v>64133.095209999999</v>
      </c>
      <c r="AS325" s="1">
        <v>28398.092550000001</v>
      </c>
      <c r="AT325" s="1">
        <v>68399.0502668181</v>
      </c>
      <c r="AU325" s="1">
        <v>108400.00798545399</v>
      </c>
      <c r="AV325" s="1">
        <v>28398.092548181801</v>
      </c>
      <c r="AW325" s="1">
        <v>78670.450644217795</v>
      </c>
      <c r="AX325" s="1">
        <v>61748.917961507897</v>
      </c>
      <c r="AY325" s="1">
        <v>10227.688921398299</v>
      </c>
      <c r="AZ325" s="1">
        <v>71417.876837761898</v>
      </c>
      <c r="BA325" s="1">
        <v>69016.271078798498</v>
      </c>
      <c r="BB325" s="1">
        <v>117189.803939825</v>
      </c>
      <c r="BC325" s="1">
        <v>103341.536193049</v>
      </c>
      <c r="BD325" s="1">
        <v>72957.160110242898</v>
      </c>
      <c r="BE325" s="1">
        <v>66026.540515102999</v>
      </c>
      <c r="BF325" s="1">
        <v>99984.306190686897</v>
      </c>
      <c r="BG325" s="1">
        <v>83696.811137284501</v>
      </c>
      <c r="BH325" s="1">
        <v>83696.811137284501</v>
      </c>
      <c r="BI325" s="1">
        <v>34556.960218840803</v>
      </c>
      <c r="BJ325" s="1">
        <v>42002.306147708499</v>
      </c>
      <c r="BK325" s="1">
        <v>32820.401838919701</v>
      </c>
      <c r="BL325" s="1">
        <v>39851.220980147802</v>
      </c>
      <c r="BM325" s="1">
        <v>36200.523889347598</v>
      </c>
      <c r="BN325" s="1">
        <v>65669.378038955998</v>
      </c>
      <c r="BO325" s="1">
        <v>49441.587773151397</v>
      </c>
      <c r="BP325" s="1">
        <v>54378.598957915798</v>
      </c>
      <c r="BQ325" s="1">
        <v>39105.5327956974</v>
      </c>
      <c r="BR325" s="1">
        <v>67569.064142973701</v>
      </c>
      <c r="BS325" s="1">
        <v>47926.596654251</v>
      </c>
      <c r="BT325" s="1">
        <v>47926.596654251</v>
      </c>
      <c r="BU325" s="1">
        <v>63334.850663940597</v>
      </c>
      <c r="BV325" s="7">
        <v>0.75671760731785798</v>
      </c>
      <c r="BW325" s="7">
        <v>1.3214969366768601</v>
      </c>
      <c r="BX325" s="1">
        <v>59531.315178110199</v>
      </c>
      <c r="BY325" s="1">
        <v>46726.493454299001</v>
      </c>
      <c r="BZ325" s="1">
        <v>7739.4722889919203</v>
      </c>
      <c r="CA325" s="1">
        <v>54043.164880392702</v>
      </c>
      <c r="CB325" s="1">
        <v>52225.827516749101</v>
      </c>
      <c r="CC325" s="1">
        <v>88679.588039393406</v>
      </c>
      <c r="CD325" s="1">
        <v>78200.360004556394</v>
      </c>
      <c r="CE325" s="1">
        <v>55207.967635328998</v>
      </c>
      <c r="CF325" s="1">
        <v>49963.445758064401</v>
      </c>
      <c r="CG325" s="1">
        <v>75659.884949952801</v>
      </c>
      <c r="CH325" s="1">
        <v>63334.850663940597</v>
      </c>
      <c r="CI325" s="1">
        <v>45666.917070062598</v>
      </c>
      <c r="CJ325" s="1">
        <v>55505.918907560699</v>
      </c>
      <c r="CK325" s="1">
        <v>43372.060490636199</v>
      </c>
      <c r="CL325" s="1">
        <v>52663.2664480983</v>
      </c>
      <c r="CM325" s="1">
        <v>47838.881425870597</v>
      </c>
      <c r="CN325" s="1">
        <v>86781.881911955497</v>
      </c>
      <c r="CO325" s="1">
        <v>65336.906786660198</v>
      </c>
      <c r="CP325" s="1">
        <v>71861.151943665696</v>
      </c>
      <c r="CQ325" s="1">
        <v>51677.841796631001</v>
      </c>
      <c r="CR325" s="1">
        <v>89292.311279062604</v>
      </c>
      <c r="CS325" s="1">
        <v>63334.850663940597</v>
      </c>
      <c r="CT325" s="20">
        <v>69303.304457822</v>
      </c>
      <c r="CU325" s="20">
        <v>44738.390778143701</v>
      </c>
      <c r="CV325" s="20">
        <v>47534.787671411999</v>
      </c>
      <c r="CW325" s="20">
        <v>50524.504293226797</v>
      </c>
      <c r="CX325" s="20">
        <v>46511.982446447597</v>
      </c>
      <c r="CY325" s="20">
        <v>55048.789444914299</v>
      </c>
      <c r="CZ325" s="20">
        <v>44854.327353676003</v>
      </c>
      <c r="DA325" s="20">
        <v>53095.716429189997</v>
      </c>
      <c r="DB325" s="20">
        <v>56187.453057343002</v>
      </c>
      <c r="DC325" s="22">
        <v>89635.902569915197</v>
      </c>
      <c r="DD325" s="22">
        <v>77217.296996993202</v>
      </c>
      <c r="DE325" s="22">
        <v>51249.257565560802</v>
      </c>
      <c r="DF325" s="22">
        <v>54665.293444762501</v>
      </c>
      <c r="DG325" s="22">
        <v>73118.173445174107</v>
      </c>
      <c r="DH325" s="22">
        <v>79300.062337773605</v>
      </c>
      <c r="DI325" s="22">
        <v>55233.897767929499</v>
      </c>
      <c r="DJ325" s="22">
        <v>72722.526582270701</v>
      </c>
      <c r="DK325" s="22">
        <v>45588.840040736999</v>
      </c>
      <c r="DL325" s="22">
        <v>113028.329881721</v>
      </c>
      <c r="DM325" s="6">
        <v>0.45349265800403499</v>
      </c>
      <c r="DN325" s="6">
        <v>1.36935579620167</v>
      </c>
      <c r="DO325" s="5">
        <v>3.8377356522345E-3</v>
      </c>
      <c r="DP325" s="5">
        <v>6.89316365228273E-2</v>
      </c>
      <c r="DQ325" s="24">
        <v>51977.695103575097</v>
      </c>
      <c r="DR325" s="26">
        <v>71175.958063283702</v>
      </c>
      <c r="DS325" t="s">
        <v>1441</v>
      </c>
      <c r="DT325" t="s">
        <v>1444</v>
      </c>
      <c r="DU325" t="s">
        <v>776</v>
      </c>
      <c r="DV325" t="s">
        <v>776</v>
      </c>
      <c r="DW325" t="s">
        <v>5167</v>
      </c>
      <c r="DX325" t="s">
        <v>5168</v>
      </c>
      <c r="DY325" t="s">
        <v>5169</v>
      </c>
      <c r="DZ325" t="s">
        <v>5170</v>
      </c>
      <c r="EA325" t="s">
        <v>1508</v>
      </c>
      <c r="EB325" t="str">
        <f>"LDHB"</f>
        <v>LDHB</v>
      </c>
      <c r="EC325" t="s">
        <v>1508</v>
      </c>
      <c r="ED325" t="s">
        <v>1506</v>
      </c>
      <c r="EE325">
        <v>9606</v>
      </c>
      <c r="EF325" s="15" t="str">
        <f>HYPERLINK("http://www.uniprot.org/uniprot/P07195", "P07195")</f>
        <v>P07195</v>
      </c>
      <c r="EG325" t="s">
        <v>5171</v>
      </c>
      <c r="EH325" t="s">
        <v>1508</v>
      </c>
      <c r="EI325" t="s">
        <v>3082</v>
      </c>
      <c r="EJ325" t="s">
        <v>1510</v>
      </c>
      <c r="EK325" t="s">
        <v>1508</v>
      </c>
      <c r="EL325" t="s">
        <v>1603</v>
      </c>
      <c r="EM325" t="s">
        <v>1508</v>
      </c>
      <c r="EN325" t="s">
        <v>3410</v>
      </c>
      <c r="EO325" t="s">
        <v>1574</v>
      </c>
      <c r="EP325" t="s">
        <v>3247</v>
      </c>
      <c r="EQ325" t="s">
        <v>1514</v>
      </c>
      <c r="ER325" t="s">
        <v>5172</v>
      </c>
      <c r="ES325" t="s">
        <v>5173</v>
      </c>
      <c r="ET325" t="s">
        <v>5174</v>
      </c>
      <c r="EU325" t="s">
        <v>5175</v>
      </c>
      <c r="EV325" t="s">
        <v>5176</v>
      </c>
      <c r="EW325" t="s">
        <v>98</v>
      </c>
    </row>
    <row r="326" spans="1:153">
      <c r="A326">
        <v>529</v>
      </c>
      <c r="B326">
        <v>1</v>
      </c>
      <c r="C326" t="s">
        <v>779</v>
      </c>
      <c r="D326" t="s">
        <v>98</v>
      </c>
      <c r="E326" t="s">
        <v>98</v>
      </c>
      <c r="F326" t="s">
        <v>98</v>
      </c>
      <c r="G326" t="s">
        <v>98</v>
      </c>
      <c r="H326" t="s">
        <v>98</v>
      </c>
      <c r="I326">
        <v>6.9</v>
      </c>
      <c r="J326">
        <v>1427</v>
      </c>
      <c r="K326">
        <v>153603</v>
      </c>
      <c r="L326" t="s">
        <v>780</v>
      </c>
      <c r="M326">
        <v>13</v>
      </c>
      <c r="N326">
        <v>13</v>
      </c>
      <c r="O326">
        <v>1</v>
      </c>
      <c r="P326">
        <v>10</v>
      </c>
      <c r="Q326">
        <v>3</v>
      </c>
      <c r="R326">
        <v>10</v>
      </c>
      <c r="S326">
        <v>3</v>
      </c>
      <c r="T326">
        <v>10</v>
      </c>
      <c r="U326">
        <v>3</v>
      </c>
      <c r="V326">
        <v>10</v>
      </c>
      <c r="W326" s="1">
        <v>158333.4541</v>
      </c>
      <c r="X326" s="1">
        <v>115385.4409</v>
      </c>
      <c r="Y326" s="1">
        <v>14784.483340000001</v>
      </c>
      <c r="Z326" s="1">
        <v>143783.09030000001</v>
      </c>
      <c r="AA326" s="1">
        <v>40965.279419999999</v>
      </c>
      <c r="AB326" s="1">
        <v>121063.9648</v>
      </c>
      <c r="AC326" s="1">
        <v>179358.87299999999</v>
      </c>
      <c r="AD326" s="1">
        <v>140698.6538</v>
      </c>
      <c r="AE326" s="1">
        <v>165759.8014</v>
      </c>
      <c r="AF326" s="1">
        <v>160165.60800000001</v>
      </c>
      <c r="AG326" s="1">
        <v>136168.24059999999</v>
      </c>
      <c r="AH326">
        <v>3</v>
      </c>
      <c r="AI326" s="1">
        <v>9767.0229500000005</v>
      </c>
      <c r="AJ326" s="1">
        <v>5759.770141</v>
      </c>
      <c r="AK326" s="1">
        <v>11759.54443</v>
      </c>
      <c r="AL326" s="1">
        <v>8922.0546880000002</v>
      </c>
      <c r="AM326" s="1">
        <v>7571.1782219999996</v>
      </c>
      <c r="AN326" s="1">
        <v>8710.2628179999992</v>
      </c>
      <c r="AO326" s="1">
        <v>9757.3148189999993</v>
      </c>
      <c r="AP326" s="1">
        <v>15211.092650000001</v>
      </c>
      <c r="AQ326" s="1">
        <v>7138.9582209999999</v>
      </c>
      <c r="AR326" s="1">
        <v>12070.41943</v>
      </c>
      <c r="AS326" s="1">
        <v>9666.761837</v>
      </c>
      <c r="AT326" s="1">
        <v>67400.057721181802</v>
      </c>
      <c r="AU326" s="1">
        <v>125133.353605454</v>
      </c>
      <c r="AV326" s="1">
        <v>9666.7618369090906</v>
      </c>
      <c r="AW326" s="1">
        <v>79129.6912516054</v>
      </c>
      <c r="AX326" s="1">
        <v>102038.18190359</v>
      </c>
      <c r="AY326" s="1">
        <v>10504.320085148</v>
      </c>
      <c r="AZ326" s="1">
        <v>105193.208521483</v>
      </c>
      <c r="BA326" s="1">
        <v>72457.415117355995</v>
      </c>
      <c r="BB326" s="1">
        <v>87450.730322328207</v>
      </c>
      <c r="BC326" s="1">
        <v>105495.53991031701</v>
      </c>
      <c r="BD326" s="1">
        <v>97171.766575475107</v>
      </c>
      <c r="BE326" s="1">
        <v>103716.99649739701</v>
      </c>
      <c r="BF326" s="1">
        <v>108764.756107377</v>
      </c>
      <c r="BG326" s="1">
        <v>96747.025364330606</v>
      </c>
      <c r="BH326" s="1">
        <v>96747.025364330606</v>
      </c>
      <c r="BI326" s="1">
        <v>19881.522743656202</v>
      </c>
      <c r="BJ326" s="1">
        <v>10872.4484785615</v>
      </c>
      <c r="BK326" s="1">
        <v>20961.1905011167</v>
      </c>
      <c r="BL326" s="1">
        <v>14065.411306710301</v>
      </c>
      <c r="BM326" s="1">
        <v>11935.2989987329</v>
      </c>
      <c r="BN326" s="1">
        <v>14897.268549693001</v>
      </c>
      <c r="BO326" s="1">
        <v>15924.329558883201</v>
      </c>
      <c r="BP326" s="1">
        <v>25863.3558548459</v>
      </c>
      <c r="BQ326" s="1">
        <v>21002.019155096899</v>
      </c>
      <c r="BR326" s="1">
        <v>12717.099370109499</v>
      </c>
      <c r="BS326" s="1">
        <v>16314.2997966814</v>
      </c>
      <c r="BT326" s="1">
        <v>16314.2997966814</v>
      </c>
      <c r="BU326" s="1">
        <v>39728.578834773703</v>
      </c>
      <c r="BV326" s="7">
        <v>0.41064393127502902</v>
      </c>
      <c r="BW326" s="7">
        <v>2.4351997529710099</v>
      </c>
      <c r="BX326" s="1">
        <v>32494.127496138601</v>
      </c>
      <c r="BY326" s="1">
        <v>41901.360157046802</v>
      </c>
      <c r="BZ326" s="1">
        <v>4313.5352951364603</v>
      </c>
      <c r="CA326" s="1">
        <v>43196.952690695703</v>
      </c>
      <c r="CB326" s="1">
        <v>29754.197793817799</v>
      </c>
      <c r="CC326" s="1">
        <v>35911.111692433296</v>
      </c>
      <c r="CD326" s="1">
        <v>43321.103240754397</v>
      </c>
      <c r="CE326" s="1">
        <v>39902.996235492603</v>
      </c>
      <c r="CF326" s="1">
        <v>42590.755181729597</v>
      </c>
      <c r="CG326" s="1">
        <v>44663.587032103402</v>
      </c>
      <c r="CH326" s="1">
        <v>39728.578834773703</v>
      </c>
      <c r="CI326" s="1">
        <v>48415.4792740392</v>
      </c>
      <c r="CJ326" s="1">
        <v>26476.583849183098</v>
      </c>
      <c r="CK326" s="1">
        <v>51044.685930297899</v>
      </c>
      <c r="CL326" s="1">
        <v>34252.086139536601</v>
      </c>
      <c r="CM326" s="1">
        <v>29064.837173349701</v>
      </c>
      <c r="CN326" s="1">
        <v>36277.824692155402</v>
      </c>
      <c r="CO326" s="1">
        <v>38778.923408021503</v>
      </c>
      <c r="CP326" s="1">
        <v>62982.4377887222</v>
      </c>
      <c r="CQ326" s="1">
        <v>51144.111858384502</v>
      </c>
      <c r="CR326" s="1">
        <v>30968.677244598599</v>
      </c>
      <c r="CS326" s="1">
        <v>39728.578834773703</v>
      </c>
      <c r="CT326" s="20">
        <v>37827.996983077399</v>
      </c>
      <c r="CU326" s="20">
        <v>40118.555582929803</v>
      </c>
      <c r="CV326" s="20">
        <v>37994.776559602098</v>
      </c>
      <c r="CW326" s="20">
        <v>28784.916690753202</v>
      </c>
      <c r="CX326" s="20">
        <v>49311.406738396203</v>
      </c>
      <c r="CY326" s="20">
        <v>26258.530949854499</v>
      </c>
      <c r="CZ326" s="20">
        <v>52789.1694902866</v>
      </c>
      <c r="DA326" s="20">
        <v>34533.350766712603</v>
      </c>
      <c r="DB326" s="20">
        <v>34137.068543867703</v>
      </c>
      <c r="DC326" s="22">
        <v>36298.374631717699</v>
      </c>
      <c r="DD326" s="22">
        <v>42776.510171869202</v>
      </c>
      <c r="DE326" s="22">
        <v>37041.735446926999</v>
      </c>
      <c r="DF326" s="22">
        <v>46598.790269934398</v>
      </c>
      <c r="DG326" s="22">
        <v>43163.162426920899</v>
      </c>
      <c r="DH326" s="22">
        <v>33150.165635788297</v>
      </c>
      <c r="DI326" s="22">
        <v>32782.560369177801</v>
      </c>
      <c r="DJ326" s="22">
        <v>63737.386368328203</v>
      </c>
      <c r="DK326" s="22">
        <v>45117.997452623</v>
      </c>
      <c r="DL326" s="22">
        <v>39200.887707604903</v>
      </c>
      <c r="DM326" s="6">
        <v>0.144962460599216</v>
      </c>
      <c r="DN326" s="6">
        <v>1.1057042603366201</v>
      </c>
      <c r="DO326" s="5">
        <v>0.328562690142017</v>
      </c>
      <c r="DP326" s="5">
        <v>0.69120913225521696</v>
      </c>
      <c r="DQ326" s="24">
        <v>37972.8635894978</v>
      </c>
      <c r="DR326" s="26">
        <v>41986.757048089203</v>
      </c>
      <c r="DS326" t="s">
        <v>1441</v>
      </c>
      <c r="DT326" t="s">
        <v>1442</v>
      </c>
      <c r="DU326" t="s">
        <v>779</v>
      </c>
      <c r="DV326" t="s">
        <v>779</v>
      </c>
      <c r="DW326" t="s">
        <v>5177</v>
      </c>
      <c r="DX326" t="s">
        <v>5178</v>
      </c>
      <c r="DY326" t="s">
        <v>5179</v>
      </c>
      <c r="DZ326" t="s">
        <v>5180</v>
      </c>
      <c r="EA326" t="s">
        <v>5181</v>
      </c>
      <c r="EB326" t="str">
        <f>"ADAMTS13"</f>
        <v>ADAMTS13</v>
      </c>
      <c r="EC326" t="s">
        <v>5182</v>
      </c>
      <c r="ED326" t="s">
        <v>1506</v>
      </c>
      <c r="EE326">
        <v>9606</v>
      </c>
      <c r="EF326" s="15" t="str">
        <f>HYPERLINK("http://www.uniprot.org/uniprot/Q76LX8", "Q76LX8")</f>
        <v>Q76LX8</v>
      </c>
      <c r="EG326" t="s">
        <v>5183</v>
      </c>
      <c r="EH326" t="s">
        <v>1653</v>
      </c>
      <c r="EI326" t="s">
        <v>1509</v>
      </c>
      <c r="EJ326" t="s">
        <v>1542</v>
      </c>
      <c r="EK326" t="s">
        <v>1508</v>
      </c>
      <c r="EL326" t="s">
        <v>1603</v>
      </c>
      <c r="EM326" t="s">
        <v>1559</v>
      </c>
      <c r="EN326" t="s">
        <v>3659</v>
      </c>
      <c r="EO326" t="s">
        <v>4214</v>
      </c>
      <c r="EP326" t="s">
        <v>5184</v>
      </c>
      <c r="EQ326" t="s">
        <v>1514</v>
      </c>
      <c r="ER326" t="s">
        <v>5185</v>
      </c>
      <c r="ES326" t="s">
        <v>5186</v>
      </c>
      <c r="ET326" t="s">
        <v>5187</v>
      </c>
      <c r="EU326" t="s">
        <v>1508</v>
      </c>
      <c r="EV326" t="s">
        <v>4654</v>
      </c>
      <c r="EW326" t="s">
        <v>98</v>
      </c>
    </row>
    <row r="327" spans="1:153">
      <c r="A327">
        <v>501</v>
      </c>
      <c r="B327">
        <v>1</v>
      </c>
      <c r="C327" t="s">
        <v>781</v>
      </c>
      <c r="D327" t="s">
        <v>98</v>
      </c>
      <c r="E327" t="s">
        <v>98</v>
      </c>
      <c r="F327" t="s">
        <v>98</v>
      </c>
      <c r="G327" t="s">
        <v>98</v>
      </c>
      <c r="H327" t="s">
        <v>98</v>
      </c>
      <c r="I327">
        <v>3.3</v>
      </c>
      <c r="J327">
        <v>572</v>
      </c>
      <c r="K327">
        <v>63922</v>
      </c>
      <c r="L327" t="s">
        <v>782</v>
      </c>
      <c r="M327">
        <v>5</v>
      </c>
      <c r="N327">
        <v>5</v>
      </c>
      <c r="O327">
        <v>1</v>
      </c>
      <c r="P327">
        <v>3</v>
      </c>
      <c r="Q327">
        <v>2</v>
      </c>
      <c r="R327">
        <v>3</v>
      </c>
      <c r="S327">
        <v>2</v>
      </c>
      <c r="T327">
        <v>3</v>
      </c>
      <c r="U327">
        <v>2</v>
      </c>
      <c r="V327">
        <v>3</v>
      </c>
      <c r="W327" s="1">
        <v>119596.9664</v>
      </c>
      <c r="X327" s="1">
        <v>76937.14069</v>
      </c>
      <c r="Y327" s="1">
        <v>11352.38184</v>
      </c>
      <c r="Z327" s="1">
        <v>148919.33979999999</v>
      </c>
      <c r="AA327" s="1">
        <v>74149.004459999996</v>
      </c>
      <c r="AB327" s="1">
        <v>125193.6593</v>
      </c>
      <c r="AC327" s="1">
        <v>174178.84450000001</v>
      </c>
      <c r="AD327" s="1">
        <v>166600.87059999999</v>
      </c>
      <c r="AE327" s="1">
        <v>210499.82980000001</v>
      </c>
      <c r="AF327" s="1">
        <v>147899.04610000001</v>
      </c>
      <c r="AG327" s="1">
        <v>138219.41130000001</v>
      </c>
      <c r="AH327">
        <v>2</v>
      </c>
      <c r="AI327" s="1">
        <v>3149.2796629999998</v>
      </c>
      <c r="AJ327" s="1">
        <v>5140.1242670000001</v>
      </c>
      <c r="AK327" s="1">
        <v>8930.5795890000009</v>
      </c>
      <c r="AL327" s="1">
        <v>5555.7631220000003</v>
      </c>
      <c r="AM327" s="1">
        <v>4703.2148740000002</v>
      </c>
      <c r="AN327" s="1">
        <v>6169.4130859999996</v>
      </c>
      <c r="AO327" s="1">
        <v>3789.0418089999998</v>
      </c>
      <c r="AP327" s="1">
        <v>4830.1167599999999</v>
      </c>
      <c r="AQ327" s="1">
        <v>2623.2272950000001</v>
      </c>
      <c r="AR327" s="1">
        <v>10162.2135</v>
      </c>
      <c r="AS327" s="1">
        <v>5505.2973970000003</v>
      </c>
      <c r="AT327" s="1">
        <v>66095.671188727196</v>
      </c>
      <c r="AU327" s="1">
        <v>126686.04498090901</v>
      </c>
      <c r="AV327" s="1">
        <v>5505.2973965454503</v>
      </c>
      <c r="AW327" s="1">
        <v>59770.508258372101</v>
      </c>
      <c r="AX327" s="1">
        <v>68037.4048548469</v>
      </c>
      <c r="AY327" s="1">
        <v>8065.8248133398802</v>
      </c>
      <c r="AZ327" s="1">
        <v>108950.942226778</v>
      </c>
      <c r="BA327" s="1">
        <v>131151.19127135401</v>
      </c>
      <c r="BB327" s="1">
        <v>90433.821125852803</v>
      </c>
      <c r="BC327" s="1">
        <v>102448.74387386801</v>
      </c>
      <c r="BD327" s="1">
        <v>115060.808842039</v>
      </c>
      <c r="BE327" s="1">
        <v>131711.12613356</v>
      </c>
      <c r="BF327" s="1">
        <v>100434.81792658201</v>
      </c>
      <c r="BG327" s="1">
        <v>98204.374470591094</v>
      </c>
      <c r="BH327" s="1">
        <v>98204.374470591094</v>
      </c>
      <c r="BI327" s="1">
        <v>6410.5997873250099</v>
      </c>
      <c r="BJ327" s="1">
        <v>9702.7719680248392</v>
      </c>
      <c r="BK327" s="1">
        <v>15918.608170981101</v>
      </c>
      <c r="BL327" s="1">
        <v>8758.5310969551992</v>
      </c>
      <c r="BM327" s="1">
        <v>7414.2061024750001</v>
      </c>
      <c r="BN327" s="1">
        <v>10551.622316860899</v>
      </c>
      <c r="BO327" s="1">
        <v>6183.8683693396597</v>
      </c>
      <c r="BP327" s="1">
        <v>8212.6268939881393</v>
      </c>
      <c r="BQ327" s="1">
        <v>7717.2422351066498</v>
      </c>
      <c r="BR327" s="1">
        <v>10706.660166138699</v>
      </c>
      <c r="BS327" s="1">
        <v>9291.1228929605404</v>
      </c>
      <c r="BT327" s="1">
        <v>9291.1228929605404</v>
      </c>
      <c r="BU327" s="1">
        <v>30206.4382513493</v>
      </c>
      <c r="BV327" s="7">
        <v>0.307587502228784</v>
      </c>
      <c r="BW327" s="7">
        <v>3.25110738490342</v>
      </c>
      <c r="BX327" s="1">
        <v>18384.661342137599</v>
      </c>
      <c r="BY327" s="1">
        <v>20927.455417430901</v>
      </c>
      <c r="BZ327" s="1">
        <v>2480.9469077501599</v>
      </c>
      <c r="CA327" s="1">
        <v>33511.948185007401</v>
      </c>
      <c r="CB327" s="1">
        <v>40340.467337485497</v>
      </c>
      <c r="CC327" s="1">
        <v>27816.313157105698</v>
      </c>
      <c r="CD327" s="1">
        <v>31511.953234639601</v>
      </c>
      <c r="CE327" s="1">
        <v>35391.2667961466</v>
      </c>
      <c r="CF327" s="1">
        <v>40512.696303162098</v>
      </c>
      <c r="CG327" s="1">
        <v>30892.494782840098</v>
      </c>
      <c r="CH327" s="1">
        <v>30206.4382513493</v>
      </c>
      <c r="CI327" s="1">
        <v>20841.5483102326</v>
      </c>
      <c r="CJ327" s="1">
        <v>31544.753599279498</v>
      </c>
      <c r="CK327" s="1">
        <v>51753.1045820609</v>
      </c>
      <c r="CL327" s="1">
        <v>28474.9251302173</v>
      </c>
      <c r="CM327" s="1">
        <v>24104.380212952499</v>
      </c>
      <c r="CN327" s="1">
        <v>34304.457237058297</v>
      </c>
      <c r="CO327" s="1">
        <v>20104.420122830801</v>
      </c>
      <c r="CP327" s="1">
        <v>26700.1319445013</v>
      </c>
      <c r="CQ327" s="1">
        <v>25089.583221643799</v>
      </c>
      <c r="CR327" s="1">
        <v>34808.501933785097</v>
      </c>
      <c r="CS327" s="1">
        <v>30206.4382513493</v>
      </c>
      <c r="CT327" s="20">
        <v>21402.479997898801</v>
      </c>
      <c r="CU327" s="20">
        <v>20037.041285216899</v>
      </c>
      <c r="CV327" s="20">
        <v>29476.1297743248</v>
      </c>
      <c r="CW327" s="20">
        <v>39026.324944873399</v>
      </c>
      <c r="CX327" s="20">
        <v>21227.220740018402</v>
      </c>
      <c r="CY327" s="20">
        <v>31284.9608322024</v>
      </c>
      <c r="CZ327" s="20">
        <v>53521.798785509702</v>
      </c>
      <c r="DA327" s="20">
        <v>28708.749988883999</v>
      </c>
      <c r="DB327" s="20">
        <v>28310.940626617499</v>
      </c>
      <c r="DC327" s="22">
        <v>28116.282350082402</v>
      </c>
      <c r="DD327" s="22">
        <v>31115.813939127002</v>
      </c>
      <c r="DE327" s="22">
        <v>32853.521426253697</v>
      </c>
      <c r="DF327" s="22">
        <v>44325.174095772702</v>
      </c>
      <c r="DG327" s="22">
        <v>29854.695036609999</v>
      </c>
      <c r="DH327" s="22">
        <v>31346.930228156802</v>
      </c>
      <c r="DI327" s="22">
        <v>16995.6849866462</v>
      </c>
      <c r="DJ327" s="22">
        <v>27020.177141138702</v>
      </c>
      <c r="DK327" s="22">
        <v>22133.373926131098</v>
      </c>
      <c r="DL327" s="22">
        <v>44061.429062626601</v>
      </c>
      <c r="DM327" s="6">
        <v>2.1204774099713601E-2</v>
      </c>
      <c r="DN327" s="6">
        <v>1.01481755127805</v>
      </c>
      <c r="DO327" s="5">
        <v>0.91532847567685705</v>
      </c>
      <c r="DP327" s="5">
        <v>0.96395113642534602</v>
      </c>
      <c r="DQ327" s="24">
        <v>30332.849663949499</v>
      </c>
      <c r="DR327" s="26">
        <v>30782.308219254501</v>
      </c>
      <c r="DS327" t="s">
        <v>1441</v>
      </c>
      <c r="DT327" t="s">
        <v>1442</v>
      </c>
      <c r="DU327" t="s">
        <v>781</v>
      </c>
      <c r="DV327" t="s">
        <v>781</v>
      </c>
      <c r="DW327" t="s">
        <v>5188</v>
      </c>
      <c r="DX327" t="s">
        <v>5189</v>
      </c>
      <c r="DY327" t="s">
        <v>5190</v>
      </c>
      <c r="DZ327" t="s">
        <v>5191</v>
      </c>
      <c r="EA327" t="s">
        <v>5192</v>
      </c>
      <c r="EB327" t="str">
        <f>"GPNMB"</f>
        <v>GPNMB</v>
      </c>
      <c r="EC327" t="s">
        <v>5193</v>
      </c>
      <c r="ED327" t="s">
        <v>1506</v>
      </c>
      <c r="EE327">
        <v>9606</v>
      </c>
      <c r="EF327" s="15" t="str">
        <f>HYPERLINK("http://www.uniprot.org/uniprot/Q14956", "Q14956")</f>
        <v>Q14956</v>
      </c>
      <c r="EG327" t="s">
        <v>5194</v>
      </c>
      <c r="EH327" t="s">
        <v>1508</v>
      </c>
      <c r="EI327" t="s">
        <v>4905</v>
      </c>
      <c r="EJ327" t="s">
        <v>1542</v>
      </c>
      <c r="EK327" t="s">
        <v>1508</v>
      </c>
      <c r="EL327" t="s">
        <v>2075</v>
      </c>
      <c r="EM327" t="s">
        <v>3025</v>
      </c>
      <c r="EN327" t="s">
        <v>1508</v>
      </c>
      <c r="EO327" t="s">
        <v>1508</v>
      </c>
      <c r="EP327" t="s">
        <v>2385</v>
      </c>
      <c r="EQ327" t="s">
        <v>1508</v>
      </c>
      <c r="ER327" t="s">
        <v>5195</v>
      </c>
      <c r="ES327" t="s">
        <v>5196</v>
      </c>
      <c r="ET327" t="s">
        <v>5197</v>
      </c>
      <c r="EU327" t="s">
        <v>1508</v>
      </c>
      <c r="EV327" t="s">
        <v>5198</v>
      </c>
      <c r="EW327" t="s">
        <v>98</v>
      </c>
    </row>
    <row r="328" spans="1:153">
      <c r="A328">
        <v>490</v>
      </c>
      <c r="B328">
        <v>1</v>
      </c>
      <c r="C328" t="s">
        <v>783</v>
      </c>
      <c r="D328" t="s">
        <v>98</v>
      </c>
      <c r="E328" t="s">
        <v>98</v>
      </c>
      <c r="F328" t="s">
        <v>98</v>
      </c>
      <c r="G328" t="s">
        <v>98</v>
      </c>
      <c r="H328" t="s">
        <v>98</v>
      </c>
      <c r="I328">
        <v>6</v>
      </c>
      <c r="J328">
        <v>747</v>
      </c>
      <c r="K328">
        <v>82860</v>
      </c>
      <c r="L328" t="s">
        <v>784</v>
      </c>
      <c r="M328">
        <v>18</v>
      </c>
      <c r="N328">
        <v>18</v>
      </c>
      <c r="O328">
        <v>1</v>
      </c>
      <c r="P328">
        <v>10</v>
      </c>
      <c r="Q328">
        <v>8</v>
      </c>
      <c r="R328">
        <v>10</v>
      </c>
      <c r="S328">
        <v>8</v>
      </c>
      <c r="T328">
        <v>10</v>
      </c>
      <c r="U328">
        <v>8</v>
      </c>
      <c r="V328">
        <v>10</v>
      </c>
      <c r="W328" s="1">
        <v>82414.441409999999</v>
      </c>
      <c r="X328" s="1">
        <v>51903.938779999997</v>
      </c>
      <c r="Y328" s="1">
        <v>18365.26843</v>
      </c>
      <c r="Z328" s="1">
        <v>308718.0894</v>
      </c>
      <c r="AA328" s="1">
        <v>22085.6983</v>
      </c>
      <c r="AB328" s="1">
        <v>86357.940549999999</v>
      </c>
      <c r="AC328" s="1">
        <v>72930.517089999994</v>
      </c>
      <c r="AD328" s="1">
        <v>190048.2837</v>
      </c>
      <c r="AE328" s="1">
        <v>50660.779909999997</v>
      </c>
      <c r="AF328" s="1">
        <v>62237.761350000001</v>
      </c>
      <c r="AG328" s="1">
        <v>103039.7167</v>
      </c>
      <c r="AH328">
        <v>8</v>
      </c>
      <c r="AI328" s="1">
        <v>22455.6499</v>
      </c>
      <c r="AJ328" s="1">
        <v>25303.06091</v>
      </c>
      <c r="AK328" s="1">
        <v>33082.642209999998</v>
      </c>
      <c r="AL328" s="1">
        <v>69642.685549999995</v>
      </c>
      <c r="AM328" s="1">
        <v>22725.194029999999</v>
      </c>
      <c r="AN328" s="1">
        <v>41461.106939999998</v>
      </c>
      <c r="AO328" s="1">
        <v>55629.423580000002</v>
      </c>
      <c r="AP328" s="1">
        <v>31548.99207</v>
      </c>
      <c r="AQ328" s="1">
        <v>22543.681700000001</v>
      </c>
      <c r="AR328" s="1">
        <v>36854.716310000003</v>
      </c>
      <c r="AS328" s="1">
        <v>36124.715320000003</v>
      </c>
      <c r="AT328" s="1">
        <v>65733.377460909105</v>
      </c>
      <c r="AU328" s="1">
        <v>95342.039601818193</v>
      </c>
      <c r="AV328" s="1">
        <v>36124.715320000003</v>
      </c>
      <c r="AW328" s="1">
        <v>41187.943132523498</v>
      </c>
      <c r="AX328" s="1">
        <v>45899.929015623602</v>
      </c>
      <c r="AY328" s="1">
        <v>13048.4544912331</v>
      </c>
      <c r="AZ328" s="1">
        <v>225861.37413550899</v>
      </c>
      <c r="BA328" s="1">
        <v>39064.120458519297</v>
      </c>
      <c r="BB328" s="1">
        <v>62380.783437134698</v>
      </c>
      <c r="BC328" s="1">
        <v>42896.368312640698</v>
      </c>
      <c r="BD328" s="1">
        <v>131254.47161716901</v>
      </c>
      <c r="BE328" s="1">
        <v>31698.7827452891</v>
      </c>
      <c r="BF328" s="1">
        <v>42264.2227531264</v>
      </c>
      <c r="BG328" s="1">
        <v>73209.333110149193</v>
      </c>
      <c r="BH328" s="1">
        <v>73209.333110149193</v>
      </c>
      <c r="BI328" s="1">
        <v>45710.194037214897</v>
      </c>
      <c r="BJ328" s="1">
        <v>47763.4036357769</v>
      </c>
      <c r="BK328" s="1">
        <v>58969.254274427301</v>
      </c>
      <c r="BL328" s="1">
        <v>109790.070899489</v>
      </c>
      <c r="BM328" s="1">
        <v>35824.276961825701</v>
      </c>
      <c r="BN328" s="1">
        <v>70911.4360104402</v>
      </c>
      <c r="BO328" s="1">
        <v>90789.452907026498</v>
      </c>
      <c r="BP328" s="1">
        <v>53642.616447288601</v>
      </c>
      <c r="BQ328" s="1">
        <v>66320.998139065501</v>
      </c>
      <c r="BR328" s="1">
        <v>38829.229778593202</v>
      </c>
      <c r="BS328" s="1">
        <v>60966.582785197803</v>
      </c>
      <c r="BT328" s="1">
        <v>60966.582785197803</v>
      </c>
      <c r="BU328" s="1">
        <v>66808.104805547599</v>
      </c>
      <c r="BV328" s="7">
        <v>0.91256267428402205</v>
      </c>
      <c r="BW328" s="7">
        <v>1.0958151458304799</v>
      </c>
      <c r="BX328" s="1">
        <v>37586.5795332739</v>
      </c>
      <c r="BY328" s="1">
        <v>41886.561971944298</v>
      </c>
      <c r="BZ328" s="1">
        <v>11907.532525793</v>
      </c>
      <c r="CA328" s="1">
        <v>206112.659598564</v>
      </c>
      <c r="CB328" s="1">
        <v>35648.458234179598</v>
      </c>
      <c r="CC328" s="1">
        <v>56926.374557324103</v>
      </c>
      <c r="CD328" s="1">
        <v>39145.6245844558</v>
      </c>
      <c r="CE328" s="1">
        <v>119777.9316307</v>
      </c>
      <c r="CF328" s="1">
        <v>28927.1259535893</v>
      </c>
      <c r="CG328" s="1">
        <v>38568.752142128702</v>
      </c>
      <c r="CH328" s="1">
        <v>66808.104805547599</v>
      </c>
      <c r="CI328" s="1">
        <v>50089.922944830199</v>
      </c>
      <c r="CJ328" s="1">
        <v>52339.861120499001</v>
      </c>
      <c r="CK328" s="1">
        <v>64619.401972246298</v>
      </c>
      <c r="CL328" s="1">
        <v>120309.622553462</v>
      </c>
      <c r="CM328" s="1">
        <v>39256.7852831946</v>
      </c>
      <c r="CN328" s="1">
        <v>77705.825592829293</v>
      </c>
      <c r="CO328" s="1">
        <v>99488.457577182795</v>
      </c>
      <c r="CP328" s="1">
        <v>58782.3915649142</v>
      </c>
      <c r="CQ328" s="1">
        <v>72675.554247383101</v>
      </c>
      <c r="CR328" s="1">
        <v>42549.658092314399</v>
      </c>
      <c r="CS328" s="1">
        <v>66808.104805547599</v>
      </c>
      <c r="CT328" s="20">
        <v>43756.368511751702</v>
      </c>
      <c r="CU328" s="20">
        <v>40104.387025886899</v>
      </c>
      <c r="CV328" s="20">
        <v>181290.668895715</v>
      </c>
      <c r="CW328" s="20">
        <v>34487.164047751998</v>
      </c>
      <c r="CX328" s="20">
        <v>51016.835955435497</v>
      </c>
      <c r="CY328" s="20">
        <v>51908.806323823199</v>
      </c>
      <c r="CZ328" s="20">
        <v>66827.809808290505</v>
      </c>
      <c r="DA328" s="20">
        <v>121297.55774069</v>
      </c>
      <c r="DB328" s="20">
        <v>46107.657924644896</v>
      </c>
      <c r="DC328" s="22">
        <v>57540.264634654101</v>
      </c>
      <c r="DD328" s="22">
        <v>38653.521793181098</v>
      </c>
      <c r="DE328" s="22">
        <v>111189.20568421199</v>
      </c>
      <c r="DF328" s="22">
        <v>31649.334924249699</v>
      </c>
      <c r="DG328" s="22">
        <v>37273.076882914997</v>
      </c>
      <c r="DH328" s="22">
        <v>71006.489808221202</v>
      </c>
      <c r="DI328" s="22">
        <v>84104.613535654003</v>
      </c>
      <c r="DJ328" s="22">
        <v>59486.995651003097</v>
      </c>
      <c r="DK328" s="22">
        <v>64112.472624037597</v>
      </c>
      <c r="DL328" s="22">
        <v>53860.368516860697</v>
      </c>
      <c r="DM328" s="6">
        <v>-0.21668829465801401</v>
      </c>
      <c r="DN328" s="6">
        <v>-1.16206273052834</v>
      </c>
      <c r="DO328" s="5">
        <v>0.46932586573625201</v>
      </c>
      <c r="DP328" s="5">
        <v>0.78275445743496896</v>
      </c>
      <c r="DQ328" s="24">
        <v>70755.250692665504</v>
      </c>
      <c r="DR328" s="26">
        <v>60887.6344054988</v>
      </c>
      <c r="DS328" t="s">
        <v>1443</v>
      </c>
      <c r="DT328" t="s">
        <v>1442</v>
      </c>
      <c r="DU328" t="s">
        <v>783</v>
      </c>
      <c r="DV328" t="s">
        <v>783</v>
      </c>
      <c r="DW328" t="s">
        <v>5199</v>
      </c>
      <c r="DX328" t="s">
        <v>5200</v>
      </c>
      <c r="DY328" t="s">
        <v>5201</v>
      </c>
      <c r="DZ328" t="s">
        <v>5202</v>
      </c>
      <c r="EA328" t="s">
        <v>5203</v>
      </c>
      <c r="EB328" t="str">
        <f>"PKP1"</f>
        <v>PKP1</v>
      </c>
      <c r="EC328" t="s">
        <v>1508</v>
      </c>
      <c r="ED328" t="s">
        <v>1506</v>
      </c>
      <c r="EE328">
        <v>9606</v>
      </c>
      <c r="EF328" s="15" t="str">
        <f>HYPERLINK("http://www.uniprot.org/uniprot/Q13835", "Q13835")</f>
        <v>Q13835</v>
      </c>
      <c r="EG328" t="s">
        <v>5204</v>
      </c>
      <c r="EH328" t="s">
        <v>1763</v>
      </c>
      <c r="EI328" t="s">
        <v>5205</v>
      </c>
      <c r="EJ328" t="s">
        <v>1542</v>
      </c>
      <c r="EK328" t="s">
        <v>1508</v>
      </c>
      <c r="EL328" t="s">
        <v>5206</v>
      </c>
      <c r="EM328" t="s">
        <v>2730</v>
      </c>
      <c r="EN328" t="s">
        <v>1508</v>
      </c>
      <c r="EO328" t="s">
        <v>3049</v>
      </c>
      <c r="EP328" t="s">
        <v>2222</v>
      </c>
      <c r="EQ328" t="s">
        <v>1514</v>
      </c>
      <c r="ER328" t="s">
        <v>5207</v>
      </c>
      <c r="ES328" t="s">
        <v>5208</v>
      </c>
      <c r="ET328" t="s">
        <v>5209</v>
      </c>
      <c r="EU328" t="s">
        <v>1508</v>
      </c>
      <c r="EV328" t="s">
        <v>2525</v>
      </c>
      <c r="EW328" t="s">
        <v>98</v>
      </c>
    </row>
    <row r="329" spans="1:153">
      <c r="A329">
        <v>482</v>
      </c>
      <c r="B329">
        <v>1</v>
      </c>
      <c r="C329" t="s">
        <v>785</v>
      </c>
      <c r="D329" t="s">
        <v>98</v>
      </c>
      <c r="E329" t="s">
        <v>98</v>
      </c>
      <c r="F329" t="s">
        <v>98</v>
      </c>
      <c r="G329" t="s">
        <v>98</v>
      </c>
      <c r="H329" t="s">
        <v>98</v>
      </c>
      <c r="I329">
        <v>3.3</v>
      </c>
      <c r="J329">
        <v>1228</v>
      </c>
      <c r="K329">
        <v>138109</v>
      </c>
      <c r="L329" t="s">
        <v>786</v>
      </c>
      <c r="M329">
        <v>12</v>
      </c>
      <c r="N329">
        <v>12</v>
      </c>
      <c r="O329">
        <v>1</v>
      </c>
      <c r="P329">
        <v>5</v>
      </c>
      <c r="Q329">
        <v>7</v>
      </c>
      <c r="R329">
        <v>5</v>
      </c>
      <c r="S329">
        <v>7</v>
      </c>
      <c r="T329">
        <v>5</v>
      </c>
      <c r="U329">
        <v>7</v>
      </c>
      <c r="V329">
        <v>5</v>
      </c>
      <c r="W329" s="1">
        <v>67836.248529999997</v>
      </c>
      <c r="X329" s="1">
        <v>36402.713620000002</v>
      </c>
      <c r="Y329" s="1">
        <v>8762.4206539999996</v>
      </c>
      <c r="Z329" s="1">
        <v>44435.411379999998</v>
      </c>
      <c r="AA329" s="1">
        <v>18199.12744</v>
      </c>
      <c r="AB329" s="1">
        <v>85038.720220000003</v>
      </c>
      <c r="AC329" s="1">
        <v>89418.433109999998</v>
      </c>
      <c r="AD329" s="1">
        <v>83495.04883</v>
      </c>
      <c r="AE329" s="1">
        <v>72497.265629999994</v>
      </c>
      <c r="AF329" s="1">
        <v>127617.1548</v>
      </c>
      <c r="AG329" s="1">
        <v>69437.791509999995</v>
      </c>
      <c r="AH329">
        <v>7</v>
      </c>
      <c r="AI329" s="1">
        <v>45241.432130000001</v>
      </c>
      <c r="AJ329" s="1">
        <v>48599.279600000002</v>
      </c>
      <c r="AK329" s="1">
        <v>60551.925109999996</v>
      </c>
      <c r="AL329" s="1">
        <v>89301.288449999993</v>
      </c>
      <c r="AM329" s="1">
        <v>55679.35095</v>
      </c>
      <c r="AN329" s="1">
        <v>67085.847840000002</v>
      </c>
      <c r="AO329" s="1">
        <v>75824.584050000005</v>
      </c>
      <c r="AP329" s="1">
        <v>70618.51612</v>
      </c>
      <c r="AQ329" s="1">
        <v>41988.051570000003</v>
      </c>
      <c r="AR329" s="1">
        <v>118084.924</v>
      </c>
      <c r="AS329" s="1">
        <v>67297.519979999997</v>
      </c>
      <c r="AT329" s="1">
        <v>65609.684341999993</v>
      </c>
      <c r="AU329" s="1">
        <v>63921.8487021818</v>
      </c>
      <c r="AV329" s="1">
        <v>67297.519981818099</v>
      </c>
      <c r="AW329" s="1">
        <v>33902.256679475002</v>
      </c>
      <c r="AX329" s="1">
        <v>32191.814540632</v>
      </c>
      <c r="AY329" s="1">
        <v>6225.6670830898602</v>
      </c>
      <c r="AZ329" s="1">
        <v>32509.410427063402</v>
      </c>
      <c r="BA329" s="1">
        <v>32189.7409309492</v>
      </c>
      <c r="BB329" s="1">
        <v>61427.842721000503</v>
      </c>
      <c r="BC329" s="1">
        <v>52594.252634905999</v>
      </c>
      <c r="BD329" s="1">
        <v>57664.811822930598</v>
      </c>
      <c r="BE329" s="1">
        <v>45362.0152890553</v>
      </c>
      <c r="BF329" s="1">
        <v>86661.855127721705</v>
      </c>
      <c r="BG329" s="1">
        <v>49335.291011030902</v>
      </c>
      <c r="BH329" s="1">
        <v>49335.291011030902</v>
      </c>
      <c r="BI329" s="1">
        <v>92092.397699155001</v>
      </c>
      <c r="BJ329" s="1">
        <v>91738.585153758802</v>
      </c>
      <c r="BK329" s="1">
        <v>107932.789828327</v>
      </c>
      <c r="BL329" s="1">
        <v>140781.400270702</v>
      </c>
      <c r="BM329" s="1">
        <v>87773.617547743997</v>
      </c>
      <c r="BN329" s="1">
        <v>114737.742366516</v>
      </c>
      <c r="BO329" s="1">
        <v>123748.76566719099</v>
      </c>
      <c r="BP329" s="1">
        <v>120072.361294356</v>
      </c>
      <c r="BQ329" s="1">
        <v>123524.166420294</v>
      </c>
      <c r="BR329" s="1">
        <v>124411.394428224</v>
      </c>
      <c r="BS329" s="1">
        <v>113575.976634137</v>
      </c>
      <c r="BT329" s="1">
        <v>113575.976634137</v>
      </c>
      <c r="BU329" s="1">
        <v>74855.219317741605</v>
      </c>
      <c r="BV329" s="7">
        <v>1.5172753171964599</v>
      </c>
      <c r="BW329" s="7">
        <v>0.65907616677489</v>
      </c>
      <c r="BX329" s="1">
        <v>51439.057257026303</v>
      </c>
      <c r="BY329" s="1">
        <v>48843.845618266998</v>
      </c>
      <c r="BZ329" s="1">
        <v>9446.0509982547392</v>
      </c>
      <c r="CA329" s="1">
        <v>49325.726017592497</v>
      </c>
      <c r="CB329" s="1">
        <v>48840.699381477803</v>
      </c>
      <c r="CC329" s="1">
        <v>93202.949549200406</v>
      </c>
      <c r="CD329" s="1">
        <v>79799.9613493379</v>
      </c>
      <c r="CE329" s="1">
        <v>87493.395649711296</v>
      </c>
      <c r="CF329" s="1">
        <v>68826.666136372107</v>
      </c>
      <c r="CG329" s="1">
        <v>131489.893727747</v>
      </c>
      <c r="CH329" s="1">
        <v>74855.219317741605</v>
      </c>
      <c r="CI329" s="1">
        <v>60695.904464667801</v>
      </c>
      <c r="CJ329" s="1">
        <v>60462.715048491198</v>
      </c>
      <c r="CK329" s="1">
        <v>71135.929389373705</v>
      </c>
      <c r="CL329" s="1">
        <v>92785.665643616303</v>
      </c>
      <c r="CM329" s="1">
        <v>57849.499397332402</v>
      </c>
      <c r="CN329" s="1">
        <v>75620.911423328303</v>
      </c>
      <c r="CO329" s="1">
        <v>81559.862119056605</v>
      </c>
      <c r="CP329" s="1">
        <v>79136.831617494303</v>
      </c>
      <c r="CQ329" s="1">
        <v>81411.834108351599</v>
      </c>
      <c r="CR329" s="1">
        <v>81996.584942873102</v>
      </c>
      <c r="CS329" s="1">
        <v>74855.219317741605</v>
      </c>
      <c r="CT329" s="20">
        <v>59882.712744398697</v>
      </c>
      <c r="CU329" s="20">
        <v>46765.654574841697</v>
      </c>
      <c r="CV329" s="20">
        <v>43385.466379952501</v>
      </c>
      <c r="CW329" s="20">
        <v>47249.651042719997</v>
      </c>
      <c r="CX329" s="20">
        <v>61819.0809487027</v>
      </c>
      <c r="CY329" s="20">
        <v>59964.762956457802</v>
      </c>
      <c r="CZ329" s="20">
        <v>73567.043560861304</v>
      </c>
      <c r="DA329" s="20">
        <v>93547.584948274496</v>
      </c>
      <c r="DB329" s="20">
        <v>67945.067587233003</v>
      </c>
      <c r="DC329" s="22">
        <v>94208.043696703506</v>
      </c>
      <c r="DD329" s="22">
        <v>78796.789624771205</v>
      </c>
      <c r="DE329" s="22">
        <v>81219.645659771806</v>
      </c>
      <c r="DF329" s="22">
        <v>75303.651381213902</v>
      </c>
      <c r="DG329" s="22">
        <v>127072.633830102</v>
      </c>
      <c r="DH329" s="22">
        <v>69101.324582856803</v>
      </c>
      <c r="DI329" s="22">
        <v>68948.306673895902</v>
      </c>
      <c r="DJ329" s="22">
        <v>80085.417298229004</v>
      </c>
      <c r="DK329" s="22">
        <v>71819.390159412898</v>
      </c>
      <c r="DL329" s="22">
        <v>103793.226083406</v>
      </c>
      <c r="DM329" s="6">
        <v>0.465834110691424</v>
      </c>
      <c r="DN329" s="6">
        <v>1.38111579460623</v>
      </c>
      <c r="DO329" s="5">
        <v>2.7928898918363702E-3</v>
      </c>
      <c r="DP329" s="5">
        <v>5.4344982478649301E-2</v>
      </c>
      <c r="DQ329" s="24">
        <v>61569.669415937999</v>
      </c>
      <c r="DR329" s="26">
        <v>85034.842899036201</v>
      </c>
      <c r="DS329" t="s">
        <v>1441</v>
      </c>
      <c r="DT329" t="s">
        <v>1444</v>
      </c>
      <c r="DU329" t="s">
        <v>785</v>
      </c>
      <c r="DV329" t="s">
        <v>785</v>
      </c>
      <c r="DW329" t="s">
        <v>5210</v>
      </c>
      <c r="DX329" t="s">
        <v>5211</v>
      </c>
      <c r="DY329" t="s">
        <v>5212</v>
      </c>
      <c r="DZ329" t="s">
        <v>5213</v>
      </c>
      <c r="EA329" t="s">
        <v>5214</v>
      </c>
      <c r="EB329" t="str">
        <f>"MMRN1"</f>
        <v>MMRN1</v>
      </c>
      <c r="EC329" t="s">
        <v>5215</v>
      </c>
      <c r="ED329" t="s">
        <v>1506</v>
      </c>
      <c r="EE329">
        <v>9606</v>
      </c>
      <c r="EF329" s="15" t="str">
        <f>HYPERLINK("http://www.uniprot.org/uniprot/Q13201", "Q13201")</f>
        <v>Q13201</v>
      </c>
      <c r="EG329" t="s">
        <v>5216</v>
      </c>
      <c r="EH329" t="s">
        <v>1508</v>
      </c>
      <c r="EI329" t="s">
        <v>1509</v>
      </c>
      <c r="EJ329" t="s">
        <v>1542</v>
      </c>
      <c r="EK329" t="s">
        <v>1508</v>
      </c>
      <c r="EL329" t="s">
        <v>1508</v>
      </c>
      <c r="EM329" t="s">
        <v>5217</v>
      </c>
      <c r="EN329" t="s">
        <v>1508</v>
      </c>
      <c r="EO329" t="s">
        <v>1508</v>
      </c>
      <c r="EP329" t="s">
        <v>1617</v>
      </c>
      <c r="EQ329" t="s">
        <v>1508</v>
      </c>
      <c r="ER329" t="s">
        <v>5218</v>
      </c>
      <c r="ES329" t="s">
        <v>5219</v>
      </c>
      <c r="ET329" t="s">
        <v>5220</v>
      </c>
      <c r="EU329" t="s">
        <v>1508</v>
      </c>
      <c r="EV329" t="s">
        <v>1645</v>
      </c>
      <c r="EW329" t="s">
        <v>98</v>
      </c>
    </row>
    <row r="330" spans="1:153">
      <c r="A330">
        <v>536</v>
      </c>
      <c r="B330">
        <v>1</v>
      </c>
      <c r="C330" t="s">
        <v>787</v>
      </c>
      <c r="D330" t="s">
        <v>98</v>
      </c>
      <c r="E330" t="s">
        <v>98</v>
      </c>
      <c r="F330" t="s">
        <v>98</v>
      </c>
      <c r="G330" t="s">
        <v>98</v>
      </c>
      <c r="H330" t="s">
        <v>98</v>
      </c>
      <c r="I330">
        <v>3.5</v>
      </c>
      <c r="J330">
        <v>951</v>
      </c>
      <c r="K330">
        <v>104620</v>
      </c>
      <c r="L330" t="s">
        <v>788</v>
      </c>
      <c r="M330">
        <v>4</v>
      </c>
      <c r="N330">
        <v>4</v>
      </c>
      <c r="O330">
        <v>1</v>
      </c>
      <c r="P330">
        <v>3</v>
      </c>
      <c r="Q330">
        <v>1</v>
      </c>
      <c r="R330">
        <v>3</v>
      </c>
      <c r="S330">
        <v>1</v>
      </c>
      <c r="T330">
        <v>3</v>
      </c>
      <c r="U330">
        <v>1</v>
      </c>
      <c r="V330">
        <v>3</v>
      </c>
      <c r="W330" s="1">
        <v>100269.55710000001</v>
      </c>
      <c r="X330" s="1">
        <v>155750.96</v>
      </c>
      <c r="Y330" s="1">
        <v>12842.43304</v>
      </c>
      <c r="Z330" s="1">
        <v>145400.01269999999</v>
      </c>
      <c r="AA330" s="1">
        <v>92236.131349999996</v>
      </c>
      <c r="AB330" s="1">
        <v>69775.939450000005</v>
      </c>
      <c r="AC330" s="1">
        <v>169312.1709</v>
      </c>
      <c r="AD330" s="1">
        <v>118203.8213</v>
      </c>
      <c r="AE330" s="1">
        <v>180341.51860000001</v>
      </c>
      <c r="AF330" s="1">
        <v>133735.48629999999</v>
      </c>
      <c r="AG330" s="1">
        <v>129447.2886</v>
      </c>
      <c r="AH330">
        <v>1</v>
      </c>
      <c r="AI330" s="1">
        <v>8283.9052730000003</v>
      </c>
      <c r="AJ330" s="1">
        <v>11423.5</v>
      </c>
      <c r="AK330" s="1">
        <v>9443.7294920000004</v>
      </c>
      <c r="AL330" s="1">
        <v>13467.9707</v>
      </c>
      <c r="AM330" s="1">
        <v>8337.1494139999995</v>
      </c>
      <c r="AN330" s="1">
        <v>10245.51856</v>
      </c>
      <c r="AO330" s="1">
        <v>15608.527340000001</v>
      </c>
      <c r="AP330" s="1">
        <v>10831.121090000001</v>
      </c>
      <c r="AQ330" s="1">
        <v>6395.9174800000001</v>
      </c>
      <c r="AR330" s="1">
        <v>16307.566409999999</v>
      </c>
      <c r="AS330" s="1">
        <v>11034.49058</v>
      </c>
      <c r="AT330" s="1">
        <v>64940.668894499897</v>
      </c>
      <c r="AU330" s="1">
        <v>118846.84721272701</v>
      </c>
      <c r="AV330" s="1">
        <v>11034.490576272699</v>
      </c>
      <c r="AW330" s="1">
        <v>50111.324485140598</v>
      </c>
      <c r="AX330" s="1">
        <v>137734.40274767601</v>
      </c>
      <c r="AY330" s="1">
        <v>9124.5006147263302</v>
      </c>
      <c r="AZ330" s="1">
        <v>106376.165813827</v>
      </c>
      <c r="BA330" s="1">
        <v>163142.831018578</v>
      </c>
      <c r="BB330" s="1">
        <v>50402.750925179098</v>
      </c>
      <c r="BC330" s="1">
        <v>99586.2573382884</v>
      </c>
      <c r="BD330" s="1">
        <v>81635.991684895402</v>
      </c>
      <c r="BE330" s="1">
        <v>112840.872726645</v>
      </c>
      <c r="BF330" s="1">
        <v>90816.672392746405</v>
      </c>
      <c r="BG330" s="1">
        <v>91971.814120127703</v>
      </c>
      <c r="BH330" s="1">
        <v>91971.814120127703</v>
      </c>
      <c r="BI330" s="1">
        <v>16862.523200218599</v>
      </c>
      <c r="BJ330" s="1">
        <v>21563.606212466599</v>
      </c>
      <c r="BK330" s="1">
        <v>16833.289257177999</v>
      </c>
      <c r="BL330" s="1">
        <v>21231.9419670231</v>
      </c>
      <c r="BM330" s="1">
        <v>13142.7854602682</v>
      </c>
      <c r="BN330" s="1">
        <v>17523.0351377882</v>
      </c>
      <c r="BO330" s="1">
        <v>25473.743330183199</v>
      </c>
      <c r="BP330" s="1">
        <v>18416.108921511001</v>
      </c>
      <c r="BQ330" s="1">
        <v>18816.076137585598</v>
      </c>
      <c r="BR330" s="1">
        <v>17181.254033740701</v>
      </c>
      <c r="BS330" s="1">
        <v>18622.573976814201</v>
      </c>
      <c r="BT330" s="1">
        <v>18622.573976814201</v>
      </c>
      <c r="BU330" s="1">
        <v>41385.406996112601</v>
      </c>
      <c r="BV330" s="7">
        <v>0.44997923974901299</v>
      </c>
      <c r="BW330" s="7">
        <v>2.2223247467100302</v>
      </c>
      <c r="BX330" s="1">
        <v>22549.055694639701</v>
      </c>
      <c r="BY330" s="1">
        <v>61977.621835683603</v>
      </c>
      <c r="BZ330" s="1">
        <v>4105.8358497039499</v>
      </c>
      <c r="CA330" s="1">
        <v>47867.066220321198</v>
      </c>
      <c r="CB330" s="1">
        <v>73410.887072241894</v>
      </c>
      <c r="CC330" s="1">
        <v>22680.191542570901</v>
      </c>
      <c r="CD330" s="1">
        <v>44811.7483665326</v>
      </c>
      <c r="CE330" s="1">
        <v>36734.501474525998</v>
      </c>
      <c r="CF330" s="1">
        <v>50776.050122151202</v>
      </c>
      <c r="CG330" s="1">
        <v>40865.617199823202</v>
      </c>
      <c r="CH330" s="1">
        <v>41385.406996112601</v>
      </c>
      <c r="CI330" s="1">
        <v>37474.002599817999</v>
      </c>
      <c r="CJ330" s="1">
        <v>47921.335714274901</v>
      </c>
      <c r="CK330" s="1">
        <v>37409.0352847549</v>
      </c>
      <c r="CL330" s="1">
        <v>47184.2700540269</v>
      </c>
      <c r="CM330" s="1">
        <v>29207.537369055</v>
      </c>
      <c r="CN330" s="1">
        <v>38941.874624176402</v>
      </c>
      <c r="CO330" s="1">
        <v>56610.930194006003</v>
      </c>
      <c r="CP330" s="1">
        <v>40926.574594381498</v>
      </c>
      <c r="CQ330" s="1">
        <v>41815.431636536698</v>
      </c>
      <c r="CR330" s="1">
        <v>38182.326018693697</v>
      </c>
      <c r="CS330" s="1">
        <v>41385.406996112601</v>
      </c>
      <c r="CT330" s="20">
        <v>26250.454359466599</v>
      </c>
      <c r="CU330" s="20">
        <v>59340.619426038204</v>
      </c>
      <c r="CV330" s="20">
        <v>42102.471871737202</v>
      </c>
      <c r="CW330" s="20">
        <v>71019.433399337897</v>
      </c>
      <c r="CX330" s="20">
        <v>38167.458259701598</v>
      </c>
      <c r="CY330" s="20">
        <v>47526.670516841601</v>
      </c>
      <c r="CZ330" s="20">
        <v>38687.512091104603</v>
      </c>
      <c r="DA330" s="20">
        <v>47571.7286768755</v>
      </c>
      <c r="DB330" s="20">
        <v>34304.671972469798</v>
      </c>
      <c r="DC330" s="22">
        <v>22924.773156070802</v>
      </c>
      <c r="DD330" s="22">
        <v>44248.416278025601</v>
      </c>
      <c r="DE330" s="22">
        <v>34100.438908490498</v>
      </c>
      <c r="DF330" s="22">
        <v>55554.3685544416</v>
      </c>
      <c r="DG330" s="22">
        <v>39492.781258354597</v>
      </c>
      <c r="DH330" s="22">
        <v>35584.536970285699</v>
      </c>
      <c r="DI330" s="22">
        <v>47857.214010650503</v>
      </c>
      <c r="DJ330" s="22">
        <v>41417.147211812</v>
      </c>
      <c r="DK330" s="22">
        <v>36888.479817218802</v>
      </c>
      <c r="DL330" s="22">
        <v>48332.095777033297</v>
      </c>
      <c r="DM330" s="6">
        <v>-0.146931649592622</v>
      </c>
      <c r="DN330" s="6">
        <v>-1.10720354745522</v>
      </c>
      <c r="DO330" s="5">
        <v>0.40069726020004998</v>
      </c>
      <c r="DP330" s="5">
        <v>0.74552040045188595</v>
      </c>
      <c r="DQ330" s="24">
        <v>44996.780063730301</v>
      </c>
      <c r="DR330" s="26">
        <v>40640.025194238297</v>
      </c>
      <c r="DS330" t="s">
        <v>1443</v>
      </c>
      <c r="DT330" t="s">
        <v>1442</v>
      </c>
      <c r="DU330" t="s">
        <v>787</v>
      </c>
      <c r="DV330" t="s">
        <v>787</v>
      </c>
      <c r="DW330" t="s">
        <v>5221</v>
      </c>
      <c r="DX330" t="s">
        <v>1508</v>
      </c>
      <c r="DY330" t="s">
        <v>5222</v>
      </c>
      <c r="DZ330" t="s">
        <v>5223</v>
      </c>
      <c r="EA330" t="s">
        <v>5224</v>
      </c>
      <c r="EB330" t="str">
        <f>"ADAMTSL2"</f>
        <v>ADAMTSL2</v>
      </c>
      <c r="EC330" t="s">
        <v>5225</v>
      </c>
      <c r="ED330" t="s">
        <v>1506</v>
      </c>
      <c r="EE330">
        <v>9606</v>
      </c>
      <c r="EF330" s="15" t="str">
        <f>HYPERLINK("http://www.uniprot.org/uniprot/Q86TH1", "Q86TH1")</f>
        <v>Q86TH1</v>
      </c>
      <c r="EG330" t="s">
        <v>5226</v>
      </c>
      <c r="EH330" t="s">
        <v>1508</v>
      </c>
      <c r="EI330" t="s">
        <v>1509</v>
      </c>
      <c r="EJ330" t="s">
        <v>1510</v>
      </c>
      <c r="EK330" t="s">
        <v>1508</v>
      </c>
      <c r="EL330" t="s">
        <v>1789</v>
      </c>
      <c r="EM330" t="s">
        <v>1559</v>
      </c>
      <c r="EN330" t="s">
        <v>1508</v>
      </c>
      <c r="EO330" t="s">
        <v>1508</v>
      </c>
      <c r="EP330" t="s">
        <v>1617</v>
      </c>
      <c r="EQ330" t="s">
        <v>1508</v>
      </c>
      <c r="ER330" t="s">
        <v>5227</v>
      </c>
      <c r="ES330" t="s">
        <v>5228</v>
      </c>
      <c r="ET330" t="s">
        <v>5229</v>
      </c>
      <c r="EU330" t="s">
        <v>1508</v>
      </c>
      <c r="EV330" t="s">
        <v>4654</v>
      </c>
      <c r="EW330" t="s">
        <v>98</v>
      </c>
    </row>
    <row r="331" spans="1:153">
      <c r="A331">
        <v>342</v>
      </c>
      <c r="B331">
        <v>1</v>
      </c>
      <c r="C331" t="s">
        <v>789</v>
      </c>
      <c r="D331" t="s">
        <v>98</v>
      </c>
      <c r="E331" t="s">
        <v>98</v>
      </c>
      <c r="F331" t="s">
        <v>98</v>
      </c>
      <c r="G331" t="s">
        <v>98</v>
      </c>
      <c r="H331" t="s">
        <v>98</v>
      </c>
      <c r="I331">
        <v>1.8</v>
      </c>
      <c r="J331">
        <v>3122</v>
      </c>
      <c r="K331">
        <v>343902</v>
      </c>
      <c r="L331" t="s">
        <v>790</v>
      </c>
      <c r="M331">
        <v>8</v>
      </c>
      <c r="N331">
        <v>8</v>
      </c>
      <c r="O331">
        <v>1</v>
      </c>
      <c r="P331">
        <v>7</v>
      </c>
      <c r="Q331">
        <v>1</v>
      </c>
      <c r="R331">
        <v>7</v>
      </c>
      <c r="S331">
        <v>1</v>
      </c>
      <c r="T331">
        <v>7</v>
      </c>
      <c r="U331">
        <v>1</v>
      </c>
      <c r="V331">
        <v>7</v>
      </c>
      <c r="W331" s="1">
        <v>165463.19339999999</v>
      </c>
      <c r="X331" s="1">
        <v>133034.64110000001</v>
      </c>
      <c r="Y331" s="1">
        <v>22160.981199999998</v>
      </c>
      <c r="Z331" s="1">
        <v>136742.79149999999</v>
      </c>
      <c r="AA331" s="1">
        <v>62007.524899999997</v>
      </c>
      <c r="AB331" s="1">
        <v>121609.4053</v>
      </c>
      <c r="AC331" s="1">
        <v>155928.96290000001</v>
      </c>
      <c r="AD331" s="1">
        <v>148453.7769</v>
      </c>
      <c r="AE331" s="1">
        <v>148043.7041</v>
      </c>
      <c r="AF331" s="1">
        <v>128547.43700000001</v>
      </c>
      <c r="AG331" s="1">
        <v>133314.6041</v>
      </c>
      <c r="AH331">
        <v>1</v>
      </c>
      <c r="AI331" s="1">
        <v>4363.828125</v>
      </c>
      <c r="AJ331" s="1">
        <v>4800.3784180000002</v>
      </c>
      <c r="AK331" s="1">
        <v>4342.7231449999999</v>
      </c>
      <c r="AL331" s="1">
        <v>5964.6586909999996</v>
      </c>
      <c r="AM331" s="1">
        <v>4944.6889650000003</v>
      </c>
      <c r="AN331" s="1">
        <v>4646.0541990000002</v>
      </c>
      <c r="AO331" s="1">
        <v>6952.9306640000004</v>
      </c>
      <c r="AP331" s="1">
        <v>4381.1967770000001</v>
      </c>
      <c r="AQ331" s="1">
        <v>3359.4064939999998</v>
      </c>
      <c r="AR331" s="1">
        <v>5611.3208009999998</v>
      </c>
      <c r="AS331" s="1">
        <v>4936.7186279999996</v>
      </c>
      <c r="AT331" s="1">
        <v>64073.223968500002</v>
      </c>
      <c r="AU331" s="1">
        <v>123209.72930909001</v>
      </c>
      <c r="AV331" s="1">
        <v>4936.7186279090902</v>
      </c>
      <c r="AW331" s="1">
        <v>82692.893183378605</v>
      </c>
      <c r="AX331" s="1">
        <v>117645.803510039</v>
      </c>
      <c r="AY331" s="1">
        <v>15745.2942096351</v>
      </c>
      <c r="AZ331" s="1">
        <v>100042.452489068</v>
      </c>
      <c r="BA331" s="1">
        <v>109675.926435535</v>
      </c>
      <c r="BB331" s="1">
        <v>87844.730057519293</v>
      </c>
      <c r="BC331" s="1">
        <v>91714.504298827305</v>
      </c>
      <c r="BD331" s="1">
        <v>102527.745408851</v>
      </c>
      <c r="BE331" s="1">
        <v>92631.918052004796</v>
      </c>
      <c r="BF331" s="1">
        <v>87293.5882310858</v>
      </c>
      <c r="BG331" s="1">
        <v>94719.527310235295</v>
      </c>
      <c r="BH331" s="1">
        <v>94719.527310235295</v>
      </c>
      <c r="BI331" s="1">
        <v>8882.9061384149009</v>
      </c>
      <c r="BJ331" s="1">
        <v>9061.4496324747797</v>
      </c>
      <c r="BK331" s="1">
        <v>7740.8310906780498</v>
      </c>
      <c r="BL331" s="1">
        <v>9403.1454330690194</v>
      </c>
      <c r="BM331" s="1">
        <v>7794.8688463736498</v>
      </c>
      <c r="BN331" s="1">
        <v>7946.2030647227402</v>
      </c>
      <c r="BO331" s="1">
        <v>11347.4620167014</v>
      </c>
      <c r="BP331" s="1">
        <v>7449.3301645661204</v>
      </c>
      <c r="BQ331" s="1">
        <v>9882.9993610554993</v>
      </c>
      <c r="BR331" s="1">
        <v>5911.9506689652499</v>
      </c>
      <c r="BS331" s="1">
        <v>8331.5498061394792</v>
      </c>
      <c r="BT331" s="1">
        <v>8331.5498061394792</v>
      </c>
      <c r="BU331" s="1">
        <v>28091.999918112098</v>
      </c>
      <c r="BV331" s="7">
        <v>0.29658087108165399</v>
      </c>
      <c r="BW331" s="7">
        <v>3.3717616255995102</v>
      </c>
      <c r="BX331" s="1">
        <v>24525.130292588601</v>
      </c>
      <c r="BY331" s="1">
        <v>34891.494884108499</v>
      </c>
      <c r="BZ331" s="1">
        <v>4669.7530721305102</v>
      </c>
      <c r="CA331" s="1">
        <v>29670.6777043529</v>
      </c>
      <c r="CB331" s="1">
        <v>32527.7817989387</v>
      </c>
      <c r="CC331" s="1">
        <v>26053.066560391799</v>
      </c>
      <c r="CD331" s="1">
        <v>27200.767575768299</v>
      </c>
      <c r="CE331" s="1">
        <v>30407.768043395099</v>
      </c>
      <c r="CF331" s="1">
        <v>27472.854945827999</v>
      </c>
      <c r="CG331" s="1">
        <v>25889.608437418701</v>
      </c>
      <c r="CH331" s="1">
        <v>28091.999918112098</v>
      </c>
      <c r="CI331" s="1">
        <v>29951.042041309702</v>
      </c>
      <c r="CJ331" s="1">
        <v>30553.0481430812</v>
      </c>
      <c r="CK331" s="1">
        <v>26100.2372217958</v>
      </c>
      <c r="CL331" s="1">
        <v>31705.164931153398</v>
      </c>
      <c r="CM331" s="1">
        <v>26282.4396527838</v>
      </c>
      <c r="CN331" s="1">
        <v>26792.702562853399</v>
      </c>
      <c r="CO331" s="1">
        <v>38260.936975862103</v>
      </c>
      <c r="CP331" s="1">
        <v>25117.365585304899</v>
      </c>
      <c r="CQ331" s="1">
        <v>33323.117991431398</v>
      </c>
      <c r="CR331" s="1">
        <v>19933.688398054401</v>
      </c>
      <c r="CS331" s="1">
        <v>28091.999918112098</v>
      </c>
      <c r="CT331" s="20">
        <v>28550.8990763906</v>
      </c>
      <c r="CU331" s="20">
        <v>33406.9436322154</v>
      </c>
      <c r="CV331" s="20">
        <v>26097.460573687</v>
      </c>
      <c r="CW331" s="20">
        <v>31468.147644430501</v>
      </c>
      <c r="CX331" s="20">
        <v>30505.285468273101</v>
      </c>
      <c r="CY331" s="20">
        <v>30301.422753307699</v>
      </c>
      <c r="CZ331" s="20">
        <v>26992.228893708601</v>
      </c>
      <c r="DA331" s="20">
        <v>31965.515245513401</v>
      </c>
      <c r="DB331" s="20">
        <v>30869.102709091301</v>
      </c>
      <c r="DC331" s="22">
        <v>26334.0210242904</v>
      </c>
      <c r="DD331" s="22">
        <v>26858.824541497099</v>
      </c>
      <c r="DE331" s="22">
        <v>28227.366505202499</v>
      </c>
      <c r="DF331" s="22">
        <v>30058.208648203199</v>
      </c>
      <c r="DG331" s="22">
        <v>25019.875214018601</v>
      </c>
      <c r="DH331" s="22">
        <v>24482.794526019599</v>
      </c>
      <c r="DI331" s="22">
        <v>32344.6698866595</v>
      </c>
      <c r="DJ331" s="22">
        <v>25418.438712002298</v>
      </c>
      <c r="DK331" s="22">
        <v>29396.782894850101</v>
      </c>
      <c r="DL331" s="22">
        <v>25232.536550356101</v>
      </c>
      <c r="DM331" s="6">
        <v>-0.13491522504748699</v>
      </c>
      <c r="DN331" s="6">
        <v>-1.0980377790468001</v>
      </c>
      <c r="DO331" s="5">
        <v>0.14237141759024499</v>
      </c>
      <c r="DP331" s="5">
        <v>0.47487521039200298</v>
      </c>
      <c r="DQ331" s="24">
        <v>30017.445110735302</v>
      </c>
      <c r="DR331" s="26">
        <v>27337.3518503099</v>
      </c>
      <c r="DS331" t="s">
        <v>1443</v>
      </c>
      <c r="DT331" t="s">
        <v>1442</v>
      </c>
      <c r="DU331" t="s">
        <v>789</v>
      </c>
      <c r="DV331" t="s">
        <v>789</v>
      </c>
      <c r="DW331" t="s">
        <v>5230</v>
      </c>
      <c r="DX331" t="s">
        <v>5231</v>
      </c>
      <c r="DY331" t="s">
        <v>5232</v>
      </c>
      <c r="DZ331" t="s">
        <v>5233</v>
      </c>
      <c r="EA331" t="s">
        <v>5234</v>
      </c>
      <c r="EB331" t="str">
        <f>"LAMA2"</f>
        <v>LAMA2</v>
      </c>
      <c r="EC331" t="s">
        <v>5235</v>
      </c>
      <c r="ED331" t="s">
        <v>1506</v>
      </c>
      <c r="EE331">
        <v>9606</v>
      </c>
      <c r="EF331" s="15" t="str">
        <f>HYPERLINK("http://www.uniprot.org/uniprot/P24043", "P24043")</f>
        <v>P24043</v>
      </c>
      <c r="EG331" t="s">
        <v>5236</v>
      </c>
      <c r="EH331" t="s">
        <v>1763</v>
      </c>
      <c r="EI331" t="s">
        <v>3122</v>
      </c>
      <c r="EJ331" t="s">
        <v>1510</v>
      </c>
      <c r="EK331" t="s">
        <v>1508</v>
      </c>
      <c r="EL331" t="s">
        <v>5237</v>
      </c>
      <c r="EM331" t="s">
        <v>4376</v>
      </c>
      <c r="EN331" t="s">
        <v>1508</v>
      </c>
      <c r="EO331" t="s">
        <v>1508</v>
      </c>
      <c r="EP331" t="s">
        <v>1617</v>
      </c>
      <c r="EQ331" t="s">
        <v>1514</v>
      </c>
      <c r="ER331" t="s">
        <v>5238</v>
      </c>
      <c r="ES331" t="s">
        <v>5239</v>
      </c>
      <c r="ET331" t="s">
        <v>5240</v>
      </c>
      <c r="EU331" t="s">
        <v>1508</v>
      </c>
      <c r="EV331" t="s">
        <v>5241</v>
      </c>
      <c r="EW331" t="s">
        <v>98</v>
      </c>
    </row>
    <row r="332" spans="1:153">
      <c r="A332">
        <v>603</v>
      </c>
      <c r="B332">
        <v>1</v>
      </c>
      <c r="C332" t="s">
        <v>791</v>
      </c>
      <c r="D332" t="s">
        <v>98</v>
      </c>
      <c r="E332" t="s">
        <v>98</v>
      </c>
      <c r="F332" t="s">
        <v>98</v>
      </c>
      <c r="G332" t="s">
        <v>98</v>
      </c>
      <c r="H332" t="s">
        <v>98</v>
      </c>
      <c r="I332">
        <v>2</v>
      </c>
      <c r="J332">
        <v>1479</v>
      </c>
      <c r="K332">
        <v>166673</v>
      </c>
      <c r="L332" t="s">
        <v>792</v>
      </c>
      <c r="M332">
        <v>5</v>
      </c>
      <c r="N332">
        <v>5</v>
      </c>
      <c r="O332">
        <v>1</v>
      </c>
      <c r="P332">
        <v>2</v>
      </c>
      <c r="Q332">
        <v>3</v>
      </c>
      <c r="R332">
        <v>2</v>
      </c>
      <c r="S332">
        <v>3</v>
      </c>
      <c r="T332">
        <v>2</v>
      </c>
      <c r="U332">
        <v>3</v>
      </c>
      <c r="V332">
        <v>2</v>
      </c>
      <c r="W332" s="1">
        <v>29107.545900000001</v>
      </c>
      <c r="X332" s="1">
        <v>27615.638180000002</v>
      </c>
      <c r="Y332" s="1">
        <v>5621.7737120000002</v>
      </c>
      <c r="Z332" s="1">
        <v>40171.028319999998</v>
      </c>
      <c r="AA332" s="1">
        <v>12543.66418</v>
      </c>
      <c r="AB332" s="1">
        <v>29084.737789999999</v>
      </c>
      <c r="AC332" s="1">
        <v>35198.716800000002</v>
      </c>
      <c r="AD332" s="1">
        <v>31498.029790000001</v>
      </c>
      <c r="AE332" s="1">
        <v>39183.09375</v>
      </c>
      <c r="AF332" s="1">
        <v>36614.41113</v>
      </c>
      <c r="AG332" s="1">
        <v>31224.0962</v>
      </c>
      <c r="AH332">
        <v>3</v>
      </c>
      <c r="AI332" s="1">
        <v>80196.015629999994</v>
      </c>
      <c r="AJ332" s="1">
        <v>107131.0039</v>
      </c>
      <c r="AK332" s="1">
        <v>106963.66800000001</v>
      </c>
      <c r="AL332" s="1">
        <v>118460.4727</v>
      </c>
      <c r="AM332" s="1">
        <v>89665.005860000005</v>
      </c>
      <c r="AN332" s="1">
        <v>91403.046879999994</v>
      </c>
      <c r="AO332" s="1">
        <v>106714.08199999999</v>
      </c>
      <c r="AP332" s="1">
        <v>132918.82029999999</v>
      </c>
      <c r="AQ332" s="1">
        <v>43809.9375</v>
      </c>
      <c r="AR332" s="1">
        <v>101651.98050000001</v>
      </c>
      <c r="AS332" s="1">
        <v>97891.403330000001</v>
      </c>
      <c r="AT332" s="1">
        <v>63394.007834181801</v>
      </c>
      <c r="AU332" s="1">
        <v>28896.612341090899</v>
      </c>
      <c r="AV332" s="1">
        <v>97891.403327272696</v>
      </c>
      <c r="AW332" s="1">
        <v>14546.9644002349</v>
      </c>
      <c r="AX332" s="1">
        <v>24421.187716712699</v>
      </c>
      <c r="AY332" s="1">
        <v>3994.24918403127</v>
      </c>
      <c r="AZ332" s="1">
        <v>29389.543302841001</v>
      </c>
      <c r="BA332" s="1">
        <v>22186.6296398124</v>
      </c>
      <c r="BB332" s="1">
        <v>21009.402468941102</v>
      </c>
      <c r="BC332" s="1">
        <v>20703.227952186899</v>
      </c>
      <c r="BD332" s="1">
        <v>21753.720562898801</v>
      </c>
      <c r="BE332" s="1">
        <v>24517.1191260001</v>
      </c>
      <c r="BF332" s="1">
        <v>24863.998871528602</v>
      </c>
      <c r="BG332" s="1">
        <v>22184.603500265101</v>
      </c>
      <c r="BH332" s="1">
        <v>22184.603500265101</v>
      </c>
      <c r="BI332" s="1">
        <v>163245.12769763201</v>
      </c>
      <c r="BJ332" s="1">
        <v>202226.18122692901</v>
      </c>
      <c r="BK332" s="1">
        <v>190660.94226629799</v>
      </c>
      <c r="BL332" s="1">
        <v>186750.17474997399</v>
      </c>
      <c r="BM332" s="1">
        <v>141349.02432392401</v>
      </c>
      <c r="BN332" s="1">
        <v>156327.743959418</v>
      </c>
      <c r="BO332" s="1">
        <v>174161.666592188</v>
      </c>
      <c r="BP332" s="1">
        <v>226001.30236043301</v>
      </c>
      <c r="BQ332" s="1">
        <v>128883.95170208901</v>
      </c>
      <c r="BR332" s="1">
        <v>107098.04615189999</v>
      </c>
      <c r="BS332" s="1">
        <v>165208.34260452801</v>
      </c>
      <c r="BT332" s="1">
        <v>165208.34260452801</v>
      </c>
      <c r="BU332" s="1">
        <v>60539.917208544503</v>
      </c>
      <c r="BV332" s="7">
        <v>2.72891589916498</v>
      </c>
      <c r="BW332" s="7">
        <v>0.36644588435502401</v>
      </c>
      <c r="BX332" s="1">
        <v>39697.442436388097</v>
      </c>
      <c r="BY332" s="1">
        <v>66643.367436629997</v>
      </c>
      <c r="BZ332" s="1">
        <v>10899.9701035297</v>
      </c>
      <c r="CA332" s="1">
        <v>80201.591988320695</v>
      </c>
      <c r="CB332" s="1">
        <v>60545.446372969098</v>
      </c>
      <c r="CC332" s="1">
        <v>57332.892429449399</v>
      </c>
      <c r="CD332" s="1">
        <v>56497.367922759797</v>
      </c>
      <c r="CE332" s="1">
        <v>59364.073910086801</v>
      </c>
      <c r="CF332" s="1">
        <v>66905.156184663705</v>
      </c>
      <c r="CG332" s="1">
        <v>67851.761837334794</v>
      </c>
      <c r="CH332" s="1">
        <v>60539.917208544503</v>
      </c>
      <c r="CI332" s="1">
        <v>59820.5051858078</v>
      </c>
      <c r="CJ332" s="1">
        <v>74104.951819441703</v>
      </c>
      <c r="CK332" s="1">
        <v>69866.917600736197</v>
      </c>
      <c r="CL332" s="1">
        <v>68433.832939709799</v>
      </c>
      <c r="CM332" s="1">
        <v>51796.768221100298</v>
      </c>
      <c r="CN332" s="1">
        <v>57285.658384435003</v>
      </c>
      <c r="CO332" s="1">
        <v>63820.825935119297</v>
      </c>
      <c r="CP332" s="1">
        <v>82817.247108856405</v>
      </c>
      <c r="CQ332" s="1">
        <v>47228.993660642402</v>
      </c>
      <c r="CR332" s="1">
        <v>39245.638234828497</v>
      </c>
      <c r="CS332" s="1">
        <v>60539.917208544503</v>
      </c>
      <c r="CT332" s="20">
        <v>46213.726861816103</v>
      </c>
      <c r="CU332" s="20">
        <v>63807.848497500599</v>
      </c>
      <c r="CV332" s="20">
        <v>70542.975314482406</v>
      </c>
      <c r="CW332" s="20">
        <v>58573.100909226698</v>
      </c>
      <c r="CX332" s="20">
        <v>60927.482423899703</v>
      </c>
      <c r="CY332" s="20">
        <v>73494.646513784493</v>
      </c>
      <c r="CZ332" s="20">
        <v>72254.662513262505</v>
      </c>
      <c r="DA332" s="20">
        <v>68995.784595138801</v>
      </c>
      <c r="DB332" s="20">
        <v>60836.047921707599</v>
      </c>
      <c r="DC332" s="22">
        <v>57951.166367334299</v>
      </c>
      <c r="DD332" s="22">
        <v>55787.134972089101</v>
      </c>
      <c r="DE332" s="22">
        <v>55107.348527210401</v>
      </c>
      <c r="DF332" s="22">
        <v>73201.316288558402</v>
      </c>
      <c r="DG332" s="22">
        <v>65572.355732031603</v>
      </c>
      <c r="DH332" s="22">
        <v>52346.828403133099</v>
      </c>
      <c r="DI332" s="22">
        <v>53952.247642750597</v>
      </c>
      <c r="DJ332" s="22">
        <v>83809.948650220103</v>
      </c>
      <c r="DK332" s="22">
        <v>41664.182605636102</v>
      </c>
      <c r="DL332" s="22">
        <v>49678.061652605</v>
      </c>
      <c r="DM332" s="6">
        <v>-0.118751743502941</v>
      </c>
      <c r="DN332" s="6">
        <v>-1.0857900271688601</v>
      </c>
      <c r="DO332" s="5">
        <v>0.35840138331048199</v>
      </c>
      <c r="DP332" s="5">
        <v>0.71970730820708795</v>
      </c>
      <c r="DQ332" s="24">
        <v>63960.697283424299</v>
      </c>
      <c r="DR332" s="26">
        <v>58907.059084156899</v>
      </c>
      <c r="DS332" t="s">
        <v>1443</v>
      </c>
      <c r="DT332" t="s">
        <v>1442</v>
      </c>
      <c r="DU332" t="s">
        <v>791</v>
      </c>
      <c r="DV332" t="s">
        <v>791</v>
      </c>
      <c r="DW332" t="s">
        <v>5242</v>
      </c>
      <c r="DX332" t="s">
        <v>5243</v>
      </c>
      <c r="DY332" t="s">
        <v>5244</v>
      </c>
      <c r="DZ332" t="s">
        <v>5245</v>
      </c>
      <c r="EA332" t="s">
        <v>5246</v>
      </c>
      <c r="EB332" t="str">
        <f>"MRC2"</f>
        <v>MRC2</v>
      </c>
      <c r="EC332" t="s">
        <v>5247</v>
      </c>
      <c r="ED332" t="s">
        <v>1506</v>
      </c>
      <c r="EE332">
        <v>9606</v>
      </c>
      <c r="EF332" s="15" t="str">
        <f>HYPERLINK("http://www.uniprot.org/uniprot/Q9UBG0", "Q9UBG0")</f>
        <v>Q9UBG0</v>
      </c>
      <c r="EG332" t="s">
        <v>5248</v>
      </c>
      <c r="EH332" t="s">
        <v>4491</v>
      </c>
      <c r="EI332" t="s">
        <v>2755</v>
      </c>
      <c r="EJ332" t="s">
        <v>1510</v>
      </c>
      <c r="EK332" t="s">
        <v>1508</v>
      </c>
      <c r="EL332" t="s">
        <v>1508</v>
      </c>
      <c r="EM332" t="s">
        <v>2780</v>
      </c>
      <c r="EN332" t="s">
        <v>4607</v>
      </c>
      <c r="EO332" t="s">
        <v>2271</v>
      </c>
      <c r="EP332" t="s">
        <v>5249</v>
      </c>
      <c r="EQ332" t="s">
        <v>1514</v>
      </c>
      <c r="ER332" t="s">
        <v>5250</v>
      </c>
      <c r="ES332" t="s">
        <v>5251</v>
      </c>
      <c r="ET332" t="s">
        <v>5252</v>
      </c>
      <c r="EU332" t="s">
        <v>1508</v>
      </c>
      <c r="EV332" t="s">
        <v>4909</v>
      </c>
      <c r="EW332" t="s">
        <v>98</v>
      </c>
    </row>
    <row r="333" spans="1:153">
      <c r="A333">
        <v>326</v>
      </c>
      <c r="B333">
        <v>1</v>
      </c>
      <c r="C333" t="s">
        <v>793</v>
      </c>
      <c r="D333" t="s">
        <v>98</v>
      </c>
      <c r="E333" t="s">
        <v>98</v>
      </c>
      <c r="F333" t="s">
        <v>98</v>
      </c>
      <c r="G333" t="s">
        <v>98</v>
      </c>
      <c r="H333" t="s">
        <v>98</v>
      </c>
      <c r="I333">
        <v>1.3</v>
      </c>
      <c r="J333">
        <v>1838</v>
      </c>
      <c r="K333">
        <v>183558</v>
      </c>
      <c r="L333" t="s">
        <v>794</v>
      </c>
      <c r="M333">
        <v>3</v>
      </c>
      <c r="N333">
        <v>3</v>
      </c>
      <c r="O333">
        <v>1</v>
      </c>
      <c r="P333">
        <v>2</v>
      </c>
      <c r="Q333">
        <v>1</v>
      </c>
      <c r="R333">
        <v>2</v>
      </c>
      <c r="S333">
        <v>1</v>
      </c>
      <c r="T333">
        <v>2</v>
      </c>
      <c r="U333">
        <v>1</v>
      </c>
      <c r="V333">
        <v>2</v>
      </c>
      <c r="W333" s="1">
        <v>114551.4746</v>
      </c>
      <c r="X333" s="1">
        <v>70107.587159999995</v>
      </c>
      <c r="Y333" s="1">
        <v>12875.705690000001</v>
      </c>
      <c r="Z333" s="1">
        <v>130205.99980000001</v>
      </c>
      <c r="AA333" s="1">
        <v>43173.361080000002</v>
      </c>
      <c r="AB333" s="1">
        <v>85283.797850000003</v>
      </c>
      <c r="AC333" s="1">
        <v>125178.8906</v>
      </c>
      <c r="AD333" s="1">
        <v>98111.386230000004</v>
      </c>
      <c r="AE333" s="1">
        <v>186438.44529999999</v>
      </c>
      <c r="AF333" s="1">
        <v>91277.57935</v>
      </c>
      <c r="AG333" s="1">
        <v>104925.3913</v>
      </c>
      <c r="AH333">
        <v>1</v>
      </c>
      <c r="AI333" s="1">
        <v>18560.740229999999</v>
      </c>
      <c r="AJ333" s="1">
        <v>21009.095700000002</v>
      </c>
      <c r="AK333" s="1">
        <v>22901.568360000001</v>
      </c>
      <c r="AL333" s="1">
        <v>38795.316409999999</v>
      </c>
      <c r="AM333" s="1">
        <v>25927.355469999999</v>
      </c>
      <c r="AN333" s="1">
        <v>28218.57617</v>
      </c>
      <c r="AO333" s="1">
        <v>34929.078130000002</v>
      </c>
      <c r="AP333" s="1">
        <v>34858.339840000001</v>
      </c>
      <c r="AQ333" s="1">
        <v>21762.921880000002</v>
      </c>
      <c r="AR333" s="1">
        <v>32607.683590000001</v>
      </c>
      <c r="AS333" s="1">
        <v>27957.067579999999</v>
      </c>
      <c r="AT333" s="1">
        <v>62257.152832727203</v>
      </c>
      <c r="AU333" s="1">
        <v>96557.238087272694</v>
      </c>
      <c r="AV333" s="1">
        <v>27957.067578181799</v>
      </c>
      <c r="AW333" s="1">
        <v>57248.942550000997</v>
      </c>
      <c r="AX333" s="1">
        <v>61997.862777624199</v>
      </c>
      <c r="AY333" s="1">
        <v>9148.1407080352001</v>
      </c>
      <c r="AZ333" s="1">
        <v>95260.067502594</v>
      </c>
      <c r="BA333" s="1">
        <v>76362.963711601202</v>
      </c>
      <c r="BB333" s="1">
        <v>61604.8749020014</v>
      </c>
      <c r="BC333" s="1">
        <v>73627.885971504307</v>
      </c>
      <c r="BD333" s="1">
        <v>67759.402550430401</v>
      </c>
      <c r="BE333" s="1">
        <v>116655.75980932701</v>
      </c>
      <c r="BF333" s="1">
        <v>61984.490803260102</v>
      </c>
      <c r="BG333" s="1">
        <v>74549.097856695196</v>
      </c>
      <c r="BH333" s="1">
        <v>74549.097856695196</v>
      </c>
      <c r="BI333" s="1">
        <v>37781.807303098401</v>
      </c>
      <c r="BJ333" s="1">
        <v>39657.886510686403</v>
      </c>
      <c r="BK333" s="1">
        <v>40821.661079289603</v>
      </c>
      <c r="BL333" s="1">
        <v>61159.91228058</v>
      </c>
      <c r="BM333" s="1">
        <v>40872.203864082301</v>
      </c>
      <c r="BN333" s="1">
        <v>48262.574399676298</v>
      </c>
      <c r="BO333" s="1">
        <v>57005.657975388298</v>
      </c>
      <c r="BP333" s="1">
        <v>59269.486323921097</v>
      </c>
      <c r="BQ333" s="1">
        <v>64024.089796482003</v>
      </c>
      <c r="BR333" s="1">
        <v>34354.659740529001</v>
      </c>
      <c r="BS333" s="1">
        <v>47182.292232592103</v>
      </c>
      <c r="BT333" s="1">
        <v>47182.292232592103</v>
      </c>
      <c r="BU333" s="1">
        <v>59307.649765866598</v>
      </c>
      <c r="BV333" s="7">
        <v>0.79555154215109303</v>
      </c>
      <c r="BW333" s="7">
        <v>1.25698958146206</v>
      </c>
      <c r="BX333" s="1">
        <v>45544.484532172697</v>
      </c>
      <c r="BY333" s="1">
        <v>49322.495342810798</v>
      </c>
      <c r="BZ333" s="1">
        <v>7277.8174480926</v>
      </c>
      <c r="CA333" s="1">
        <v>75784.293607105894</v>
      </c>
      <c r="CB333" s="1">
        <v>60750.6735439923</v>
      </c>
      <c r="CC333" s="1">
        <v>49009.853232312402</v>
      </c>
      <c r="CD333" s="1">
        <v>58574.778229955104</v>
      </c>
      <c r="CE333" s="1">
        <v>53906.097194231603</v>
      </c>
      <c r="CF333" s="1">
        <v>92805.669617118197</v>
      </c>
      <c r="CG333" s="1">
        <v>49311.857247983797</v>
      </c>
      <c r="CH333" s="1">
        <v>59307.649765866598</v>
      </c>
      <c r="CI333" s="1">
        <v>47491.3381488019</v>
      </c>
      <c r="CJ333" s="1">
        <v>49849.550166737601</v>
      </c>
      <c r="CK333" s="1">
        <v>51312.402674642297</v>
      </c>
      <c r="CL333" s="1">
        <v>76877.372539822594</v>
      </c>
      <c r="CM333" s="1">
        <v>51375.934428544897</v>
      </c>
      <c r="CN333" s="1">
        <v>60665.553194930697</v>
      </c>
      <c r="CO333" s="1">
        <v>71655.518159452695</v>
      </c>
      <c r="CP333" s="1">
        <v>74501.126807776993</v>
      </c>
      <c r="CQ333" s="1">
        <v>80477.613836769306</v>
      </c>
      <c r="CR333" s="1">
        <v>43183.449368519003</v>
      </c>
      <c r="CS333" s="1">
        <v>59307.649765866598</v>
      </c>
      <c r="CT333" s="20">
        <v>53020.553442574397</v>
      </c>
      <c r="CU333" s="20">
        <v>47223.938876518099</v>
      </c>
      <c r="CV333" s="20">
        <v>66657.648814877393</v>
      </c>
      <c r="CW333" s="20">
        <v>58771.642542293703</v>
      </c>
      <c r="CX333" s="20">
        <v>48370.164400334797</v>
      </c>
      <c r="CY333" s="20">
        <v>49439.004795552297</v>
      </c>
      <c r="CZ333" s="20">
        <v>53066.035619150301</v>
      </c>
      <c r="DA333" s="20">
        <v>77508.659213504201</v>
      </c>
      <c r="DB333" s="20">
        <v>60341.772590441899</v>
      </c>
      <c r="DC333" s="22">
        <v>49538.372092413403</v>
      </c>
      <c r="DD333" s="22">
        <v>57838.4299874313</v>
      </c>
      <c r="DE333" s="22">
        <v>50040.738280926002</v>
      </c>
      <c r="DF333" s="22">
        <v>101539.217041262</v>
      </c>
      <c r="DG333" s="22">
        <v>47655.279062964</v>
      </c>
      <c r="DH333" s="22">
        <v>55435.328712902301</v>
      </c>
      <c r="DI333" s="22">
        <v>60575.465830520399</v>
      </c>
      <c r="DJ333" s="22">
        <v>75394.145907025697</v>
      </c>
      <c r="DK333" s="22">
        <v>70995.245476831406</v>
      </c>
      <c r="DL333" s="22">
        <v>54662.636577983401</v>
      </c>
      <c r="DM333" s="6">
        <v>0.12589853302062101</v>
      </c>
      <c r="DN333" s="6">
        <v>1.0911897465807101</v>
      </c>
      <c r="DO333" s="5">
        <v>0.39298318006583499</v>
      </c>
      <c r="DP333" s="5">
        <v>0.74404470291997404</v>
      </c>
      <c r="DQ333" s="24">
        <v>57155.491143916297</v>
      </c>
      <c r="DR333" s="26">
        <v>62367.485897026003</v>
      </c>
      <c r="DS333" t="s">
        <v>1441</v>
      </c>
      <c r="DT333" t="s">
        <v>1442</v>
      </c>
      <c r="DU333" t="s">
        <v>793</v>
      </c>
      <c r="DV333" t="s">
        <v>793</v>
      </c>
      <c r="DW333" t="s">
        <v>5253</v>
      </c>
      <c r="DX333" t="s">
        <v>1508</v>
      </c>
      <c r="DY333" t="s">
        <v>5254</v>
      </c>
      <c r="DZ333" t="s">
        <v>5255</v>
      </c>
      <c r="EA333" t="s">
        <v>5256</v>
      </c>
      <c r="EB333" t="str">
        <f>"COL5A1"</f>
        <v>COL5A1</v>
      </c>
      <c r="EC333" t="s">
        <v>1508</v>
      </c>
      <c r="ED333" t="s">
        <v>1506</v>
      </c>
      <c r="EE333">
        <v>9606</v>
      </c>
      <c r="EF333" s="15" t="str">
        <f>HYPERLINK("http://www.uniprot.org/uniprot/P20908", "P20908")</f>
        <v>P20908</v>
      </c>
      <c r="EG333" t="s">
        <v>5257</v>
      </c>
      <c r="EH333" t="s">
        <v>1508</v>
      </c>
      <c r="EI333" t="s">
        <v>1788</v>
      </c>
      <c r="EJ333" t="s">
        <v>1542</v>
      </c>
      <c r="EK333" t="s">
        <v>1508</v>
      </c>
      <c r="EL333" t="s">
        <v>2006</v>
      </c>
      <c r="EM333" t="s">
        <v>2317</v>
      </c>
      <c r="EN333" t="s">
        <v>1805</v>
      </c>
      <c r="EO333" t="s">
        <v>1589</v>
      </c>
      <c r="EP333" t="s">
        <v>5258</v>
      </c>
      <c r="EQ333" t="s">
        <v>1514</v>
      </c>
      <c r="ER333" t="s">
        <v>5259</v>
      </c>
      <c r="ES333" t="s">
        <v>5260</v>
      </c>
      <c r="ET333" t="s">
        <v>5261</v>
      </c>
      <c r="EU333" t="s">
        <v>1508</v>
      </c>
      <c r="EV333" t="s">
        <v>5262</v>
      </c>
      <c r="EW333" t="s">
        <v>98</v>
      </c>
    </row>
    <row r="334" spans="1:153">
      <c r="A334">
        <v>575</v>
      </c>
      <c r="B334">
        <v>1</v>
      </c>
      <c r="C334" t="s">
        <v>795</v>
      </c>
      <c r="D334" t="s">
        <v>98</v>
      </c>
      <c r="E334" t="s">
        <v>98</v>
      </c>
      <c r="F334" t="s">
        <v>98</v>
      </c>
      <c r="G334" t="s">
        <v>98</v>
      </c>
      <c r="H334" t="s">
        <v>98</v>
      </c>
      <c r="I334">
        <v>12</v>
      </c>
      <c r="J334">
        <v>341</v>
      </c>
      <c r="K334">
        <v>36769</v>
      </c>
      <c r="L334" t="s">
        <v>796</v>
      </c>
      <c r="M334">
        <v>9</v>
      </c>
      <c r="N334">
        <v>9</v>
      </c>
      <c r="O334">
        <v>1</v>
      </c>
      <c r="P334">
        <v>6</v>
      </c>
      <c r="Q334">
        <v>3</v>
      </c>
      <c r="R334">
        <v>6</v>
      </c>
      <c r="S334">
        <v>3</v>
      </c>
      <c r="T334">
        <v>6</v>
      </c>
      <c r="U334">
        <v>3</v>
      </c>
      <c r="V334">
        <v>6</v>
      </c>
      <c r="W334" s="1">
        <v>114306.3052</v>
      </c>
      <c r="X334" s="1">
        <v>73711.450440000001</v>
      </c>
      <c r="Y334" s="1">
        <v>9785.1400759999997</v>
      </c>
      <c r="Z334" s="1">
        <v>74460.162110000005</v>
      </c>
      <c r="AA334" s="1">
        <v>25470.116269999999</v>
      </c>
      <c r="AB334" s="1">
        <v>97735.534180000002</v>
      </c>
      <c r="AC334" s="1">
        <v>127126.2795</v>
      </c>
      <c r="AD334" s="1">
        <v>94712.458010000002</v>
      </c>
      <c r="AE334" s="1">
        <v>74644.734129999997</v>
      </c>
      <c r="AF334" s="1">
        <v>105623.89599999999</v>
      </c>
      <c r="AG334" s="1">
        <v>87532.326199999996</v>
      </c>
      <c r="AH334">
        <v>3</v>
      </c>
      <c r="AI334" s="1">
        <v>33227.719729999997</v>
      </c>
      <c r="AJ334" s="1">
        <v>43485.737309999997</v>
      </c>
      <c r="AK334" s="1">
        <v>30564.856930000002</v>
      </c>
      <c r="AL334" s="1">
        <v>41985.569340000002</v>
      </c>
      <c r="AM334" s="1">
        <v>44501.155760000001</v>
      </c>
      <c r="AN334" s="1">
        <v>37781.866699999999</v>
      </c>
      <c r="AO334" s="1">
        <v>52918.85254</v>
      </c>
      <c r="AP334" s="1">
        <v>31114.20666</v>
      </c>
      <c r="AQ334" s="1">
        <v>28035.176759999998</v>
      </c>
      <c r="AR334" s="1">
        <v>70788.976559999996</v>
      </c>
      <c r="AS334" s="1">
        <v>41440.411829999997</v>
      </c>
      <c r="AT334" s="1">
        <v>60952.406010727202</v>
      </c>
      <c r="AU334" s="1">
        <v>80464.400192363595</v>
      </c>
      <c r="AV334" s="1">
        <v>41440.411829090903</v>
      </c>
      <c r="AW334" s="1">
        <v>57126.415197606599</v>
      </c>
      <c r="AX334" s="1">
        <v>65184.847669756396</v>
      </c>
      <c r="AY334" s="1">
        <v>6952.3054051014296</v>
      </c>
      <c r="AZ334" s="1">
        <v>54475.831219359003</v>
      </c>
      <c r="BA334" s="1">
        <v>45050.316116279399</v>
      </c>
      <c r="BB334" s="1">
        <v>70599.404675072001</v>
      </c>
      <c r="BC334" s="1">
        <v>74773.303758673705</v>
      </c>
      <c r="BD334" s="1">
        <v>65411.975260400199</v>
      </c>
      <c r="BE334" s="1">
        <v>46705.700434739701</v>
      </c>
      <c r="BF334" s="1">
        <v>71726.742282594307</v>
      </c>
      <c r="BG334" s="1">
        <v>62191.390193156803</v>
      </c>
      <c r="BH334" s="1">
        <v>62191.390193156803</v>
      </c>
      <c r="BI334" s="1">
        <v>67637.566627385604</v>
      </c>
      <c r="BJ334" s="1">
        <v>82085.990739406407</v>
      </c>
      <c r="BK334" s="1">
        <v>54481.3442870004</v>
      </c>
      <c r="BL334" s="1">
        <v>66189.271682875493</v>
      </c>
      <c r="BM334" s="1">
        <v>70152.172384667996</v>
      </c>
      <c r="BN334" s="1">
        <v>64618.7866312677</v>
      </c>
      <c r="BO334" s="1">
        <v>86365.692135295103</v>
      </c>
      <c r="BP334" s="1">
        <v>52903.352671959197</v>
      </c>
      <c r="BQ334" s="1">
        <v>82476.364352160497</v>
      </c>
      <c r="BR334" s="1">
        <v>74581.538317088503</v>
      </c>
      <c r="BS334" s="1">
        <v>69937.722030646197</v>
      </c>
      <c r="BT334" s="1">
        <v>69937.722030646197</v>
      </c>
      <c r="BU334" s="1">
        <v>65950.922359194199</v>
      </c>
      <c r="BV334" s="7">
        <v>1.0604510070342601</v>
      </c>
      <c r="BW334" s="7">
        <v>0.94299500247226997</v>
      </c>
      <c r="BX334" s="1">
        <v>60579.764524559498</v>
      </c>
      <c r="BY334" s="1">
        <v>69125.337354768402</v>
      </c>
      <c r="BZ334" s="1">
        <v>7372.5792680495797</v>
      </c>
      <c r="CA334" s="1">
        <v>57768.950075597997</v>
      </c>
      <c r="CB334" s="1">
        <v>47773.653092720502</v>
      </c>
      <c r="CC334" s="1">
        <v>74867.2097836998</v>
      </c>
      <c r="CD334" s="1">
        <v>79293.425270164604</v>
      </c>
      <c r="CE334" s="1">
        <v>69366.195036991907</v>
      </c>
      <c r="CF334" s="1">
        <v>49529.107060260503</v>
      </c>
      <c r="CG334" s="1">
        <v>76062.696084864394</v>
      </c>
      <c r="CH334" s="1">
        <v>65950.922359194199</v>
      </c>
      <c r="CI334" s="1">
        <v>63781.8873090099</v>
      </c>
      <c r="CJ334" s="1">
        <v>77406.679040245304</v>
      </c>
      <c r="CK334" s="1">
        <v>51375.635390612602</v>
      </c>
      <c r="CL334" s="1">
        <v>62416.152414231001</v>
      </c>
      <c r="CM334" s="1">
        <v>66153.147971315106</v>
      </c>
      <c r="CN334" s="1">
        <v>60935.192859107403</v>
      </c>
      <c r="CO334" s="1">
        <v>81442.416068641993</v>
      </c>
      <c r="CP334" s="1">
        <v>49887.597183685597</v>
      </c>
      <c r="CQ334" s="1">
        <v>77774.799406169506</v>
      </c>
      <c r="CR334" s="1">
        <v>70330.017909708695</v>
      </c>
      <c r="CS334" s="1">
        <v>65950.922359194199</v>
      </c>
      <c r="CT334" s="20">
        <v>70523.855424119203</v>
      </c>
      <c r="CU334" s="20">
        <v>66184.216418322205</v>
      </c>
      <c r="CV334" s="20">
        <v>50811.879391620103</v>
      </c>
      <c r="CW334" s="20">
        <v>46217.365153518898</v>
      </c>
      <c r="CX334" s="20">
        <v>64962.169843139403</v>
      </c>
      <c r="CY334" s="20">
        <v>76769.181737410996</v>
      </c>
      <c r="CZ334" s="20">
        <v>53131.429352109</v>
      </c>
      <c r="DA334" s="20">
        <v>62928.689249711097</v>
      </c>
      <c r="DB334" s="20">
        <v>77697.822052830103</v>
      </c>
      <c r="DC334" s="22">
        <v>75674.572584527996</v>
      </c>
      <c r="DD334" s="22">
        <v>78296.621251339995</v>
      </c>
      <c r="DE334" s="22">
        <v>64392.2634369683</v>
      </c>
      <c r="DF334" s="22">
        <v>54190.080976734498</v>
      </c>
      <c r="DG334" s="22">
        <v>73507.452578331606</v>
      </c>
      <c r="DH334" s="22">
        <v>55681.721643164397</v>
      </c>
      <c r="DI334" s="22">
        <v>68849.021239967595</v>
      </c>
      <c r="DJ334" s="22">
        <v>50485.582462694903</v>
      </c>
      <c r="DK334" s="22">
        <v>68610.893297007104</v>
      </c>
      <c r="DL334" s="22">
        <v>89025.408246430394</v>
      </c>
      <c r="DM334" s="6">
        <v>0.10179793558146601</v>
      </c>
      <c r="DN334" s="6">
        <v>1.0731091039882299</v>
      </c>
      <c r="DO334" s="5">
        <v>0.44105581134773297</v>
      </c>
      <c r="DP334" s="5">
        <v>0.76855620857981899</v>
      </c>
      <c r="DQ334" s="24">
        <v>63247.400958086801</v>
      </c>
      <c r="DR334" s="26">
        <v>67871.361771716707</v>
      </c>
      <c r="DS334" t="s">
        <v>1441</v>
      </c>
      <c r="DT334" t="s">
        <v>1442</v>
      </c>
      <c r="DU334" t="s">
        <v>795</v>
      </c>
      <c r="DV334" t="s">
        <v>795</v>
      </c>
      <c r="DW334" t="s">
        <v>5263</v>
      </c>
      <c r="DX334" t="s">
        <v>5264</v>
      </c>
      <c r="DY334" t="s">
        <v>5265</v>
      </c>
      <c r="DZ334" t="s">
        <v>5266</v>
      </c>
      <c r="EA334" t="s">
        <v>5267</v>
      </c>
      <c r="EB334" t="str">
        <f>"MENT"</f>
        <v>MENT</v>
      </c>
      <c r="EC334" t="s">
        <v>5268</v>
      </c>
      <c r="ED334" t="s">
        <v>1506</v>
      </c>
      <c r="EE334">
        <v>9606</v>
      </c>
      <c r="EF334" s="15" t="str">
        <f>HYPERLINK("http://www.uniprot.org/uniprot/Q9BUN1", "Q9BUN1")</f>
        <v>Q9BUN1</v>
      </c>
      <c r="EG334" t="s">
        <v>5269</v>
      </c>
      <c r="EH334" t="s">
        <v>1508</v>
      </c>
      <c r="EI334" t="s">
        <v>1509</v>
      </c>
      <c r="EJ334" t="s">
        <v>2410</v>
      </c>
      <c r="EK334" t="s">
        <v>1508</v>
      </c>
      <c r="EL334" t="s">
        <v>1508</v>
      </c>
      <c r="EM334" t="s">
        <v>1528</v>
      </c>
      <c r="EN334" t="s">
        <v>1508</v>
      </c>
      <c r="EO334" t="s">
        <v>1508</v>
      </c>
      <c r="EP334" t="s">
        <v>2222</v>
      </c>
      <c r="EQ334" t="s">
        <v>1508</v>
      </c>
      <c r="ER334" t="s">
        <v>5270</v>
      </c>
      <c r="ES334" t="s">
        <v>2510</v>
      </c>
      <c r="ET334" t="s">
        <v>1508</v>
      </c>
      <c r="EU334" t="s">
        <v>1508</v>
      </c>
      <c r="EV334" t="s">
        <v>1508</v>
      </c>
      <c r="EW334" t="s">
        <v>98</v>
      </c>
    </row>
    <row r="335" spans="1:153">
      <c r="A335">
        <v>88</v>
      </c>
      <c r="B335">
        <v>1</v>
      </c>
      <c r="C335" t="s">
        <v>797</v>
      </c>
      <c r="D335" t="s">
        <v>98</v>
      </c>
      <c r="E335" t="s">
        <v>98</v>
      </c>
      <c r="F335" t="s">
        <v>98</v>
      </c>
      <c r="G335" t="s">
        <v>98</v>
      </c>
      <c r="H335" t="s">
        <v>98</v>
      </c>
      <c r="I335">
        <v>8.8000000000000007</v>
      </c>
      <c r="J335">
        <v>194</v>
      </c>
      <c r="K335">
        <v>21099</v>
      </c>
      <c r="L335" t="s">
        <v>798</v>
      </c>
      <c r="M335">
        <v>6</v>
      </c>
      <c r="N335">
        <v>6</v>
      </c>
      <c r="O335">
        <v>1</v>
      </c>
      <c r="P335">
        <v>3</v>
      </c>
      <c r="Q335">
        <v>3</v>
      </c>
      <c r="R335">
        <v>3</v>
      </c>
      <c r="S335">
        <v>3</v>
      </c>
      <c r="T335">
        <v>3</v>
      </c>
      <c r="U335">
        <v>3</v>
      </c>
      <c r="V335">
        <v>3</v>
      </c>
      <c r="W335" s="1">
        <v>28097.080569999998</v>
      </c>
      <c r="X335" s="1">
        <v>18032.943360000001</v>
      </c>
      <c r="Y335" s="1">
        <v>2739.457703</v>
      </c>
      <c r="Z335" s="1">
        <v>34991.514649999997</v>
      </c>
      <c r="AA335" s="1">
        <v>13959.22363</v>
      </c>
      <c r="AB335" s="1">
        <v>19315.191409999999</v>
      </c>
      <c r="AC335" s="1">
        <v>33076.456059999997</v>
      </c>
      <c r="AD335" s="1">
        <v>37841.689449999998</v>
      </c>
      <c r="AE335" s="1">
        <v>34136.407229999997</v>
      </c>
      <c r="AF335" s="1">
        <v>27015.137699999999</v>
      </c>
      <c r="AG335" s="1">
        <v>27385.07156</v>
      </c>
      <c r="AH335">
        <v>3</v>
      </c>
      <c r="AI335" s="1">
        <v>99519.4856</v>
      </c>
      <c r="AJ335" s="1">
        <v>73249.5481</v>
      </c>
      <c r="AK335" s="1">
        <v>78204.035650000005</v>
      </c>
      <c r="AL335" s="1">
        <v>87780.768549999993</v>
      </c>
      <c r="AM335" s="1">
        <v>67973.658939999994</v>
      </c>
      <c r="AN335" s="1">
        <v>82331.812990000006</v>
      </c>
      <c r="AO335" s="1">
        <v>130507.79</v>
      </c>
      <c r="AP335" s="1">
        <v>61056.858399999997</v>
      </c>
      <c r="AQ335" s="1">
        <v>78683.713140000007</v>
      </c>
      <c r="AR335" s="1">
        <v>201742.11960000001</v>
      </c>
      <c r="AS335" s="1">
        <v>96104.979099999997</v>
      </c>
      <c r="AT335" s="1">
        <v>60624.770154227197</v>
      </c>
      <c r="AU335" s="1">
        <v>25144.561211181801</v>
      </c>
      <c r="AV335" s="1">
        <v>96104.979097272706</v>
      </c>
      <c r="AW335" s="1">
        <v>14041.9680933088</v>
      </c>
      <c r="AX335" s="1">
        <v>15946.975116379799</v>
      </c>
      <c r="AY335" s="1">
        <v>1946.37444611821</v>
      </c>
      <c r="AZ335" s="1">
        <v>25600.1570795281</v>
      </c>
      <c r="BA335" s="1">
        <v>24690.403082692199</v>
      </c>
      <c r="BB335" s="1">
        <v>13952.356491136999</v>
      </c>
      <c r="BC335" s="1">
        <v>19454.953814130899</v>
      </c>
      <c r="BD335" s="1">
        <v>26134.889814112899</v>
      </c>
      <c r="BE335" s="1">
        <v>21359.3742222451</v>
      </c>
      <c r="BF335" s="1">
        <v>18345.354535461302</v>
      </c>
      <c r="BG335" s="1">
        <v>19456.9908603146</v>
      </c>
      <c r="BH335" s="1">
        <v>19456.9908603146</v>
      </c>
      <c r="BI335" s="1">
        <v>202579.529762789</v>
      </c>
      <c r="BJ335" s="1">
        <v>138269.74311459099</v>
      </c>
      <c r="BK335" s="1">
        <v>139397.38048302699</v>
      </c>
      <c r="BL335" s="1">
        <v>138384.336080735</v>
      </c>
      <c r="BM335" s="1">
        <v>107154.516734185</v>
      </c>
      <c r="BN335" s="1">
        <v>140813.10219026901</v>
      </c>
      <c r="BO335" s="1">
        <v>212993.95340966599</v>
      </c>
      <c r="BP335" s="1">
        <v>103814.715518029</v>
      </c>
      <c r="BQ335" s="1">
        <v>231478.71151555001</v>
      </c>
      <c r="BR335" s="1">
        <v>212550.57431667999</v>
      </c>
      <c r="BS335" s="1">
        <v>162193.44879171901</v>
      </c>
      <c r="BT335" s="1">
        <v>162193.44879171901</v>
      </c>
      <c r="BU335" s="1">
        <v>56176.4759551842</v>
      </c>
      <c r="BV335" s="7">
        <v>2.8872129487280702</v>
      </c>
      <c r="BW335" s="7">
        <v>0.346354778036216</v>
      </c>
      <c r="BX335" s="1">
        <v>40542.152104627698</v>
      </c>
      <c r="BY335" s="1">
        <v>46042.313049056203</v>
      </c>
      <c r="BZ335" s="1">
        <v>5619.5975039059404</v>
      </c>
      <c r="CA335" s="1">
        <v>73913.1050094862</v>
      </c>
      <c r="CB335" s="1">
        <v>71286.451489664396</v>
      </c>
      <c r="CC335" s="1">
        <v>40283.424326480897</v>
      </c>
      <c r="CD335" s="1">
        <v>56170.594569065499</v>
      </c>
      <c r="CE335" s="1">
        <v>75456.992284888198</v>
      </c>
      <c r="CF335" s="1">
        <v>61669.061831194696</v>
      </c>
      <c r="CG335" s="1">
        <v>52966.945163791199</v>
      </c>
      <c r="CH335" s="1">
        <v>56176.4759551842</v>
      </c>
      <c r="CI335" s="1">
        <v>70164.388065671796</v>
      </c>
      <c r="CJ335" s="1">
        <v>47890.3861855789</v>
      </c>
      <c r="CK335" s="1">
        <v>48280.948776028898</v>
      </c>
      <c r="CL335" s="1">
        <v>47930.076006932097</v>
      </c>
      <c r="CM335" s="1">
        <v>37113.4788590467</v>
      </c>
      <c r="CN335" s="1">
        <v>48771.290753701804</v>
      </c>
      <c r="CO335" s="1">
        <v>73771.473456260996</v>
      </c>
      <c r="CP335" s="1">
        <v>35956.722750139998</v>
      </c>
      <c r="CQ335" s="1">
        <v>80173.757747077907</v>
      </c>
      <c r="CR335" s="1">
        <v>73617.906988924195</v>
      </c>
      <c r="CS335" s="1">
        <v>56176.4759551842</v>
      </c>
      <c r="CT335" s="20">
        <v>47197.094542192899</v>
      </c>
      <c r="CU335" s="20">
        <v>44083.320644057101</v>
      </c>
      <c r="CV335" s="20">
        <v>65011.806035723399</v>
      </c>
      <c r="CW335" s="20">
        <v>68964.204026893902</v>
      </c>
      <c r="CX335" s="20">
        <v>71462.778647163694</v>
      </c>
      <c r="CY335" s="20">
        <v>47495.975878825797</v>
      </c>
      <c r="CZ335" s="20">
        <v>49930.979917673103</v>
      </c>
      <c r="DA335" s="20">
        <v>48323.658894225096</v>
      </c>
      <c r="DB335" s="20">
        <v>43590.313758040204</v>
      </c>
      <c r="DC335" s="22">
        <v>40717.837982140598</v>
      </c>
      <c r="DD335" s="22">
        <v>55464.469512474199</v>
      </c>
      <c r="DE335" s="22">
        <v>70046.317558266805</v>
      </c>
      <c r="DF335" s="22">
        <v>67472.475333055496</v>
      </c>
      <c r="DG335" s="22">
        <v>51187.578277562898</v>
      </c>
      <c r="DH335" s="22">
        <v>44566.519091923699</v>
      </c>
      <c r="DI335" s="22">
        <v>62364.2321540782</v>
      </c>
      <c r="DJ335" s="22">
        <v>36387.723481781497</v>
      </c>
      <c r="DK335" s="22">
        <v>70727.191583968393</v>
      </c>
      <c r="DL335" s="22">
        <v>93187.296388161398</v>
      </c>
      <c r="DM335" s="6">
        <v>0.13274649364536201</v>
      </c>
      <c r="DN335" s="6">
        <v>1.0963859032343799</v>
      </c>
      <c r="DO335" s="5">
        <v>0.43023365073894998</v>
      </c>
      <c r="DP335" s="5">
        <v>0.76855620857981899</v>
      </c>
      <c r="DQ335" s="24">
        <v>54006.681371643899</v>
      </c>
      <c r="DR335" s="26">
        <v>59212.1641363413</v>
      </c>
      <c r="DS335" t="s">
        <v>1441</v>
      </c>
      <c r="DT335" t="s">
        <v>1442</v>
      </c>
      <c r="DU335" t="s">
        <v>797</v>
      </c>
      <c r="DV335" t="s">
        <v>797</v>
      </c>
      <c r="DW335" t="s">
        <v>5271</v>
      </c>
      <c r="DX335" t="s">
        <v>5272</v>
      </c>
      <c r="DY335" t="s">
        <v>5273</v>
      </c>
      <c r="DZ335" t="s">
        <v>5274</v>
      </c>
      <c r="EA335" t="s">
        <v>5275</v>
      </c>
      <c r="EB335" t="str">
        <f>"IL18BP"</f>
        <v>IL18BP</v>
      </c>
      <c r="EC335" t="s">
        <v>1508</v>
      </c>
      <c r="ED335" t="s">
        <v>1506</v>
      </c>
      <c r="EE335">
        <v>9606</v>
      </c>
      <c r="EF335" s="15" t="str">
        <f>HYPERLINK("http://www.uniprot.org/uniprot/O95998", "O95998")</f>
        <v>O95998</v>
      </c>
      <c r="EG335" t="s">
        <v>5276</v>
      </c>
      <c r="EH335" t="s">
        <v>1508</v>
      </c>
      <c r="EI335" t="s">
        <v>1509</v>
      </c>
      <c r="EJ335" t="s">
        <v>1542</v>
      </c>
      <c r="EK335" t="s">
        <v>1508</v>
      </c>
      <c r="EL335" t="s">
        <v>1508</v>
      </c>
      <c r="EM335" t="s">
        <v>3773</v>
      </c>
      <c r="EN335" t="s">
        <v>1508</v>
      </c>
      <c r="EO335" t="s">
        <v>1508</v>
      </c>
      <c r="EP335" t="s">
        <v>1617</v>
      </c>
      <c r="EQ335" t="s">
        <v>1508</v>
      </c>
      <c r="ER335" t="s">
        <v>5277</v>
      </c>
      <c r="ES335" t="s">
        <v>2090</v>
      </c>
      <c r="ET335" t="s">
        <v>5278</v>
      </c>
      <c r="EU335" t="s">
        <v>1508</v>
      </c>
      <c r="EV335" t="s">
        <v>5279</v>
      </c>
      <c r="EW335" t="s">
        <v>98</v>
      </c>
    </row>
    <row r="336" spans="1:153">
      <c r="A336">
        <v>480</v>
      </c>
      <c r="B336">
        <v>1</v>
      </c>
      <c r="C336" t="s">
        <v>799</v>
      </c>
      <c r="D336" t="s">
        <v>98</v>
      </c>
      <c r="E336" t="s">
        <v>98</v>
      </c>
      <c r="F336" t="s">
        <v>98</v>
      </c>
      <c r="G336" t="s">
        <v>98</v>
      </c>
      <c r="H336" t="s">
        <v>98</v>
      </c>
      <c r="I336">
        <v>16.100000000000001</v>
      </c>
      <c r="J336">
        <v>211</v>
      </c>
      <c r="K336">
        <v>24337</v>
      </c>
      <c r="L336" t="s">
        <v>800</v>
      </c>
      <c r="M336">
        <v>17</v>
      </c>
      <c r="N336">
        <v>17</v>
      </c>
      <c r="O336">
        <v>1</v>
      </c>
      <c r="P336">
        <v>7</v>
      </c>
      <c r="Q336">
        <v>10</v>
      </c>
      <c r="R336">
        <v>7</v>
      </c>
      <c r="S336">
        <v>10</v>
      </c>
      <c r="T336">
        <v>7</v>
      </c>
      <c r="U336">
        <v>10</v>
      </c>
      <c r="V336">
        <v>7</v>
      </c>
      <c r="W336" s="1">
        <v>143958.92559999999</v>
      </c>
      <c r="X336" s="1">
        <v>50352.032350000001</v>
      </c>
      <c r="Y336" s="1">
        <v>17882.003430000001</v>
      </c>
      <c r="Z336" s="1">
        <v>68450.634220000007</v>
      </c>
      <c r="AA336" s="1">
        <v>32427.877550000001</v>
      </c>
      <c r="AB336" s="1">
        <v>59341.072110000001</v>
      </c>
      <c r="AC336" s="1">
        <v>96266.93866</v>
      </c>
      <c r="AD336" s="1">
        <v>46527.076540000002</v>
      </c>
      <c r="AE336" s="1">
        <v>118717.5422</v>
      </c>
      <c r="AF336" s="1">
        <v>93099.30042</v>
      </c>
      <c r="AG336" s="1">
        <v>78793.488849999994</v>
      </c>
      <c r="AH336">
        <v>10</v>
      </c>
      <c r="AI336" s="1">
        <v>30403.002499999999</v>
      </c>
      <c r="AJ336" s="1">
        <v>51987.375610000003</v>
      </c>
      <c r="AK336" s="1">
        <v>45418.595459999997</v>
      </c>
      <c r="AL336" s="1">
        <v>44458.995540000004</v>
      </c>
      <c r="AM336" s="1">
        <v>48494.08582</v>
      </c>
      <c r="AN336" s="1">
        <v>52126.198239999998</v>
      </c>
      <c r="AO336" s="1">
        <v>68274.889890000006</v>
      </c>
      <c r="AP336" s="1">
        <v>42124.227910000001</v>
      </c>
      <c r="AQ336" s="1">
        <v>18185.545590000002</v>
      </c>
      <c r="AR336" s="1">
        <v>77840.180909999995</v>
      </c>
      <c r="AS336" s="1">
        <v>47931.30975</v>
      </c>
      <c r="AT336" s="1">
        <v>60593.695415909096</v>
      </c>
      <c r="AU336" s="1">
        <v>73256.081084545396</v>
      </c>
      <c r="AV336" s="1">
        <v>47931.309747272702</v>
      </c>
      <c r="AW336" s="1">
        <v>71945.789349395898</v>
      </c>
      <c r="AX336" s="1">
        <v>44527.540009120399</v>
      </c>
      <c r="AY336" s="1">
        <v>12705.0965172541</v>
      </c>
      <c r="AZ336" s="1">
        <v>50079.197935643599</v>
      </c>
      <c r="BA336" s="1">
        <v>57356.869482696697</v>
      </c>
      <c r="BB336" s="1">
        <v>42865.109388268102</v>
      </c>
      <c r="BC336" s="1">
        <v>56622.415716506403</v>
      </c>
      <c r="BD336" s="1">
        <v>32133.343844290099</v>
      </c>
      <c r="BE336" s="1">
        <v>74282.345927913193</v>
      </c>
      <c r="BF336" s="1">
        <v>63221.5794039178</v>
      </c>
      <c r="BG336" s="1">
        <v>55982.478959304797</v>
      </c>
      <c r="BH336" s="1">
        <v>55982.478959304797</v>
      </c>
      <c r="BI336" s="1">
        <v>61887.6385131446</v>
      </c>
      <c r="BJ336" s="1">
        <v>98134.135394023993</v>
      </c>
      <c r="BK336" s="1">
        <v>80957.883819162205</v>
      </c>
      <c r="BL336" s="1">
        <v>70088.570449401304</v>
      </c>
      <c r="BM336" s="1">
        <v>76446.676720683899</v>
      </c>
      <c r="BN336" s="1">
        <v>89152.071513970994</v>
      </c>
      <c r="BO336" s="1">
        <v>111427.36166385699</v>
      </c>
      <c r="BP336" s="1">
        <v>71623.644771301901</v>
      </c>
      <c r="BQ336" s="1">
        <v>53499.847597310603</v>
      </c>
      <c r="BR336" s="1">
        <v>82010.515157365502</v>
      </c>
      <c r="BS336" s="1">
        <v>80892.212934851501</v>
      </c>
      <c r="BT336" s="1">
        <v>80892.212934851501</v>
      </c>
      <c r="BU336" s="1">
        <v>67294.476806027204</v>
      </c>
      <c r="BV336" s="7">
        <v>1.2020631822135801</v>
      </c>
      <c r="BW336" s="7">
        <v>0.83190302705928398</v>
      </c>
      <c r="BX336" s="1">
        <v>86483.384492203302</v>
      </c>
      <c r="BY336" s="1">
        <v>53524.916439506102</v>
      </c>
      <c r="BZ336" s="1">
        <v>15272.328749861201</v>
      </c>
      <c r="CA336" s="1">
        <v>60198.3600332239</v>
      </c>
      <c r="CB336" s="1">
        <v>68946.581052179798</v>
      </c>
      <c r="CC336" s="1">
        <v>51526.569797195101</v>
      </c>
      <c r="CD336" s="1">
        <v>68063.721220804393</v>
      </c>
      <c r="CE336" s="1">
        <v>38626.309556630898</v>
      </c>
      <c r="CF336" s="1">
        <v>89292.073128397897</v>
      </c>
      <c r="CG336" s="1">
        <v>75996.332922842601</v>
      </c>
      <c r="CH336" s="1">
        <v>67294.476806027204</v>
      </c>
      <c r="CI336" s="1">
        <v>51484.513816635699</v>
      </c>
      <c r="CJ336" s="1">
        <v>81638.084292134197</v>
      </c>
      <c r="CK336" s="1">
        <v>67349.108613474906</v>
      </c>
      <c r="CL336" s="1">
        <v>58306.893919114802</v>
      </c>
      <c r="CM336" s="1">
        <v>63596.221772559496</v>
      </c>
      <c r="CN336" s="1">
        <v>74165.878161078304</v>
      </c>
      <c r="CO336" s="1">
        <v>92696.759465392504</v>
      </c>
      <c r="CP336" s="1">
        <v>59583.9268942649</v>
      </c>
      <c r="CQ336" s="1">
        <v>44506.685163413102</v>
      </c>
      <c r="CR336" s="1">
        <v>68224.795810103606</v>
      </c>
      <c r="CS336" s="1">
        <v>67294.476806027204</v>
      </c>
      <c r="CT336" s="20">
        <v>100679.521493419</v>
      </c>
      <c r="CU336" s="20">
        <v>51247.556814426403</v>
      </c>
      <c r="CV336" s="20">
        <v>52948.7173573119</v>
      </c>
      <c r="CW336" s="20">
        <v>66700.557865875802</v>
      </c>
      <c r="CX336" s="20">
        <v>52437.233703106402</v>
      </c>
      <c r="CY336" s="20">
        <v>80965.738453376005</v>
      </c>
      <c r="CZ336" s="20">
        <v>69650.805854134494</v>
      </c>
      <c r="DA336" s="20">
        <v>58785.687143946103</v>
      </c>
      <c r="DB336" s="20">
        <v>74694.675522610807</v>
      </c>
      <c r="DC336" s="22">
        <v>52082.228754283598</v>
      </c>
      <c r="DD336" s="22">
        <v>67208.086713682394</v>
      </c>
      <c r="DE336" s="22">
        <v>35856.594112478801</v>
      </c>
      <c r="DF336" s="22">
        <v>97694.970909151205</v>
      </c>
      <c r="DG336" s="22">
        <v>73443.3188145241</v>
      </c>
      <c r="DH336" s="22">
        <v>67771.735665702101</v>
      </c>
      <c r="DI336" s="22">
        <v>78363.111869495304</v>
      </c>
      <c r="DJ336" s="22">
        <v>60298.138705612597</v>
      </c>
      <c r="DK336" s="22">
        <v>39262.633270233797</v>
      </c>
      <c r="DL336" s="22">
        <v>86360.568076655996</v>
      </c>
      <c r="DM336" s="6">
        <v>-3.75014425282372E-2</v>
      </c>
      <c r="DN336" s="6">
        <v>-1.0263342702606599</v>
      </c>
      <c r="DO336" s="5">
        <v>0.835754737467164</v>
      </c>
      <c r="DP336" s="5">
        <v>0.93850475427852698</v>
      </c>
      <c r="DQ336" s="24">
        <v>67567.832689800794</v>
      </c>
      <c r="DR336" s="26">
        <v>65834.138689182</v>
      </c>
      <c r="DS336" t="s">
        <v>1443</v>
      </c>
      <c r="DT336" t="s">
        <v>1442</v>
      </c>
      <c r="DU336" t="s">
        <v>799</v>
      </c>
      <c r="DV336" t="s">
        <v>799</v>
      </c>
      <c r="DW336" t="s">
        <v>5280</v>
      </c>
      <c r="DX336" t="s">
        <v>5281</v>
      </c>
      <c r="DY336" t="s">
        <v>5282</v>
      </c>
      <c r="DZ336" t="s">
        <v>5283</v>
      </c>
      <c r="EA336" t="s">
        <v>5284</v>
      </c>
      <c r="EB336" t="str">
        <f>"SPP2"</f>
        <v>SPP2</v>
      </c>
      <c r="EC336" t="s">
        <v>5285</v>
      </c>
      <c r="ED336" t="s">
        <v>1506</v>
      </c>
      <c r="EE336">
        <v>9606</v>
      </c>
      <c r="EF336" s="15" t="str">
        <f>HYPERLINK("http://www.uniprot.org/uniprot/Q13103", "Q13103")</f>
        <v>Q13103</v>
      </c>
      <c r="EG336" t="s">
        <v>5286</v>
      </c>
      <c r="EH336" t="s">
        <v>1508</v>
      </c>
      <c r="EI336" t="s">
        <v>1509</v>
      </c>
      <c r="EJ336" t="s">
        <v>1510</v>
      </c>
      <c r="EK336" t="s">
        <v>1508</v>
      </c>
      <c r="EL336" t="s">
        <v>1508</v>
      </c>
      <c r="EM336" t="s">
        <v>1528</v>
      </c>
      <c r="EN336" t="s">
        <v>1508</v>
      </c>
      <c r="EO336" t="s">
        <v>1508</v>
      </c>
      <c r="EP336" t="s">
        <v>5287</v>
      </c>
      <c r="EQ336" t="s">
        <v>1508</v>
      </c>
      <c r="ER336" t="s">
        <v>5288</v>
      </c>
      <c r="ES336" t="s">
        <v>5289</v>
      </c>
      <c r="ET336" t="s">
        <v>5290</v>
      </c>
      <c r="EU336" t="s">
        <v>1508</v>
      </c>
      <c r="EV336" t="s">
        <v>5291</v>
      </c>
      <c r="EW336" t="s">
        <v>98</v>
      </c>
    </row>
    <row r="337" spans="1:153">
      <c r="A337">
        <v>546</v>
      </c>
      <c r="B337">
        <v>1</v>
      </c>
      <c r="C337" t="s">
        <v>801</v>
      </c>
      <c r="D337" t="s">
        <v>98</v>
      </c>
      <c r="E337" t="s">
        <v>98</v>
      </c>
      <c r="F337" t="s">
        <v>98</v>
      </c>
      <c r="G337" t="s">
        <v>98</v>
      </c>
      <c r="H337" t="s">
        <v>98</v>
      </c>
      <c r="I337">
        <v>5.7</v>
      </c>
      <c r="J337">
        <v>584</v>
      </c>
      <c r="K337">
        <v>66234</v>
      </c>
      <c r="L337" t="s">
        <v>802</v>
      </c>
      <c r="M337">
        <v>4</v>
      </c>
      <c r="N337">
        <v>4</v>
      </c>
      <c r="O337">
        <v>1</v>
      </c>
      <c r="P337">
        <v>2</v>
      </c>
      <c r="Q337">
        <v>2</v>
      </c>
      <c r="R337">
        <v>2</v>
      </c>
      <c r="S337">
        <v>2</v>
      </c>
      <c r="T337">
        <v>2</v>
      </c>
      <c r="U337">
        <v>2</v>
      </c>
      <c r="V337">
        <v>2</v>
      </c>
      <c r="W337" s="1">
        <v>24728.422849999999</v>
      </c>
      <c r="X337" s="1">
        <v>19223.922849999999</v>
      </c>
      <c r="Y337" s="1">
        <v>3789.3717040000001</v>
      </c>
      <c r="Z337" s="1">
        <v>23395.288089999998</v>
      </c>
      <c r="AA337" s="1">
        <v>11110.27295</v>
      </c>
      <c r="AB337" s="1">
        <v>19158.18994</v>
      </c>
      <c r="AC337" s="1">
        <v>29937.813480000001</v>
      </c>
      <c r="AD337" s="1">
        <v>23159.130860000001</v>
      </c>
      <c r="AE337" s="1">
        <v>23256.216799999998</v>
      </c>
      <c r="AF337" s="1">
        <v>25699.658200000002</v>
      </c>
      <c r="AG337" s="1">
        <v>22185.435109999999</v>
      </c>
      <c r="AH337">
        <v>2</v>
      </c>
      <c r="AI337" s="1">
        <v>80313.615969999999</v>
      </c>
      <c r="AJ337" s="1">
        <v>103915.6145</v>
      </c>
      <c r="AK337" s="1">
        <v>77847.915770000007</v>
      </c>
      <c r="AL337" s="1">
        <v>103542.0474</v>
      </c>
      <c r="AM337" s="1">
        <v>89682.848629999993</v>
      </c>
      <c r="AN337" s="1">
        <v>116821.7334</v>
      </c>
      <c r="AO337" s="1">
        <v>143095.01560000001</v>
      </c>
      <c r="AP337" s="1">
        <v>110285.7393</v>
      </c>
      <c r="AQ337" s="1">
        <v>56081.742680000003</v>
      </c>
      <c r="AR337" s="1">
        <v>113343.10159999999</v>
      </c>
      <c r="AS337" s="1">
        <v>99492.937489999997</v>
      </c>
      <c r="AT337" s="1">
        <v>60003.001598818097</v>
      </c>
      <c r="AU337" s="1">
        <v>20513.0657121818</v>
      </c>
      <c r="AV337" s="1">
        <v>99492.937485454502</v>
      </c>
      <c r="AW337" s="1">
        <v>12358.4271964647</v>
      </c>
      <c r="AX337" s="1">
        <v>17000.187557188401</v>
      </c>
      <c r="AY337" s="1">
        <v>2692.3344147390999</v>
      </c>
      <c r="AZ337" s="1">
        <v>17116.236779559102</v>
      </c>
      <c r="BA337" s="1">
        <v>19651.316202477901</v>
      </c>
      <c r="BB337" s="1">
        <v>13838.9462518815</v>
      </c>
      <c r="BC337" s="1">
        <v>17608.862856798602</v>
      </c>
      <c r="BD337" s="1">
        <v>15994.564249475399</v>
      </c>
      <c r="BE337" s="1">
        <v>14551.5676057531</v>
      </c>
      <c r="BF337" s="1">
        <v>17452.042864070801</v>
      </c>
      <c r="BG337" s="1">
        <v>15762.668621172401</v>
      </c>
      <c r="BH337" s="1">
        <v>15762.668621172401</v>
      </c>
      <c r="BI337" s="1">
        <v>163484.512190362</v>
      </c>
      <c r="BJ337" s="1">
        <v>196156.64116991201</v>
      </c>
      <c r="BK337" s="1">
        <v>138762.60277625901</v>
      </c>
      <c r="BL337" s="1">
        <v>163231.624905715</v>
      </c>
      <c r="BM337" s="1">
        <v>141377.15188725301</v>
      </c>
      <c r="BN337" s="1">
        <v>199801.63300055801</v>
      </c>
      <c r="BO337" s="1">
        <v>233536.81098930401</v>
      </c>
      <c r="BP337" s="1">
        <v>187518.37141894299</v>
      </c>
      <c r="BQ337" s="1">
        <v>164986.234343249</v>
      </c>
      <c r="BR337" s="1">
        <v>119415.526057127</v>
      </c>
      <c r="BS337" s="1">
        <v>167911.20307232899</v>
      </c>
      <c r="BT337" s="1">
        <v>167911.20307232899</v>
      </c>
      <c r="BU337" s="1">
        <v>51446.366750349996</v>
      </c>
      <c r="BV337" s="7">
        <v>3.2638107154804401</v>
      </c>
      <c r="BW337" s="7">
        <v>0.30639031707842002</v>
      </c>
      <c r="BX337" s="1">
        <v>40335.567110306598</v>
      </c>
      <c r="BY337" s="1">
        <v>55485.394314328798</v>
      </c>
      <c r="BZ337" s="1">
        <v>8787.2699124822593</v>
      </c>
      <c r="CA337" s="1">
        <v>55864.157009825598</v>
      </c>
      <c r="CB337" s="1">
        <v>64138.176394941896</v>
      </c>
      <c r="CC337" s="1">
        <v>45167.701067848902</v>
      </c>
      <c r="CD337" s="1">
        <v>57471.995279445</v>
      </c>
      <c r="CE337" s="1">
        <v>52203.230186878303</v>
      </c>
      <c r="CF337" s="1">
        <v>47493.562278694997</v>
      </c>
      <c r="CG337" s="1">
        <v>56960.164506778397</v>
      </c>
      <c r="CH337" s="1">
        <v>51446.366750349996</v>
      </c>
      <c r="CI337" s="1">
        <v>50090.071527416098</v>
      </c>
      <c r="CJ337" s="1">
        <v>60100.495485087296</v>
      </c>
      <c r="CK337" s="1">
        <v>42515.517863244997</v>
      </c>
      <c r="CL337" s="1">
        <v>50012.589312087897</v>
      </c>
      <c r="CM337" s="1">
        <v>43316.5903943796</v>
      </c>
      <c r="CN337" s="1">
        <v>61217.285687827498</v>
      </c>
      <c r="CO337" s="1">
        <v>71553.417568496196</v>
      </c>
      <c r="CP337" s="1">
        <v>57453.8132770792</v>
      </c>
      <c r="CQ337" s="1">
        <v>50550.1846540029</v>
      </c>
      <c r="CR337" s="1">
        <v>36587.760892729602</v>
      </c>
      <c r="CS337" s="1">
        <v>51446.366750349996</v>
      </c>
      <c r="CT337" s="20">
        <v>46956.598885158899</v>
      </c>
      <c r="CU337" s="20">
        <v>53124.620954955302</v>
      </c>
      <c r="CV337" s="20">
        <v>49136.479104833503</v>
      </c>
      <c r="CW337" s="20">
        <v>62048.793149074001</v>
      </c>
      <c r="CX337" s="20">
        <v>51016.987287539101</v>
      </c>
      <c r="CY337" s="20">
        <v>59605.526520576801</v>
      </c>
      <c r="CZ337" s="20">
        <v>43968.511854786302</v>
      </c>
      <c r="DA337" s="20">
        <v>50423.2729775927</v>
      </c>
      <c r="DB337" s="20">
        <v>50875.957314339801</v>
      </c>
      <c r="DC337" s="22">
        <v>45654.786425330101</v>
      </c>
      <c r="DD337" s="22">
        <v>56749.510209980202</v>
      </c>
      <c r="DE337" s="22">
        <v>48459.9760540641</v>
      </c>
      <c r="DF337" s="22">
        <v>51962.979720687297</v>
      </c>
      <c r="DG337" s="22">
        <v>55046.649761986897</v>
      </c>
      <c r="DH337" s="22">
        <v>55939.494099922602</v>
      </c>
      <c r="DI337" s="22">
        <v>60489.152996315403</v>
      </c>
      <c r="DJ337" s="22">
        <v>58142.492157245499</v>
      </c>
      <c r="DK337" s="22">
        <v>44594.050411201402</v>
      </c>
      <c r="DL337" s="22">
        <v>46313.657341588601</v>
      </c>
      <c r="DM337" s="6">
        <v>1.1875196887942099E-2</v>
      </c>
      <c r="DN337" s="6">
        <v>1.00826430577693</v>
      </c>
      <c r="DO337" s="5">
        <v>0.90623847948265401</v>
      </c>
      <c r="DP337" s="5">
        <v>0.96395113642534602</v>
      </c>
      <c r="DQ337" s="24">
        <v>51906.305338761798</v>
      </c>
      <c r="DR337" s="26">
        <v>52335.274917832197</v>
      </c>
      <c r="DS337" t="s">
        <v>1441</v>
      </c>
      <c r="DT337" t="s">
        <v>1442</v>
      </c>
      <c r="DU337" t="s">
        <v>801</v>
      </c>
      <c r="DV337" t="s">
        <v>801</v>
      </c>
      <c r="DW337" t="s">
        <v>5292</v>
      </c>
      <c r="DX337" t="s">
        <v>5293</v>
      </c>
      <c r="DY337" t="s">
        <v>5294</v>
      </c>
      <c r="DZ337" t="s">
        <v>5295</v>
      </c>
      <c r="EA337" t="s">
        <v>5296</v>
      </c>
      <c r="EB337" t="str">
        <f>"FAM20C"</f>
        <v>FAM20C</v>
      </c>
      <c r="EC337" t="s">
        <v>1508</v>
      </c>
      <c r="ED337" t="s">
        <v>1506</v>
      </c>
      <c r="EE337">
        <v>9606</v>
      </c>
      <c r="EF337" s="15" t="str">
        <f>HYPERLINK("http://www.uniprot.org/uniprot/Q8IXL6", "Q8IXL6")</f>
        <v>Q8IXL6</v>
      </c>
      <c r="EG337" t="s">
        <v>5297</v>
      </c>
      <c r="EH337" t="s">
        <v>5298</v>
      </c>
      <c r="EI337" t="s">
        <v>5299</v>
      </c>
      <c r="EJ337" t="s">
        <v>2410</v>
      </c>
      <c r="EK337" t="s">
        <v>1508</v>
      </c>
      <c r="EL337" t="s">
        <v>1603</v>
      </c>
      <c r="EM337" t="s">
        <v>1528</v>
      </c>
      <c r="EN337" t="s">
        <v>5300</v>
      </c>
      <c r="EO337" t="s">
        <v>5301</v>
      </c>
      <c r="EP337" t="s">
        <v>1575</v>
      </c>
      <c r="EQ337" t="s">
        <v>1514</v>
      </c>
      <c r="ER337" t="s">
        <v>5302</v>
      </c>
      <c r="ES337" t="s">
        <v>5303</v>
      </c>
      <c r="ET337" t="s">
        <v>5304</v>
      </c>
      <c r="EU337" t="s">
        <v>1508</v>
      </c>
      <c r="EV337" t="s">
        <v>1716</v>
      </c>
      <c r="EW337" t="s">
        <v>98</v>
      </c>
    </row>
    <row r="338" spans="1:153">
      <c r="A338">
        <v>70</v>
      </c>
      <c r="B338">
        <v>1</v>
      </c>
      <c r="C338" t="s">
        <v>803</v>
      </c>
      <c r="D338" t="s">
        <v>804</v>
      </c>
      <c r="E338" t="s">
        <v>98</v>
      </c>
      <c r="F338" t="s">
        <v>98</v>
      </c>
      <c r="G338" t="s">
        <v>98</v>
      </c>
      <c r="H338" t="s">
        <v>98</v>
      </c>
      <c r="I338">
        <v>14.3</v>
      </c>
      <c r="J338">
        <v>126</v>
      </c>
      <c r="K338">
        <v>13890</v>
      </c>
      <c r="L338" t="s">
        <v>805</v>
      </c>
      <c r="M338">
        <v>4</v>
      </c>
      <c r="N338">
        <v>4</v>
      </c>
      <c r="O338">
        <v>1</v>
      </c>
      <c r="P338">
        <v>2</v>
      </c>
      <c r="Q338">
        <v>2</v>
      </c>
      <c r="R338">
        <v>2</v>
      </c>
      <c r="S338">
        <v>2</v>
      </c>
      <c r="T338">
        <v>2</v>
      </c>
      <c r="U338">
        <v>2</v>
      </c>
      <c r="V338">
        <v>2</v>
      </c>
      <c r="W338" s="1">
        <v>113726.84179999999</v>
      </c>
      <c r="X338" s="1">
        <v>127012.7031</v>
      </c>
      <c r="Y338" s="1">
        <v>20562.15869</v>
      </c>
      <c r="Z338" s="1">
        <v>246685.47070000001</v>
      </c>
      <c r="AA338" s="1">
        <v>82068.769530000005</v>
      </c>
      <c r="AB338" s="1">
        <v>111222.1113</v>
      </c>
      <c r="AC338" s="1">
        <v>105342.0059</v>
      </c>
      <c r="AD338" s="1">
        <v>127592.5527</v>
      </c>
      <c r="AE338" s="1">
        <v>84799.177729999996</v>
      </c>
      <c r="AF338" s="1">
        <v>96066.398440000004</v>
      </c>
      <c r="AG338" s="1">
        <v>121612.8924</v>
      </c>
      <c r="AH338">
        <v>2</v>
      </c>
      <c r="AI338" s="1">
        <v>3833.64392</v>
      </c>
      <c r="AJ338" s="1">
        <v>7516.4997560000002</v>
      </c>
      <c r="AK338" s="1">
        <v>6982.994385</v>
      </c>
      <c r="AL338" s="1">
        <v>5750.7832040000003</v>
      </c>
      <c r="AM338" s="1">
        <v>14129.44922</v>
      </c>
      <c r="AN338" s="1">
        <v>4185.6538090000004</v>
      </c>
      <c r="AO338" s="1">
        <v>5542.2109369999998</v>
      </c>
      <c r="AP338" s="1">
        <v>12741.414059999999</v>
      </c>
      <c r="AQ338" s="1">
        <v>4433.4068610000004</v>
      </c>
      <c r="AR338" s="1">
        <v>9447.1171869999998</v>
      </c>
      <c r="AS338" s="1">
        <v>7456.3173340000003</v>
      </c>
      <c r="AT338" s="1">
        <v>59941.389680136301</v>
      </c>
      <c r="AU338" s="1">
        <v>112426.46202636301</v>
      </c>
      <c r="AV338" s="1">
        <v>7456.3173339090899</v>
      </c>
      <c r="AW338" s="1">
        <v>56836.819039964197</v>
      </c>
      <c r="AX338" s="1">
        <v>112320.455699575</v>
      </c>
      <c r="AY338" s="1">
        <v>14609.3367995481</v>
      </c>
      <c r="AZ338" s="1">
        <v>180477.66329421601</v>
      </c>
      <c r="BA338" s="1">
        <v>145159.29065291901</v>
      </c>
      <c r="BB338" s="1">
        <v>80341.453191662498</v>
      </c>
      <c r="BC338" s="1">
        <v>61960.2008073295</v>
      </c>
      <c r="BD338" s="1">
        <v>88120.201671278599</v>
      </c>
      <c r="BE338" s="1">
        <v>53059.402492772002</v>
      </c>
      <c r="BF338" s="1">
        <v>65236.466972614799</v>
      </c>
      <c r="BG338" s="1">
        <v>86405.504938663405</v>
      </c>
      <c r="BH338" s="1">
        <v>86405.504938663405</v>
      </c>
      <c r="BI338" s="1">
        <v>7803.67561095568</v>
      </c>
      <c r="BJ338" s="1">
        <v>14188.544739745699</v>
      </c>
      <c r="BK338" s="1">
        <v>12447.070245238499</v>
      </c>
      <c r="BL338" s="1">
        <v>9065.9757117127992</v>
      </c>
      <c r="BM338" s="1">
        <v>22273.838520679601</v>
      </c>
      <c r="BN338" s="1">
        <v>7158.77467208691</v>
      </c>
      <c r="BO338" s="1">
        <v>9045.1107792256698</v>
      </c>
      <c r="BP338" s="1">
        <v>21664.1718981126</v>
      </c>
      <c r="BQ338" s="1">
        <v>13042.588699169801</v>
      </c>
      <c r="BR338" s="1">
        <v>9953.2521404808194</v>
      </c>
      <c r="BS338" s="1">
        <v>12583.7998718938</v>
      </c>
      <c r="BT338" s="1">
        <v>12583.7998718938</v>
      </c>
      <c r="BU338" s="1">
        <v>32974.3776586924</v>
      </c>
      <c r="BV338" s="7">
        <v>0.38162357458705698</v>
      </c>
      <c r="BW338" s="7">
        <v>2.6203831906403199</v>
      </c>
      <c r="BX338" s="1">
        <v>21690.270050188799</v>
      </c>
      <c r="BY338" s="1">
        <v>42864.133803319302</v>
      </c>
      <c r="BZ338" s="1">
        <v>5575.2673317898198</v>
      </c>
      <c r="CA338" s="1">
        <v>68874.530999458206</v>
      </c>
      <c r="CB338" s="1">
        <v>55396.207383488698</v>
      </c>
      <c r="CC338" s="1">
        <v>30660.192554521</v>
      </c>
      <c r="CD338" s="1">
        <v>23645.473314225001</v>
      </c>
      <c r="CE338" s="1">
        <v>33628.746355125702</v>
      </c>
      <c r="CF338" s="1">
        <v>20248.718844745101</v>
      </c>
      <c r="CG338" s="1">
        <v>24895.773719519701</v>
      </c>
      <c r="CH338" s="1">
        <v>32974.3776586924</v>
      </c>
      <c r="CI338" s="1">
        <v>20448.620396158101</v>
      </c>
      <c r="CJ338" s="1">
        <v>37179.424135677997</v>
      </c>
      <c r="CK338" s="1">
        <v>32616.093643342399</v>
      </c>
      <c r="CL338" s="1">
        <v>23756.330361725599</v>
      </c>
      <c r="CM338" s="1">
        <v>58365.992050625799</v>
      </c>
      <c r="CN338" s="1">
        <v>18758.732816318199</v>
      </c>
      <c r="CO338" s="1">
        <v>23701.6562433625</v>
      </c>
      <c r="CP338" s="1">
        <v>56768.431880956698</v>
      </c>
      <c r="CQ338" s="1">
        <v>34176.580189740002</v>
      </c>
      <c r="CR338" s="1">
        <v>26081.3346011207</v>
      </c>
      <c r="CS338" s="1">
        <v>32974.3776586924</v>
      </c>
      <c r="CT338" s="20">
        <v>25250.700149378699</v>
      </c>
      <c r="CU338" s="20">
        <v>41040.365469219803</v>
      </c>
      <c r="CV338" s="20">
        <v>60580.0236583691</v>
      </c>
      <c r="CW338" s="20">
        <v>53591.604975104499</v>
      </c>
      <c r="CX338" s="20">
        <v>20827.0217028441</v>
      </c>
      <c r="CY338" s="20">
        <v>36873.225976794201</v>
      </c>
      <c r="CZ338" s="20">
        <v>33730.768719011598</v>
      </c>
      <c r="DA338" s="20">
        <v>23951.4079805031</v>
      </c>
      <c r="DB338" s="20">
        <v>68551.695623809399</v>
      </c>
      <c r="DC338" s="22">
        <v>30990.829945793699</v>
      </c>
      <c r="DD338" s="22">
        <v>23348.224169717399</v>
      </c>
      <c r="DE338" s="22">
        <v>31217.383239767601</v>
      </c>
      <c r="DF338" s="22">
        <v>22154.239779385502</v>
      </c>
      <c r="DG338" s="22">
        <v>24059.4272920156</v>
      </c>
      <c r="DH338" s="22">
        <v>17141.4660403526</v>
      </c>
      <c r="DI338" s="22">
        <v>20036.682516224999</v>
      </c>
      <c r="DJ338" s="22">
        <v>57448.895332669301</v>
      </c>
      <c r="DK338" s="22">
        <v>30149.6849179768</v>
      </c>
      <c r="DL338" s="22">
        <v>33014.373229044802</v>
      </c>
      <c r="DM338" s="6">
        <v>-0.48364827479224898</v>
      </c>
      <c r="DN338" s="6">
        <v>-1.39827207559335</v>
      </c>
      <c r="DO338" s="5">
        <v>4.4988709943959898E-2</v>
      </c>
      <c r="DP338" s="5">
        <v>0.28012970058439002</v>
      </c>
      <c r="DQ338" s="24">
        <v>40488.534917226098</v>
      </c>
      <c r="DR338" s="26">
        <v>28956.120646294799</v>
      </c>
      <c r="DS338" t="s">
        <v>1443</v>
      </c>
      <c r="DT338" t="s">
        <v>1442</v>
      </c>
      <c r="DU338" t="s">
        <v>803</v>
      </c>
      <c r="DV338" t="s">
        <v>5305</v>
      </c>
      <c r="DW338" t="s">
        <v>5306</v>
      </c>
      <c r="DX338" t="s">
        <v>5307</v>
      </c>
      <c r="DY338" t="s">
        <v>5308</v>
      </c>
      <c r="DZ338" t="s">
        <v>5309</v>
      </c>
      <c r="EA338" t="s">
        <v>5310</v>
      </c>
      <c r="EB338" t="str">
        <f>"HIST1H2BK"</f>
        <v>HIST1H2BK</v>
      </c>
      <c r="EC338" t="s">
        <v>5311</v>
      </c>
      <c r="ED338" t="s">
        <v>1506</v>
      </c>
      <c r="EE338">
        <v>9606</v>
      </c>
      <c r="EF338" s="15" t="str">
        <f>HYPERLINK("http://www.uniprot.org/uniprot/O60814", "O60814")</f>
        <v>O60814</v>
      </c>
      <c r="EG338" t="s">
        <v>5312</v>
      </c>
      <c r="EH338" t="s">
        <v>1508</v>
      </c>
      <c r="EI338" t="s">
        <v>4594</v>
      </c>
      <c r="EJ338" t="s">
        <v>1508</v>
      </c>
      <c r="EK338" t="s">
        <v>1508</v>
      </c>
      <c r="EL338" t="s">
        <v>1508</v>
      </c>
      <c r="EM338" t="s">
        <v>1508</v>
      </c>
      <c r="EN338" t="s">
        <v>1508</v>
      </c>
      <c r="EO338" t="s">
        <v>5313</v>
      </c>
      <c r="EP338" t="s">
        <v>5314</v>
      </c>
      <c r="EQ338" t="s">
        <v>1514</v>
      </c>
      <c r="ER338" t="s">
        <v>5315</v>
      </c>
      <c r="ES338" t="s">
        <v>5316</v>
      </c>
      <c r="ET338" t="s">
        <v>5317</v>
      </c>
      <c r="EU338" t="s">
        <v>1508</v>
      </c>
      <c r="EV338" t="s">
        <v>5318</v>
      </c>
      <c r="EW338" t="s">
        <v>98</v>
      </c>
    </row>
    <row r="339" spans="1:153">
      <c r="A339">
        <v>82</v>
      </c>
      <c r="B339">
        <v>1</v>
      </c>
      <c r="C339" t="s">
        <v>806</v>
      </c>
      <c r="D339" t="s">
        <v>98</v>
      </c>
      <c r="E339" t="s">
        <v>98</v>
      </c>
      <c r="F339" t="s">
        <v>98</v>
      </c>
      <c r="G339" t="s">
        <v>98</v>
      </c>
      <c r="H339" t="s">
        <v>98</v>
      </c>
      <c r="I339">
        <v>2.2999999999999998</v>
      </c>
      <c r="J339">
        <v>1278</v>
      </c>
      <c r="K339">
        <v>137699</v>
      </c>
      <c r="L339" t="s">
        <v>807</v>
      </c>
      <c r="M339">
        <v>4</v>
      </c>
      <c r="N339">
        <v>4</v>
      </c>
      <c r="O339">
        <v>1</v>
      </c>
      <c r="P339">
        <v>2</v>
      </c>
      <c r="Q339">
        <v>2</v>
      </c>
      <c r="R339">
        <v>2</v>
      </c>
      <c r="S339">
        <v>2</v>
      </c>
      <c r="T339">
        <v>2</v>
      </c>
      <c r="U339">
        <v>2</v>
      </c>
      <c r="V339">
        <v>2</v>
      </c>
      <c r="W339" s="1">
        <v>28873.6499</v>
      </c>
      <c r="X339" s="1">
        <v>13920.2417</v>
      </c>
      <c r="Y339" s="1">
        <v>1714.9381100000001</v>
      </c>
      <c r="Z339" s="1">
        <v>20392.981449999999</v>
      </c>
      <c r="AA339" s="1">
        <v>9892.6689449999994</v>
      </c>
      <c r="AB339" s="1">
        <v>22451.015619999998</v>
      </c>
      <c r="AC339" s="1">
        <v>26176.73389</v>
      </c>
      <c r="AD339" s="1">
        <v>23378.996579999999</v>
      </c>
      <c r="AE339" s="1">
        <v>28796.75488</v>
      </c>
      <c r="AF339" s="1">
        <v>24046.40137</v>
      </c>
      <c r="AG339" s="1">
        <v>21992.160479999999</v>
      </c>
      <c r="AH339">
        <v>2</v>
      </c>
      <c r="AI339" s="1">
        <v>41073.912109999997</v>
      </c>
      <c r="AJ339" s="1">
        <v>95004.572270000004</v>
      </c>
      <c r="AK339" s="1">
        <v>109844.0684</v>
      </c>
      <c r="AL339" s="1">
        <v>121539.5156</v>
      </c>
      <c r="AM339" s="1">
        <v>102517.4434</v>
      </c>
      <c r="AN339" s="1">
        <v>131070.82030000001</v>
      </c>
      <c r="AO339" s="1">
        <v>103404.5469</v>
      </c>
      <c r="AP339" s="1">
        <v>93040.064450000005</v>
      </c>
      <c r="AQ339" s="1">
        <v>81908.021479999996</v>
      </c>
      <c r="AR339" s="1">
        <v>117274.88280000001</v>
      </c>
      <c r="AS339" s="1">
        <v>99667.784769999998</v>
      </c>
      <c r="AT339" s="1">
        <v>59908.280700227202</v>
      </c>
      <c r="AU339" s="1">
        <v>20148.776629545398</v>
      </c>
      <c r="AV339" s="1">
        <v>99667.784770908998</v>
      </c>
      <c r="AW339" s="1">
        <v>14430.071110878</v>
      </c>
      <c r="AX339" s="1">
        <v>12310.0119360599</v>
      </c>
      <c r="AY339" s="1">
        <v>1218.4571093479101</v>
      </c>
      <c r="AZ339" s="1">
        <v>14919.7179276691</v>
      </c>
      <c r="BA339" s="1">
        <v>17497.6768257191</v>
      </c>
      <c r="BB339" s="1">
        <v>16217.523651158301</v>
      </c>
      <c r="BC339" s="1">
        <v>15396.6660730202</v>
      </c>
      <c r="BD339" s="1">
        <v>16146.4117607683</v>
      </c>
      <c r="BE339" s="1">
        <v>18018.318674369199</v>
      </c>
      <c r="BF339" s="1">
        <v>16329.3544283749</v>
      </c>
      <c r="BG339" s="1">
        <v>15625.3477198484</v>
      </c>
      <c r="BH339" s="1">
        <v>15625.3477198484</v>
      </c>
      <c r="BI339" s="1">
        <v>83609.091733106005</v>
      </c>
      <c r="BJ339" s="1">
        <v>179335.683880956</v>
      </c>
      <c r="BK339" s="1">
        <v>195795.207616737</v>
      </c>
      <c r="BL339" s="1">
        <v>191604.21413148</v>
      </c>
      <c r="BM339" s="1">
        <v>161609.76583661299</v>
      </c>
      <c r="BN339" s="1">
        <v>224172.01981581599</v>
      </c>
      <c r="BO339" s="1">
        <v>168760.37242501901</v>
      </c>
      <c r="BP339" s="1">
        <v>158195.624140659</v>
      </c>
      <c r="BQ339" s="1">
        <v>240964.267169795</v>
      </c>
      <c r="BR339" s="1">
        <v>123557.95478646</v>
      </c>
      <c r="BS339" s="1">
        <v>168206.28750625299</v>
      </c>
      <c r="BT339" s="1">
        <v>168206.28750625299</v>
      </c>
      <c r="BU339" s="1">
        <v>51266.770241063699</v>
      </c>
      <c r="BV339" s="7">
        <v>3.2810002798171798</v>
      </c>
      <c r="BW339" s="7">
        <v>0.30478510049249902</v>
      </c>
      <c r="BX339" s="1">
        <v>47345.067352572798</v>
      </c>
      <c r="BY339" s="1">
        <v>40389.152606765601</v>
      </c>
      <c r="BZ339" s="1">
        <v>3997.75811671576</v>
      </c>
      <c r="CA339" s="1">
        <v>48951.598695476001</v>
      </c>
      <c r="CB339" s="1">
        <v>57409.8825613351</v>
      </c>
      <c r="CC339" s="1">
        <v>53209.699637392303</v>
      </c>
      <c r="CD339" s="1">
        <v>50516.465693831196</v>
      </c>
      <c r="CE339" s="1">
        <v>52976.381505124402</v>
      </c>
      <c r="CF339" s="1">
        <v>59118.108612440803</v>
      </c>
      <c r="CG339" s="1">
        <v>53576.6164487321</v>
      </c>
      <c r="CH339" s="1">
        <v>51266.770241063699</v>
      </c>
      <c r="CI339" s="1">
        <v>25482.805425961302</v>
      </c>
      <c r="CJ339" s="1">
        <v>54658.844433548496</v>
      </c>
      <c r="CK339" s="1">
        <v>59675.462029417104</v>
      </c>
      <c r="CL339" s="1">
        <v>58398.109658849702</v>
      </c>
      <c r="CM339" s="1">
        <v>49256.2487210814</v>
      </c>
      <c r="CN339" s="1">
        <v>68324.291587170097</v>
      </c>
      <c r="CO339" s="1">
        <v>51435.6470687111</v>
      </c>
      <c r="CP339" s="1">
        <v>48215.669201184501</v>
      </c>
      <c r="CQ339" s="1">
        <v>73442.318384447397</v>
      </c>
      <c r="CR339" s="1">
        <v>37658.623666238898</v>
      </c>
      <c r="CS339" s="1">
        <v>51266.770241063699</v>
      </c>
      <c r="CT339" s="20">
        <v>55116.699631019503</v>
      </c>
      <c r="CU339" s="20">
        <v>38670.688916275001</v>
      </c>
      <c r="CV339" s="20">
        <v>43056.394926453402</v>
      </c>
      <c r="CW339" s="20">
        <v>55539.682104866297</v>
      </c>
      <c r="CX339" s="20">
        <v>25954.364224765199</v>
      </c>
      <c r="CY339" s="20">
        <v>54208.691212476799</v>
      </c>
      <c r="CZ339" s="20">
        <v>61714.9076748894</v>
      </c>
      <c r="DA339" s="20">
        <v>58877.651911373097</v>
      </c>
      <c r="DB339" s="20">
        <v>57852.171294705397</v>
      </c>
      <c r="DC339" s="22">
        <v>53783.509350009997</v>
      </c>
      <c r="DD339" s="22">
        <v>49881.419145534703</v>
      </c>
      <c r="DE339" s="22">
        <v>49177.688238429801</v>
      </c>
      <c r="DF339" s="22">
        <v>64681.462740723699</v>
      </c>
      <c r="DG339" s="22">
        <v>51776.768319106603</v>
      </c>
      <c r="DH339" s="22">
        <v>62433.776067955703</v>
      </c>
      <c r="DI339" s="22">
        <v>43482.181993968203</v>
      </c>
      <c r="DJ339" s="22">
        <v>48793.613660881303</v>
      </c>
      <c r="DK339" s="22">
        <v>64788.891885723497</v>
      </c>
      <c r="DL339" s="22">
        <v>47669.180892143697</v>
      </c>
      <c r="DM339" s="6">
        <v>9.8395817014227699E-2</v>
      </c>
      <c r="DN339" s="6">
        <v>1.0705787330337999</v>
      </c>
      <c r="DO339" s="5">
        <v>0.49837509698534999</v>
      </c>
      <c r="DP339" s="5">
        <v>0.79842765124883597</v>
      </c>
      <c r="DQ339" s="24">
        <v>50110.139099647102</v>
      </c>
      <c r="DR339" s="26">
        <v>53646.849229447696</v>
      </c>
      <c r="DS339" t="s">
        <v>1441</v>
      </c>
      <c r="DT339" t="s">
        <v>1442</v>
      </c>
      <c r="DU339" t="s">
        <v>806</v>
      </c>
      <c r="DV339" t="s">
        <v>806</v>
      </c>
      <c r="DW339" t="s">
        <v>5319</v>
      </c>
      <c r="DX339" t="s">
        <v>1508</v>
      </c>
      <c r="DY339" t="s">
        <v>5320</v>
      </c>
      <c r="DZ339" t="s">
        <v>5321</v>
      </c>
      <c r="EA339" t="s">
        <v>5322</v>
      </c>
      <c r="EB339" t="str">
        <f>"PAPLN"</f>
        <v>PAPLN</v>
      </c>
      <c r="EC339" t="s">
        <v>1508</v>
      </c>
      <c r="ED339" t="s">
        <v>1506</v>
      </c>
      <c r="EE339">
        <v>9606</v>
      </c>
      <c r="EF339" s="15" t="str">
        <f>HYPERLINK("http://www.uniprot.org/uniprot/O95428", "O95428")</f>
        <v>O95428</v>
      </c>
      <c r="EG339" t="s">
        <v>5323</v>
      </c>
      <c r="EH339" t="s">
        <v>1508</v>
      </c>
      <c r="EI339" t="s">
        <v>1509</v>
      </c>
      <c r="EJ339" t="s">
        <v>1542</v>
      </c>
      <c r="EK339" t="s">
        <v>1508</v>
      </c>
      <c r="EL339" t="s">
        <v>1508</v>
      </c>
      <c r="EM339" t="s">
        <v>2032</v>
      </c>
      <c r="EN339" t="s">
        <v>1508</v>
      </c>
      <c r="EO339" t="s">
        <v>1512</v>
      </c>
      <c r="EP339" t="s">
        <v>4142</v>
      </c>
      <c r="EQ339" t="s">
        <v>1508</v>
      </c>
      <c r="ER339" t="s">
        <v>1508</v>
      </c>
      <c r="ES339" t="s">
        <v>2510</v>
      </c>
      <c r="ET339" t="s">
        <v>5324</v>
      </c>
      <c r="EU339" t="s">
        <v>1508</v>
      </c>
      <c r="EV339" t="s">
        <v>1508</v>
      </c>
      <c r="EW339" t="s">
        <v>98</v>
      </c>
    </row>
    <row r="340" spans="1:153">
      <c r="A340">
        <v>365</v>
      </c>
      <c r="B340">
        <v>1</v>
      </c>
      <c r="C340" t="s">
        <v>808</v>
      </c>
      <c r="D340" t="s">
        <v>98</v>
      </c>
      <c r="E340" t="s">
        <v>98</v>
      </c>
      <c r="F340" t="s">
        <v>98</v>
      </c>
      <c r="G340" t="s">
        <v>98</v>
      </c>
      <c r="H340" t="s">
        <v>98</v>
      </c>
      <c r="I340">
        <v>14.3</v>
      </c>
      <c r="J340">
        <v>505</v>
      </c>
      <c r="K340">
        <v>56782</v>
      </c>
      <c r="L340" t="s">
        <v>809</v>
      </c>
      <c r="M340">
        <v>8</v>
      </c>
      <c r="N340">
        <v>8</v>
      </c>
      <c r="O340">
        <v>1</v>
      </c>
      <c r="P340">
        <v>5</v>
      </c>
      <c r="Q340">
        <v>3</v>
      </c>
      <c r="R340">
        <v>5</v>
      </c>
      <c r="S340">
        <v>3</v>
      </c>
      <c r="T340">
        <v>5</v>
      </c>
      <c r="U340">
        <v>3</v>
      </c>
      <c r="V340">
        <v>5</v>
      </c>
      <c r="W340" s="1">
        <v>80484.884770000004</v>
      </c>
      <c r="X340" s="1">
        <v>56300.606690000001</v>
      </c>
      <c r="Y340" s="1">
        <v>9675.3579709999995</v>
      </c>
      <c r="Z340" s="1">
        <v>55158.53125</v>
      </c>
      <c r="AA340" s="1">
        <v>23252.978999999999</v>
      </c>
      <c r="AB340" s="1">
        <v>72784.869139999995</v>
      </c>
      <c r="AC340" s="1">
        <v>80273.04492</v>
      </c>
      <c r="AD340" s="1">
        <v>60311.241699999999</v>
      </c>
      <c r="AE340" s="1">
        <v>61787.235350000003</v>
      </c>
      <c r="AF340" s="1">
        <v>70568.822270000004</v>
      </c>
      <c r="AG340" s="1">
        <v>62324.690569999999</v>
      </c>
      <c r="AH340">
        <v>3</v>
      </c>
      <c r="AI340" s="1">
        <v>45240.944340000002</v>
      </c>
      <c r="AJ340" s="1">
        <v>45824.200929999999</v>
      </c>
      <c r="AK340" s="1">
        <v>46307.019529999998</v>
      </c>
      <c r="AL340" s="1">
        <v>48367.200199999999</v>
      </c>
      <c r="AM340" s="1">
        <v>49678.347170000001</v>
      </c>
      <c r="AN340" s="1">
        <v>53148.257810000003</v>
      </c>
      <c r="AO340" s="1">
        <v>70066.952149999997</v>
      </c>
      <c r="AP340" s="1">
        <v>50972.611570000001</v>
      </c>
      <c r="AQ340" s="1">
        <v>34722.711790000001</v>
      </c>
      <c r="AR340" s="1">
        <v>168873.07620000001</v>
      </c>
      <c r="AS340" s="1">
        <v>61320.132169999997</v>
      </c>
      <c r="AT340" s="1">
        <v>59429.259885954503</v>
      </c>
      <c r="AU340" s="1">
        <v>57538.387602818097</v>
      </c>
      <c r="AV340" s="1">
        <v>61320.132169090903</v>
      </c>
      <c r="AW340" s="1">
        <v>40223.616155362703</v>
      </c>
      <c r="AX340" s="1">
        <v>49788.010531549597</v>
      </c>
      <c r="AY340" s="1">
        <v>6874.30563033613</v>
      </c>
      <c r="AZ340" s="1">
        <v>40354.5567661233</v>
      </c>
      <c r="BA340" s="1">
        <v>41128.750394793802</v>
      </c>
      <c r="BB340" s="1">
        <v>52576.255644884397</v>
      </c>
      <c r="BC340" s="1">
        <v>47215.106074403899</v>
      </c>
      <c r="BD340" s="1">
        <v>41653.205216022201</v>
      </c>
      <c r="BE340" s="1">
        <v>38660.678996082497</v>
      </c>
      <c r="BF340" s="1">
        <v>47921.653336348099</v>
      </c>
      <c r="BG340" s="1">
        <v>44281.4594124957</v>
      </c>
      <c r="BH340" s="1">
        <v>44281.4594124957</v>
      </c>
      <c r="BI340" s="1">
        <v>92091.4047652765</v>
      </c>
      <c r="BJ340" s="1">
        <v>86500.199050682204</v>
      </c>
      <c r="BK340" s="1">
        <v>82541.484807100103</v>
      </c>
      <c r="BL340" s="1">
        <v>76249.764023750904</v>
      </c>
      <c r="BM340" s="1">
        <v>78313.560961213603</v>
      </c>
      <c r="BN340" s="1">
        <v>90900.112440659199</v>
      </c>
      <c r="BO340" s="1">
        <v>114352.079226798</v>
      </c>
      <c r="BP340" s="1">
        <v>86668.513710337997</v>
      </c>
      <c r="BQ340" s="1">
        <v>102150.346809052</v>
      </c>
      <c r="BR340" s="1">
        <v>177920.552258015</v>
      </c>
      <c r="BS340" s="1">
        <v>103488.121116675</v>
      </c>
      <c r="BT340" s="1">
        <v>103488.121116675</v>
      </c>
      <c r="BU340" s="1">
        <v>67694.940984563204</v>
      </c>
      <c r="BV340" s="7">
        <v>1.5287423197587799</v>
      </c>
      <c r="BW340" s="7">
        <v>0.654132476791632</v>
      </c>
      <c r="BX340" s="1">
        <v>61491.544270436199</v>
      </c>
      <c r="BY340" s="1">
        <v>76113.038716176001</v>
      </c>
      <c r="BZ340" s="1">
        <v>10509.0419360509</v>
      </c>
      <c r="CA340" s="1">
        <v>61691.718723480997</v>
      </c>
      <c r="CB340" s="1">
        <v>62875.261287317102</v>
      </c>
      <c r="CC340" s="1">
        <v>80375.547018791607</v>
      </c>
      <c r="CD340" s="1">
        <v>72179.730787841399</v>
      </c>
      <c r="CE340" s="1">
        <v>63677.017567330498</v>
      </c>
      <c r="CF340" s="1">
        <v>59102.216091921</v>
      </c>
      <c r="CG340" s="1">
        <v>73259.859488085305</v>
      </c>
      <c r="CH340" s="1">
        <v>67694.940984563204</v>
      </c>
      <c r="CI340" s="1">
        <v>60239.978690331001</v>
      </c>
      <c r="CJ340" s="1">
        <v>56582.589447991901</v>
      </c>
      <c r="CK340" s="1">
        <v>53993.065894927196</v>
      </c>
      <c r="CL340" s="1">
        <v>49877.446995633698</v>
      </c>
      <c r="CM340" s="1">
        <v>51227.443597931102</v>
      </c>
      <c r="CN340" s="1">
        <v>59460.715691446203</v>
      </c>
      <c r="CO340" s="1">
        <v>74801.408810898705</v>
      </c>
      <c r="CP340" s="1">
        <v>56692.689533192897</v>
      </c>
      <c r="CQ340" s="1">
        <v>66819.859363329902</v>
      </c>
      <c r="CR340" s="1">
        <v>116383.61152067001</v>
      </c>
      <c r="CS340" s="1">
        <v>67694.940984563204</v>
      </c>
      <c r="CT340" s="20">
        <v>71585.302649632606</v>
      </c>
      <c r="CU340" s="20">
        <v>72874.607479945</v>
      </c>
      <c r="CV340" s="20">
        <v>54262.231997243398</v>
      </c>
      <c r="CW340" s="20">
        <v>60827.0191186538</v>
      </c>
      <c r="CX340" s="20">
        <v>61354.718277136701</v>
      </c>
      <c r="CY340" s="20">
        <v>56116.592862067802</v>
      </c>
      <c r="CZ340" s="20">
        <v>55838.312154953303</v>
      </c>
      <c r="DA340" s="20">
        <v>50287.020925716803</v>
      </c>
      <c r="DB340" s="20">
        <v>60167.367978003604</v>
      </c>
      <c r="DC340" s="22">
        <v>81242.311346548304</v>
      </c>
      <c r="DD340" s="22">
        <v>71272.353593807202</v>
      </c>
      <c r="DE340" s="22">
        <v>59111.030782204201</v>
      </c>
      <c r="DF340" s="22">
        <v>64664.074642592997</v>
      </c>
      <c r="DG340" s="22">
        <v>70798.774227084607</v>
      </c>
      <c r="DH340" s="22">
        <v>54334.365158895198</v>
      </c>
      <c r="DI340" s="22">
        <v>63234.909186148099</v>
      </c>
      <c r="DJ340" s="22">
        <v>57372.245087722302</v>
      </c>
      <c r="DK340" s="22">
        <v>58946.731793624902</v>
      </c>
      <c r="DL340" s="22">
        <v>147321.14162296199</v>
      </c>
      <c r="DM340" s="6">
        <v>0.27073153286695201</v>
      </c>
      <c r="DN340" s="6">
        <v>1.2064278499696099</v>
      </c>
      <c r="DO340" s="5">
        <v>0.101838156923995</v>
      </c>
      <c r="DP340" s="5">
        <v>0.41355147203048198</v>
      </c>
      <c r="DQ340" s="24">
        <v>60368.130382594798</v>
      </c>
      <c r="DR340" s="26">
        <v>72829.793744159004</v>
      </c>
      <c r="DS340" t="s">
        <v>1441</v>
      </c>
      <c r="DT340" t="s">
        <v>1442</v>
      </c>
      <c r="DU340" t="s">
        <v>808</v>
      </c>
      <c r="DV340" t="s">
        <v>808</v>
      </c>
      <c r="DW340" t="s">
        <v>5325</v>
      </c>
      <c r="DX340" t="s">
        <v>5326</v>
      </c>
      <c r="DY340" t="s">
        <v>5327</v>
      </c>
      <c r="DZ340" t="s">
        <v>5328</v>
      </c>
      <c r="EA340" t="s">
        <v>5329</v>
      </c>
      <c r="EB340" t="str">
        <f>"PDIA3"</f>
        <v>PDIA3</v>
      </c>
      <c r="EC340" t="s">
        <v>5330</v>
      </c>
      <c r="ED340" t="s">
        <v>1506</v>
      </c>
      <c r="EE340">
        <v>9606</v>
      </c>
      <c r="EF340" s="15" t="str">
        <f>HYPERLINK("http://www.uniprot.org/uniprot/P30101", "P30101")</f>
        <v>P30101</v>
      </c>
      <c r="EG340" t="s">
        <v>5331</v>
      </c>
      <c r="EH340" t="s">
        <v>1508</v>
      </c>
      <c r="EI340" t="s">
        <v>2957</v>
      </c>
      <c r="EJ340" t="s">
        <v>1510</v>
      </c>
      <c r="EK340" t="s">
        <v>1508</v>
      </c>
      <c r="EL340" t="s">
        <v>1508</v>
      </c>
      <c r="EM340" t="s">
        <v>3870</v>
      </c>
      <c r="EN340" t="s">
        <v>1508</v>
      </c>
      <c r="EO340" t="s">
        <v>3546</v>
      </c>
      <c r="EP340" t="s">
        <v>5332</v>
      </c>
      <c r="EQ340" t="s">
        <v>1514</v>
      </c>
      <c r="ER340" t="s">
        <v>5333</v>
      </c>
      <c r="ES340" t="s">
        <v>5334</v>
      </c>
      <c r="ET340" t="s">
        <v>5335</v>
      </c>
      <c r="EU340" t="s">
        <v>1508</v>
      </c>
      <c r="EV340" t="s">
        <v>5336</v>
      </c>
      <c r="EW340" t="s">
        <v>98</v>
      </c>
    </row>
    <row r="341" spans="1:153">
      <c r="A341">
        <v>57</v>
      </c>
      <c r="B341">
        <v>1</v>
      </c>
      <c r="C341" t="s">
        <v>810</v>
      </c>
      <c r="D341" t="s">
        <v>98</v>
      </c>
      <c r="E341" t="s">
        <v>98</v>
      </c>
      <c r="F341" t="s">
        <v>453</v>
      </c>
      <c r="G341" t="s">
        <v>98</v>
      </c>
      <c r="H341" t="s">
        <v>98</v>
      </c>
      <c r="I341">
        <v>4.4000000000000004</v>
      </c>
      <c r="J341">
        <v>408</v>
      </c>
      <c r="K341">
        <v>44501</v>
      </c>
      <c r="L341" t="s">
        <v>811</v>
      </c>
      <c r="M341">
        <v>18</v>
      </c>
      <c r="N341">
        <v>16</v>
      </c>
      <c r="O341">
        <v>0.88900000000000001</v>
      </c>
      <c r="P341">
        <v>12</v>
      </c>
      <c r="Q341">
        <v>6</v>
      </c>
      <c r="R341">
        <v>10</v>
      </c>
      <c r="S341">
        <v>6</v>
      </c>
      <c r="T341">
        <v>11.111000000000001</v>
      </c>
      <c r="U341">
        <v>6</v>
      </c>
      <c r="V341">
        <v>10</v>
      </c>
      <c r="W341" s="1">
        <v>121040.61350000001</v>
      </c>
      <c r="X341" s="1">
        <v>110596.356</v>
      </c>
      <c r="Y341" s="1">
        <v>9785.0012210000004</v>
      </c>
      <c r="Z341" s="1">
        <v>165120.41039999999</v>
      </c>
      <c r="AA341" s="1">
        <v>28033.042720000001</v>
      </c>
      <c r="AB341" s="1">
        <v>81656.866580000002</v>
      </c>
      <c r="AC341" s="1">
        <v>128452.1891</v>
      </c>
      <c r="AD341" s="1">
        <v>120799.9158</v>
      </c>
      <c r="AE341" s="1">
        <v>65339.760869999998</v>
      </c>
      <c r="AF341" s="1">
        <v>74193.136480000001</v>
      </c>
      <c r="AG341" s="1">
        <v>99470.254610000004</v>
      </c>
      <c r="AH341">
        <v>6</v>
      </c>
      <c r="AI341" s="1">
        <v>23976.209869999999</v>
      </c>
      <c r="AJ341" s="1">
        <v>25289.238949999999</v>
      </c>
      <c r="AK341" s="1">
        <v>30596.913</v>
      </c>
      <c r="AL341" s="1">
        <v>21087.10367</v>
      </c>
      <c r="AM341" s="1">
        <v>22011.688900000001</v>
      </c>
      <c r="AN341" s="1">
        <v>26227.261050000001</v>
      </c>
      <c r="AO341" s="1">
        <v>27071.260439999998</v>
      </c>
      <c r="AP341" s="1">
        <v>34636.536679999997</v>
      </c>
      <c r="AQ341" s="1">
        <v>18368.014220000001</v>
      </c>
      <c r="AR341" s="1">
        <v>40899.175779999998</v>
      </c>
      <c r="AS341" s="1">
        <v>27016.340260000001</v>
      </c>
      <c r="AT341" s="1">
        <v>59166.695004590903</v>
      </c>
      <c r="AU341" s="1">
        <v>91317.0497528181</v>
      </c>
      <c r="AV341" s="1">
        <v>27016.340256363601</v>
      </c>
      <c r="AW341" s="1">
        <v>60491.9941246952</v>
      </c>
      <c r="AX341" s="1">
        <v>97803.076396635704</v>
      </c>
      <c r="AY341" s="1">
        <v>6952.2067491435701</v>
      </c>
      <c r="AZ341" s="1">
        <v>120803.814454946</v>
      </c>
      <c r="BA341" s="1">
        <v>49583.497101058303</v>
      </c>
      <c r="BB341" s="1">
        <v>58984.955845869597</v>
      </c>
      <c r="BC341" s="1">
        <v>75553.179026535596</v>
      </c>
      <c r="BD341" s="1">
        <v>83428.951901277207</v>
      </c>
      <c r="BE341" s="1">
        <v>40883.517548028103</v>
      </c>
      <c r="BF341" s="1">
        <v>50382.841203266202</v>
      </c>
      <c r="BG341" s="1">
        <v>70673.243653190701</v>
      </c>
      <c r="BH341" s="1">
        <v>70673.243653190701</v>
      </c>
      <c r="BI341" s="1">
        <v>48805.410233737501</v>
      </c>
      <c r="BJ341" s="1">
        <v>47737.312568895097</v>
      </c>
      <c r="BK341" s="1">
        <v>54538.483693546899</v>
      </c>
      <c r="BL341" s="1">
        <v>33243.327547040302</v>
      </c>
      <c r="BM341" s="1">
        <v>34699.498649391498</v>
      </c>
      <c r="BN341" s="1">
        <v>44856.803904622997</v>
      </c>
      <c r="BO341" s="1">
        <v>44181.383999363497</v>
      </c>
      <c r="BP341" s="1">
        <v>58892.3553584603</v>
      </c>
      <c r="BQ341" s="1">
        <v>54036.6499631224</v>
      </c>
      <c r="BR341" s="1">
        <v>43090.3735836325</v>
      </c>
      <c r="BS341" s="1">
        <v>45594.655360577097</v>
      </c>
      <c r="BT341" s="1">
        <v>45594.655360577097</v>
      </c>
      <c r="BU341" s="1">
        <v>56765.501738127197</v>
      </c>
      <c r="BV341" s="7">
        <v>0.80321064668671704</v>
      </c>
      <c r="BW341" s="7">
        <v>1.2450034173788</v>
      </c>
      <c r="BX341" s="1">
        <v>48587.8137202656</v>
      </c>
      <c r="BY341" s="1">
        <v>78556.472240492207</v>
      </c>
      <c r="BZ341" s="1">
        <v>5584.0864788793597</v>
      </c>
      <c r="CA341" s="1">
        <v>97030.909930579903</v>
      </c>
      <c r="CB341" s="1">
        <v>39825.99277153</v>
      </c>
      <c r="CC341" s="1">
        <v>47377.3445297484</v>
      </c>
      <c r="CD341" s="1">
        <v>60685.117785140901</v>
      </c>
      <c r="CE341" s="1">
        <v>67011.022409019904</v>
      </c>
      <c r="CF341" s="1">
        <v>32838.076568579403</v>
      </c>
      <c r="CG341" s="1">
        <v>40468.034464789598</v>
      </c>
      <c r="CH341" s="1">
        <v>56765.501738127197</v>
      </c>
      <c r="CI341" s="1">
        <v>60762.9025275776</v>
      </c>
      <c r="CJ341" s="1">
        <v>59433.1172847544</v>
      </c>
      <c r="CK341" s="1">
        <v>67900.598577123907</v>
      </c>
      <c r="CL341" s="1">
        <v>41388.056401107999</v>
      </c>
      <c r="CM341" s="1">
        <v>43200.994399823503</v>
      </c>
      <c r="CN341" s="1">
        <v>55846.874153946403</v>
      </c>
      <c r="CO341" s="1">
        <v>55005.974063732603</v>
      </c>
      <c r="CP341" s="1">
        <v>73321.183678769798</v>
      </c>
      <c r="CQ341" s="1">
        <v>67275.813867789504</v>
      </c>
      <c r="CR341" s="1">
        <v>53647.6623677518</v>
      </c>
      <c r="CS341" s="1">
        <v>56765.501738127197</v>
      </c>
      <c r="CT341" s="20">
        <v>56563.441226201503</v>
      </c>
      <c r="CU341" s="20">
        <v>75214.078640095104</v>
      </c>
      <c r="CV341" s="20">
        <v>85345.551307403599</v>
      </c>
      <c r="CW341" s="20">
        <v>38528.610046856098</v>
      </c>
      <c r="CX341" s="20">
        <v>61887.318809411001</v>
      </c>
      <c r="CY341" s="20">
        <v>58943.644639268998</v>
      </c>
      <c r="CZ341" s="20">
        <v>70221.143326736696</v>
      </c>
      <c r="DA341" s="20">
        <v>41727.9188026497</v>
      </c>
      <c r="DB341" s="20">
        <v>50740.188159122401</v>
      </c>
      <c r="DC341" s="22">
        <v>47888.258529159502</v>
      </c>
      <c r="DD341" s="22">
        <v>59922.240294542302</v>
      </c>
      <c r="DE341" s="22">
        <v>62205.969432820602</v>
      </c>
      <c r="DF341" s="22">
        <v>35928.328491900102</v>
      </c>
      <c r="DG341" s="22">
        <v>39108.5548826706</v>
      </c>
      <c r="DH341" s="22">
        <v>51032.087622516003</v>
      </c>
      <c r="DI341" s="22">
        <v>46500.431340926298</v>
      </c>
      <c r="DJ341" s="22">
        <v>74200.059210056803</v>
      </c>
      <c r="DK341" s="22">
        <v>59348.962928807799</v>
      </c>
      <c r="DL341" s="22">
        <v>67908.486101728398</v>
      </c>
      <c r="DM341" s="6">
        <v>-0.13903217595468201</v>
      </c>
      <c r="DN341" s="6">
        <v>-1.1011619782398501</v>
      </c>
      <c r="DO341" s="5">
        <v>0.39831086880084199</v>
      </c>
      <c r="DP341" s="5">
        <v>0.74404470291997404</v>
      </c>
      <c r="DQ341" s="24">
        <v>59907.988328638297</v>
      </c>
      <c r="DR341" s="26">
        <v>54404.337883512802</v>
      </c>
      <c r="DS341" t="s">
        <v>1443</v>
      </c>
      <c r="DT341" t="s">
        <v>1442</v>
      </c>
      <c r="DU341" t="s">
        <v>810</v>
      </c>
      <c r="DV341" t="s">
        <v>810</v>
      </c>
      <c r="DW341" t="s">
        <v>5337</v>
      </c>
      <c r="DX341" t="s">
        <v>5338</v>
      </c>
      <c r="DY341" t="s">
        <v>5339</v>
      </c>
      <c r="DZ341" t="s">
        <v>5340</v>
      </c>
      <c r="EA341" t="s">
        <v>5341</v>
      </c>
      <c r="EB341" t="str">
        <f>"GAPDHS"</f>
        <v>GAPDHS</v>
      </c>
      <c r="EC341" t="s">
        <v>5342</v>
      </c>
      <c r="ED341" t="s">
        <v>1506</v>
      </c>
      <c r="EE341">
        <v>9606</v>
      </c>
      <c r="EF341" s="15" t="str">
        <f>HYPERLINK("http://www.uniprot.org/uniprot/O14556", "O14556")</f>
        <v>O14556</v>
      </c>
      <c r="EG341" t="s">
        <v>5343</v>
      </c>
      <c r="EH341" t="s">
        <v>3081</v>
      </c>
      <c r="EI341" t="s">
        <v>3082</v>
      </c>
      <c r="EJ341" t="s">
        <v>1510</v>
      </c>
      <c r="EK341" t="s">
        <v>1508</v>
      </c>
      <c r="EL341" t="s">
        <v>1508</v>
      </c>
      <c r="EM341" t="s">
        <v>1508</v>
      </c>
      <c r="EN341" t="s">
        <v>3410</v>
      </c>
      <c r="EO341" t="s">
        <v>1574</v>
      </c>
      <c r="EP341" t="s">
        <v>1508</v>
      </c>
      <c r="EQ341" t="s">
        <v>1514</v>
      </c>
      <c r="ER341" t="s">
        <v>5344</v>
      </c>
      <c r="ES341" t="s">
        <v>5345</v>
      </c>
      <c r="ET341" t="s">
        <v>5346</v>
      </c>
      <c r="EU341" t="s">
        <v>3416</v>
      </c>
      <c r="EV341" t="s">
        <v>5347</v>
      </c>
      <c r="EW341" t="s">
        <v>98</v>
      </c>
    </row>
    <row r="342" spans="1:153">
      <c r="A342">
        <v>210</v>
      </c>
      <c r="B342">
        <v>1</v>
      </c>
      <c r="C342" t="s">
        <v>812</v>
      </c>
      <c r="D342" t="s">
        <v>98</v>
      </c>
      <c r="E342" t="s">
        <v>98</v>
      </c>
      <c r="F342" t="s">
        <v>98</v>
      </c>
      <c r="G342" t="s">
        <v>98</v>
      </c>
      <c r="H342" t="s">
        <v>98</v>
      </c>
      <c r="I342">
        <v>2.5</v>
      </c>
      <c r="J342">
        <v>558</v>
      </c>
      <c r="K342">
        <v>63146</v>
      </c>
      <c r="L342" t="s">
        <v>813</v>
      </c>
      <c r="M342">
        <v>3</v>
      </c>
      <c r="N342">
        <v>3</v>
      </c>
      <c r="O342">
        <v>1</v>
      </c>
      <c r="P342">
        <v>1</v>
      </c>
      <c r="Q342">
        <v>2</v>
      </c>
      <c r="R342">
        <v>1</v>
      </c>
      <c r="S342">
        <v>2</v>
      </c>
      <c r="T342">
        <v>1</v>
      </c>
      <c r="U342">
        <v>2</v>
      </c>
      <c r="V342">
        <v>1</v>
      </c>
      <c r="W342" s="1">
        <v>29604.148440000001</v>
      </c>
      <c r="X342" s="1">
        <v>26119.572270000001</v>
      </c>
      <c r="Y342" s="1">
        <v>6105.794922</v>
      </c>
      <c r="Z342" s="1">
        <v>29269.195309999999</v>
      </c>
      <c r="AA342" s="1">
        <v>15851.82129</v>
      </c>
      <c r="AB342" s="1">
        <v>41551.042970000002</v>
      </c>
      <c r="AC342" s="1">
        <v>39460.707029999998</v>
      </c>
      <c r="AD342" s="1">
        <v>31397.537110000001</v>
      </c>
      <c r="AE342" s="1">
        <v>27784.36133</v>
      </c>
      <c r="AF342" s="1">
        <v>30415.488280000001</v>
      </c>
      <c r="AG342" s="1">
        <v>30161.541560000001</v>
      </c>
      <c r="AH342">
        <v>2</v>
      </c>
      <c r="AI342" s="1">
        <v>44212.53125</v>
      </c>
      <c r="AJ342" s="1">
        <v>64174.429689999997</v>
      </c>
      <c r="AK342" s="1">
        <v>56150.88867</v>
      </c>
      <c r="AL342" s="1">
        <v>70252.019530000005</v>
      </c>
      <c r="AM342" s="1">
        <v>84815.734379999994</v>
      </c>
      <c r="AN342" s="1">
        <v>107157.9492</v>
      </c>
      <c r="AO342" s="1">
        <v>116113.58199999999</v>
      </c>
      <c r="AP342" s="1">
        <v>80628.447270000004</v>
      </c>
      <c r="AQ342" s="1">
        <v>50251.408199999998</v>
      </c>
      <c r="AR342" s="1">
        <v>201163.69529999999</v>
      </c>
      <c r="AS342" s="1">
        <v>87492.068549999996</v>
      </c>
      <c r="AT342" s="1">
        <v>57733.362025090901</v>
      </c>
      <c r="AU342" s="1">
        <v>27974.6555010909</v>
      </c>
      <c r="AV342" s="1">
        <v>87492.068549090895</v>
      </c>
      <c r="AW342" s="1">
        <v>14795.1495098716</v>
      </c>
      <c r="AX342" s="1">
        <v>23098.179854770799</v>
      </c>
      <c r="AY342" s="1">
        <v>4338.14444238534</v>
      </c>
      <c r="AZ342" s="1">
        <v>21413.648566578599</v>
      </c>
      <c r="BA342" s="1">
        <v>28037.938757837699</v>
      </c>
      <c r="BB342" s="1">
        <v>30014.456071910699</v>
      </c>
      <c r="BC342" s="1">
        <v>23210.051020852999</v>
      </c>
      <c r="BD342" s="1">
        <v>21684.316549571198</v>
      </c>
      <c r="BE342" s="1">
        <v>17384.857380421701</v>
      </c>
      <c r="BF342" s="1">
        <v>20654.4538866359</v>
      </c>
      <c r="BG342" s="1">
        <v>21429.6624049399</v>
      </c>
      <c r="BH342" s="1">
        <v>21429.6624049399</v>
      </c>
      <c r="BI342" s="1">
        <v>89997.991209950706</v>
      </c>
      <c r="BJ342" s="1">
        <v>121139.06690110599</v>
      </c>
      <c r="BK342" s="1">
        <v>100088.016268404</v>
      </c>
      <c r="BL342" s="1">
        <v>110750.671719766</v>
      </c>
      <c r="BM342" s="1">
        <v>133704.572781144</v>
      </c>
      <c r="BN342" s="1">
        <v>183273.54522160199</v>
      </c>
      <c r="BO342" s="1">
        <v>189502.027999535</v>
      </c>
      <c r="BP342" s="1">
        <v>137092.20446880101</v>
      </c>
      <c r="BQ342" s="1">
        <v>147834.04033413099</v>
      </c>
      <c r="BR342" s="1">
        <v>211941.16058886101</v>
      </c>
      <c r="BS342" s="1">
        <v>147657.70174384199</v>
      </c>
      <c r="BT342" s="1">
        <v>147657.70174384199</v>
      </c>
      <c r="BU342" s="1">
        <v>56251.708417254697</v>
      </c>
      <c r="BV342" s="7">
        <v>2.6249460842783798</v>
      </c>
      <c r="BW342" s="7">
        <v>0.38096020561691102</v>
      </c>
      <c r="BX342" s="1">
        <v>38836.469772250799</v>
      </c>
      <c r="BY342" s="1">
        <v>60631.476763738501</v>
      </c>
      <c r="BZ342" s="1">
        <v>11387.3952670734</v>
      </c>
      <c r="CA342" s="1">
        <v>56209.672954954003</v>
      </c>
      <c r="CB342" s="1">
        <v>73598.077553623501</v>
      </c>
      <c r="CC342" s="1">
        <v>78786.3289377076</v>
      </c>
      <c r="CD342" s="1">
        <v>60925.132543089698</v>
      </c>
      <c r="CE342" s="1">
        <v>56920.161817050102</v>
      </c>
      <c r="CF342" s="1">
        <v>45634.313306476099</v>
      </c>
      <c r="CG342" s="1">
        <v>54216.827852633403</v>
      </c>
      <c r="CH342" s="1">
        <v>56251.708417254697</v>
      </c>
      <c r="CI342" s="1">
        <v>34285.653236451697</v>
      </c>
      <c r="CJ342" s="1">
        <v>46149.163834886203</v>
      </c>
      <c r="CK342" s="1">
        <v>38129.551257400199</v>
      </c>
      <c r="CL342" s="1">
        <v>42191.598670573403</v>
      </c>
      <c r="CM342" s="1">
        <v>50936.121538626103</v>
      </c>
      <c r="CN342" s="1">
        <v>69819.927471762101</v>
      </c>
      <c r="CO342" s="1">
        <v>72192.731551524499</v>
      </c>
      <c r="CP342" s="1">
        <v>52226.674402910401</v>
      </c>
      <c r="CQ342" s="1">
        <v>56318.886402869401</v>
      </c>
      <c r="CR342" s="1">
        <v>80741.148116619297</v>
      </c>
      <c r="CS342" s="1">
        <v>56251.708417254697</v>
      </c>
      <c r="CT342" s="20">
        <v>45211.426635556199</v>
      </c>
      <c r="CU342" s="20">
        <v>58051.749668848803</v>
      </c>
      <c r="CV342" s="20">
        <v>49440.384827696304</v>
      </c>
      <c r="CW342" s="20">
        <v>71200.525911030199</v>
      </c>
      <c r="CX342" s="20">
        <v>34920.108555877399</v>
      </c>
      <c r="CY342" s="20">
        <v>45769.093693167502</v>
      </c>
      <c r="CZ342" s="20">
        <v>39432.652140597202</v>
      </c>
      <c r="DA342" s="20">
        <v>42538.059444428</v>
      </c>
      <c r="DB342" s="20">
        <v>59825.206036839998</v>
      </c>
      <c r="DC342" s="22">
        <v>79635.955247835795</v>
      </c>
      <c r="DD342" s="22">
        <v>60159.2378076881</v>
      </c>
      <c r="DE342" s="22">
        <v>52838.6781579089</v>
      </c>
      <c r="DF342" s="22">
        <v>49928.7647238801</v>
      </c>
      <c r="DG342" s="22">
        <v>52395.472517546703</v>
      </c>
      <c r="DH342" s="22">
        <v>63800.467089972102</v>
      </c>
      <c r="DI342" s="22">
        <v>61029.610218991998</v>
      </c>
      <c r="DJ342" s="22">
        <v>52852.6973871316</v>
      </c>
      <c r="DK342" s="22">
        <v>49683.048173661002</v>
      </c>
      <c r="DL342" s="22">
        <v>102204.064310003</v>
      </c>
      <c r="DM342" s="6">
        <v>0.33245178508782303</v>
      </c>
      <c r="DN342" s="6">
        <v>1.25915946748998</v>
      </c>
      <c r="DO342" s="5">
        <v>3.7732387680101197E-2</v>
      </c>
      <c r="DP342" s="5">
        <v>0.25064097972229799</v>
      </c>
      <c r="DQ342" s="24">
        <v>49598.8007682268</v>
      </c>
      <c r="DR342" s="26">
        <v>62452.7995634619</v>
      </c>
      <c r="DS342" t="s">
        <v>1441</v>
      </c>
      <c r="DT342" t="s">
        <v>1442</v>
      </c>
      <c r="DU342" t="s">
        <v>812</v>
      </c>
      <c r="DV342" t="s">
        <v>812</v>
      </c>
      <c r="DW342" t="s">
        <v>5348</v>
      </c>
      <c r="DX342" t="s">
        <v>5349</v>
      </c>
      <c r="DY342" t="s">
        <v>5350</v>
      </c>
      <c r="DZ342" t="s">
        <v>5351</v>
      </c>
      <c r="EA342" t="s">
        <v>5352</v>
      </c>
      <c r="EB342" t="str">
        <f>"GPI"</f>
        <v>GPI</v>
      </c>
      <c r="EC342" t="s">
        <v>1508</v>
      </c>
      <c r="ED342" t="s">
        <v>1506</v>
      </c>
      <c r="EE342">
        <v>9606</v>
      </c>
      <c r="EF342" s="15" t="str">
        <f>HYPERLINK("http://www.uniprot.org/uniprot/P06744", "P06744")</f>
        <v>P06744</v>
      </c>
      <c r="EG342" t="s">
        <v>5353</v>
      </c>
      <c r="EH342" t="s">
        <v>4154</v>
      </c>
      <c r="EI342" t="s">
        <v>2943</v>
      </c>
      <c r="EJ342" t="s">
        <v>1542</v>
      </c>
      <c r="EK342" t="s">
        <v>1508</v>
      </c>
      <c r="EL342" t="s">
        <v>4112</v>
      </c>
      <c r="EM342" t="s">
        <v>1508</v>
      </c>
      <c r="EN342" t="s">
        <v>1508</v>
      </c>
      <c r="EO342" t="s">
        <v>5354</v>
      </c>
      <c r="EP342" t="s">
        <v>4705</v>
      </c>
      <c r="EQ342" t="s">
        <v>1514</v>
      </c>
      <c r="ER342" t="s">
        <v>5355</v>
      </c>
      <c r="ES342" t="s">
        <v>5356</v>
      </c>
      <c r="ET342" t="s">
        <v>5357</v>
      </c>
      <c r="EU342" t="s">
        <v>5358</v>
      </c>
      <c r="EV342" t="s">
        <v>5359</v>
      </c>
      <c r="EW342" t="s">
        <v>98</v>
      </c>
    </row>
    <row r="343" spans="1:153">
      <c r="A343">
        <v>412</v>
      </c>
      <c r="B343">
        <v>1</v>
      </c>
      <c r="C343" t="s">
        <v>814</v>
      </c>
      <c r="D343" t="s">
        <v>98</v>
      </c>
      <c r="E343" t="s">
        <v>98</v>
      </c>
      <c r="F343" t="s">
        <v>98</v>
      </c>
      <c r="G343" t="s">
        <v>98</v>
      </c>
      <c r="H343" t="s">
        <v>98</v>
      </c>
      <c r="I343">
        <v>24.1</v>
      </c>
      <c r="J343">
        <v>170</v>
      </c>
      <c r="K343">
        <v>19301</v>
      </c>
      <c r="L343" t="s">
        <v>815</v>
      </c>
      <c r="M343">
        <v>7</v>
      </c>
      <c r="N343">
        <v>7</v>
      </c>
      <c r="O343">
        <v>1</v>
      </c>
      <c r="P343">
        <v>3</v>
      </c>
      <c r="Q343">
        <v>4</v>
      </c>
      <c r="R343">
        <v>3</v>
      </c>
      <c r="S343">
        <v>4</v>
      </c>
      <c r="T343">
        <v>3</v>
      </c>
      <c r="U343">
        <v>4</v>
      </c>
      <c r="V343">
        <v>3</v>
      </c>
      <c r="W343" s="1">
        <v>116478.02099999999</v>
      </c>
      <c r="X343" s="1">
        <v>19963.305540000001</v>
      </c>
      <c r="Y343" s="1">
        <v>7924.0990609999999</v>
      </c>
      <c r="Z343" s="1">
        <v>67484.38867</v>
      </c>
      <c r="AA343" s="1">
        <v>30508.68591</v>
      </c>
      <c r="AB343" s="1">
        <v>83838.324460000003</v>
      </c>
      <c r="AC343" s="1">
        <v>137952.68650000001</v>
      </c>
      <c r="AD343" s="1">
        <v>36894.21802</v>
      </c>
      <c r="AE343" s="1">
        <v>68289.039789999995</v>
      </c>
      <c r="AF343" s="1">
        <v>98090.548339999994</v>
      </c>
      <c r="AG343" s="1">
        <v>73277.690910000005</v>
      </c>
      <c r="AH343">
        <v>4</v>
      </c>
      <c r="AI343" s="1">
        <v>31935.027340000001</v>
      </c>
      <c r="AJ343" s="1">
        <v>70827.277830000006</v>
      </c>
      <c r="AK343" s="1">
        <v>25181.05615</v>
      </c>
      <c r="AL343" s="1">
        <v>60831.914550000001</v>
      </c>
      <c r="AM343" s="1">
        <v>59737.95996</v>
      </c>
      <c r="AN343" s="1">
        <v>77279.687990000006</v>
      </c>
      <c r="AO343" s="1">
        <v>41273.18262</v>
      </c>
      <c r="AP343" s="1">
        <v>51889.431400000001</v>
      </c>
      <c r="AQ343" s="1">
        <v>15712.599</v>
      </c>
      <c r="AR343" s="1">
        <v>32911.66504</v>
      </c>
      <c r="AS343" s="1">
        <v>46757.980190000002</v>
      </c>
      <c r="AT343" s="1">
        <v>57047.217739590902</v>
      </c>
      <c r="AU343" s="1">
        <v>67336.455290999904</v>
      </c>
      <c r="AV343" s="1">
        <v>46757.980188181798</v>
      </c>
      <c r="AW343" s="1">
        <v>58211.765111287401</v>
      </c>
      <c r="AX343" s="1">
        <v>17654.041846170701</v>
      </c>
      <c r="AY343" s="1">
        <v>5630.0427285114201</v>
      </c>
      <c r="AZ343" s="1">
        <v>49372.28261332</v>
      </c>
      <c r="BA343" s="1">
        <v>53962.295655346003</v>
      </c>
      <c r="BB343" s="1">
        <v>60560.7351051113</v>
      </c>
      <c r="BC343" s="1">
        <v>81141.194193365707</v>
      </c>
      <c r="BD343" s="1">
        <v>25480.530513960901</v>
      </c>
      <c r="BE343" s="1">
        <v>42728.900740044199</v>
      </c>
      <c r="BF343" s="1">
        <v>66611.020304927399</v>
      </c>
      <c r="BG343" s="1">
        <v>52063.5251646877</v>
      </c>
      <c r="BH343" s="1">
        <v>52063.5251646877</v>
      </c>
      <c r="BI343" s="1">
        <v>65006.192330027603</v>
      </c>
      <c r="BJ343" s="1">
        <v>133697.33691312501</v>
      </c>
      <c r="BK343" s="1">
        <v>44884.809791859203</v>
      </c>
      <c r="BL343" s="1">
        <v>95900.095733688606</v>
      </c>
      <c r="BM343" s="1">
        <v>94171.658992937402</v>
      </c>
      <c r="BN343" s="1">
        <v>132172.39129046901</v>
      </c>
      <c r="BO343" s="1">
        <v>67359.4912306224</v>
      </c>
      <c r="BP343" s="1">
        <v>88227.378550863999</v>
      </c>
      <c r="BQ343" s="1">
        <v>46224.7144413364</v>
      </c>
      <c r="BR343" s="1">
        <v>34674.927178519698</v>
      </c>
      <c r="BS343" s="1">
        <v>78912.020340379895</v>
      </c>
      <c r="BT343" s="1">
        <v>78912.020340379895</v>
      </c>
      <c r="BU343" s="1">
        <v>64097.0978811655</v>
      </c>
      <c r="BV343" s="7">
        <v>1.2311324997378299</v>
      </c>
      <c r="BW343" s="7">
        <v>0.81226025648169198</v>
      </c>
      <c r="BX343" s="1">
        <v>71666.395895610898</v>
      </c>
      <c r="BY343" s="1">
        <v>21734.4646685525</v>
      </c>
      <c r="BZ343" s="1">
        <v>6931.3285779830703</v>
      </c>
      <c r="CA343" s="1">
        <v>60783.821711499397</v>
      </c>
      <c r="CB343" s="1">
        <v>66434.735941758103</v>
      </c>
      <c r="CC343" s="1">
        <v>74558.289195916397</v>
      </c>
      <c r="CD343" s="1">
        <v>99895.5612389913</v>
      </c>
      <c r="CE343" s="1">
        <v>31369.9092262989</v>
      </c>
      <c r="CF343" s="1">
        <v>52604.938379140302</v>
      </c>
      <c r="CG343" s="1">
        <v>82006.991938092804</v>
      </c>
      <c r="CH343" s="1">
        <v>64097.0978811655</v>
      </c>
      <c r="CI343" s="1">
        <v>52801.946454886398</v>
      </c>
      <c r="CJ343" s="1">
        <v>108597.03317197401</v>
      </c>
      <c r="CK343" s="1">
        <v>36458.147113667503</v>
      </c>
      <c r="CL343" s="1">
        <v>77895.836357264794</v>
      </c>
      <c r="CM343" s="1">
        <v>76491.895886909901</v>
      </c>
      <c r="CN343" s="1">
        <v>107358.380449395</v>
      </c>
      <c r="CO343" s="1">
        <v>54713.437623461701</v>
      </c>
      <c r="CP343" s="1">
        <v>71663.5931304322</v>
      </c>
      <c r="CQ343" s="1">
        <v>37546.498407912899</v>
      </c>
      <c r="CR343" s="1">
        <v>28165.065243508499</v>
      </c>
      <c r="CS343" s="1">
        <v>64097.0978811655</v>
      </c>
      <c r="CT343" s="20">
        <v>83430.343161217606</v>
      </c>
      <c r="CU343" s="20">
        <v>20809.714185946501</v>
      </c>
      <c r="CV343" s="20">
        <v>53463.672331325099</v>
      </c>
      <c r="CW343" s="20">
        <v>64270.539327161001</v>
      </c>
      <c r="CX343" s="20">
        <v>53779.045405671801</v>
      </c>
      <c r="CY343" s="20">
        <v>107702.661825712</v>
      </c>
      <c r="CZ343" s="20">
        <v>37704.126731492797</v>
      </c>
      <c r="DA343" s="20">
        <v>78535.486254276402</v>
      </c>
      <c r="DB343" s="20">
        <v>89840.829913064706</v>
      </c>
      <c r="DC343" s="22">
        <v>75362.320618539001</v>
      </c>
      <c r="DD343" s="22">
        <v>98639.766113903694</v>
      </c>
      <c r="DE343" s="22">
        <v>29120.516958100401</v>
      </c>
      <c r="DF343" s="22">
        <v>57555.365718050001</v>
      </c>
      <c r="DG343" s="22">
        <v>79252.056280720004</v>
      </c>
      <c r="DH343" s="22">
        <v>98102.5771111629</v>
      </c>
      <c r="DI343" s="22">
        <v>46253.129645300003</v>
      </c>
      <c r="DJ343" s="22">
        <v>72522.5997002441</v>
      </c>
      <c r="DK343" s="22">
        <v>33122.538606473303</v>
      </c>
      <c r="DL343" s="22">
        <v>35652.009001473001</v>
      </c>
      <c r="DM343" s="6">
        <v>-6.6380279214423799E-2</v>
      </c>
      <c r="DN343" s="6">
        <v>-1.04708822268944</v>
      </c>
      <c r="DO343" s="5">
        <v>0.80885917131614105</v>
      </c>
      <c r="DP343" s="5">
        <v>0.92356291688175596</v>
      </c>
      <c r="DQ343" s="24">
        <v>65504.046570651997</v>
      </c>
      <c r="DR343" s="26">
        <v>62558.287975396597</v>
      </c>
      <c r="DS343" t="s">
        <v>1443</v>
      </c>
      <c r="DT343" t="s">
        <v>1442</v>
      </c>
      <c r="DU343" t="s">
        <v>814</v>
      </c>
      <c r="DV343" t="s">
        <v>814</v>
      </c>
      <c r="DW343" t="s">
        <v>5360</v>
      </c>
      <c r="DX343" t="s">
        <v>5361</v>
      </c>
      <c r="DY343" t="s">
        <v>5362</v>
      </c>
      <c r="DZ343" t="s">
        <v>5363</v>
      </c>
      <c r="EA343" t="s">
        <v>5364</v>
      </c>
      <c r="EB343" t="str">
        <f>"CAMP"</f>
        <v>CAMP</v>
      </c>
      <c r="EC343" t="s">
        <v>1508</v>
      </c>
      <c r="ED343" t="s">
        <v>1506</v>
      </c>
      <c r="EE343">
        <v>9606</v>
      </c>
      <c r="EF343" s="15" t="str">
        <f>HYPERLINK("http://www.uniprot.org/uniprot/P49913", "P49913")</f>
        <v>P49913</v>
      </c>
      <c r="EG343" t="s">
        <v>5365</v>
      </c>
      <c r="EH343" t="s">
        <v>1508</v>
      </c>
      <c r="EI343" t="s">
        <v>1509</v>
      </c>
      <c r="EJ343" t="s">
        <v>1508</v>
      </c>
      <c r="EK343" t="s">
        <v>1508</v>
      </c>
      <c r="EL343" t="s">
        <v>1508</v>
      </c>
      <c r="EM343" t="s">
        <v>1528</v>
      </c>
      <c r="EN343" t="s">
        <v>1508</v>
      </c>
      <c r="EO343" t="s">
        <v>3793</v>
      </c>
      <c r="EP343" t="s">
        <v>3645</v>
      </c>
      <c r="EQ343" t="s">
        <v>1514</v>
      </c>
      <c r="ER343" t="s">
        <v>5366</v>
      </c>
      <c r="ES343" t="s">
        <v>5367</v>
      </c>
      <c r="ET343" t="s">
        <v>1508</v>
      </c>
      <c r="EU343" t="s">
        <v>1508</v>
      </c>
      <c r="EV343" t="s">
        <v>5368</v>
      </c>
      <c r="EW343" t="s">
        <v>98</v>
      </c>
    </row>
    <row r="344" spans="1:153">
      <c r="A344">
        <v>307</v>
      </c>
      <c r="B344">
        <v>1</v>
      </c>
      <c r="C344" t="s">
        <v>816</v>
      </c>
      <c r="D344" t="s">
        <v>98</v>
      </c>
      <c r="E344" t="s">
        <v>98</v>
      </c>
      <c r="F344" t="s">
        <v>98</v>
      </c>
      <c r="G344" t="s">
        <v>98</v>
      </c>
      <c r="H344" t="s">
        <v>98</v>
      </c>
      <c r="I344">
        <v>6.2</v>
      </c>
      <c r="J344">
        <v>658</v>
      </c>
      <c r="K344">
        <v>70577</v>
      </c>
      <c r="L344" t="s">
        <v>817</v>
      </c>
      <c r="M344">
        <v>10</v>
      </c>
      <c r="N344">
        <v>10</v>
      </c>
      <c r="O344">
        <v>1</v>
      </c>
      <c r="P344">
        <v>5</v>
      </c>
      <c r="Q344">
        <v>5</v>
      </c>
      <c r="R344">
        <v>5</v>
      </c>
      <c r="S344">
        <v>5</v>
      </c>
      <c r="T344">
        <v>5</v>
      </c>
      <c r="U344">
        <v>5</v>
      </c>
      <c r="V344">
        <v>5</v>
      </c>
      <c r="W344" s="1">
        <v>144320.5117</v>
      </c>
      <c r="X344" s="1">
        <v>74435.346189999997</v>
      </c>
      <c r="Y344" s="1">
        <v>10523.49481</v>
      </c>
      <c r="Z344" s="1">
        <v>101251.59080000001</v>
      </c>
      <c r="AA344" s="1">
        <v>23144.225589999998</v>
      </c>
      <c r="AB344" s="1">
        <v>84340.815430000002</v>
      </c>
      <c r="AC344" s="1">
        <v>87276.758790000007</v>
      </c>
      <c r="AD344" s="1">
        <v>83031.749020000003</v>
      </c>
      <c r="AE344" s="1">
        <v>89442.706049999993</v>
      </c>
      <c r="AF344" s="1">
        <v>77143.317379999993</v>
      </c>
      <c r="AG344" s="1">
        <v>84931.891220000005</v>
      </c>
      <c r="AH344">
        <v>5</v>
      </c>
      <c r="AI344" s="1">
        <v>43094.946660000001</v>
      </c>
      <c r="AJ344" s="1">
        <v>32712.946779999998</v>
      </c>
      <c r="AK344" s="1">
        <v>34200.044430000002</v>
      </c>
      <c r="AL344" s="1">
        <v>38752.994630000001</v>
      </c>
      <c r="AM344" s="1">
        <v>34402.823729999996</v>
      </c>
      <c r="AN344" s="1">
        <v>39642.64746</v>
      </c>
      <c r="AO344" s="1">
        <v>31167.60815</v>
      </c>
      <c r="AP344" s="1">
        <v>36985.100830000003</v>
      </c>
      <c r="AQ344" s="1">
        <v>22123.103149999999</v>
      </c>
      <c r="AR344" s="1">
        <v>35887.175289999999</v>
      </c>
      <c r="AS344" s="1">
        <v>34896.939109999999</v>
      </c>
      <c r="AT344" s="1">
        <v>56532.215327272701</v>
      </c>
      <c r="AU344" s="1">
        <v>78167.491543636293</v>
      </c>
      <c r="AV344" s="1">
        <v>34896.939110908999</v>
      </c>
      <c r="AW344" s="1">
        <v>72126.497820745193</v>
      </c>
      <c r="AX344" s="1">
        <v>65825.0064769819</v>
      </c>
      <c r="AY344" s="1">
        <v>7476.90368046601</v>
      </c>
      <c r="AZ344" s="1">
        <v>74076.719883633399</v>
      </c>
      <c r="BA344" s="1">
        <v>40936.3925960587</v>
      </c>
      <c r="BB344" s="1">
        <v>60923.710185098702</v>
      </c>
      <c r="BC344" s="1">
        <v>51334.559791606</v>
      </c>
      <c r="BD344" s="1">
        <v>57344.839600198597</v>
      </c>
      <c r="BE344" s="1">
        <v>55964.888662719903</v>
      </c>
      <c r="BF344" s="1">
        <v>52386.240747450101</v>
      </c>
      <c r="BG344" s="1">
        <v>60343.790871466299</v>
      </c>
      <c r="BH344" s="1">
        <v>60343.790871466299</v>
      </c>
      <c r="BI344" s="1">
        <v>87723.062241544307</v>
      </c>
      <c r="BJ344" s="1">
        <v>61750.698333549102</v>
      </c>
      <c r="BK344" s="1">
        <v>60961.004970146299</v>
      </c>
      <c r="BL344" s="1">
        <v>61093.1929806263</v>
      </c>
      <c r="BM344" s="1">
        <v>54233.036864081303</v>
      </c>
      <c r="BN344" s="1">
        <v>67801.302621087903</v>
      </c>
      <c r="BO344" s="1">
        <v>50866.787938036701</v>
      </c>
      <c r="BP344" s="1">
        <v>62885.608950231901</v>
      </c>
      <c r="BQ344" s="1">
        <v>65083.7029357766</v>
      </c>
      <c r="BR344" s="1">
        <v>37809.852169774102</v>
      </c>
      <c r="BS344" s="1">
        <v>58894.502236310502</v>
      </c>
      <c r="BT344" s="1">
        <v>58894.502236310502</v>
      </c>
      <c r="BU344" s="1">
        <v>59614.742525880501</v>
      </c>
      <c r="BV344" s="7">
        <v>0.98791841985634099</v>
      </c>
      <c r="BW344" s="7">
        <v>1.01222932977139</v>
      </c>
      <c r="BX344" s="1">
        <v>71255.095756842493</v>
      </c>
      <c r="BY344" s="1">
        <v>65029.736385773402</v>
      </c>
      <c r="BZ344" s="1">
        <v>7386.5708694240402</v>
      </c>
      <c r="CA344" s="1">
        <v>73181.756055579899</v>
      </c>
      <c r="CB344" s="1">
        <v>40441.816288117101</v>
      </c>
      <c r="CC344" s="1">
        <v>60187.655497848398</v>
      </c>
      <c r="CD344" s="1">
        <v>50714.357193344302</v>
      </c>
      <c r="CE344" s="1">
        <v>56652.023324743597</v>
      </c>
      <c r="CF344" s="1">
        <v>55288.744375110298</v>
      </c>
      <c r="CG344" s="1">
        <v>51753.332181434802</v>
      </c>
      <c r="CH344" s="1">
        <v>59614.742525880501</v>
      </c>
      <c r="CI344" s="1">
        <v>88795.856498252702</v>
      </c>
      <c r="CJ344" s="1">
        <v>62505.867987083999</v>
      </c>
      <c r="CK344" s="1">
        <v>61706.517203121897</v>
      </c>
      <c r="CL344" s="1">
        <v>61840.321784373802</v>
      </c>
      <c r="CM344" s="1">
        <v>54896.270556396397</v>
      </c>
      <c r="CN344" s="1">
        <v>68630.467109771402</v>
      </c>
      <c r="CO344" s="1">
        <v>51488.854662142498</v>
      </c>
      <c r="CP344" s="1">
        <v>63654.657799959299</v>
      </c>
      <c r="CQ344" s="1">
        <v>65879.633001721697</v>
      </c>
      <c r="CR344" s="1">
        <v>38272.241320565998</v>
      </c>
      <c r="CS344" s="1">
        <v>59614.742525880501</v>
      </c>
      <c r="CT344" s="20">
        <v>82951.528630489804</v>
      </c>
      <c r="CU344" s="20">
        <v>62262.873662280501</v>
      </c>
      <c r="CV344" s="20">
        <v>64368.532879634498</v>
      </c>
      <c r="CW344" s="20">
        <v>39124.372323627998</v>
      </c>
      <c r="CX344" s="20">
        <v>90439.022026111794</v>
      </c>
      <c r="CY344" s="20">
        <v>61991.0891237205</v>
      </c>
      <c r="CZ344" s="20">
        <v>63815.3754092827</v>
      </c>
      <c r="DA344" s="20">
        <v>62348.130125748103</v>
      </c>
      <c r="DB344" s="20">
        <v>64476.457914057202</v>
      </c>
      <c r="DC344" s="22">
        <v>60836.715002782701</v>
      </c>
      <c r="DD344" s="22">
        <v>50076.822935110496</v>
      </c>
      <c r="DE344" s="22">
        <v>52589.766646689597</v>
      </c>
      <c r="DF344" s="22">
        <v>60491.733298239</v>
      </c>
      <c r="DG344" s="22">
        <v>50014.735302742803</v>
      </c>
      <c r="DH344" s="22">
        <v>62713.5549514468</v>
      </c>
      <c r="DI344" s="22">
        <v>43527.162127258896</v>
      </c>
      <c r="DJ344" s="22">
        <v>64417.664047075203</v>
      </c>
      <c r="DK344" s="22">
        <v>58117.288695553601</v>
      </c>
      <c r="DL344" s="22">
        <v>48445.912703214999</v>
      </c>
      <c r="DM344" s="6">
        <v>-0.25439541804488502</v>
      </c>
      <c r="DN344" s="6">
        <v>-1.1928393001208999</v>
      </c>
      <c r="DO344" s="5">
        <v>5.4520647830666201E-2</v>
      </c>
      <c r="DP344" s="5">
        <v>0.31433509304840901</v>
      </c>
      <c r="DQ344" s="24">
        <v>65753.042454994793</v>
      </c>
      <c r="DR344" s="26">
        <v>55123.1355710114</v>
      </c>
      <c r="DS344" t="s">
        <v>1443</v>
      </c>
      <c r="DT344" t="s">
        <v>1442</v>
      </c>
      <c r="DU344" t="s">
        <v>816</v>
      </c>
      <c r="DV344" t="s">
        <v>816</v>
      </c>
      <c r="DW344" t="s">
        <v>5369</v>
      </c>
      <c r="DX344" t="s">
        <v>5370</v>
      </c>
      <c r="DY344" t="s">
        <v>5371</v>
      </c>
      <c r="DZ344" t="s">
        <v>5372</v>
      </c>
      <c r="EA344" t="s">
        <v>5373</v>
      </c>
      <c r="EB344" t="str">
        <f>"ENG"</f>
        <v>ENG</v>
      </c>
      <c r="EC344" t="s">
        <v>5374</v>
      </c>
      <c r="ED344" t="s">
        <v>1506</v>
      </c>
      <c r="EE344">
        <v>9606</v>
      </c>
      <c r="EF344" s="15" t="str">
        <f>HYPERLINK("http://www.uniprot.org/uniprot/P17813", "P17813")</f>
        <v>P17813</v>
      </c>
      <c r="EG344" t="s">
        <v>5375</v>
      </c>
      <c r="EH344" t="s">
        <v>5376</v>
      </c>
      <c r="EI344" t="s">
        <v>2475</v>
      </c>
      <c r="EJ344" t="s">
        <v>1542</v>
      </c>
      <c r="EK344" t="s">
        <v>1508</v>
      </c>
      <c r="EL344" t="s">
        <v>1603</v>
      </c>
      <c r="EM344" t="s">
        <v>3025</v>
      </c>
      <c r="EN344" t="s">
        <v>1508</v>
      </c>
      <c r="EO344" t="s">
        <v>1508</v>
      </c>
      <c r="EP344" t="s">
        <v>1575</v>
      </c>
      <c r="EQ344" t="s">
        <v>1514</v>
      </c>
      <c r="ER344" t="s">
        <v>5377</v>
      </c>
      <c r="ES344" t="s">
        <v>5378</v>
      </c>
      <c r="ET344" t="s">
        <v>5379</v>
      </c>
      <c r="EU344" t="s">
        <v>1508</v>
      </c>
      <c r="EV344" t="s">
        <v>1508</v>
      </c>
      <c r="EW344" t="s">
        <v>98</v>
      </c>
    </row>
    <row r="345" spans="1:153">
      <c r="A345">
        <v>379</v>
      </c>
      <c r="B345">
        <v>1</v>
      </c>
      <c r="C345" t="s">
        <v>818</v>
      </c>
      <c r="D345" t="s">
        <v>98</v>
      </c>
      <c r="E345" t="s">
        <v>98</v>
      </c>
      <c r="F345" t="s">
        <v>422</v>
      </c>
      <c r="G345" t="s">
        <v>98</v>
      </c>
      <c r="H345" t="s">
        <v>98</v>
      </c>
      <c r="I345">
        <v>10.1</v>
      </c>
      <c r="J345">
        <v>961</v>
      </c>
      <c r="K345">
        <v>105868</v>
      </c>
      <c r="L345" t="s">
        <v>819</v>
      </c>
      <c r="M345">
        <v>22</v>
      </c>
      <c r="N345">
        <v>10</v>
      </c>
      <c r="O345">
        <v>0.45500000000000002</v>
      </c>
      <c r="P345">
        <v>16</v>
      </c>
      <c r="Q345">
        <v>6</v>
      </c>
      <c r="R345">
        <v>6</v>
      </c>
      <c r="S345">
        <v>4</v>
      </c>
      <c r="T345">
        <v>7.8179999999999996</v>
      </c>
      <c r="U345">
        <v>4.3330000000000002</v>
      </c>
      <c r="V345">
        <v>6</v>
      </c>
      <c r="W345" s="1">
        <v>62889.45996</v>
      </c>
      <c r="X345" s="1">
        <v>47510.011720000002</v>
      </c>
      <c r="Y345" s="1">
        <v>10111.744140000001</v>
      </c>
      <c r="Z345" s="1">
        <v>126812.4587</v>
      </c>
      <c r="AA345" s="1">
        <v>29984.029849999999</v>
      </c>
      <c r="AB345" s="1">
        <v>92334.946899999995</v>
      </c>
      <c r="AC345" s="1">
        <v>98162.942139999999</v>
      </c>
      <c r="AD345" s="1">
        <v>84308.586060000001</v>
      </c>
      <c r="AE345" s="1">
        <v>92074.271489999999</v>
      </c>
      <c r="AF345" s="1">
        <v>79463.174799999993</v>
      </c>
      <c r="AG345" s="1">
        <v>79282.209069999997</v>
      </c>
      <c r="AH345">
        <v>4</v>
      </c>
      <c r="AI345" s="1">
        <v>32478.31885</v>
      </c>
      <c r="AJ345" s="1">
        <v>37763.062010000001</v>
      </c>
      <c r="AK345" s="1">
        <v>44540.445800000001</v>
      </c>
      <c r="AL345" s="1">
        <v>52286.244630000001</v>
      </c>
      <c r="AM345" s="1">
        <v>33457.118649999997</v>
      </c>
      <c r="AN345" s="1">
        <v>41756.910159999999</v>
      </c>
      <c r="AO345" s="1">
        <v>41932.174809999997</v>
      </c>
      <c r="AP345" s="1">
        <v>32372.06983</v>
      </c>
      <c r="AQ345" s="1">
        <v>29984.311280000002</v>
      </c>
      <c r="AR345" s="1">
        <v>39854.186520000003</v>
      </c>
      <c r="AS345" s="1">
        <v>38642.484250000001</v>
      </c>
      <c r="AT345" s="1">
        <v>55818.234619090901</v>
      </c>
      <c r="AU345" s="1">
        <v>72993.984984545401</v>
      </c>
      <c r="AV345" s="1">
        <v>38642.484253636299</v>
      </c>
      <c r="AW345" s="1">
        <v>31430.019498418798</v>
      </c>
      <c r="AX345" s="1">
        <v>42014.271300730899</v>
      </c>
      <c r="AY345" s="1">
        <v>7184.3563703241498</v>
      </c>
      <c r="AZ345" s="1">
        <v>92777.317439191596</v>
      </c>
      <c r="BA345" s="1">
        <v>53034.309261221802</v>
      </c>
      <c r="BB345" s="1">
        <v>66698.282631153299</v>
      </c>
      <c r="BC345" s="1">
        <v>57737.609559157499</v>
      </c>
      <c r="BD345" s="1">
        <v>58226.671141971303</v>
      </c>
      <c r="BE345" s="1">
        <v>57611.47644346</v>
      </c>
      <c r="BF345" s="1">
        <v>53961.602210131903</v>
      </c>
      <c r="BG345" s="1">
        <v>56329.712846678703</v>
      </c>
      <c r="BH345" s="1">
        <v>56329.712846678703</v>
      </c>
      <c r="BI345" s="1">
        <v>66112.103779995101</v>
      </c>
      <c r="BJ345" s="1">
        <v>71283.564455779706</v>
      </c>
      <c r="BK345" s="1">
        <v>79392.596794539699</v>
      </c>
      <c r="BL345" s="1">
        <v>82428.046242908502</v>
      </c>
      <c r="BM345" s="1">
        <v>52742.215678334702</v>
      </c>
      <c r="BN345" s="1">
        <v>71417.351859167204</v>
      </c>
      <c r="BO345" s="1">
        <v>68434.992944460304</v>
      </c>
      <c r="BP345" s="1">
        <v>55042.0920466362</v>
      </c>
      <c r="BQ345" s="1">
        <v>88210.500798635796</v>
      </c>
      <c r="BR345" s="1">
        <v>41989.398399034697</v>
      </c>
      <c r="BS345" s="1">
        <v>65215.744793676196</v>
      </c>
      <c r="BT345" s="1">
        <v>65215.744793676196</v>
      </c>
      <c r="BU345" s="1">
        <v>60610.099631250101</v>
      </c>
      <c r="BV345" s="7">
        <v>1.0759880810367699</v>
      </c>
      <c r="BW345" s="7">
        <v>0.92937832455955005</v>
      </c>
      <c r="BX345" s="1">
        <v>33818.326367051901</v>
      </c>
      <c r="BY345" s="1">
        <v>45206.855153031698</v>
      </c>
      <c r="BZ345" s="1">
        <v>7730.2818243893798</v>
      </c>
      <c r="CA345" s="1">
        <v>99827.287755134996</v>
      </c>
      <c r="CB345" s="1">
        <v>57064.284651092603</v>
      </c>
      <c r="CC345" s="1">
        <v>71766.557136742806</v>
      </c>
      <c r="CD345" s="1">
        <v>62124.979713208202</v>
      </c>
      <c r="CE345" s="1">
        <v>62651.204147208802</v>
      </c>
      <c r="CF345" s="1">
        <v>61989.261984093697</v>
      </c>
      <c r="CG345" s="1">
        <v>58062.040811749299</v>
      </c>
      <c r="CH345" s="1">
        <v>60610.099631250101</v>
      </c>
      <c r="CI345" s="1">
        <v>61443.156244158999</v>
      </c>
      <c r="CJ345" s="1">
        <v>66249.399702545299</v>
      </c>
      <c r="CK345" s="1">
        <v>73785.758591341306</v>
      </c>
      <c r="CL345" s="1">
        <v>76606.839513951505</v>
      </c>
      <c r="CM345" s="1">
        <v>49017.472040689201</v>
      </c>
      <c r="CN345" s="1">
        <v>66373.738815352699</v>
      </c>
      <c r="CO345" s="1">
        <v>63601.999083967203</v>
      </c>
      <c r="CP345" s="1">
        <v>51154.927286555299</v>
      </c>
      <c r="CQ345" s="1">
        <v>81980.927440795</v>
      </c>
      <c r="CR345" s="1">
        <v>39024.0367333584</v>
      </c>
      <c r="CS345" s="1">
        <v>60610.099631250101</v>
      </c>
      <c r="CT345" s="20">
        <v>39369.561405752102</v>
      </c>
      <c r="CU345" s="20">
        <v>43283.4095215247</v>
      </c>
      <c r="CV345" s="20">
        <v>87805.1634791455</v>
      </c>
      <c r="CW345" s="20">
        <v>55205.342489200601</v>
      </c>
      <c r="CX345" s="20">
        <v>62580.1606072539</v>
      </c>
      <c r="CY345" s="20">
        <v>65703.790277771899</v>
      </c>
      <c r="CZ345" s="20">
        <v>76307.432306792398</v>
      </c>
      <c r="DA345" s="20">
        <v>77235.904677084807</v>
      </c>
      <c r="DB345" s="20">
        <v>57571.724655468897</v>
      </c>
      <c r="DC345" s="22">
        <v>72540.482714350306</v>
      </c>
      <c r="DD345" s="22">
        <v>61344.001602645701</v>
      </c>
      <c r="DE345" s="22">
        <v>58158.773736096497</v>
      </c>
      <c r="DF345" s="22">
        <v>67822.808162461195</v>
      </c>
      <c r="DG345" s="22">
        <v>56111.5097315108</v>
      </c>
      <c r="DH345" s="22">
        <v>60651.388396815302</v>
      </c>
      <c r="DI345" s="22">
        <v>53767.257864081097</v>
      </c>
      <c r="DJ345" s="22">
        <v>51768.103610793201</v>
      </c>
      <c r="DK345" s="22">
        <v>72321.429408712604</v>
      </c>
      <c r="DL345" s="22">
        <v>49397.553205106502</v>
      </c>
      <c r="DM345" s="6">
        <v>-5.6146973775038002E-2</v>
      </c>
      <c r="DN345" s="6">
        <v>-1.03968300116837</v>
      </c>
      <c r="DO345" s="5">
        <v>0.694778107805194</v>
      </c>
      <c r="DP345" s="5">
        <v>0.84937533074614002</v>
      </c>
      <c r="DQ345" s="24">
        <v>62784.721046666098</v>
      </c>
      <c r="DR345" s="26">
        <v>60388.330843257303</v>
      </c>
      <c r="DS345" t="s">
        <v>1443</v>
      </c>
      <c r="DT345" t="s">
        <v>1442</v>
      </c>
      <c r="DU345" t="s">
        <v>818</v>
      </c>
      <c r="DV345" t="s">
        <v>818</v>
      </c>
      <c r="DW345" t="s">
        <v>5380</v>
      </c>
      <c r="DX345" t="s">
        <v>1508</v>
      </c>
      <c r="DY345" t="s">
        <v>5381</v>
      </c>
      <c r="DZ345" t="s">
        <v>5382</v>
      </c>
      <c r="EA345" t="s">
        <v>5383</v>
      </c>
      <c r="EB345" t="str">
        <f>"THBS4"</f>
        <v>THBS4</v>
      </c>
      <c r="EC345" t="s">
        <v>5384</v>
      </c>
      <c r="ED345" t="s">
        <v>1506</v>
      </c>
      <c r="EE345">
        <v>9606</v>
      </c>
      <c r="EF345" s="15" t="str">
        <f>HYPERLINK("http://www.uniprot.org/uniprot/P35443", "P35443")</f>
        <v>P35443</v>
      </c>
      <c r="EG345" t="s">
        <v>5385</v>
      </c>
      <c r="EH345" t="s">
        <v>5386</v>
      </c>
      <c r="EI345" t="s">
        <v>2744</v>
      </c>
      <c r="EJ345" t="s">
        <v>1510</v>
      </c>
      <c r="EK345" t="s">
        <v>1508</v>
      </c>
      <c r="EL345" t="s">
        <v>1508</v>
      </c>
      <c r="EM345" t="s">
        <v>2137</v>
      </c>
      <c r="EN345" t="s">
        <v>2019</v>
      </c>
      <c r="EO345" t="s">
        <v>5387</v>
      </c>
      <c r="EP345" t="s">
        <v>1617</v>
      </c>
      <c r="EQ345" t="s">
        <v>1508</v>
      </c>
      <c r="ER345" t="s">
        <v>5388</v>
      </c>
      <c r="ES345" t="s">
        <v>5389</v>
      </c>
      <c r="ET345" t="s">
        <v>5390</v>
      </c>
      <c r="EU345" t="s">
        <v>1508</v>
      </c>
      <c r="EV345" t="s">
        <v>5391</v>
      </c>
      <c r="EW345" t="s">
        <v>98</v>
      </c>
    </row>
    <row r="346" spans="1:153">
      <c r="A346">
        <v>415</v>
      </c>
      <c r="B346">
        <v>1</v>
      </c>
      <c r="C346" t="s">
        <v>820</v>
      </c>
      <c r="D346" t="s">
        <v>98</v>
      </c>
      <c r="E346" t="s">
        <v>98</v>
      </c>
      <c r="F346" t="s">
        <v>98</v>
      </c>
      <c r="G346" t="s">
        <v>98</v>
      </c>
      <c r="H346" t="s">
        <v>98</v>
      </c>
      <c r="I346">
        <v>3</v>
      </c>
      <c r="J346">
        <v>463</v>
      </c>
      <c r="K346">
        <v>51853</v>
      </c>
      <c r="L346" t="s">
        <v>821</v>
      </c>
      <c r="M346">
        <v>4</v>
      </c>
      <c r="N346">
        <v>4</v>
      </c>
      <c r="O346">
        <v>1</v>
      </c>
      <c r="P346">
        <v>2</v>
      </c>
      <c r="Q346">
        <v>2</v>
      </c>
      <c r="R346">
        <v>2</v>
      </c>
      <c r="S346">
        <v>2</v>
      </c>
      <c r="T346">
        <v>2</v>
      </c>
      <c r="U346">
        <v>2</v>
      </c>
      <c r="V346">
        <v>2</v>
      </c>
      <c r="W346" s="1">
        <v>51425.16992</v>
      </c>
      <c r="X346" s="1">
        <v>59830.695310000003</v>
      </c>
      <c r="Y346" s="1">
        <v>5061.3309330000002</v>
      </c>
      <c r="Z346" s="1">
        <v>46868.104489999998</v>
      </c>
      <c r="AA346" s="1">
        <v>15361.357180000001</v>
      </c>
      <c r="AB346" s="1">
        <v>46783.699220000002</v>
      </c>
      <c r="AC346" s="1">
        <v>51735.89258</v>
      </c>
      <c r="AD346" s="1">
        <v>39078.210939999997</v>
      </c>
      <c r="AE346" s="1">
        <v>44461.867189999997</v>
      </c>
      <c r="AF346" s="1">
        <v>55703.445310000003</v>
      </c>
      <c r="AG346" s="1">
        <v>45694.271350000003</v>
      </c>
      <c r="AH346">
        <v>2</v>
      </c>
      <c r="AI346" s="1">
        <v>69952.000979999997</v>
      </c>
      <c r="AJ346" s="1">
        <v>57211.222659999999</v>
      </c>
      <c r="AK346" s="1">
        <v>62700.506840000002</v>
      </c>
      <c r="AL346" s="1">
        <v>82751.532229999997</v>
      </c>
      <c r="AM346" s="1">
        <v>62961.407229999997</v>
      </c>
      <c r="AN346" s="1">
        <v>72562.500979999997</v>
      </c>
      <c r="AO346" s="1">
        <v>58346.750489999999</v>
      </c>
      <c r="AP346" s="1">
        <v>73813.776370000007</v>
      </c>
      <c r="AQ346" s="1">
        <v>51137.864260000002</v>
      </c>
      <c r="AR346" s="1">
        <v>96182.21875</v>
      </c>
      <c r="AS346" s="1">
        <v>68761.978080000001</v>
      </c>
      <c r="AT346" s="1">
        <v>55381.172876954501</v>
      </c>
      <c r="AU346" s="1">
        <v>42000.367674818102</v>
      </c>
      <c r="AV346" s="1">
        <v>68761.978079090899</v>
      </c>
      <c r="AW346" s="1">
        <v>25700.556091960701</v>
      </c>
      <c r="AX346" s="1">
        <v>52909.7546782442</v>
      </c>
      <c r="AY346" s="1">
        <v>3596.0566868948899</v>
      </c>
      <c r="AZ346" s="1">
        <v>34289.194079334797</v>
      </c>
      <c r="BA346" s="1">
        <v>27170.4294396642</v>
      </c>
      <c r="BB346" s="1">
        <v>33794.272893077497</v>
      </c>
      <c r="BC346" s="1">
        <v>30430.085945451199</v>
      </c>
      <c r="BD346" s="1">
        <v>26988.877925204801</v>
      </c>
      <c r="BE346" s="1">
        <v>27820.082340017601</v>
      </c>
      <c r="BF346" s="1">
        <v>37826.920018202603</v>
      </c>
      <c r="BG346" s="1">
        <v>32465.608792650099</v>
      </c>
      <c r="BH346" s="1">
        <v>32465.608792650099</v>
      </c>
      <c r="BI346" s="1">
        <v>142392.65184158599</v>
      </c>
      <c r="BJ346" s="1">
        <v>107994.946940428</v>
      </c>
      <c r="BK346" s="1">
        <v>111762.60068688801</v>
      </c>
      <c r="BL346" s="1">
        <v>130455.86221758</v>
      </c>
      <c r="BM346" s="1">
        <v>99253.141140895197</v>
      </c>
      <c r="BN346" s="1">
        <v>124104.528913013</v>
      </c>
      <c r="BO346" s="1">
        <v>95224.239529858503</v>
      </c>
      <c r="BP346" s="1">
        <v>125505.248648086</v>
      </c>
      <c r="BQ346" s="1">
        <v>150441.89523059301</v>
      </c>
      <c r="BR346" s="1">
        <v>101335.238644757</v>
      </c>
      <c r="BS346" s="1">
        <v>116047.498006643</v>
      </c>
      <c r="BT346" s="1">
        <v>116047.498006643</v>
      </c>
      <c r="BU346" s="1">
        <v>61380.393218433703</v>
      </c>
      <c r="BV346" s="7">
        <v>1.89062812930616</v>
      </c>
      <c r="BW346" s="7">
        <v>0.52892474437423498</v>
      </c>
      <c r="BX346" s="1">
        <v>48590.194286271799</v>
      </c>
      <c r="BY346" s="1">
        <v>100032.670509376</v>
      </c>
      <c r="BZ346" s="1">
        <v>6798.8059268229899</v>
      </c>
      <c r="CA346" s="1">
        <v>64828.1148576286</v>
      </c>
      <c r="CB346" s="1">
        <v>51369.178183957301</v>
      </c>
      <c r="CC346" s="1">
        <v>63892.4029411011</v>
      </c>
      <c r="CD346" s="1">
        <v>57531.976465674103</v>
      </c>
      <c r="CE346" s="1">
        <v>51025.931783802298</v>
      </c>
      <c r="CF346" s="1">
        <v>52597.430231650796</v>
      </c>
      <c r="CG346" s="1">
        <v>71516.639031428203</v>
      </c>
      <c r="CH346" s="1">
        <v>61380.393218433703</v>
      </c>
      <c r="CI346" s="1">
        <v>75314.996976080496</v>
      </c>
      <c r="CJ346" s="1">
        <v>57121.1997041754</v>
      </c>
      <c r="CK346" s="1">
        <v>59114.004998912198</v>
      </c>
      <c r="CL346" s="1">
        <v>69001.333575554105</v>
      </c>
      <c r="CM346" s="1">
        <v>52497.4423062879</v>
      </c>
      <c r="CN346" s="1">
        <v>65641.9562310006</v>
      </c>
      <c r="CO346" s="1">
        <v>50366.456551561299</v>
      </c>
      <c r="CP346" s="1">
        <v>66382.831558813894</v>
      </c>
      <c r="CQ346" s="1">
        <v>79572.440978017097</v>
      </c>
      <c r="CR346" s="1">
        <v>53598.715196280296</v>
      </c>
      <c r="CS346" s="1">
        <v>61380.393218433703</v>
      </c>
      <c r="CT346" s="20">
        <v>56566.2125590742</v>
      </c>
      <c r="CU346" s="20">
        <v>95776.5150557866</v>
      </c>
      <c r="CV346" s="20">
        <v>57020.914332375003</v>
      </c>
      <c r="CW346" s="20">
        <v>49695.761409668899</v>
      </c>
      <c r="CX346" s="20">
        <v>76708.699471245302</v>
      </c>
      <c r="CY346" s="20">
        <v>56650.767291913697</v>
      </c>
      <c r="CZ346" s="20">
        <v>61134.262504786799</v>
      </c>
      <c r="DA346" s="20">
        <v>69567.945322462299</v>
      </c>
      <c r="DB346" s="20">
        <v>61658.999694335798</v>
      </c>
      <c r="DC346" s="22">
        <v>64581.414185665999</v>
      </c>
      <c r="DD346" s="22">
        <v>56808.737367898801</v>
      </c>
      <c r="DE346" s="22">
        <v>47367.096318129799</v>
      </c>
      <c r="DF346" s="22">
        <v>57547.151010687201</v>
      </c>
      <c r="DG346" s="22">
        <v>69114.115364764904</v>
      </c>
      <c r="DH346" s="22">
        <v>59982.695770217302</v>
      </c>
      <c r="DI346" s="22">
        <v>42578.319803008897</v>
      </c>
      <c r="DJ346" s="22">
        <v>67178.5394760536</v>
      </c>
      <c r="DK346" s="22">
        <v>70196.725661912205</v>
      </c>
      <c r="DL346" s="22">
        <v>67846.527608722594</v>
      </c>
      <c r="DM346" s="6">
        <v>-0.107263041113207</v>
      </c>
      <c r="DN346" s="6">
        <v>-1.0771787420141401</v>
      </c>
      <c r="DO346" s="5">
        <v>0.42031164123932102</v>
      </c>
      <c r="DP346" s="5">
        <v>0.76674037679204299</v>
      </c>
      <c r="DQ346" s="24">
        <v>64975.564182405396</v>
      </c>
      <c r="DR346" s="26">
        <v>60320.1322567061</v>
      </c>
      <c r="DS346" t="s">
        <v>1443</v>
      </c>
      <c r="DT346" t="s">
        <v>1442</v>
      </c>
      <c r="DU346" t="s">
        <v>820</v>
      </c>
      <c r="DV346" t="s">
        <v>820</v>
      </c>
      <c r="DW346" t="s">
        <v>5392</v>
      </c>
      <c r="DX346" t="s">
        <v>5393</v>
      </c>
      <c r="DY346" t="s">
        <v>5394</v>
      </c>
      <c r="DZ346" t="s">
        <v>5395</v>
      </c>
      <c r="EA346" t="s">
        <v>5396</v>
      </c>
      <c r="EB346" t="str">
        <f>"CTSC"</f>
        <v>CTSC</v>
      </c>
      <c r="EC346" t="s">
        <v>5397</v>
      </c>
      <c r="ED346" t="s">
        <v>1506</v>
      </c>
      <c r="EE346">
        <v>9606</v>
      </c>
      <c r="EF346" s="15" t="str">
        <f>HYPERLINK("http://www.uniprot.org/uniprot/P53634", "P53634")</f>
        <v>P53634</v>
      </c>
      <c r="EG346" t="s">
        <v>5398</v>
      </c>
      <c r="EH346" t="s">
        <v>1508</v>
      </c>
      <c r="EI346" t="s">
        <v>3159</v>
      </c>
      <c r="EJ346" t="s">
        <v>1542</v>
      </c>
      <c r="EK346" t="s">
        <v>1508</v>
      </c>
      <c r="EL346" t="s">
        <v>5399</v>
      </c>
      <c r="EM346" t="s">
        <v>1528</v>
      </c>
      <c r="EN346" t="s">
        <v>5400</v>
      </c>
      <c r="EO346" t="s">
        <v>3462</v>
      </c>
      <c r="EP346" t="s">
        <v>1923</v>
      </c>
      <c r="EQ346" t="s">
        <v>1514</v>
      </c>
      <c r="ER346" t="s">
        <v>5401</v>
      </c>
      <c r="ES346" t="s">
        <v>5402</v>
      </c>
      <c r="ET346" t="s">
        <v>5403</v>
      </c>
      <c r="EU346" t="s">
        <v>1508</v>
      </c>
      <c r="EV346" t="s">
        <v>5404</v>
      </c>
      <c r="EW346" t="s">
        <v>98</v>
      </c>
    </row>
    <row r="347" spans="1:153">
      <c r="A347">
        <v>423</v>
      </c>
      <c r="B347">
        <v>1</v>
      </c>
      <c r="C347" t="s">
        <v>822</v>
      </c>
      <c r="D347" t="s">
        <v>98</v>
      </c>
      <c r="E347" t="s">
        <v>98</v>
      </c>
      <c r="F347" t="s">
        <v>98</v>
      </c>
      <c r="G347" t="s">
        <v>98</v>
      </c>
      <c r="H347" t="s">
        <v>98</v>
      </c>
      <c r="I347">
        <v>3</v>
      </c>
      <c r="J347">
        <v>790</v>
      </c>
      <c r="K347">
        <v>88308</v>
      </c>
      <c r="L347" t="s">
        <v>823</v>
      </c>
      <c r="M347">
        <v>3</v>
      </c>
      <c r="N347">
        <v>3</v>
      </c>
      <c r="O347">
        <v>1</v>
      </c>
      <c r="P347">
        <v>2</v>
      </c>
      <c r="Q347">
        <v>1</v>
      </c>
      <c r="R347">
        <v>2</v>
      </c>
      <c r="S347">
        <v>1</v>
      </c>
      <c r="T347">
        <v>2</v>
      </c>
      <c r="U347">
        <v>1</v>
      </c>
      <c r="V347">
        <v>2</v>
      </c>
      <c r="W347" s="1">
        <v>130130.0469</v>
      </c>
      <c r="X347" s="1">
        <v>95204.947270000004</v>
      </c>
      <c r="Y347" s="1">
        <v>15528.83887</v>
      </c>
      <c r="Z347" s="1">
        <v>125836</v>
      </c>
      <c r="AA347" s="1">
        <v>53083.872069999998</v>
      </c>
      <c r="AB347" s="1">
        <v>115821.99800000001</v>
      </c>
      <c r="AC347" s="1">
        <v>123850.6211</v>
      </c>
      <c r="AD347" s="1">
        <v>127661.5117</v>
      </c>
      <c r="AE347" s="1">
        <v>139265.87890000001</v>
      </c>
      <c r="AF347" s="1">
        <v>112538.72659999999</v>
      </c>
      <c r="AG347" s="1">
        <v>113710.40029999999</v>
      </c>
      <c r="AH347">
        <v>1</v>
      </c>
      <c r="AI347" s="1">
        <v>3436.078857</v>
      </c>
      <c r="AJ347" s="1">
        <v>3673.0439449999999</v>
      </c>
      <c r="AK347" s="1">
        <v>4793.5756840000004</v>
      </c>
      <c r="AL347" s="1">
        <v>5522.4477539999998</v>
      </c>
      <c r="AM347" s="1">
        <v>4218.2275390000004</v>
      </c>
      <c r="AN347" s="1">
        <v>4624.8588870000003</v>
      </c>
      <c r="AO347" s="1">
        <v>7419.7421880000002</v>
      </c>
      <c r="AP347" s="1">
        <v>4638.6342770000001</v>
      </c>
      <c r="AQ347" s="1">
        <v>3071.5322270000001</v>
      </c>
      <c r="AR347" s="1">
        <v>5901.4663090000004</v>
      </c>
      <c r="AS347" s="1">
        <v>4729.9607669999996</v>
      </c>
      <c r="AT347" s="1">
        <v>54757.382279272701</v>
      </c>
      <c r="AU347" s="1">
        <v>104784.80379181801</v>
      </c>
      <c r="AV347" s="1">
        <v>4729.9607667272703</v>
      </c>
      <c r="AW347" s="1">
        <v>65034.584714172102</v>
      </c>
      <c r="AX347" s="1">
        <v>84192.075290306006</v>
      </c>
      <c r="AY347" s="1">
        <v>11033.1819036138</v>
      </c>
      <c r="AZ347" s="1">
        <v>92062.930069804803</v>
      </c>
      <c r="BA347" s="1">
        <v>93892.198688013101</v>
      </c>
      <c r="BB347" s="1">
        <v>83664.188011883496</v>
      </c>
      <c r="BC347" s="1">
        <v>72846.622654529099</v>
      </c>
      <c r="BD347" s="1">
        <v>88167.827342671299</v>
      </c>
      <c r="BE347" s="1">
        <v>87139.575168905998</v>
      </c>
      <c r="BF347" s="1">
        <v>76422.443645229097</v>
      </c>
      <c r="BG347" s="1">
        <v>80790.813875084204</v>
      </c>
      <c r="BH347" s="1">
        <v>80790.813875084204</v>
      </c>
      <c r="BI347" s="1">
        <v>6994.4014971769602</v>
      </c>
      <c r="BJ347" s="1">
        <v>6933.4331186645904</v>
      </c>
      <c r="BK347" s="1">
        <v>8544.46817153146</v>
      </c>
      <c r="BL347" s="1">
        <v>8706.0101956447998</v>
      </c>
      <c r="BM347" s="1">
        <v>6649.6660686657597</v>
      </c>
      <c r="BN347" s="1">
        <v>7909.9524645449801</v>
      </c>
      <c r="BO347" s="1">
        <v>12109.317167217399</v>
      </c>
      <c r="BP347" s="1">
        <v>7887.0500461080901</v>
      </c>
      <c r="BQ347" s="1">
        <v>9036.1053629916496</v>
      </c>
      <c r="BR347" s="1">
        <v>6217.64089608828</v>
      </c>
      <c r="BS347" s="1">
        <v>7982.6108556872396</v>
      </c>
      <c r="BT347" s="1">
        <v>7982.6108556872396</v>
      </c>
      <c r="BU347" s="1">
        <v>25395.307201903499</v>
      </c>
      <c r="BV347" s="7">
        <v>0.31433409299686998</v>
      </c>
      <c r="BW347" s="7">
        <v>3.1813284727277602</v>
      </c>
      <c r="BX347" s="1">
        <v>20442.587199557402</v>
      </c>
      <c r="BY347" s="1">
        <v>26464.439623902501</v>
      </c>
      <c r="BZ347" s="1">
        <v>3468.1052265419498</v>
      </c>
      <c r="CA347" s="1">
        <v>28938.517622126401</v>
      </c>
      <c r="CB347" s="1">
        <v>29513.519114078499</v>
      </c>
      <c r="CC347" s="1">
        <v>26298.506655034998</v>
      </c>
      <c r="CD347" s="1">
        <v>22898.1770599966</v>
      </c>
      <c r="CE347" s="1">
        <v>27714.154039263201</v>
      </c>
      <c r="CF347" s="1">
        <v>27390.939324850598</v>
      </c>
      <c r="CG347" s="1">
        <v>24022.179507827499</v>
      </c>
      <c r="CH347" s="1">
        <v>25395.307201903499</v>
      </c>
      <c r="CI347" s="1">
        <v>22251.4886326587</v>
      </c>
      <c r="CJ347" s="1">
        <v>22057.528194161299</v>
      </c>
      <c r="CK347" s="1">
        <v>27182.759878409099</v>
      </c>
      <c r="CL347" s="1">
        <v>27696.678119263001</v>
      </c>
      <c r="CM347" s="1">
        <v>21154.771998378001</v>
      </c>
      <c r="CN347" s="1">
        <v>25164.1569933801</v>
      </c>
      <c r="CO347" s="1">
        <v>38523.7154893599</v>
      </c>
      <c r="CP347" s="1">
        <v>25091.296877512399</v>
      </c>
      <c r="CQ347" s="1">
        <v>28746.8192738533</v>
      </c>
      <c r="CR347" s="1">
        <v>19780.3580159222</v>
      </c>
      <c r="CS347" s="1">
        <v>25395.307201903499</v>
      </c>
      <c r="CT347" s="20">
        <v>23798.2117538946</v>
      </c>
      <c r="CU347" s="20">
        <v>25338.439803464698</v>
      </c>
      <c r="CV347" s="20">
        <v>25453.473972844</v>
      </c>
      <c r="CW347" s="20">
        <v>28552.0784272737</v>
      </c>
      <c r="CX347" s="20">
        <v>22663.251979583099</v>
      </c>
      <c r="CY347" s="20">
        <v>21875.869261039301</v>
      </c>
      <c r="CZ347" s="20">
        <v>28111.747428411101</v>
      </c>
      <c r="DA347" s="20">
        <v>27924.112320306798</v>
      </c>
      <c r="DB347" s="20">
        <v>24846.583431084699</v>
      </c>
      <c r="DC347" s="22">
        <v>26582.107927901299</v>
      </c>
      <c r="DD347" s="22">
        <v>22610.322236732402</v>
      </c>
      <c r="DE347" s="22">
        <v>25726.8992032397</v>
      </c>
      <c r="DF347" s="22">
        <v>29968.584296029399</v>
      </c>
      <c r="DG347" s="22">
        <v>23215.180527254201</v>
      </c>
      <c r="DH347" s="22">
        <v>22994.652504506801</v>
      </c>
      <c r="DI347" s="22">
        <v>32566.815106933402</v>
      </c>
      <c r="DJ347" s="22">
        <v>25392.0575276749</v>
      </c>
      <c r="DK347" s="22">
        <v>25359.691891024599</v>
      </c>
      <c r="DL347" s="22">
        <v>25038.447308356699</v>
      </c>
      <c r="DM347" s="6">
        <v>3.0882840308099201E-2</v>
      </c>
      <c r="DN347" s="6">
        <v>1.02163735019721</v>
      </c>
      <c r="DO347" s="5">
        <v>0.75735128271692198</v>
      </c>
      <c r="DP347" s="5">
        <v>0.88865087695679001</v>
      </c>
      <c r="DQ347" s="24">
        <v>25395.974264211301</v>
      </c>
      <c r="DR347" s="26">
        <v>25945.475852965301</v>
      </c>
      <c r="DS347" t="s">
        <v>1441</v>
      </c>
      <c r="DT347" t="s">
        <v>1442</v>
      </c>
      <c r="DU347" t="s">
        <v>822</v>
      </c>
      <c r="DV347" t="s">
        <v>822</v>
      </c>
      <c r="DW347" t="s">
        <v>5405</v>
      </c>
      <c r="DX347" t="s">
        <v>5406</v>
      </c>
      <c r="DY347" t="s">
        <v>5407</v>
      </c>
      <c r="DZ347" t="s">
        <v>5408</v>
      </c>
      <c r="EA347" t="s">
        <v>5409</v>
      </c>
      <c r="EB347" t="str">
        <f>"CDH6"</f>
        <v>CDH6</v>
      </c>
      <c r="EC347" t="s">
        <v>1508</v>
      </c>
      <c r="ED347" t="s">
        <v>1506</v>
      </c>
      <c r="EE347">
        <v>9606</v>
      </c>
      <c r="EF347" s="15" t="str">
        <f>HYPERLINK("http://www.uniprot.org/uniprot/P55285", "P55285")</f>
        <v>P55285</v>
      </c>
      <c r="EG347" t="s">
        <v>5410</v>
      </c>
      <c r="EH347" t="s">
        <v>1763</v>
      </c>
      <c r="EI347" t="s">
        <v>2475</v>
      </c>
      <c r="EJ347" t="s">
        <v>2410</v>
      </c>
      <c r="EK347" t="s">
        <v>1508</v>
      </c>
      <c r="EL347" t="s">
        <v>1508</v>
      </c>
      <c r="EM347" t="s">
        <v>2780</v>
      </c>
      <c r="EN347" t="s">
        <v>1805</v>
      </c>
      <c r="EO347" t="s">
        <v>1508</v>
      </c>
      <c r="EP347" t="s">
        <v>2781</v>
      </c>
      <c r="EQ347" t="s">
        <v>1514</v>
      </c>
      <c r="ER347" t="s">
        <v>5411</v>
      </c>
      <c r="ES347" t="s">
        <v>5412</v>
      </c>
      <c r="ET347" t="s">
        <v>2973</v>
      </c>
      <c r="EU347" t="s">
        <v>1508</v>
      </c>
      <c r="EV347" t="s">
        <v>3288</v>
      </c>
      <c r="EW347" t="s">
        <v>98</v>
      </c>
    </row>
    <row r="348" spans="1:153">
      <c r="A348">
        <v>172</v>
      </c>
      <c r="B348">
        <v>1</v>
      </c>
      <c r="C348" t="s">
        <v>824</v>
      </c>
      <c r="D348" t="s">
        <v>98</v>
      </c>
      <c r="E348" t="s">
        <v>98</v>
      </c>
      <c r="F348" t="s">
        <v>98</v>
      </c>
      <c r="G348" t="s">
        <v>98</v>
      </c>
      <c r="H348" t="s">
        <v>98</v>
      </c>
      <c r="I348">
        <v>3.4</v>
      </c>
      <c r="J348">
        <v>536</v>
      </c>
      <c r="K348">
        <v>59716</v>
      </c>
      <c r="L348" t="s">
        <v>825</v>
      </c>
      <c r="M348">
        <v>4</v>
      </c>
      <c r="N348">
        <v>4</v>
      </c>
      <c r="O348">
        <v>1</v>
      </c>
      <c r="P348">
        <v>2</v>
      </c>
      <c r="Q348">
        <v>2</v>
      </c>
      <c r="R348">
        <v>2</v>
      </c>
      <c r="S348">
        <v>2</v>
      </c>
      <c r="T348">
        <v>2</v>
      </c>
      <c r="U348">
        <v>2</v>
      </c>
      <c r="V348">
        <v>2</v>
      </c>
      <c r="W348" s="1">
        <v>77152.328120000006</v>
      </c>
      <c r="X348" s="1">
        <v>55108.38867</v>
      </c>
      <c r="Y348" s="1">
        <v>15371.716060000001</v>
      </c>
      <c r="Z348" s="1">
        <v>148480.25</v>
      </c>
      <c r="AA348" s="1">
        <v>37312.291499999999</v>
      </c>
      <c r="AB348" s="1">
        <v>89717.600590000002</v>
      </c>
      <c r="AC348" s="1">
        <v>88180.832519999996</v>
      </c>
      <c r="AD348" s="1">
        <v>118656.33010000001</v>
      </c>
      <c r="AE348" s="1">
        <v>75622.873049999995</v>
      </c>
      <c r="AF348" s="1">
        <v>84554.490720000002</v>
      </c>
      <c r="AG348" s="1">
        <v>86087.265029999995</v>
      </c>
      <c r="AH348">
        <v>2</v>
      </c>
      <c r="AI348" s="1">
        <v>21233.470700000002</v>
      </c>
      <c r="AJ348" s="1">
        <v>20161.348139999998</v>
      </c>
      <c r="AK348" s="1">
        <v>24759.400880000001</v>
      </c>
      <c r="AL348" s="1">
        <v>35775.188479999997</v>
      </c>
      <c r="AM348" s="1">
        <v>25468.887699999999</v>
      </c>
      <c r="AN348" s="1">
        <v>25451.820800000001</v>
      </c>
      <c r="AO348" s="1">
        <v>38133.624020000003</v>
      </c>
      <c r="AP348" s="1">
        <v>27665.426759999998</v>
      </c>
      <c r="AQ348" s="1">
        <v>21406.594730000001</v>
      </c>
      <c r="AR348" s="1">
        <v>45491.722659999999</v>
      </c>
      <c r="AS348" s="1">
        <v>28554.748490000002</v>
      </c>
      <c r="AT348" s="1">
        <v>54106.663623636297</v>
      </c>
      <c r="AU348" s="1">
        <v>79658.578759999902</v>
      </c>
      <c r="AV348" s="1">
        <v>28554.7484872727</v>
      </c>
      <c r="AW348" s="1">
        <v>38558.117349112697</v>
      </c>
      <c r="AX348" s="1">
        <v>48733.702828215297</v>
      </c>
      <c r="AY348" s="1">
        <v>10921.546735108999</v>
      </c>
      <c r="AZ348" s="1">
        <v>108629.69954939</v>
      </c>
      <c r="BA348" s="1">
        <v>65996.185854779498</v>
      </c>
      <c r="BB348" s="1">
        <v>64807.638733160398</v>
      </c>
      <c r="BC348" s="1">
        <v>51866.319077722197</v>
      </c>
      <c r="BD348" s="1">
        <v>81948.511231453798</v>
      </c>
      <c r="BE348" s="1">
        <v>47317.728381701301</v>
      </c>
      <c r="BF348" s="1">
        <v>57418.996973084999</v>
      </c>
      <c r="BG348" s="1">
        <v>61164.679639719601</v>
      </c>
      <c r="BH348" s="1">
        <v>61164.679639719601</v>
      </c>
      <c r="BI348" s="1">
        <v>43222.354734899804</v>
      </c>
      <c r="BJ348" s="1">
        <v>38057.633124997301</v>
      </c>
      <c r="BK348" s="1">
        <v>44133.216352769698</v>
      </c>
      <c r="BL348" s="1">
        <v>56398.750976394404</v>
      </c>
      <c r="BM348" s="1">
        <v>40149.469600565499</v>
      </c>
      <c r="BN348" s="1">
        <v>43530.559003651899</v>
      </c>
      <c r="BO348" s="1">
        <v>62235.6055363255</v>
      </c>
      <c r="BP348" s="1">
        <v>47039.406940306602</v>
      </c>
      <c r="BQ348" s="1">
        <v>62975.815048526798</v>
      </c>
      <c r="BR348" s="1">
        <v>47928.968909465897</v>
      </c>
      <c r="BS348" s="1">
        <v>48190.980117212603</v>
      </c>
      <c r="BT348" s="1">
        <v>48190.980117212603</v>
      </c>
      <c r="BU348" s="1">
        <v>54291.673950923701</v>
      </c>
      <c r="BV348" s="7">
        <v>0.88763113402571203</v>
      </c>
      <c r="BW348" s="7">
        <v>1.1265941016113901</v>
      </c>
      <c r="BX348" s="1">
        <v>34225.385428489397</v>
      </c>
      <c r="BY348" s="1">
        <v>43257.551906680797</v>
      </c>
      <c r="BZ348" s="1">
        <v>9694.3049137996604</v>
      </c>
      <c r="CA348" s="1">
        <v>96423.1033998981</v>
      </c>
      <c r="CB348" s="1">
        <v>58580.269291649602</v>
      </c>
      <c r="CC348" s="1">
        <v>57525.277862243798</v>
      </c>
      <c r="CD348" s="1">
        <v>46038.159620698003</v>
      </c>
      <c r="CE348" s="1">
        <v>72740.049956094095</v>
      </c>
      <c r="CF348" s="1">
        <v>42000.688902970098</v>
      </c>
      <c r="CG348" s="1">
        <v>50966.8893978384</v>
      </c>
      <c r="CH348" s="1">
        <v>54291.673950923701</v>
      </c>
      <c r="CI348" s="1">
        <v>48694.049902093502</v>
      </c>
      <c r="CJ348" s="1">
        <v>42875.5049999123</v>
      </c>
      <c r="CK348" s="1">
        <v>49720.221228169801</v>
      </c>
      <c r="CL348" s="1">
        <v>63538.500188255697</v>
      </c>
      <c r="CM348" s="1">
        <v>45232.155634823001</v>
      </c>
      <c r="CN348" s="1">
        <v>49041.271013361002</v>
      </c>
      <c r="CO348" s="1">
        <v>70114.266107437696</v>
      </c>
      <c r="CP348" s="1">
        <v>52994.318402247503</v>
      </c>
      <c r="CQ348" s="1">
        <v>70948.181777840393</v>
      </c>
      <c r="CR348" s="1">
        <v>53996.493669720199</v>
      </c>
      <c r="CS348" s="1">
        <v>54291.673950923701</v>
      </c>
      <c r="CT348" s="20">
        <v>39843.438691727002</v>
      </c>
      <c r="CU348" s="20">
        <v>41417.044555241802</v>
      </c>
      <c r="CV348" s="20">
        <v>84810.942454550503</v>
      </c>
      <c r="CW348" s="20">
        <v>56671.941988379796</v>
      </c>
      <c r="CX348" s="20">
        <v>49595.132310286099</v>
      </c>
      <c r="CY348" s="20">
        <v>42522.395692886101</v>
      </c>
      <c r="CZ348" s="20">
        <v>51419.440391747099</v>
      </c>
      <c r="DA348" s="20">
        <v>64060.253301160097</v>
      </c>
      <c r="DB348" s="20">
        <v>53125.816191004298</v>
      </c>
      <c r="DC348" s="22">
        <v>58145.626471300602</v>
      </c>
      <c r="DD348" s="22">
        <v>45459.410217795499</v>
      </c>
      <c r="DE348" s="22">
        <v>67524.1946987751</v>
      </c>
      <c r="DF348" s="22">
        <v>45953.195359678597</v>
      </c>
      <c r="DG348" s="22">
        <v>49254.712208685203</v>
      </c>
      <c r="DH348" s="22">
        <v>44813.223253544202</v>
      </c>
      <c r="DI348" s="22">
        <v>59272.536713389403</v>
      </c>
      <c r="DJ348" s="22">
        <v>53629.542868140197</v>
      </c>
      <c r="DK348" s="22">
        <v>62588.629822810399</v>
      </c>
      <c r="DL348" s="22">
        <v>68350.045054645903</v>
      </c>
      <c r="DM348" s="6">
        <v>4.7037646221159697E-2</v>
      </c>
      <c r="DN348" s="6">
        <v>1.03314728642992</v>
      </c>
      <c r="DO348" s="5">
        <v>0.74521277328240998</v>
      </c>
      <c r="DP348" s="5">
        <v>0.88265736036269804</v>
      </c>
      <c r="DQ348" s="24">
        <v>53718.489508553597</v>
      </c>
      <c r="DR348" s="26">
        <v>55499.111666876503</v>
      </c>
      <c r="DS348" t="s">
        <v>1441</v>
      </c>
      <c r="DT348" t="s">
        <v>1442</v>
      </c>
      <c r="DU348" t="s">
        <v>824</v>
      </c>
      <c r="DV348" t="s">
        <v>824</v>
      </c>
      <c r="DW348" t="s">
        <v>5413</v>
      </c>
      <c r="DX348" t="s">
        <v>5414</v>
      </c>
      <c r="DY348" t="s">
        <v>5415</v>
      </c>
      <c r="DZ348" t="s">
        <v>5416</v>
      </c>
      <c r="EA348" t="s">
        <v>5417</v>
      </c>
      <c r="EB348" t="str">
        <f>"GBA"</f>
        <v>GBA</v>
      </c>
      <c r="EC348" t="s">
        <v>5418</v>
      </c>
      <c r="ED348" t="s">
        <v>1506</v>
      </c>
      <c r="EE348">
        <v>9606</v>
      </c>
      <c r="EF348" s="15" t="str">
        <f>HYPERLINK("http://www.uniprot.org/uniprot/P04062", "P04062")</f>
        <v>P04062</v>
      </c>
      <c r="EG348" t="s">
        <v>5419</v>
      </c>
      <c r="EH348" t="s">
        <v>5420</v>
      </c>
      <c r="EI348" t="s">
        <v>3985</v>
      </c>
      <c r="EJ348" t="s">
        <v>1803</v>
      </c>
      <c r="EK348" t="s">
        <v>1508</v>
      </c>
      <c r="EL348" t="s">
        <v>5421</v>
      </c>
      <c r="EM348" t="s">
        <v>1528</v>
      </c>
      <c r="EN348" t="s">
        <v>1508</v>
      </c>
      <c r="EO348" t="s">
        <v>2816</v>
      </c>
      <c r="EP348" t="s">
        <v>1617</v>
      </c>
      <c r="EQ348" t="s">
        <v>2021</v>
      </c>
      <c r="ER348" t="s">
        <v>5422</v>
      </c>
      <c r="ES348" t="s">
        <v>5423</v>
      </c>
      <c r="ET348" t="s">
        <v>5424</v>
      </c>
      <c r="EU348" t="s">
        <v>1508</v>
      </c>
      <c r="EV348" t="s">
        <v>5425</v>
      </c>
      <c r="EW348" t="s">
        <v>98</v>
      </c>
    </row>
    <row r="349" spans="1:153">
      <c r="A349">
        <v>387</v>
      </c>
      <c r="B349">
        <v>1</v>
      </c>
      <c r="C349" t="s">
        <v>826</v>
      </c>
      <c r="D349" t="s">
        <v>98</v>
      </c>
      <c r="E349" t="s">
        <v>98</v>
      </c>
      <c r="F349" t="s">
        <v>98</v>
      </c>
      <c r="G349" t="s">
        <v>98</v>
      </c>
      <c r="H349" t="s">
        <v>98</v>
      </c>
      <c r="I349">
        <v>4.4000000000000004</v>
      </c>
      <c r="J349">
        <v>1363</v>
      </c>
      <c r="K349">
        <v>152756</v>
      </c>
      <c r="L349" t="s">
        <v>827</v>
      </c>
      <c r="M349">
        <v>9</v>
      </c>
      <c r="N349">
        <v>9</v>
      </c>
      <c r="O349">
        <v>1</v>
      </c>
      <c r="P349">
        <v>6</v>
      </c>
      <c r="Q349">
        <v>3</v>
      </c>
      <c r="R349">
        <v>6</v>
      </c>
      <c r="S349">
        <v>3</v>
      </c>
      <c r="T349">
        <v>6</v>
      </c>
      <c r="U349">
        <v>3</v>
      </c>
      <c r="V349">
        <v>6</v>
      </c>
      <c r="W349" s="1">
        <v>103884.48239999999</v>
      </c>
      <c r="X349" s="1">
        <v>91112.583989999999</v>
      </c>
      <c r="Y349" s="1">
        <v>10260.82547</v>
      </c>
      <c r="Z349" s="1">
        <v>86336.399900000004</v>
      </c>
      <c r="AA349" s="1">
        <v>42817.084600000002</v>
      </c>
      <c r="AB349" s="1">
        <v>89917.675229999993</v>
      </c>
      <c r="AC349" s="1">
        <v>109739.7991</v>
      </c>
      <c r="AD349" s="1">
        <v>113676.9972</v>
      </c>
      <c r="AE349" s="1">
        <v>97570.269350000002</v>
      </c>
      <c r="AF349" s="1">
        <v>92306.220029999997</v>
      </c>
      <c r="AG349" s="1">
        <v>91929.05687</v>
      </c>
      <c r="AH349">
        <v>3</v>
      </c>
      <c r="AI349" s="1">
        <v>22660.890500000001</v>
      </c>
      <c r="AJ349" s="1">
        <v>19905.41834</v>
      </c>
      <c r="AK349" s="1">
        <v>25737.56177</v>
      </c>
      <c r="AL349" s="1">
        <v>20610.177250000001</v>
      </c>
      <c r="AM349" s="1">
        <v>19325.286260000001</v>
      </c>
      <c r="AN349" s="1">
        <v>27731.105220000001</v>
      </c>
      <c r="AO349" s="1">
        <v>24815.658200000002</v>
      </c>
      <c r="AP349" s="1">
        <v>26523.59448</v>
      </c>
      <c r="AQ349" s="1">
        <v>17645.753779999999</v>
      </c>
      <c r="AR349" s="1">
        <v>32130.511480000001</v>
      </c>
      <c r="AS349" s="1">
        <v>23708.595730000001</v>
      </c>
      <c r="AT349" s="1">
        <v>54106.633961363601</v>
      </c>
      <c r="AU349" s="1">
        <v>84504.672194545405</v>
      </c>
      <c r="AV349" s="1">
        <v>23708.595728181801</v>
      </c>
      <c r="AW349" s="1">
        <v>51917.941567503702</v>
      </c>
      <c r="AX349" s="1">
        <v>80573.097839397698</v>
      </c>
      <c r="AY349" s="1">
        <v>7290.2780973825902</v>
      </c>
      <c r="AZ349" s="1">
        <v>63164.610655713797</v>
      </c>
      <c r="BA349" s="1">
        <v>75732.799016683799</v>
      </c>
      <c r="BB349" s="1">
        <v>64952.162939152498</v>
      </c>
      <c r="BC349" s="1">
        <v>64546.900647085502</v>
      </c>
      <c r="BD349" s="1">
        <v>78509.597203547193</v>
      </c>
      <c r="BE349" s="1">
        <v>61050.358403868297</v>
      </c>
      <c r="BF349" s="1">
        <v>62683.016873116001</v>
      </c>
      <c r="BG349" s="1">
        <v>65315.250880320797</v>
      </c>
      <c r="BH349" s="1">
        <v>65315.250880320797</v>
      </c>
      <c r="BI349" s="1">
        <v>46127.976986810798</v>
      </c>
      <c r="BJ349" s="1">
        <v>37574.526421689603</v>
      </c>
      <c r="BK349" s="1">
        <v>45876.771715656498</v>
      </c>
      <c r="BL349" s="1">
        <v>32491.464159634699</v>
      </c>
      <c r="BM349" s="1">
        <v>30464.620298989099</v>
      </c>
      <c r="BN349" s="1">
        <v>47428.846898674099</v>
      </c>
      <c r="BO349" s="1">
        <v>40500.150577072804</v>
      </c>
      <c r="BP349" s="1">
        <v>45097.954392241903</v>
      </c>
      <c r="BQ349" s="1">
        <v>51911.840274332302</v>
      </c>
      <c r="BR349" s="1">
        <v>33851.922849345799</v>
      </c>
      <c r="BS349" s="1">
        <v>40012.2755706143</v>
      </c>
      <c r="BT349" s="1">
        <v>40012.2755706143</v>
      </c>
      <c r="BU349" s="1">
        <v>51121.539659787297</v>
      </c>
      <c r="BV349" s="7">
        <v>0.78268917244854297</v>
      </c>
      <c r="BW349" s="7">
        <v>1.27764639553097</v>
      </c>
      <c r="BX349" s="1">
        <v>40635.610720701297</v>
      </c>
      <c r="BY349" s="1">
        <v>63063.691269533701</v>
      </c>
      <c r="BZ349" s="1">
        <v>5706.0217309601203</v>
      </c>
      <c r="CA349" s="1">
        <v>49438.256842155097</v>
      </c>
      <c r="CB349" s="1">
        <v>59275.241789580097</v>
      </c>
      <c r="CC349" s="1">
        <v>50837.3546595882</v>
      </c>
      <c r="CD349" s="1">
        <v>50520.160251585701</v>
      </c>
      <c r="CE349" s="1">
        <v>61448.611664512799</v>
      </c>
      <c r="CF349" s="1">
        <v>47783.4544968107</v>
      </c>
      <c r="CG349" s="1">
        <v>49061.3186029973</v>
      </c>
      <c r="CH349" s="1">
        <v>51121.539659787297</v>
      </c>
      <c r="CI349" s="1">
        <v>58935.243530334403</v>
      </c>
      <c r="CJ349" s="1">
        <v>48006.958246454997</v>
      </c>
      <c r="CK349" s="1">
        <v>58614.292021105699</v>
      </c>
      <c r="CL349" s="1">
        <v>41512.602069081098</v>
      </c>
      <c r="CM349" s="1">
        <v>38923.012316223103</v>
      </c>
      <c r="CN349" s="1">
        <v>60597.295284281201</v>
      </c>
      <c r="CO349" s="1">
        <v>51744.871403258599</v>
      </c>
      <c r="CP349" s="1">
        <v>57619.238875067997</v>
      </c>
      <c r="CQ349" s="1">
        <v>66324.975611880101</v>
      </c>
      <c r="CR349" s="1">
        <v>43250.787210259201</v>
      </c>
      <c r="CS349" s="1">
        <v>51121.539659787202</v>
      </c>
      <c r="CT349" s="20">
        <v>47305.894270614401</v>
      </c>
      <c r="CU349" s="20">
        <v>60380.479153396198</v>
      </c>
      <c r="CV349" s="20">
        <v>43484.445202971299</v>
      </c>
      <c r="CW349" s="20">
        <v>57344.274867051798</v>
      </c>
      <c r="CX349" s="20">
        <v>60025.839019403596</v>
      </c>
      <c r="CY349" s="20">
        <v>47611.587888511</v>
      </c>
      <c r="CZ349" s="20">
        <v>60617.471528387199</v>
      </c>
      <c r="DA349" s="20">
        <v>41853.487190544904</v>
      </c>
      <c r="DB349" s="20">
        <v>45715.636782959496</v>
      </c>
      <c r="DC349" s="22">
        <v>51385.581168406199</v>
      </c>
      <c r="DD349" s="22">
        <v>49885.067258706898</v>
      </c>
      <c r="DE349" s="22">
        <v>57042.413642944797</v>
      </c>
      <c r="DF349" s="22">
        <v>52280.152464284402</v>
      </c>
      <c r="DG349" s="22">
        <v>47413.156991129399</v>
      </c>
      <c r="DH349" s="22">
        <v>55372.9555948009</v>
      </c>
      <c r="DI349" s="22">
        <v>43743.591144198101</v>
      </c>
      <c r="DJ349" s="22">
        <v>58309.900654350597</v>
      </c>
      <c r="DK349" s="22">
        <v>58510.1582952116</v>
      </c>
      <c r="DL349" s="22">
        <v>54747.874418517502</v>
      </c>
      <c r="DM349" s="6">
        <v>3.5238346580468503E-2</v>
      </c>
      <c r="DN349" s="6">
        <v>1.0247290184526101</v>
      </c>
      <c r="DO349" s="5">
        <v>0.74065988098481705</v>
      </c>
      <c r="DP349" s="5">
        <v>0.88265736036269804</v>
      </c>
      <c r="DQ349" s="24">
        <v>51593.235100426697</v>
      </c>
      <c r="DR349" s="26">
        <v>52869.085163254997</v>
      </c>
      <c r="DS349" t="s">
        <v>1441</v>
      </c>
      <c r="DT349" t="s">
        <v>1442</v>
      </c>
      <c r="DU349" t="s">
        <v>826</v>
      </c>
      <c r="DV349" t="s">
        <v>826</v>
      </c>
      <c r="DW349" t="s">
        <v>5426</v>
      </c>
      <c r="DX349" t="s">
        <v>5427</v>
      </c>
      <c r="DY349" t="s">
        <v>5428</v>
      </c>
      <c r="DZ349" t="s">
        <v>5429</v>
      </c>
      <c r="EA349" t="s">
        <v>5430</v>
      </c>
      <c r="EB349" t="str">
        <f>"FLT4"</f>
        <v>FLT4</v>
      </c>
      <c r="EC349" t="s">
        <v>5431</v>
      </c>
      <c r="ED349" t="s">
        <v>1506</v>
      </c>
      <c r="EE349">
        <v>9606</v>
      </c>
      <c r="EF349" s="15" t="str">
        <f>HYPERLINK("http://www.uniprot.org/uniprot/P35916", "P35916")</f>
        <v>P35916</v>
      </c>
      <c r="EG349" t="s">
        <v>5432</v>
      </c>
      <c r="EH349" t="s">
        <v>3121</v>
      </c>
      <c r="EI349" t="s">
        <v>4773</v>
      </c>
      <c r="EJ349" t="s">
        <v>1542</v>
      </c>
      <c r="EK349" t="s">
        <v>1508</v>
      </c>
      <c r="EL349" t="s">
        <v>1603</v>
      </c>
      <c r="EM349" t="s">
        <v>2756</v>
      </c>
      <c r="EN349" t="s">
        <v>2673</v>
      </c>
      <c r="EO349" t="s">
        <v>3856</v>
      </c>
      <c r="EP349" t="s">
        <v>1575</v>
      </c>
      <c r="EQ349" t="s">
        <v>1514</v>
      </c>
      <c r="ER349" t="s">
        <v>5433</v>
      </c>
      <c r="ES349" t="s">
        <v>5434</v>
      </c>
      <c r="ET349" t="s">
        <v>5435</v>
      </c>
      <c r="EU349" t="s">
        <v>1508</v>
      </c>
      <c r="EV349" t="s">
        <v>5436</v>
      </c>
      <c r="EW349" t="s">
        <v>98</v>
      </c>
    </row>
    <row r="350" spans="1:153">
      <c r="A350">
        <v>591</v>
      </c>
      <c r="B350">
        <v>1</v>
      </c>
      <c r="C350" t="s">
        <v>828</v>
      </c>
      <c r="D350" t="s">
        <v>98</v>
      </c>
      <c r="E350" t="s">
        <v>98</v>
      </c>
      <c r="F350" t="s">
        <v>98</v>
      </c>
      <c r="G350" t="s">
        <v>98</v>
      </c>
      <c r="H350" t="s">
        <v>98</v>
      </c>
      <c r="I350">
        <v>2.5</v>
      </c>
      <c r="J350">
        <v>832</v>
      </c>
      <c r="K350">
        <v>92192</v>
      </c>
      <c r="L350" t="s">
        <v>829</v>
      </c>
      <c r="M350">
        <v>6</v>
      </c>
      <c r="N350">
        <v>6</v>
      </c>
      <c r="O350">
        <v>1</v>
      </c>
      <c r="P350">
        <v>3</v>
      </c>
      <c r="Q350">
        <v>3</v>
      </c>
      <c r="R350">
        <v>3</v>
      </c>
      <c r="S350">
        <v>3</v>
      </c>
      <c r="T350">
        <v>3</v>
      </c>
      <c r="U350">
        <v>3</v>
      </c>
      <c r="V350">
        <v>3</v>
      </c>
      <c r="W350" s="1">
        <v>80215.726559999996</v>
      </c>
      <c r="X350" s="1">
        <v>71308.809080000006</v>
      </c>
      <c r="Y350" s="1">
        <v>11252.020259999999</v>
      </c>
      <c r="Z350" s="1">
        <v>94442.754400000005</v>
      </c>
      <c r="AA350" s="1">
        <v>33876.812010000001</v>
      </c>
      <c r="AB350" s="1">
        <v>100300.64449999999</v>
      </c>
      <c r="AC350" s="1">
        <v>93713.854489999998</v>
      </c>
      <c r="AD350" s="1">
        <v>113475.376</v>
      </c>
      <c r="AE350" s="1">
        <v>66425.131840000002</v>
      </c>
      <c r="AF350" s="1">
        <v>98431.1875</v>
      </c>
      <c r="AG350" s="1">
        <v>83576.699600000007</v>
      </c>
      <c r="AH350">
        <v>3</v>
      </c>
      <c r="AI350" s="1">
        <v>27644.156490000001</v>
      </c>
      <c r="AJ350" s="1">
        <v>28819.124510000001</v>
      </c>
      <c r="AK350" s="1">
        <v>33828.3606</v>
      </c>
      <c r="AL350" s="1">
        <v>34738.606930000002</v>
      </c>
      <c r="AM350" s="1">
        <v>28590.58887</v>
      </c>
      <c r="AN350" s="1">
        <v>31370.918460000001</v>
      </c>
      <c r="AO350" s="1">
        <v>38063.653810000003</v>
      </c>
      <c r="AP350" s="1">
        <v>28030.894039999999</v>
      </c>
      <c r="AQ350" s="1">
        <v>23280.424070000001</v>
      </c>
      <c r="AR350" s="1">
        <v>36968.914550000001</v>
      </c>
      <c r="AS350" s="1">
        <v>31133.56423</v>
      </c>
      <c r="AT350" s="1">
        <v>54067.646490909101</v>
      </c>
      <c r="AU350" s="1">
        <v>77001.728749090893</v>
      </c>
      <c r="AV350" s="1">
        <v>31133.5642327272</v>
      </c>
      <c r="AW350" s="1">
        <v>40089.100009193797</v>
      </c>
      <c r="AX350" s="1">
        <v>63060.132851071103</v>
      </c>
      <c r="AY350" s="1">
        <v>7994.51828633269</v>
      </c>
      <c r="AZ350" s="1">
        <v>69095.304157212202</v>
      </c>
      <c r="BA350" s="1">
        <v>59919.675037363697</v>
      </c>
      <c r="BB350" s="1">
        <v>72452.315830029795</v>
      </c>
      <c r="BC350" s="1">
        <v>55120.739281738497</v>
      </c>
      <c r="BD350" s="1">
        <v>78370.350041943893</v>
      </c>
      <c r="BE350" s="1">
        <v>41562.6412930078</v>
      </c>
      <c r="BF350" s="1">
        <v>66842.340471726406</v>
      </c>
      <c r="BG350" s="1">
        <v>59380.9322969856</v>
      </c>
      <c r="BH350" s="1">
        <v>59380.9322969856</v>
      </c>
      <c r="BI350" s="1">
        <v>56271.796308733603</v>
      </c>
      <c r="BJ350" s="1">
        <v>54400.512305483098</v>
      </c>
      <c r="BK350" s="1">
        <v>60298.484783825297</v>
      </c>
      <c r="BL350" s="1">
        <v>54764.604318079597</v>
      </c>
      <c r="BM350" s="1">
        <v>45070.557937963298</v>
      </c>
      <c r="BN350" s="1">
        <v>53654.063799702002</v>
      </c>
      <c r="BO350" s="1">
        <v>62121.4113441718</v>
      </c>
      <c r="BP350" s="1">
        <v>47660.809395306598</v>
      </c>
      <c r="BQ350" s="1">
        <v>68488.412051307707</v>
      </c>
      <c r="BR350" s="1">
        <v>38949.5462576016</v>
      </c>
      <c r="BS350" s="1">
        <v>52543.168969298502</v>
      </c>
      <c r="BT350" s="1">
        <v>52543.168969298502</v>
      </c>
      <c r="BU350" s="1">
        <v>55857.518376982996</v>
      </c>
      <c r="BV350" s="7">
        <v>0.940664220252037</v>
      </c>
      <c r="BW350" s="7">
        <v>1.06307859751704</v>
      </c>
      <c r="BX350" s="1">
        <v>37710.382000754304</v>
      </c>
      <c r="BY350" s="1">
        <v>59318.410697342697</v>
      </c>
      <c r="BZ350" s="1">
        <v>7520.1573101037902</v>
      </c>
      <c r="CA350" s="1">
        <v>64995.480408121402</v>
      </c>
      <c r="CB350" s="1">
        <v>56364.294396777201</v>
      </c>
      <c r="CC350" s="1">
        <v>68153.301175709406</v>
      </c>
      <c r="CD350" s="1">
        <v>51850.1072361724</v>
      </c>
      <c r="CE350" s="1">
        <v>73720.184213084402</v>
      </c>
      <c r="CF350" s="1">
        <v>39096.489563502299</v>
      </c>
      <c r="CG350" s="1">
        <v>62876.198079657697</v>
      </c>
      <c r="CH350" s="1">
        <v>55857.518376982996</v>
      </c>
      <c r="CI350" s="1">
        <v>59821.342299653297</v>
      </c>
      <c r="CJ350" s="1">
        <v>57832.0203259216</v>
      </c>
      <c r="CK350" s="1">
        <v>64102.028636391798</v>
      </c>
      <c r="CL350" s="1">
        <v>58219.078752039903</v>
      </c>
      <c r="CM350" s="1">
        <v>47913.545522000699</v>
      </c>
      <c r="CN350" s="1">
        <v>57038.486895277201</v>
      </c>
      <c r="CO350" s="1">
        <v>66039.942847541606</v>
      </c>
      <c r="CP350" s="1">
        <v>50667.186408489702</v>
      </c>
      <c r="CQ350" s="1">
        <v>72808.565029673598</v>
      </c>
      <c r="CR350" s="1">
        <v>41406.429009456297</v>
      </c>
      <c r="CS350" s="1">
        <v>55857.518376982996</v>
      </c>
      <c r="CT350" s="20">
        <v>43900.492995995897</v>
      </c>
      <c r="CU350" s="20">
        <v>56794.551483126001</v>
      </c>
      <c r="CV350" s="20">
        <v>57168.124177020298</v>
      </c>
      <c r="CW350" s="20">
        <v>54528.155313984702</v>
      </c>
      <c r="CX350" s="20">
        <v>60928.335028519898</v>
      </c>
      <c r="CY350" s="20">
        <v>57355.7338163807</v>
      </c>
      <c r="CZ350" s="20">
        <v>66292.754920236694</v>
      </c>
      <c r="DA350" s="20">
        <v>58697.150873341103</v>
      </c>
      <c r="DB350" s="20">
        <v>56275.147110199898</v>
      </c>
      <c r="DC350" s="22">
        <v>68888.261651488807</v>
      </c>
      <c r="DD350" s="22">
        <v>51198.295372913803</v>
      </c>
      <c r="DE350" s="22">
        <v>68434.0480249674</v>
      </c>
      <c r="DF350" s="22">
        <v>42775.6941544406</v>
      </c>
      <c r="DG350" s="22">
        <v>60763.940624580602</v>
      </c>
      <c r="DH350" s="22">
        <v>52120.966574990001</v>
      </c>
      <c r="DI350" s="22">
        <v>55828.223759526903</v>
      </c>
      <c r="DJ350" s="22">
        <v>51274.516352434301</v>
      </c>
      <c r="DK350" s="22">
        <v>64229.811256355097</v>
      </c>
      <c r="DL350" s="22">
        <v>52413.241971957897</v>
      </c>
      <c r="DM350" s="6">
        <v>-2.2708586080823598E-3</v>
      </c>
      <c r="DN350" s="6">
        <v>-1.00157717052031</v>
      </c>
      <c r="DO350" s="5">
        <v>0.98243678606867302</v>
      </c>
      <c r="DP350" s="5">
        <v>0.997782564277226</v>
      </c>
      <c r="DQ350" s="24">
        <v>56882.271746533901</v>
      </c>
      <c r="DR350" s="26">
        <v>56792.699974365503</v>
      </c>
      <c r="DS350" t="s">
        <v>1443</v>
      </c>
      <c r="DT350" t="s">
        <v>1442</v>
      </c>
      <c r="DU350" t="s">
        <v>828</v>
      </c>
      <c r="DV350" t="s">
        <v>828</v>
      </c>
      <c r="DW350" t="s">
        <v>5437</v>
      </c>
      <c r="DX350" t="s">
        <v>1508</v>
      </c>
      <c r="DY350" t="s">
        <v>5438</v>
      </c>
      <c r="DZ350" t="s">
        <v>5439</v>
      </c>
      <c r="EA350" t="s">
        <v>5440</v>
      </c>
      <c r="EB350" t="str">
        <f>"SEMA4B"</f>
        <v>SEMA4B</v>
      </c>
      <c r="EC350" t="s">
        <v>5441</v>
      </c>
      <c r="ED350" t="s">
        <v>1506</v>
      </c>
      <c r="EE350">
        <v>9606</v>
      </c>
      <c r="EF350" s="15" t="str">
        <f>HYPERLINK("http://www.uniprot.org/uniprot/Q9NPR2", "Q9NPR2")</f>
        <v>Q9NPR2</v>
      </c>
      <c r="EG350" t="s">
        <v>5442</v>
      </c>
      <c r="EH350" t="s">
        <v>5443</v>
      </c>
      <c r="EI350" t="s">
        <v>2755</v>
      </c>
      <c r="EJ350" t="s">
        <v>1542</v>
      </c>
      <c r="EK350" t="s">
        <v>1508</v>
      </c>
      <c r="EL350" t="s">
        <v>1508</v>
      </c>
      <c r="EM350" t="s">
        <v>5444</v>
      </c>
      <c r="EN350" t="s">
        <v>1508</v>
      </c>
      <c r="EO350" t="s">
        <v>3049</v>
      </c>
      <c r="EP350" t="s">
        <v>1575</v>
      </c>
      <c r="EQ350" t="s">
        <v>1508</v>
      </c>
      <c r="ER350" t="s">
        <v>5445</v>
      </c>
      <c r="ES350" t="s">
        <v>5446</v>
      </c>
      <c r="ET350" t="s">
        <v>1508</v>
      </c>
      <c r="EU350" t="s">
        <v>1508</v>
      </c>
      <c r="EV350" t="s">
        <v>1508</v>
      </c>
      <c r="EW350" t="s">
        <v>98</v>
      </c>
    </row>
    <row r="351" spans="1:153">
      <c r="A351">
        <v>283</v>
      </c>
      <c r="B351">
        <v>1</v>
      </c>
      <c r="C351" t="s">
        <v>830</v>
      </c>
      <c r="D351" t="s">
        <v>98</v>
      </c>
      <c r="E351" t="s">
        <v>98</v>
      </c>
      <c r="F351" t="s">
        <v>98</v>
      </c>
      <c r="G351" t="s">
        <v>98</v>
      </c>
      <c r="H351" t="s">
        <v>98</v>
      </c>
      <c r="I351">
        <v>12</v>
      </c>
      <c r="J351">
        <v>275</v>
      </c>
      <c r="K351">
        <v>30654</v>
      </c>
      <c r="L351" t="s">
        <v>831</v>
      </c>
      <c r="M351">
        <v>10</v>
      </c>
      <c r="N351">
        <v>10</v>
      </c>
      <c r="O351">
        <v>1</v>
      </c>
      <c r="P351">
        <v>5</v>
      </c>
      <c r="Q351">
        <v>5</v>
      </c>
      <c r="R351">
        <v>5</v>
      </c>
      <c r="S351">
        <v>5</v>
      </c>
      <c r="T351">
        <v>5</v>
      </c>
      <c r="U351">
        <v>5</v>
      </c>
      <c r="V351">
        <v>5</v>
      </c>
      <c r="W351" s="1">
        <v>102566.51639999999</v>
      </c>
      <c r="X351" s="1">
        <v>54038.29926</v>
      </c>
      <c r="Y351" s="1">
        <v>10053.6908</v>
      </c>
      <c r="Z351" s="1">
        <v>85944.193969999993</v>
      </c>
      <c r="AA351" s="1">
        <v>31541.26974</v>
      </c>
      <c r="AB351" s="1">
        <v>79806.39417</v>
      </c>
      <c r="AC351" s="1">
        <v>111013.0935</v>
      </c>
      <c r="AD351" s="1">
        <v>112766.9241</v>
      </c>
      <c r="AE351" s="1">
        <v>82739.183720000001</v>
      </c>
      <c r="AF351" s="1">
        <v>94927.676269999996</v>
      </c>
      <c r="AG351" s="1">
        <v>83927.061239999995</v>
      </c>
      <c r="AH351">
        <v>5</v>
      </c>
      <c r="AI351" s="1">
        <v>33711.473140000002</v>
      </c>
      <c r="AJ351" s="1">
        <v>25776.183840000002</v>
      </c>
      <c r="AK351" s="1">
        <v>37485.19556</v>
      </c>
      <c r="AL351" s="1">
        <v>26231.831600000001</v>
      </c>
      <c r="AM351" s="1">
        <v>24719.66864</v>
      </c>
      <c r="AN351" s="1">
        <v>38452.547610000001</v>
      </c>
      <c r="AO351" s="1">
        <v>32826.817510000001</v>
      </c>
      <c r="AP351" s="1">
        <v>33263.470280000001</v>
      </c>
      <c r="AQ351" s="1">
        <v>19004.674439999999</v>
      </c>
      <c r="AR351" s="1">
        <v>35496.766600000003</v>
      </c>
      <c r="AS351" s="1">
        <v>30696.86292</v>
      </c>
      <c r="AT351" s="1">
        <v>53954.081604999898</v>
      </c>
      <c r="AU351" s="1">
        <v>77211.300288181796</v>
      </c>
      <c r="AV351" s="1">
        <v>30696.862921818101</v>
      </c>
      <c r="AW351" s="1">
        <v>51259.266853098503</v>
      </c>
      <c r="AX351" s="1">
        <v>47787.396456986702</v>
      </c>
      <c r="AY351" s="1">
        <v>7143.1096895069604</v>
      </c>
      <c r="AZ351" s="1">
        <v>62877.668706616903</v>
      </c>
      <c r="BA351" s="1">
        <v>55788.680249155201</v>
      </c>
      <c r="BB351" s="1">
        <v>57648.264420281899</v>
      </c>
      <c r="BC351" s="1">
        <v>65295.828636796898</v>
      </c>
      <c r="BD351" s="1">
        <v>77881.066592546995</v>
      </c>
      <c r="BE351" s="1">
        <v>51770.450710040102</v>
      </c>
      <c r="BF351" s="1">
        <v>64463.187111596701</v>
      </c>
      <c r="BG351" s="1">
        <v>59629.862931048301</v>
      </c>
      <c r="BH351" s="1">
        <v>59629.862931048301</v>
      </c>
      <c r="BI351" s="1">
        <v>68622.283717994695</v>
      </c>
      <c r="BJ351" s="1">
        <v>48656.495643708702</v>
      </c>
      <c r="BK351" s="1">
        <v>66816.731700955497</v>
      </c>
      <c r="BL351" s="1">
        <v>41353.871242081397</v>
      </c>
      <c r="BM351" s="1">
        <v>38968.391407125797</v>
      </c>
      <c r="BN351" s="1">
        <v>65765.860357536294</v>
      </c>
      <c r="BO351" s="1">
        <v>53574.6842338879</v>
      </c>
      <c r="BP351" s="1">
        <v>56557.736423933398</v>
      </c>
      <c r="BQ351" s="1">
        <v>55909.6333483446</v>
      </c>
      <c r="BR351" s="1">
        <v>37398.5271007095</v>
      </c>
      <c r="BS351" s="1">
        <v>51806.161457054397</v>
      </c>
      <c r="BT351" s="1">
        <v>51806.161457054397</v>
      </c>
      <c r="BU351" s="1">
        <v>55580.520928360398</v>
      </c>
      <c r="BV351" s="7">
        <v>0.93209204576957905</v>
      </c>
      <c r="BW351" s="7">
        <v>1.0728554165209601</v>
      </c>
      <c r="BX351" s="1">
        <v>47778.354905753396</v>
      </c>
      <c r="BY351" s="1">
        <v>44542.252125594699</v>
      </c>
      <c r="BZ351" s="1">
        <v>6658.0357236490499</v>
      </c>
      <c r="CA351" s="1">
        <v>58607.774857972501</v>
      </c>
      <c r="CB351" s="1">
        <v>52000.185104220101</v>
      </c>
      <c r="CC351" s="1">
        <v>53733.488718566201</v>
      </c>
      <c r="CD351" s="1">
        <v>60861.722494291898</v>
      </c>
      <c r="CE351" s="1">
        <v>72592.322686964093</v>
      </c>
      <c r="CF351" s="1">
        <v>48254.8253127344</v>
      </c>
      <c r="CG351" s="1">
        <v>60085.623951675399</v>
      </c>
      <c r="CH351" s="1">
        <v>55580.520928360398</v>
      </c>
      <c r="CI351" s="1">
        <v>73621.788780888994</v>
      </c>
      <c r="CJ351" s="1">
        <v>52201.384900281599</v>
      </c>
      <c r="CK351" s="1">
        <v>71684.692519598102</v>
      </c>
      <c r="CL351" s="1">
        <v>44366.7247561775</v>
      </c>
      <c r="CM351" s="1">
        <v>41807.449794243897</v>
      </c>
      <c r="CN351" s="1">
        <v>70557.259506744202</v>
      </c>
      <c r="CO351" s="1">
        <v>57477.890168726903</v>
      </c>
      <c r="CP351" s="1">
        <v>60678.273868582</v>
      </c>
      <c r="CQ351" s="1">
        <v>59982.952973472602</v>
      </c>
      <c r="CR351" s="1">
        <v>40123.212369902198</v>
      </c>
      <c r="CS351" s="1">
        <v>55580.520928360398</v>
      </c>
      <c r="CT351" s="20">
        <v>55621.110782125703</v>
      </c>
      <c r="CU351" s="20">
        <v>42647.083793746897</v>
      </c>
      <c r="CV351" s="20">
        <v>51549.685143965202</v>
      </c>
      <c r="CW351" s="20">
        <v>50306.212471294501</v>
      </c>
      <c r="CX351" s="20">
        <v>74984.158492661096</v>
      </c>
      <c r="CY351" s="20">
        <v>51771.470550631697</v>
      </c>
      <c r="CZ351" s="20">
        <v>74134.561008828197</v>
      </c>
      <c r="DA351" s="20">
        <v>44731.046807883497</v>
      </c>
      <c r="DB351" s="20">
        <v>49103.450012754001</v>
      </c>
      <c r="DC351" s="22">
        <v>54312.946936328401</v>
      </c>
      <c r="DD351" s="22">
        <v>60096.624891707703</v>
      </c>
      <c r="DE351" s="22">
        <v>67387.0602743544</v>
      </c>
      <c r="DF351" s="22">
        <v>52795.8819857938</v>
      </c>
      <c r="DG351" s="22">
        <v>58067.112797834699</v>
      </c>
      <c r="DH351" s="22">
        <v>64474.230726453701</v>
      </c>
      <c r="DI351" s="22">
        <v>48590.116453813003</v>
      </c>
      <c r="DJ351" s="22">
        <v>61405.6032365512</v>
      </c>
      <c r="DK351" s="22">
        <v>52915.391843181897</v>
      </c>
      <c r="DL351" s="22">
        <v>50788.915850619698</v>
      </c>
      <c r="DM351" s="6">
        <v>5.4084030323163897E-2</v>
      </c>
      <c r="DN351" s="6">
        <v>1.0381969567932301</v>
      </c>
      <c r="DO351" s="5">
        <v>0.65931769992022404</v>
      </c>
      <c r="DP351" s="5">
        <v>0.84356538592532804</v>
      </c>
      <c r="DQ351" s="24">
        <v>54983.1976737656</v>
      </c>
      <c r="DR351" s="26">
        <v>57083.388499663801</v>
      </c>
      <c r="DS351" t="s">
        <v>1441</v>
      </c>
      <c r="DT351" t="s">
        <v>1442</v>
      </c>
      <c r="DU351" t="s">
        <v>830</v>
      </c>
      <c r="DV351" t="s">
        <v>830</v>
      </c>
      <c r="DW351" t="s">
        <v>5447</v>
      </c>
      <c r="DX351" t="s">
        <v>5448</v>
      </c>
      <c r="DY351" t="s">
        <v>5449</v>
      </c>
      <c r="DZ351" t="s">
        <v>5450</v>
      </c>
      <c r="EA351" t="s">
        <v>5451</v>
      </c>
      <c r="EB351" t="str">
        <f>"ICAM2"</f>
        <v>ICAM2</v>
      </c>
      <c r="EC351" t="s">
        <v>1508</v>
      </c>
      <c r="ED351" t="s">
        <v>1506</v>
      </c>
      <c r="EE351">
        <v>9606</v>
      </c>
      <c r="EF351" s="15" t="str">
        <f>HYPERLINK("http://www.uniprot.org/uniprot/P13598", "P13598")</f>
        <v>P13598</v>
      </c>
      <c r="EG351" t="s">
        <v>5452</v>
      </c>
      <c r="EH351" t="s">
        <v>1763</v>
      </c>
      <c r="EI351" t="s">
        <v>5453</v>
      </c>
      <c r="EJ351" t="s">
        <v>1510</v>
      </c>
      <c r="EK351" t="s">
        <v>1508</v>
      </c>
      <c r="EL351" t="s">
        <v>1508</v>
      </c>
      <c r="EM351" t="s">
        <v>2756</v>
      </c>
      <c r="EN351" t="s">
        <v>1508</v>
      </c>
      <c r="EO351" t="s">
        <v>1508</v>
      </c>
      <c r="EP351" t="s">
        <v>1617</v>
      </c>
      <c r="EQ351" t="s">
        <v>1514</v>
      </c>
      <c r="ER351" t="s">
        <v>5454</v>
      </c>
      <c r="ES351" t="s">
        <v>5455</v>
      </c>
      <c r="ET351" t="s">
        <v>5456</v>
      </c>
      <c r="EU351" t="s">
        <v>1508</v>
      </c>
      <c r="EV351" t="s">
        <v>5457</v>
      </c>
      <c r="EW351" t="s">
        <v>98</v>
      </c>
    </row>
    <row r="352" spans="1:153">
      <c r="A352">
        <v>465</v>
      </c>
      <c r="B352">
        <v>1</v>
      </c>
      <c r="C352" t="s">
        <v>832</v>
      </c>
      <c r="D352" t="s">
        <v>98</v>
      </c>
      <c r="E352" t="s">
        <v>98</v>
      </c>
      <c r="F352" t="s">
        <v>98</v>
      </c>
      <c r="G352" t="s">
        <v>98</v>
      </c>
      <c r="H352" t="s">
        <v>98</v>
      </c>
      <c r="I352">
        <v>3.8</v>
      </c>
      <c r="J352">
        <v>957</v>
      </c>
      <c r="K352">
        <v>109243</v>
      </c>
      <c r="L352" t="s">
        <v>833</v>
      </c>
      <c r="M352">
        <v>6</v>
      </c>
      <c r="N352">
        <v>6</v>
      </c>
      <c r="O352">
        <v>1</v>
      </c>
      <c r="P352">
        <v>2</v>
      </c>
      <c r="Q352">
        <v>4</v>
      </c>
      <c r="R352">
        <v>2</v>
      </c>
      <c r="S352">
        <v>4</v>
      </c>
      <c r="T352">
        <v>2</v>
      </c>
      <c r="U352">
        <v>4</v>
      </c>
      <c r="V352">
        <v>2</v>
      </c>
      <c r="W352" s="1">
        <v>77186.312009999994</v>
      </c>
      <c r="X352" s="1">
        <v>66507.435060000003</v>
      </c>
      <c r="Y352" s="1">
        <v>9641.1165779999992</v>
      </c>
      <c r="Z352" s="1">
        <v>54026.244630000001</v>
      </c>
      <c r="AA352" s="1">
        <v>21543.347529999999</v>
      </c>
      <c r="AB352" s="1">
        <v>60994.671880000002</v>
      </c>
      <c r="AC352" s="1">
        <v>70891.070800000001</v>
      </c>
      <c r="AD352" s="1">
        <v>68930.160650000005</v>
      </c>
      <c r="AE352" s="1">
        <v>48854.709470000002</v>
      </c>
      <c r="AF352" s="1">
        <v>60262.15625</v>
      </c>
      <c r="AG352" s="1">
        <v>58799.567589999999</v>
      </c>
      <c r="AH352">
        <v>4</v>
      </c>
      <c r="AI352" s="1">
        <v>53007.76685</v>
      </c>
      <c r="AJ352" s="1">
        <v>54347.022949999999</v>
      </c>
      <c r="AK352" s="1">
        <v>56232.854740000002</v>
      </c>
      <c r="AL352" s="1">
        <v>59379.208740000002</v>
      </c>
      <c r="AM352" s="1">
        <v>52767.8125</v>
      </c>
      <c r="AN352" s="1">
        <v>55763.662600000003</v>
      </c>
      <c r="AO352" s="1">
        <v>52332.889159999999</v>
      </c>
      <c r="AP352" s="1">
        <v>54405.811520000003</v>
      </c>
      <c r="AQ352" s="1">
        <v>29958.47839</v>
      </c>
      <c r="AR352" s="1">
        <v>60544.501219999998</v>
      </c>
      <c r="AS352" s="1">
        <v>52874.000870000003</v>
      </c>
      <c r="AT352" s="1">
        <v>53602.3091812727</v>
      </c>
      <c r="AU352" s="1">
        <v>54330.617495272701</v>
      </c>
      <c r="AV352" s="1">
        <v>52874.000867272698</v>
      </c>
      <c r="AW352" s="1">
        <v>38575.101344936702</v>
      </c>
      <c r="AX352" s="1">
        <v>58814.159773197898</v>
      </c>
      <c r="AY352" s="1">
        <v>6849.97724875108</v>
      </c>
      <c r="AZ352" s="1">
        <v>39526.164065178898</v>
      </c>
      <c r="BA352" s="1">
        <v>38104.836512761103</v>
      </c>
      <c r="BB352" s="1">
        <v>44059.589577201499</v>
      </c>
      <c r="BC352" s="1">
        <v>41696.804087671298</v>
      </c>
      <c r="BD352" s="1">
        <v>47605.753856131101</v>
      </c>
      <c r="BE352" s="1">
        <v>30568.712608154299</v>
      </c>
      <c r="BF352" s="1">
        <v>40922.635070544799</v>
      </c>
      <c r="BG352" s="1">
        <v>41776.872727262104</v>
      </c>
      <c r="BH352" s="1">
        <v>41776.872727262104</v>
      </c>
      <c r="BI352" s="1">
        <v>107901.366425959</v>
      </c>
      <c r="BJ352" s="1">
        <v>102588.331221927</v>
      </c>
      <c r="BK352" s="1">
        <v>100234.119411951</v>
      </c>
      <c r="BL352" s="1">
        <v>93609.938876347194</v>
      </c>
      <c r="BM352" s="1">
        <v>83183.832321703201</v>
      </c>
      <c r="BN352" s="1">
        <v>95373.271096936107</v>
      </c>
      <c r="BO352" s="1">
        <v>85409.376371619306</v>
      </c>
      <c r="BP352" s="1">
        <v>92505.968919559207</v>
      </c>
      <c r="BQ352" s="1">
        <v>88134.503316395901</v>
      </c>
      <c r="BR352" s="1">
        <v>63788.209083672104</v>
      </c>
      <c r="BS352" s="1">
        <v>89233.842333998895</v>
      </c>
      <c r="BT352" s="1">
        <v>89233.842333998895</v>
      </c>
      <c r="BU352" s="1">
        <v>61056.620231978501</v>
      </c>
      <c r="BV352" s="7">
        <v>1.4614933154662599</v>
      </c>
      <c r="BW352" s="7">
        <v>0.68423166183347595</v>
      </c>
      <c r="BX352" s="1">
        <v>56377.252759058698</v>
      </c>
      <c r="BY352" s="1">
        <v>85956.501363293602</v>
      </c>
      <c r="BZ352" s="1">
        <v>10011.1959601457</v>
      </c>
      <c r="CA352" s="1">
        <v>57767.224567281897</v>
      </c>
      <c r="CB352" s="1">
        <v>55689.963850335203</v>
      </c>
      <c r="CC352" s="1">
        <v>64392.795649267202</v>
      </c>
      <c r="CD352" s="1">
        <v>60939.600450438098</v>
      </c>
      <c r="CE352" s="1">
        <v>69575.491038467997</v>
      </c>
      <c r="CF352" s="1">
        <v>44675.969139226901</v>
      </c>
      <c r="CG352" s="1">
        <v>59808.157606866604</v>
      </c>
      <c r="CH352" s="1">
        <v>61056.620231978501</v>
      </c>
      <c r="CI352" s="1">
        <v>73829.531263736804</v>
      </c>
      <c r="CJ352" s="1">
        <v>70194.184356702506</v>
      </c>
      <c r="CK352" s="1">
        <v>68583.358097654505</v>
      </c>
      <c r="CL352" s="1">
        <v>64050.884041493198</v>
      </c>
      <c r="CM352" s="1">
        <v>56917.011827156202</v>
      </c>
      <c r="CN352" s="1">
        <v>65257.411777151203</v>
      </c>
      <c r="CO352" s="1">
        <v>58439.799530913901</v>
      </c>
      <c r="CP352" s="1">
        <v>63295.512843345903</v>
      </c>
      <c r="CQ352" s="1">
        <v>60304.417669045601</v>
      </c>
      <c r="CR352" s="1">
        <v>43645.912306702201</v>
      </c>
      <c r="CS352" s="1">
        <v>61056.620231978501</v>
      </c>
      <c r="CT352" s="20">
        <v>65631.506724939594</v>
      </c>
      <c r="CU352" s="20">
        <v>82299.253884185106</v>
      </c>
      <c r="CV352" s="20">
        <v>50810.361684957097</v>
      </c>
      <c r="CW352" s="20">
        <v>53875.791948792699</v>
      </c>
      <c r="CX352" s="20">
        <v>75195.745245950602</v>
      </c>
      <c r="CY352" s="20">
        <v>69616.086913989697</v>
      </c>
      <c r="CZ352" s="20">
        <v>70927.236574124094</v>
      </c>
      <c r="DA352" s="20">
        <v>64576.844648588201</v>
      </c>
      <c r="DB352" s="20">
        <v>66849.8475483402</v>
      </c>
      <c r="DC352" s="22">
        <v>65087.203094111901</v>
      </c>
      <c r="DD352" s="22">
        <v>60173.523837811001</v>
      </c>
      <c r="DE352" s="22">
        <v>64586.551782410403</v>
      </c>
      <c r="DF352" s="22">
        <v>48880.234857116498</v>
      </c>
      <c r="DG352" s="22">
        <v>57798.967632951797</v>
      </c>
      <c r="DH352" s="22">
        <v>59631.304460302599</v>
      </c>
      <c r="DI352" s="22">
        <v>49403.286314249301</v>
      </c>
      <c r="DJ352" s="22">
        <v>64054.214144759702</v>
      </c>
      <c r="DK352" s="22">
        <v>53198.979587478403</v>
      </c>
      <c r="DL352" s="22">
        <v>55248.033156773599</v>
      </c>
      <c r="DM352" s="6">
        <v>-0.205214800313963</v>
      </c>
      <c r="DN352" s="6">
        <v>-1.15286050645875</v>
      </c>
      <c r="DO352" s="5">
        <v>5.7393310250016399E-2</v>
      </c>
      <c r="DP352" s="5">
        <v>0.322678318473476</v>
      </c>
      <c r="DQ352" s="24">
        <v>66642.519463763005</v>
      </c>
      <c r="DR352" s="26">
        <v>57806.2298867965</v>
      </c>
      <c r="DS352" t="s">
        <v>1443</v>
      </c>
      <c r="DT352" t="s">
        <v>1442</v>
      </c>
      <c r="DU352" t="s">
        <v>832</v>
      </c>
      <c r="DV352" t="s">
        <v>832</v>
      </c>
      <c r="DW352" t="s">
        <v>5458</v>
      </c>
      <c r="DX352" t="s">
        <v>5459</v>
      </c>
      <c r="DY352" t="s">
        <v>5460</v>
      </c>
      <c r="DZ352" t="s">
        <v>5461</v>
      </c>
      <c r="EA352" t="s">
        <v>5462</v>
      </c>
      <c r="EB352" t="str">
        <f>"ENPEP"</f>
        <v>ENPEP</v>
      </c>
      <c r="EC352" t="s">
        <v>1508</v>
      </c>
      <c r="ED352" t="s">
        <v>1506</v>
      </c>
      <c r="EE352">
        <v>9606</v>
      </c>
      <c r="EF352" s="15" t="str">
        <f>HYPERLINK("http://www.uniprot.org/uniprot/Q07075", "Q07075")</f>
        <v>Q07075</v>
      </c>
      <c r="EG352" t="s">
        <v>5463</v>
      </c>
      <c r="EH352" t="s">
        <v>1508</v>
      </c>
      <c r="EI352" t="s">
        <v>2475</v>
      </c>
      <c r="EJ352" t="s">
        <v>1510</v>
      </c>
      <c r="EK352" t="s">
        <v>1508</v>
      </c>
      <c r="EL352" t="s">
        <v>1508</v>
      </c>
      <c r="EM352" t="s">
        <v>2815</v>
      </c>
      <c r="EN352" t="s">
        <v>3659</v>
      </c>
      <c r="EO352" t="s">
        <v>5464</v>
      </c>
      <c r="EP352" t="s">
        <v>1617</v>
      </c>
      <c r="EQ352" t="s">
        <v>1514</v>
      </c>
      <c r="ER352" t="s">
        <v>5465</v>
      </c>
      <c r="ES352" t="s">
        <v>5466</v>
      </c>
      <c r="ET352" t="s">
        <v>5467</v>
      </c>
      <c r="EU352" t="s">
        <v>1508</v>
      </c>
      <c r="EV352" t="s">
        <v>5141</v>
      </c>
      <c r="EW352" t="s">
        <v>98</v>
      </c>
    </row>
    <row r="353" spans="1:153">
      <c r="A353">
        <v>404</v>
      </c>
      <c r="B353">
        <v>1</v>
      </c>
      <c r="C353" t="s">
        <v>834</v>
      </c>
      <c r="D353" t="s">
        <v>98</v>
      </c>
      <c r="E353" t="s">
        <v>98</v>
      </c>
      <c r="F353" t="s">
        <v>98</v>
      </c>
      <c r="G353" t="s">
        <v>98</v>
      </c>
      <c r="H353" t="s">
        <v>98</v>
      </c>
      <c r="I353">
        <v>5.0999999999999996</v>
      </c>
      <c r="J353">
        <v>474</v>
      </c>
      <c r="K353">
        <v>52384</v>
      </c>
      <c r="L353" t="s">
        <v>835</v>
      </c>
      <c r="M353">
        <v>3</v>
      </c>
      <c r="N353">
        <v>3</v>
      </c>
      <c r="O353">
        <v>1</v>
      </c>
      <c r="P353">
        <v>2</v>
      </c>
      <c r="Q353">
        <v>1</v>
      </c>
      <c r="R353">
        <v>2</v>
      </c>
      <c r="S353">
        <v>1</v>
      </c>
      <c r="T353">
        <v>2</v>
      </c>
      <c r="U353">
        <v>1</v>
      </c>
      <c r="V353">
        <v>2</v>
      </c>
      <c r="W353" s="1">
        <v>149220.82759999999</v>
      </c>
      <c r="X353" s="1">
        <v>84547.592290000001</v>
      </c>
      <c r="Y353" s="1">
        <v>20023.27032</v>
      </c>
      <c r="Z353" s="1">
        <v>149962.4106</v>
      </c>
      <c r="AA353" s="1">
        <v>48262.719060000003</v>
      </c>
      <c r="AB353" s="1">
        <v>99062.776119999995</v>
      </c>
      <c r="AC353" s="1">
        <v>146755.56520000001</v>
      </c>
      <c r="AD353" s="1">
        <v>115291.3818</v>
      </c>
      <c r="AE353" s="1">
        <v>109402.9624</v>
      </c>
      <c r="AF353" s="1">
        <v>105393.5022</v>
      </c>
      <c r="AG353" s="1">
        <v>111988.8597</v>
      </c>
      <c r="AH353">
        <v>1</v>
      </c>
      <c r="AI353" s="1">
        <v>1674.6724850000001</v>
      </c>
      <c r="AJ353" s="1">
        <v>2391.5502929999998</v>
      </c>
      <c r="AK353" s="1">
        <v>2211.068115</v>
      </c>
      <c r="AL353" s="1">
        <v>2759.1357419999999</v>
      </c>
      <c r="AM353" s="1">
        <v>2943.5065920000002</v>
      </c>
      <c r="AN353" s="1">
        <v>2720.476807</v>
      </c>
      <c r="AO353" s="1">
        <v>3311.663818</v>
      </c>
      <c r="AP353" s="1">
        <v>1576.857788</v>
      </c>
      <c r="AQ353" s="1">
        <v>1463.5478519999999</v>
      </c>
      <c r="AR353" s="1">
        <v>4036.779297</v>
      </c>
      <c r="AS353" s="1">
        <v>2508.9258789999999</v>
      </c>
      <c r="AT353" s="1">
        <v>53068.638725363598</v>
      </c>
      <c r="AU353" s="1">
        <v>103628.351571818</v>
      </c>
      <c r="AV353" s="1">
        <v>2508.92587890909</v>
      </c>
      <c r="AW353" s="1">
        <v>74575.509537229504</v>
      </c>
      <c r="AX353" s="1">
        <v>74767.514292156993</v>
      </c>
      <c r="AY353" s="1">
        <v>14226.4586293432</v>
      </c>
      <c r="AZ353" s="1">
        <v>109714.06370328899</v>
      </c>
      <c r="BA353" s="1">
        <v>85364.775222684199</v>
      </c>
      <c r="BB353" s="1">
        <v>71558.139812808295</v>
      </c>
      <c r="BC353" s="1">
        <v>86318.883067567804</v>
      </c>
      <c r="BD353" s="1">
        <v>79624.5517484374</v>
      </c>
      <c r="BE353" s="1">
        <v>68454.152166024898</v>
      </c>
      <c r="BF353" s="1">
        <v>71570.287187280395</v>
      </c>
      <c r="BG353" s="1">
        <v>79567.665721300102</v>
      </c>
      <c r="BH353" s="1">
        <v>79567.665721300102</v>
      </c>
      <c r="BI353" s="1">
        <v>3408.9240159615601</v>
      </c>
      <c r="BJ353" s="1">
        <v>4514.4175388944896</v>
      </c>
      <c r="BK353" s="1">
        <v>3941.1917906636199</v>
      </c>
      <c r="BL353" s="1">
        <v>4349.7132016543101</v>
      </c>
      <c r="BM353" s="1">
        <v>4640.1802005106001</v>
      </c>
      <c r="BN353" s="1">
        <v>4652.8646062595199</v>
      </c>
      <c r="BO353" s="1">
        <v>5404.7683204164896</v>
      </c>
      <c r="BP353" s="1">
        <v>2681.12456099787</v>
      </c>
      <c r="BQ353" s="1">
        <v>4305.59460786413</v>
      </c>
      <c r="BR353" s="1">
        <v>4253.0521621774296</v>
      </c>
      <c r="BS353" s="1">
        <v>4234.2378603961997</v>
      </c>
      <c r="BT353" s="1">
        <v>4234.2378603961997</v>
      </c>
      <c r="BU353" s="1">
        <v>18355.065313435302</v>
      </c>
      <c r="BV353" s="7">
        <v>0.23068497921916201</v>
      </c>
      <c r="BW353" s="7">
        <v>4.3349159680221296</v>
      </c>
      <c r="BX353" s="1">
        <v>17203.4498678542</v>
      </c>
      <c r="BY353" s="1">
        <v>17247.742480754601</v>
      </c>
      <c r="BZ353" s="1">
        <v>3281.8303132723199</v>
      </c>
      <c r="CA353" s="1">
        <v>25309.386505443199</v>
      </c>
      <c r="CB353" s="1">
        <v>19692.3713982933</v>
      </c>
      <c r="CC353" s="1">
        <v>16507.387995679499</v>
      </c>
      <c r="CD353" s="1">
        <v>19912.469746663101</v>
      </c>
      <c r="CE353" s="1">
        <v>18368.188065423401</v>
      </c>
      <c r="CF353" s="1">
        <v>15791.3446698848</v>
      </c>
      <c r="CG353" s="1">
        <v>16510.190212507201</v>
      </c>
      <c r="CH353" s="1">
        <v>18355.065313435302</v>
      </c>
      <c r="CI353" s="1">
        <v>14777.3991505659</v>
      </c>
      <c r="CJ353" s="1">
        <v>19569.620675672901</v>
      </c>
      <c r="CK353" s="1">
        <v>17084.735226385401</v>
      </c>
      <c r="CL353" s="1">
        <v>18855.641214167899</v>
      </c>
      <c r="CM353" s="1">
        <v>20114.791245693501</v>
      </c>
      <c r="CN353" s="1">
        <v>20169.777078719399</v>
      </c>
      <c r="CO353" s="1">
        <v>23429.216495633598</v>
      </c>
      <c r="CP353" s="1">
        <v>11622.449671726001</v>
      </c>
      <c r="CQ353" s="1">
        <v>18664.3908174602</v>
      </c>
      <c r="CR353" s="1">
        <v>18436.623730653901</v>
      </c>
      <c r="CS353" s="1">
        <v>18355.065313435302</v>
      </c>
      <c r="CT353" s="20">
        <v>20027.3741702111</v>
      </c>
      <c r="CU353" s="20">
        <v>16513.891501391801</v>
      </c>
      <c r="CV353" s="20">
        <v>22261.396354054599</v>
      </c>
      <c r="CW353" s="20">
        <v>19050.867177505301</v>
      </c>
      <c r="CX353" s="20">
        <v>15050.8546228503</v>
      </c>
      <c r="CY353" s="20">
        <v>19408.451374096901</v>
      </c>
      <c r="CZ353" s="20">
        <v>17668.616568507699</v>
      </c>
      <c r="DA353" s="20">
        <v>19010.476305807701</v>
      </c>
      <c r="DB353" s="20">
        <v>23625.1111060566</v>
      </c>
      <c r="DC353" s="22">
        <v>16685.402523602501</v>
      </c>
      <c r="DD353" s="22">
        <v>19662.148489880899</v>
      </c>
      <c r="DE353" s="22">
        <v>17051.089570903601</v>
      </c>
      <c r="DF353" s="22">
        <v>17277.401051293698</v>
      </c>
      <c r="DG353" s="22">
        <v>15955.548338058599</v>
      </c>
      <c r="DH353" s="22">
        <v>18430.858428539101</v>
      </c>
      <c r="DI353" s="22">
        <v>19806.369972916</v>
      </c>
      <c r="DJ353" s="22">
        <v>11761.763934229501</v>
      </c>
      <c r="DK353" s="22">
        <v>16465.237282615501</v>
      </c>
      <c r="DL353" s="22">
        <v>23337.516512713999</v>
      </c>
      <c r="DM353" s="6">
        <v>-0.120463659450081</v>
      </c>
      <c r="DN353" s="6">
        <v>-1.08707750153667</v>
      </c>
      <c r="DO353" s="5">
        <v>0.32353088179240003</v>
      </c>
      <c r="DP353" s="5">
        <v>0.69019241608487703</v>
      </c>
      <c r="DQ353" s="24">
        <v>19179.6710200536</v>
      </c>
      <c r="DR353" s="26">
        <v>17643.3336104753</v>
      </c>
      <c r="DS353" t="s">
        <v>1443</v>
      </c>
      <c r="DT353" t="s">
        <v>1442</v>
      </c>
      <c r="DU353" t="s">
        <v>834</v>
      </c>
      <c r="DV353" t="s">
        <v>834</v>
      </c>
      <c r="DW353" t="s">
        <v>5468</v>
      </c>
      <c r="DX353" t="s">
        <v>5469</v>
      </c>
      <c r="DY353" t="s">
        <v>5470</v>
      </c>
      <c r="DZ353" t="s">
        <v>5471</v>
      </c>
      <c r="EA353" t="s">
        <v>5472</v>
      </c>
      <c r="EB353" t="str">
        <f>"GSS"</f>
        <v>GSS</v>
      </c>
      <c r="EC353" t="s">
        <v>1508</v>
      </c>
      <c r="ED353" t="s">
        <v>1506</v>
      </c>
      <c r="EE353">
        <v>9606</v>
      </c>
      <c r="EF353" s="15" t="str">
        <f>HYPERLINK("http://www.uniprot.org/uniprot/P48637", "P48637")</f>
        <v>P48637</v>
      </c>
      <c r="EG353" t="s">
        <v>5473</v>
      </c>
      <c r="EH353" t="s">
        <v>5474</v>
      </c>
      <c r="EI353" t="s">
        <v>1508</v>
      </c>
      <c r="EJ353" t="s">
        <v>1542</v>
      </c>
      <c r="EK353" t="s">
        <v>1508</v>
      </c>
      <c r="EL353" t="s">
        <v>4112</v>
      </c>
      <c r="EM353" t="s">
        <v>1508</v>
      </c>
      <c r="EN353" t="s">
        <v>3855</v>
      </c>
      <c r="EO353" t="s">
        <v>5475</v>
      </c>
      <c r="EP353" t="s">
        <v>3247</v>
      </c>
      <c r="EQ353" t="s">
        <v>1514</v>
      </c>
      <c r="ER353" t="s">
        <v>5476</v>
      </c>
      <c r="ES353" t="s">
        <v>3210</v>
      </c>
      <c r="ET353" t="s">
        <v>5477</v>
      </c>
      <c r="EU353" t="s">
        <v>5478</v>
      </c>
      <c r="EV353" t="s">
        <v>5479</v>
      </c>
      <c r="EW353" t="s">
        <v>98</v>
      </c>
    </row>
    <row r="354" spans="1:153">
      <c r="A354">
        <v>602</v>
      </c>
      <c r="B354">
        <v>1</v>
      </c>
      <c r="C354" t="s">
        <v>836</v>
      </c>
      <c r="D354" t="s">
        <v>98</v>
      </c>
      <c r="E354" t="s">
        <v>98</v>
      </c>
      <c r="F354" t="s">
        <v>98</v>
      </c>
      <c r="G354" t="s">
        <v>98</v>
      </c>
      <c r="H354" t="s">
        <v>98</v>
      </c>
      <c r="I354">
        <v>13.5</v>
      </c>
      <c r="J354">
        <v>1410</v>
      </c>
      <c r="K354">
        <v>152454</v>
      </c>
      <c r="L354" t="s">
        <v>837</v>
      </c>
      <c r="M354">
        <v>3</v>
      </c>
      <c r="N354">
        <v>3</v>
      </c>
      <c r="O354">
        <v>1</v>
      </c>
      <c r="P354">
        <v>2</v>
      </c>
      <c r="Q354">
        <v>1</v>
      </c>
      <c r="R354">
        <v>2</v>
      </c>
      <c r="S354">
        <v>1</v>
      </c>
      <c r="T354">
        <v>2</v>
      </c>
      <c r="U354">
        <v>1</v>
      </c>
      <c r="V354">
        <v>2</v>
      </c>
      <c r="W354" s="1">
        <v>99847.295899999997</v>
      </c>
      <c r="X354" s="1">
        <v>82694.427729999996</v>
      </c>
      <c r="Y354" s="1">
        <v>43061.424319999998</v>
      </c>
      <c r="Z354" s="1">
        <v>173831.89840000001</v>
      </c>
      <c r="AA354" s="1">
        <v>58992.970209999999</v>
      </c>
      <c r="AB354" s="1">
        <v>104340.00780000001</v>
      </c>
      <c r="AC354" s="1">
        <v>95591.225590000002</v>
      </c>
      <c r="AD354" s="1">
        <v>135682.45800000001</v>
      </c>
      <c r="AE354" s="1">
        <v>54754.34375</v>
      </c>
      <c r="AF354" s="1">
        <v>96739.283200000005</v>
      </c>
      <c r="AG354" s="1">
        <v>100274.879</v>
      </c>
      <c r="AH354">
        <v>1</v>
      </c>
      <c r="AI354" s="1">
        <v>5535.6992190000001</v>
      </c>
      <c r="AJ354" s="1">
        <v>6732.0742190000001</v>
      </c>
      <c r="AK354" s="1">
        <v>7523.3652339999999</v>
      </c>
      <c r="AL354" s="1">
        <v>9306.9033199999994</v>
      </c>
      <c r="AM354" s="1">
        <v>9512.2832030000009</v>
      </c>
      <c r="AN354" s="1">
        <v>7479.0927730000003</v>
      </c>
      <c r="AO354" s="1">
        <v>18951.6875</v>
      </c>
      <c r="AP354" s="1">
        <v>9700.2314449999994</v>
      </c>
      <c r="AQ354" s="1">
        <v>7817.3056640000004</v>
      </c>
      <c r="AR354" s="1">
        <v>18140.224610000001</v>
      </c>
      <c r="AS354" s="1">
        <v>10069.88672</v>
      </c>
      <c r="AT354" s="1">
        <v>52571.771263954499</v>
      </c>
      <c r="AU354" s="1">
        <v>95073.655809090895</v>
      </c>
      <c r="AV354" s="1">
        <v>10069.886718818099</v>
      </c>
      <c r="AW354" s="1">
        <v>49900.292656311598</v>
      </c>
      <c r="AX354" s="1">
        <v>73128.715315477995</v>
      </c>
      <c r="AY354" s="1">
        <v>30594.980830737601</v>
      </c>
      <c r="AZ354" s="1">
        <v>127177.22993658901</v>
      </c>
      <c r="BA354" s="1">
        <v>104343.927150779</v>
      </c>
      <c r="BB354" s="1">
        <v>75370.155760398702</v>
      </c>
      <c r="BC354" s="1">
        <v>56224.973906398103</v>
      </c>
      <c r="BD354" s="1">
        <v>93707.393646453696</v>
      </c>
      <c r="BE354" s="1">
        <v>34260.152527764898</v>
      </c>
      <c r="BF354" s="1">
        <v>65693.407433951303</v>
      </c>
      <c r="BG354" s="1">
        <v>71244.926271142394</v>
      </c>
      <c r="BH354" s="1">
        <v>71244.926271142394</v>
      </c>
      <c r="BI354" s="1">
        <v>11268.3394405854</v>
      </c>
      <c r="BJ354" s="1">
        <v>12707.821372750401</v>
      </c>
      <c r="BK354" s="1">
        <v>13410.272210634599</v>
      </c>
      <c r="BL354" s="1">
        <v>14672.116207004699</v>
      </c>
      <c r="BM354" s="1">
        <v>14995.2809007367</v>
      </c>
      <c r="BN354" s="1">
        <v>12791.583431581499</v>
      </c>
      <c r="BO354" s="1">
        <v>30929.914945380198</v>
      </c>
      <c r="BP354" s="1">
        <v>16493.262088992698</v>
      </c>
      <c r="BQ354" s="1">
        <v>22997.641702626101</v>
      </c>
      <c r="BR354" s="1">
        <v>19112.097992892701</v>
      </c>
      <c r="BS354" s="1">
        <v>16994.641394794598</v>
      </c>
      <c r="BT354" s="1">
        <v>16994.641394794598</v>
      </c>
      <c r="BU354" s="1">
        <v>34796.292520563802</v>
      </c>
      <c r="BV354" s="7">
        <v>0.48840379717900001</v>
      </c>
      <c r="BW354" s="7">
        <v>2.04748612884657</v>
      </c>
      <c r="BX354" s="1">
        <v>24371.492413685999</v>
      </c>
      <c r="BY354" s="1">
        <v>35716.342242901599</v>
      </c>
      <c r="BZ354" s="1">
        <v>14942.704812350899</v>
      </c>
      <c r="CA354" s="1">
        <v>62113.842015736896</v>
      </c>
      <c r="CB354" s="1">
        <v>50961.970233009401</v>
      </c>
      <c r="CC354" s="1">
        <v>36811.070267351402</v>
      </c>
      <c r="CD354" s="1">
        <v>27460.490752174999</v>
      </c>
      <c r="CE354" s="1">
        <v>45767.046880675298</v>
      </c>
      <c r="CF354" s="1">
        <v>16732.788586492101</v>
      </c>
      <c r="CG354" s="1">
        <v>32084.909640368998</v>
      </c>
      <c r="CH354" s="1">
        <v>34796.292520563802</v>
      </c>
      <c r="CI354" s="1">
        <v>23071.7686997335</v>
      </c>
      <c r="CJ354" s="1">
        <v>26019.0879885666</v>
      </c>
      <c r="CK354" s="1">
        <v>27457.3463353312</v>
      </c>
      <c r="CL354" s="1">
        <v>30040.9544146673</v>
      </c>
      <c r="CM354" s="1">
        <v>30702.629642416399</v>
      </c>
      <c r="CN354" s="1">
        <v>26190.589642146901</v>
      </c>
      <c r="CO354" s="1">
        <v>63328.5718170705</v>
      </c>
      <c r="CP354" s="1">
        <v>33769.725346643703</v>
      </c>
      <c r="CQ354" s="1">
        <v>47087.352382310601</v>
      </c>
      <c r="CR354" s="1">
        <v>39131.755533604402</v>
      </c>
      <c r="CS354" s="1">
        <v>34796.292520563802</v>
      </c>
      <c r="CT354" s="20">
        <v>28372.041736081799</v>
      </c>
      <c r="CU354" s="20">
        <v>34196.695670983201</v>
      </c>
      <c r="CV354" s="20">
        <v>54633.519302732399</v>
      </c>
      <c r="CW354" s="20">
        <v>49301.818779285502</v>
      </c>
      <c r="CX354" s="20">
        <v>23498.7113127021</v>
      </c>
      <c r="CY354" s="20">
        <v>25804.802882674201</v>
      </c>
      <c r="CZ354" s="20">
        <v>28395.7180465081</v>
      </c>
      <c r="DA354" s="20">
        <v>30287.638888396301</v>
      </c>
      <c r="DB354" s="20">
        <v>36060.679312567503</v>
      </c>
      <c r="DC354" s="22">
        <v>37208.0382975264</v>
      </c>
      <c r="DD354" s="22">
        <v>27115.282716989299</v>
      </c>
      <c r="DE354" s="22">
        <v>42485.3019240988</v>
      </c>
      <c r="DF354" s="22">
        <v>18307.440256602498</v>
      </c>
      <c r="DG354" s="22">
        <v>31007.0520145392</v>
      </c>
      <c r="DH354" s="22">
        <v>23932.592213112301</v>
      </c>
      <c r="DI354" s="22">
        <v>53536.110501135903</v>
      </c>
      <c r="DJ354" s="22">
        <v>34174.511300938801</v>
      </c>
      <c r="DK354" s="22">
        <v>41539.230375501502</v>
      </c>
      <c r="DL354" s="22">
        <v>49533.906222676203</v>
      </c>
      <c r="DM354" s="6">
        <v>5.6496928488003799E-2</v>
      </c>
      <c r="DN354" s="6">
        <v>1.0399414856439899</v>
      </c>
      <c r="DO354" s="5">
        <v>0.77895098035181298</v>
      </c>
      <c r="DP354" s="5">
        <v>0.90265535440272204</v>
      </c>
      <c r="DQ354" s="24">
        <v>34505.736214659002</v>
      </c>
      <c r="DR354" s="26">
        <v>35883.946582312099</v>
      </c>
      <c r="DS354" t="s">
        <v>1441</v>
      </c>
      <c r="DT354" t="s">
        <v>1442</v>
      </c>
      <c r="DU354" t="s">
        <v>836</v>
      </c>
      <c r="DV354" t="s">
        <v>836</v>
      </c>
      <c r="DW354" t="s">
        <v>5480</v>
      </c>
      <c r="DX354" t="s">
        <v>5481</v>
      </c>
      <c r="DY354" t="s">
        <v>5482</v>
      </c>
      <c r="DZ354" t="s">
        <v>5483</v>
      </c>
      <c r="EA354" t="s">
        <v>5484</v>
      </c>
      <c r="EB354" t="str">
        <f>"RRBP1"</f>
        <v>RRBP1</v>
      </c>
      <c r="EC354" t="s">
        <v>5485</v>
      </c>
      <c r="ED354" t="s">
        <v>1506</v>
      </c>
      <c r="EE354">
        <v>9606</v>
      </c>
      <c r="EF354" s="15" t="str">
        <f>HYPERLINK("http://www.uniprot.org/uniprot/Q9P2E9", "Q9P2E9")</f>
        <v>Q9P2E9</v>
      </c>
      <c r="EG354" t="s">
        <v>5486</v>
      </c>
      <c r="EH354" t="s">
        <v>5487</v>
      </c>
      <c r="EI354" t="s">
        <v>5488</v>
      </c>
      <c r="EJ354" t="s">
        <v>1542</v>
      </c>
      <c r="EK354" t="s">
        <v>1508</v>
      </c>
      <c r="EL354" t="s">
        <v>1508</v>
      </c>
      <c r="EM354" t="s">
        <v>5489</v>
      </c>
      <c r="EN354" t="s">
        <v>1508</v>
      </c>
      <c r="EO354" t="s">
        <v>1508</v>
      </c>
      <c r="EP354" t="s">
        <v>3086</v>
      </c>
      <c r="EQ354" t="s">
        <v>1508</v>
      </c>
      <c r="ER354" t="s">
        <v>5490</v>
      </c>
      <c r="ES354" t="s">
        <v>5491</v>
      </c>
      <c r="ET354" t="s">
        <v>5492</v>
      </c>
      <c r="EU354" t="s">
        <v>1508</v>
      </c>
      <c r="EV354" t="s">
        <v>1508</v>
      </c>
      <c r="EW354" t="s">
        <v>98</v>
      </c>
    </row>
    <row r="355" spans="1:153">
      <c r="A355">
        <v>407</v>
      </c>
      <c r="B355">
        <v>1</v>
      </c>
      <c r="C355" t="s">
        <v>838</v>
      </c>
      <c r="D355" t="s">
        <v>98</v>
      </c>
      <c r="E355" t="s">
        <v>98</v>
      </c>
      <c r="F355" t="s">
        <v>98</v>
      </c>
      <c r="G355" t="s">
        <v>98</v>
      </c>
      <c r="H355" t="s">
        <v>98</v>
      </c>
      <c r="I355">
        <v>1.8</v>
      </c>
      <c r="J355">
        <v>835</v>
      </c>
      <c r="K355">
        <v>91868</v>
      </c>
      <c r="L355" t="s">
        <v>839</v>
      </c>
      <c r="M355">
        <v>5</v>
      </c>
      <c r="N355">
        <v>5</v>
      </c>
      <c r="O355">
        <v>1</v>
      </c>
      <c r="P355">
        <v>2</v>
      </c>
      <c r="Q355">
        <v>3</v>
      </c>
      <c r="R355">
        <v>2</v>
      </c>
      <c r="S355">
        <v>3</v>
      </c>
      <c r="T355">
        <v>2</v>
      </c>
      <c r="U355">
        <v>3</v>
      </c>
      <c r="V355">
        <v>2</v>
      </c>
      <c r="W355" s="1">
        <v>30466.478029999998</v>
      </c>
      <c r="X355" s="1">
        <v>25147.46558</v>
      </c>
      <c r="Y355" s="1">
        <v>5194.4711299999999</v>
      </c>
      <c r="Z355" s="1">
        <v>30006.177250000001</v>
      </c>
      <c r="AA355" s="1">
        <v>14235.66956</v>
      </c>
      <c r="AB355" s="1">
        <v>22367.240720000002</v>
      </c>
      <c r="AC355" s="1">
        <v>30257.163089999998</v>
      </c>
      <c r="AD355" s="1">
        <v>31797.471679999999</v>
      </c>
      <c r="AE355" s="1">
        <v>28679.052250000001</v>
      </c>
      <c r="AF355" s="1">
        <v>27897.282230000001</v>
      </c>
      <c r="AG355" s="1">
        <v>26761.5556</v>
      </c>
      <c r="AH355">
        <v>3</v>
      </c>
      <c r="AI355" s="1">
        <v>57609.141109999997</v>
      </c>
      <c r="AJ355" s="1">
        <v>72315.045899999997</v>
      </c>
      <c r="AK355" s="1">
        <v>72672.323239999998</v>
      </c>
      <c r="AL355" s="1">
        <v>86488.847659999999</v>
      </c>
      <c r="AM355" s="1">
        <v>69391.447270000004</v>
      </c>
      <c r="AN355" s="1">
        <v>83949.059569999998</v>
      </c>
      <c r="AO355" s="1">
        <v>119435.34179999999</v>
      </c>
      <c r="AP355" s="1">
        <v>78156.021970000002</v>
      </c>
      <c r="AQ355" s="1">
        <v>45162.689939999997</v>
      </c>
      <c r="AR355" s="1">
        <v>98846.475590000002</v>
      </c>
      <c r="AS355" s="1">
        <v>78402.639410000003</v>
      </c>
      <c r="AT355" s="1">
        <v>51601.775480908997</v>
      </c>
      <c r="AU355" s="1">
        <v>24800.911556363601</v>
      </c>
      <c r="AV355" s="1">
        <v>78402.639405454494</v>
      </c>
      <c r="AW355" s="1">
        <v>15226.1125972475</v>
      </c>
      <c r="AX355" s="1">
        <v>22238.5220115435</v>
      </c>
      <c r="AY355" s="1">
        <v>3690.65229861328</v>
      </c>
      <c r="AZ355" s="1">
        <v>21952.832240606102</v>
      </c>
      <c r="BA355" s="1">
        <v>25179.3673419652</v>
      </c>
      <c r="BB355" s="1">
        <v>16157.0087308037</v>
      </c>
      <c r="BC355" s="1">
        <v>17796.6983341497</v>
      </c>
      <c r="BD355" s="1">
        <v>21960.526361334902</v>
      </c>
      <c r="BE355" s="1">
        <v>17944.6713656711</v>
      </c>
      <c r="BF355" s="1">
        <v>18944.398461651199</v>
      </c>
      <c r="BG355" s="1">
        <v>19013.9851041164</v>
      </c>
      <c r="BH355" s="1">
        <v>19013.9851041164</v>
      </c>
      <c r="BI355" s="1">
        <v>117267.815902998</v>
      </c>
      <c r="BJ355" s="1">
        <v>136505.72705598499</v>
      </c>
      <c r="BK355" s="1">
        <v>129537.19599088001</v>
      </c>
      <c r="BL355" s="1">
        <v>136347.65290303301</v>
      </c>
      <c r="BM355" s="1">
        <v>109389.535794533</v>
      </c>
      <c r="BN355" s="1">
        <v>143579.09870687799</v>
      </c>
      <c r="BO355" s="1">
        <v>194923.27336794799</v>
      </c>
      <c r="BP355" s="1">
        <v>132888.350292788</v>
      </c>
      <c r="BQ355" s="1">
        <v>132863.59856056399</v>
      </c>
      <c r="BR355" s="1">
        <v>104142.234638414</v>
      </c>
      <c r="BS355" s="1">
        <v>132317.74877188899</v>
      </c>
      <c r="BT355" s="1">
        <v>132317.74877188899</v>
      </c>
      <c r="BU355" s="1">
        <v>50158.625421346202</v>
      </c>
      <c r="BV355" s="7">
        <v>2.6379859428041201</v>
      </c>
      <c r="BW355" s="7">
        <v>0.37907707686153103</v>
      </c>
      <c r="BX355" s="1">
        <v>40166.2709950918</v>
      </c>
      <c r="BY355" s="1">
        <v>58664.908455192097</v>
      </c>
      <c r="BZ355" s="1">
        <v>9735.8888835195794</v>
      </c>
      <c r="CA355" s="1">
        <v>57911.262855456298</v>
      </c>
      <c r="CB355" s="1">
        <v>66422.817096805695</v>
      </c>
      <c r="CC355" s="1">
        <v>42621.961909623897</v>
      </c>
      <c r="CD355" s="1">
        <v>46947.440033812498</v>
      </c>
      <c r="CE355" s="1">
        <v>57931.559837781097</v>
      </c>
      <c r="CF355" s="1">
        <v>47337.7908108802</v>
      </c>
      <c r="CG355" s="1">
        <v>49975.056836716001</v>
      </c>
      <c r="CH355" s="1">
        <v>50158.625421346202</v>
      </c>
      <c r="CI355" s="1">
        <v>44453.540862444999</v>
      </c>
      <c r="CJ355" s="1">
        <v>51746.191987241102</v>
      </c>
      <c r="CK355" s="1">
        <v>49104.5816010622</v>
      </c>
      <c r="CL355" s="1">
        <v>51686.269699412704</v>
      </c>
      <c r="CM355" s="1">
        <v>41467.065468231704</v>
      </c>
      <c r="CN355" s="1">
        <v>54427.545036216601</v>
      </c>
      <c r="CO355" s="1">
        <v>73890.944680602901</v>
      </c>
      <c r="CP355" s="1">
        <v>50374.927377941603</v>
      </c>
      <c r="CQ355" s="1">
        <v>50365.544563642499</v>
      </c>
      <c r="CR355" s="1">
        <v>39477.933884557897</v>
      </c>
      <c r="CS355" s="1">
        <v>50158.625421346202</v>
      </c>
      <c r="CT355" s="20">
        <v>46759.513029065303</v>
      </c>
      <c r="CU355" s="20">
        <v>56168.854228263001</v>
      </c>
      <c r="CV355" s="20">
        <v>50937.053551728401</v>
      </c>
      <c r="CW355" s="20">
        <v>64259.008753848801</v>
      </c>
      <c r="CX355" s="20">
        <v>45276.152736658798</v>
      </c>
      <c r="CY355" s="20">
        <v>51320.026464668197</v>
      </c>
      <c r="CZ355" s="20">
        <v>50782.760901453003</v>
      </c>
      <c r="DA355" s="20">
        <v>52110.696968394201</v>
      </c>
      <c r="DB355" s="20">
        <v>48703.663734955997</v>
      </c>
      <c r="DC355" s="22">
        <v>43081.594192482597</v>
      </c>
      <c r="DD355" s="22">
        <v>46357.259993792999</v>
      </c>
      <c r="DE355" s="22">
        <v>53777.553466779602</v>
      </c>
      <c r="DF355" s="22">
        <v>51792.5492615943</v>
      </c>
      <c r="DG355" s="22">
        <v>48296.199183180397</v>
      </c>
      <c r="DH355" s="22">
        <v>49735.124650129801</v>
      </c>
      <c r="DI355" s="22">
        <v>62465.2296104325</v>
      </c>
      <c r="DJ355" s="22">
        <v>50978.754114520299</v>
      </c>
      <c r="DK355" s="22">
        <v>44431.165754027301</v>
      </c>
      <c r="DL355" s="22">
        <v>49972.107007144499</v>
      </c>
      <c r="DM355" s="6">
        <v>-4.8831573091208502E-2</v>
      </c>
      <c r="DN355" s="6">
        <v>-1.03442544085302</v>
      </c>
      <c r="DO355" s="5">
        <v>0.61809615015557196</v>
      </c>
      <c r="DP355" s="5">
        <v>0.82681973168824396</v>
      </c>
      <c r="DQ355" s="24">
        <v>51813.081152115097</v>
      </c>
      <c r="DR355" s="26">
        <v>50088.753723408401</v>
      </c>
      <c r="DS355" t="s">
        <v>1443</v>
      </c>
      <c r="DT355" t="s">
        <v>1442</v>
      </c>
      <c r="DU355" t="s">
        <v>838</v>
      </c>
      <c r="DV355" t="s">
        <v>838</v>
      </c>
      <c r="DW355" t="s">
        <v>5493</v>
      </c>
      <c r="DX355" t="s">
        <v>5494</v>
      </c>
      <c r="DY355" t="s">
        <v>5495</v>
      </c>
      <c r="DZ355" t="s">
        <v>5496</v>
      </c>
      <c r="EA355" t="s">
        <v>5497</v>
      </c>
      <c r="EB355" t="str">
        <f>"CD97"</f>
        <v>CD97</v>
      </c>
      <c r="EC355" t="s">
        <v>1508</v>
      </c>
      <c r="ED355" t="s">
        <v>1506</v>
      </c>
      <c r="EE355">
        <v>9606</v>
      </c>
      <c r="EF355" s="15" t="str">
        <f>HYPERLINK("http://www.uniprot.org/uniprot/P48960", "P48960")</f>
        <v>P48960</v>
      </c>
      <c r="EG355" t="s">
        <v>5498</v>
      </c>
      <c r="EH355" t="s">
        <v>1763</v>
      </c>
      <c r="EI355" t="s">
        <v>2268</v>
      </c>
      <c r="EJ355" t="s">
        <v>1542</v>
      </c>
      <c r="EK355" t="s">
        <v>1508</v>
      </c>
      <c r="EL355" t="s">
        <v>1508</v>
      </c>
      <c r="EM355" t="s">
        <v>3048</v>
      </c>
      <c r="EN355" t="s">
        <v>2019</v>
      </c>
      <c r="EO355" t="s">
        <v>5499</v>
      </c>
      <c r="EP355" t="s">
        <v>1575</v>
      </c>
      <c r="EQ355" t="s">
        <v>1514</v>
      </c>
      <c r="ER355" t="s">
        <v>5500</v>
      </c>
      <c r="ES355" t="s">
        <v>5501</v>
      </c>
      <c r="ET355" t="s">
        <v>5502</v>
      </c>
      <c r="EU355" t="s">
        <v>1508</v>
      </c>
      <c r="EV355" t="s">
        <v>5503</v>
      </c>
      <c r="EW355" t="s">
        <v>98</v>
      </c>
    </row>
    <row r="356" spans="1:153">
      <c r="A356">
        <v>621</v>
      </c>
      <c r="B356">
        <v>1</v>
      </c>
      <c r="C356" t="s">
        <v>840</v>
      </c>
      <c r="D356" t="s">
        <v>98</v>
      </c>
      <c r="E356" t="s">
        <v>98</v>
      </c>
      <c r="F356" t="s">
        <v>98</v>
      </c>
      <c r="G356" t="s">
        <v>98</v>
      </c>
      <c r="H356" t="s">
        <v>98</v>
      </c>
      <c r="I356">
        <v>19.899999999999999</v>
      </c>
      <c r="J356">
        <v>277</v>
      </c>
      <c r="K356">
        <v>30705</v>
      </c>
      <c r="L356" t="s">
        <v>841</v>
      </c>
      <c r="M356">
        <v>12</v>
      </c>
      <c r="N356">
        <v>12</v>
      </c>
      <c r="O356">
        <v>1</v>
      </c>
      <c r="P356">
        <v>8</v>
      </c>
      <c r="Q356">
        <v>4</v>
      </c>
      <c r="R356">
        <v>8</v>
      </c>
      <c r="S356">
        <v>4</v>
      </c>
      <c r="T356">
        <v>8</v>
      </c>
      <c r="U356">
        <v>4</v>
      </c>
      <c r="V356">
        <v>8</v>
      </c>
      <c r="W356" s="1">
        <v>114995.25780000001</v>
      </c>
      <c r="X356" s="1">
        <v>90655.276790000004</v>
      </c>
      <c r="Y356" s="1">
        <v>13621.79276</v>
      </c>
      <c r="Z356" s="1">
        <v>100616.24890000001</v>
      </c>
      <c r="AA356" s="1">
        <v>41658.584049999998</v>
      </c>
      <c r="AB356" s="1">
        <v>78459.262820000004</v>
      </c>
      <c r="AC356" s="1">
        <v>146510.37950000001</v>
      </c>
      <c r="AD356" s="1">
        <v>101631.0027</v>
      </c>
      <c r="AE356" s="1">
        <v>127130.1404</v>
      </c>
      <c r="AF356" s="1">
        <v>96490.813840000003</v>
      </c>
      <c r="AG356" s="1">
        <v>99794.10742</v>
      </c>
      <c r="AH356">
        <v>4</v>
      </c>
      <c r="AI356" s="1">
        <v>6922.8878169999998</v>
      </c>
      <c r="AJ356" s="1">
        <v>9469.1330569999991</v>
      </c>
      <c r="AK356" s="1">
        <v>12566.575440000001</v>
      </c>
      <c r="AL356" s="1">
        <v>10164.048220000001</v>
      </c>
      <c r="AM356" s="1">
        <v>7610.9110099999998</v>
      </c>
      <c r="AN356" s="1">
        <v>11424.6106</v>
      </c>
      <c r="AO356" s="1">
        <v>10085.072749999999</v>
      </c>
      <c r="AP356" s="1">
        <v>8865.5845950000003</v>
      </c>
      <c r="AQ356" s="1">
        <v>5046.5626220000004</v>
      </c>
      <c r="AR356" s="1">
        <v>19022.89185</v>
      </c>
      <c r="AS356" s="1">
        <v>10117.827799999999</v>
      </c>
      <c r="AT356" s="1">
        <v>51039.044215499998</v>
      </c>
      <c r="AU356" s="1">
        <v>91960.260634545397</v>
      </c>
      <c r="AV356" s="1">
        <v>10117.8277964545</v>
      </c>
      <c r="AW356" s="1">
        <v>57470.730344616197</v>
      </c>
      <c r="AX356" s="1">
        <v>80168.6898404729</v>
      </c>
      <c r="AY356" s="1">
        <v>9678.2327791910902</v>
      </c>
      <c r="AZ356" s="1">
        <v>73611.897122975701</v>
      </c>
      <c r="BA356" s="1">
        <v>73683.698987256095</v>
      </c>
      <c r="BB356" s="1">
        <v>56675.162138424297</v>
      </c>
      <c r="BC356" s="1">
        <v>86174.669417207799</v>
      </c>
      <c r="BD356" s="1">
        <v>70190.181671772894</v>
      </c>
      <c r="BE356" s="1">
        <v>79546.163878188599</v>
      </c>
      <c r="BF356" s="1">
        <v>65524.677644341602</v>
      </c>
      <c r="BG356" s="1">
        <v>70903.339862742403</v>
      </c>
      <c r="BH356" s="1">
        <v>70903.339862742403</v>
      </c>
      <c r="BI356" s="1">
        <v>14092.0680016899</v>
      </c>
      <c r="BJ356" s="1">
        <v>17874.4392186806</v>
      </c>
      <c r="BK356" s="1">
        <v>22399.709726212099</v>
      </c>
      <c r="BL356" s="1">
        <v>16023.385167972199</v>
      </c>
      <c r="BM356" s="1">
        <v>11997.9342571997</v>
      </c>
      <c r="BN356" s="1">
        <v>19539.6506098709</v>
      </c>
      <c r="BO356" s="1">
        <v>16459.2436623637</v>
      </c>
      <c r="BP356" s="1">
        <v>15074.1156153384</v>
      </c>
      <c r="BQ356" s="1">
        <v>14846.4245865545</v>
      </c>
      <c r="BR356" s="1">
        <v>20042.054658186498</v>
      </c>
      <c r="BS356" s="1">
        <v>17075.550096683099</v>
      </c>
      <c r="BT356" s="1">
        <v>17075.550096683099</v>
      </c>
      <c r="BU356" s="1">
        <v>34795.309049473901</v>
      </c>
      <c r="BV356" s="7">
        <v>0.49074287779436299</v>
      </c>
      <c r="BW356" s="7">
        <v>2.0377269752634701</v>
      </c>
      <c r="BX356" s="1">
        <v>28203.351598260801</v>
      </c>
      <c r="BY356" s="1">
        <v>39342.213561317403</v>
      </c>
      <c r="BZ356" s="1">
        <v>4749.5238060239699</v>
      </c>
      <c r="CA356" s="1">
        <v>36124.514234031703</v>
      </c>
      <c r="CB356" s="1">
        <v>36159.750487539597</v>
      </c>
      <c r="CC356" s="1">
        <v>27812.932167272498</v>
      </c>
      <c r="CD356" s="1">
        <v>42289.605262778401</v>
      </c>
      <c r="CE356" s="1">
        <v>34445.331746515003</v>
      </c>
      <c r="CF356" s="1">
        <v>39036.7133790843</v>
      </c>
      <c r="CG356" s="1">
        <v>32155.7688737321</v>
      </c>
      <c r="CH356" s="1">
        <v>34795.309049473901</v>
      </c>
      <c r="CI356" s="1">
        <v>28715.787104290699</v>
      </c>
      <c r="CJ356" s="1">
        <v>36423.226963612899</v>
      </c>
      <c r="CK356" s="1">
        <v>45644.492747174103</v>
      </c>
      <c r="CL356" s="1">
        <v>32651.284191813698</v>
      </c>
      <c r="CM356" s="1">
        <v>24448.514283333701</v>
      </c>
      <c r="CN356" s="1">
        <v>39816.473134957399</v>
      </c>
      <c r="CO356" s="1">
        <v>33539.4448032328</v>
      </c>
      <c r="CP356" s="1">
        <v>30716.932017615502</v>
      </c>
      <c r="CQ356" s="1">
        <v>30252.959866237001</v>
      </c>
      <c r="CR356" s="1">
        <v>40840.235416691699</v>
      </c>
      <c r="CS356" s="1">
        <v>34795.309049473901</v>
      </c>
      <c r="CT356" s="20">
        <v>32832.895707030802</v>
      </c>
      <c r="CU356" s="20">
        <v>37668.294671092299</v>
      </c>
      <c r="CV356" s="20">
        <v>31774.066482745999</v>
      </c>
      <c r="CW356" s="20">
        <v>34981.800301082701</v>
      </c>
      <c r="CX356" s="20">
        <v>29247.172163637999</v>
      </c>
      <c r="CY356" s="20">
        <v>36123.256609145799</v>
      </c>
      <c r="CZ356" s="20">
        <v>47204.4213812772</v>
      </c>
      <c r="DA356" s="20">
        <v>32919.403664525998</v>
      </c>
      <c r="DB356" s="20">
        <v>28715.131033011901</v>
      </c>
      <c r="DC356" s="22">
        <v>28112.864899889199</v>
      </c>
      <c r="DD356" s="22">
        <v>41757.979237836102</v>
      </c>
      <c r="DE356" s="22">
        <v>31975.415039163199</v>
      </c>
      <c r="DF356" s="22">
        <v>42710.292687175097</v>
      </c>
      <c r="DG356" s="22">
        <v>31075.530809063799</v>
      </c>
      <c r="DH356" s="22">
        <v>36383.732780487502</v>
      </c>
      <c r="DI356" s="22">
        <v>28353.259383762299</v>
      </c>
      <c r="DJ356" s="22">
        <v>31085.1251998855</v>
      </c>
      <c r="DK356" s="22">
        <v>26688.369718075701</v>
      </c>
      <c r="DL356" s="22">
        <v>51696.540665168803</v>
      </c>
      <c r="DM356" s="6">
        <v>1.5589311816261499E-2</v>
      </c>
      <c r="DN356" s="6">
        <v>1.01088000794884</v>
      </c>
      <c r="DO356" s="5">
        <v>0.91077332175277104</v>
      </c>
      <c r="DP356" s="5">
        <v>0.96395113642534602</v>
      </c>
      <c r="DQ356" s="24">
        <v>34607.382445950097</v>
      </c>
      <c r="DR356" s="26">
        <v>34983.911042050699</v>
      </c>
      <c r="DS356" t="s">
        <v>1441</v>
      </c>
      <c r="DT356" t="s">
        <v>1442</v>
      </c>
      <c r="DU356" t="s">
        <v>840</v>
      </c>
      <c r="DV356" t="s">
        <v>840</v>
      </c>
      <c r="DW356" t="s">
        <v>5504</v>
      </c>
      <c r="DX356" t="s">
        <v>5505</v>
      </c>
      <c r="DY356" t="s">
        <v>5506</v>
      </c>
      <c r="DZ356" t="s">
        <v>5507</v>
      </c>
      <c r="EA356" t="s">
        <v>5508</v>
      </c>
      <c r="EB356" t="str">
        <f>"COLEC10"</f>
        <v>COLEC10</v>
      </c>
      <c r="EC356" t="s">
        <v>5509</v>
      </c>
      <c r="ED356" t="s">
        <v>1506</v>
      </c>
      <c r="EE356">
        <v>9606</v>
      </c>
      <c r="EF356" s="15" t="str">
        <f>HYPERLINK("http://www.uniprot.org/uniprot/Q9Y6Z7", "Q9Y6Z7")</f>
        <v>Q9Y6Z7</v>
      </c>
      <c r="EG356" t="s">
        <v>5510</v>
      </c>
      <c r="EH356" t="s">
        <v>1508</v>
      </c>
      <c r="EI356" t="s">
        <v>5511</v>
      </c>
      <c r="EJ356" t="s">
        <v>1508</v>
      </c>
      <c r="EK356" t="s">
        <v>1508</v>
      </c>
      <c r="EL356" t="s">
        <v>1603</v>
      </c>
      <c r="EM356" t="s">
        <v>5512</v>
      </c>
      <c r="EN356" t="s">
        <v>2831</v>
      </c>
      <c r="EO356" t="s">
        <v>1508</v>
      </c>
      <c r="EP356" t="s">
        <v>1617</v>
      </c>
      <c r="EQ356" t="s">
        <v>1508</v>
      </c>
      <c r="ER356" t="s">
        <v>5513</v>
      </c>
      <c r="ES356" t="s">
        <v>5514</v>
      </c>
      <c r="ET356" t="s">
        <v>5515</v>
      </c>
      <c r="EU356" t="s">
        <v>1508</v>
      </c>
      <c r="EV356" t="s">
        <v>2836</v>
      </c>
      <c r="EW356" t="s">
        <v>98</v>
      </c>
    </row>
    <row r="357" spans="1:153">
      <c r="A357">
        <v>262</v>
      </c>
      <c r="B357">
        <v>1</v>
      </c>
      <c r="C357" t="s">
        <v>842</v>
      </c>
      <c r="D357" t="s">
        <v>98</v>
      </c>
      <c r="E357" t="s">
        <v>98</v>
      </c>
      <c r="F357" t="s">
        <v>98</v>
      </c>
      <c r="G357" t="s">
        <v>98</v>
      </c>
      <c r="H357" t="s">
        <v>98</v>
      </c>
      <c r="I357">
        <v>29.5</v>
      </c>
      <c r="J357">
        <v>105</v>
      </c>
      <c r="K357">
        <v>11737</v>
      </c>
      <c r="L357" t="s">
        <v>843</v>
      </c>
      <c r="M357">
        <v>11</v>
      </c>
      <c r="N357">
        <v>11</v>
      </c>
      <c r="O357">
        <v>1</v>
      </c>
      <c r="P357">
        <v>5</v>
      </c>
      <c r="Q357">
        <v>6</v>
      </c>
      <c r="R357">
        <v>5</v>
      </c>
      <c r="S357">
        <v>6</v>
      </c>
      <c r="T357">
        <v>5</v>
      </c>
      <c r="U357">
        <v>6</v>
      </c>
      <c r="V357">
        <v>5</v>
      </c>
      <c r="W357" s="1">
        <v>82501.553339999999</v>
      </c>
      <c r="X357" s="1">
        <v>48397.1181</v>
      </c>
      <c r="Y357" s="1">
        <v>10040.74886</v>
      </c>
      <c r="Z357" s="1">
        <v>235925.90479999999</v>
      </c>
      <c r="AA357" s="1">
        <v>35006.40814</v>
      </c>
      <c r="AB357" s="1">
        <v>82773.896850000005</v>
      </c>
      <c r="AC357" s="1">
        <v>75658.237429999994</v>
      </c>
      <c r="AD357" s="1">
        <v>162880.0171</v>
      </c>
      <c r="AE357" s="1">
        <v>51624.6181</v>
      </c>
      <c r="AF357" s="1">
        <v>63857.610350000003</v>
      </c>
      <c r="AG357" s="1">
        <v>93180.596019999997</v>
      </c>
      <c r="AH357">
        <v>6</v>
      </c>
      <c r="AI357" s="1">
        <v>7980.4936520000001</v>
      </c>
      <c r="AJ357" s="1">
        <v>10309.825440000001</v>
      </c>
      <c r="AK357" s="1">
        <v>10524.023800000001</v>
      </c>
      <c r="AL357" s="1">
        <v>17001.781490000001</v>
      </c>
      <c r="AM357" s="1">
        <v>9767.9555039999996</v>
      </c>
      <c r="AN357" s="1">
        <v>12325.485930000001</v>
      </c>
      <c r="AO357" s="1">
        <v>21935.23962</v>
      </c>
      <c r="AP357" s="1">
        <v>9767.0596619999997</v>
      </c>
      <c r="AQ357" s="1">
        <v>10073.22601</v>
      </c>
      <c r="AR357" s="1">
        <v>17426.30774</v>
      </c>
      <c r="AS357" s="1">
        <v>12711.139880000001</v>
      </c>
      <c r="AT357" s="1">
        <v>49166.783991727199</v>
      </c>
      <c r="AU357" s="1">
        <v>85622.428099090903</v>
      </c>
      <c r="AV357" s="1">
        <v>12711.1398843636</v>
      </c>
      <c r="AW357" s="1">
        <v>41231.4787211609</v>
      </c>
      <c r="AX357" s="1">
        <v>42798.761280265899</v>
      </c>
      <c r="AY357" s="1">
        <v>7133.9144895695399</v>
      </c>
      <c r="AZ357" s="1">
        <v>172605.85265947599</v>
      </c>
      <c r="BA357" s="1">
        <v>61917.650319485401</v>
      </c>
      <c r="BB357" s="1">
        <v>59791.844279310797</v>
      </c>
      <c r="BC357" s="1">
        <v>44500.762481602003</v>
      </c>
      <c r="BD357" s="1">
        <v>112491.047881302</v>
      </c>
      <c r="BE357" s="1">
        <v>32301.862631558099</v>
      </c>
      <c r="BF357" s="1">
        <v>43364.224704954802</v>
      </c>
      <c r="BG357" s="1">
        <v>66204.464762764794</v>
      </c>
      <c r="BH357" s="1">
        <v>66204.464762764794</v>
      </c>
      <c r="BI357" s="1">
        <v>16244.9056237594</v>
      </c>
      <c r="BJ357" s="1">
        <v>19461.374877001799</v>
      </c>
      <c r="BK357" s="1">
        <v>18758.895722806999</v>
      </c>
      <c r="BL357" s="1">
        <v>26802.912329745999</v>
      </c>
      <c r="BM357" s="1">
        <v>15398.3258785001</v>
      </c>
      <c r="BN357" s="1">
        <v>21080.428655404699</v>
      </c>
      <c r="BO357" s="1">
        <v>35799.191800367902</v>
      </c>
      <c r="BP357" s="1">
        <v>16606.889820884498</v>
      </c>
      <c r="BQ357" s="1">
        <v>29634.307845270701</v>
      </c>
      <c r="BR357" s="1">
        <v>18359.932599598898</v>
      </c>
      <c r="BS357" s="1">
        <v>21452.203980669299</v>
      </c>
      <c r="BT357" s="1">
        <v>21452.203980669299</v>
      </c>
      <c r="BU357" s="1">
        <v>37685.9613453321</v>
      </c>
      <c r="BV357" s="7">
        <v>0.56923594927283006</v>
      </c>
      <c r="BW357" s="7">
        <v>1.7567407702859299</v>
      </c>
      <c r="BX357" s="1">
        <v>23470.439929762499</v>
      </c>
      <c r="BY357" s="1">
        <v>24362.593505073401</v>
      </c>
      <c r="BZ357" s="1">
        <v>4060.8805865013201</v>
      </c>
      <c r="CA357" s="1">
        <v>98253.456388663195</v>
      </c>
      <c r="CB357" s="1">
        <v>35245.752456355403</v>
      </c>
      <c r="CC357" s="1">
        <v>34035.667237106703</v>
      </c>
      <c r="CD357" s="1">
        <v>25331.4337745794</v>
      </c>
      <c r="CE357" s="1">
        <v>64033.948425408598</v>
      </c>
      <c r="CF357" s="1">
        <v>18387.3814383555</v>
      </c>
      <c r="CG357" s="1">
        <v>24684.475614405201</v>
      </c>
      <c r="CH357" s="1">
        <v>37685.9613453321</v>
      </c>
      <c r="CI357" s="1">
        <v>28538.088018705399</v>
      </c>
      <c r="CJ357" s="1">
        <v>34188.590692247599</v>
      </c>
      <c r="CK357" s="1">
        <v>32954.516921797702</v>
      </c>
      <c r="CL357" s="1">
        <v>47085.768852064597</v>
      </c>
      <c r="CM357" s="1">
        <v>27050.8668649102</v>
      </c>
      <c r="CN357" s="1">
        <v>37032.848474053499</v>
      </c>
      <c r="CO357" s="1">
        <v>62889.899778992403</v>
      </c>
      <c r="CP357" s="1">
        <v>29174.000415994498</v>
      </c>
      <c r="CQ357" s="1">
        <v>52059.796790991502</v>
      </c>
      <c r="CR357" s="1">
        <v>32253.642137417301</v>
      </c>
      <c r="CS357" s="1">
        <v>37685.9613453321</v>
      </c>
      <c r="CT357" s="20">
        <v>27323.082638857199</v>
      </c>
      <c r="CU357" s="20">
        <v>23326.022306062001</v>
      </c>
      <c r="CV357" s="20">
        <v>86420.867426140103</v>
      </c>
      <c r="CW357" s="20">
        <v>34097.576926436202</v>
      </c>
      <c r="CX357" s="20">
        <v>29066.184760069402</v>
      </c>
      <c r="CY357" s="20">
        <v>33907.024106208199</v>
      </c>
      <c r="CZ357" s="20">
        <v>34080.7578213097</v>
      </c>
      <c r="DA357" s="20">
        <v>47472.418621877703</v>
      </c>
      <c r="DB357" s="20">
        <v>31771.631502040698</v>
      </c>
      <c r="DC357" s="22">
        <v>34402.705513382803</v>
      </c>
      <c r="DD357" s="22">
        <v>25012.9902856892</v>
      </c>
      <c r="DE357" s="22">
        <v>59442.367766017203</v>
      </c>
      <c r="DF357" s="22">
        <v>20117.739814737401</v>
      </c>
      <c r="DG357" s="22">
        <v>23855.2275168161</v>
      </c>
      <c r="DH357" s="22">
        <v>33840.095741611098</v>
      </c>
      <c r="DI357" s="22">
        <v>53165.270072708998</v>
      </c>
      <c r="DJ357" s="22">
        <v>29523.699013710899</v>
      </c>
      <c r="DK357" s="22">
        <v>45925.790744080798</v>
      </c>
      <c r="DL357" s="22">
        <v>40827.426809477103</v>
      </c>
      <c r="DM357" s="6">
        <v>-7.6585233448872303E-2</v>
      </c>
      <c r="DN357" s="6">
        <v>-1.0545173781725401</v>
      </c>
      <c r="DO357" s="5">
        <v>0.74820234168426603</v>
      </c>
      <c r="DP357" s="5">
        <v>0.88265736036269804</v>
      </c>
      <c r="DQ357" s="24">
        <v>38607.285123222297</v>
      </c>
      <c r="DR357" s="26">
        <v>36611.331327823202</v>
      </c>
      <c r="DS357" t="s">
        <v>1443</v>
      </c>
      <c r="DT357" t="s">
        <v>1442</v>
      </c>
      <c r="DU357" t="s">
        <v>842</v>
      </c>
      <c r="DV357" t="s">
        <v>842</v>
      </c>
      <c r="DW357" t="s">
        <v>5516</v>
      </c>
      <c r="DX357" t="s">
        <v>5517</v>
      </c>
      <c r="DY357" t="s">
        <v>5518</v>
      </c>
      <c r="DZ357" t="s">
        <v>5519</v>
      </c>
      <c r="EA357" t="s">
        <v>5520</v>
      </c>
      <c r="EB357" t="str">
        <f>"TXN"</f>
        <v>TXN</v>
      </c>
      <c r="EC357" t="s">
        <v>5521</v>
      </c>
      <c r="ED357" t="s">
        <v>1506</v>
      </c>
      <c r="EE357">
        <v>9606</v>
      </c>
      <c r="EF357" s="15" t="str">
        <f>HYPERLINK("http://www.uniprot.org/uniprot/P10599", "P10599")</f>
        <v>P10599</v>
      </c>
      <c r="EG357" t="s">
        <v>5522</v>
      </c>
      <c r="EH357" t="s">
        <v>5523</v>
      </c>
      <c r="EI357" t="s">
        <v>3749</v>
      </c>
      <c r="EJ357" t="s">
        <v>2410</v>
      </c>
      <c r="EK357" t="s">
        <v>1508</v>
      </c>
      <c r="EL357" t="s">
        <v>1508</v>
      </c>
      <c r="EM357" t="s">
        <v>3684</v>
      </c>
      <c r="EN357" t="s">
        <v>1508</v>
      </c>
      <c r="EO357" t="s">
        <v>5524</v>
      </c>
      <c r="EP357" t="s">
        <v>5525</v>
      </c>
      <c r="EQ357" t="s">
        <v>1514</v>
      </c>
      <c r="ER357" t="s">
        <v>5526</v>
      </c>
      <c r="ES357" t="s">
        <v>5527</v>
      </c>
      <c r="ET357" t="s">
        <v>5528</v>
      </c>
      <c r="EU357" t="s">
        <v>1508</v>
      </c>
      <c r="EV357" t="s">
        <v>5529</v>
      </c>
      <c r="EW357" t="s">
        <v>98</v>
      </c>
    </row>
    <row r="358" spans="1:153">
      <c r="A358">
        <v>597</v>
      </c>
      <c r="B358">
        <v>1</v>
      </c>
      <c r="C358" t="s">
        <v>844</v>
      </c>
      <c r="D358" t="s">
        <v>98</v>
      </c>
      <c r="E358" t="s">
        <v>98</v>
      </c>
      <c r="F358" t="s">
        <v>98</v>
      </c>
      <c r="G358" t="s">
        <v>98</v>
      </c>
      <c r="H358" t="s">
        <v>98</v>
      </c>
      <c r="I358">
        <v>3.8</v>
      </c>
      <c r="J358">
        <v>941</v>
      </c>
      <c r="K358">
        <v>107234</v>
      </c>
      <c r="L358" t="s">
        <v>845</v>
      </c>
      <c r="M358">
        <v>5</v>
      </c>
      <c r="N358">
        <v>5</v>
      </c>
      <c r="O358">
        <v>1</v>
      </c>
      <c r="P358">
        <v>3</v>
      </c>
      <c r="Q358">
        <v>2</v>
      </c>
      <c r="R358">
        <v>3</v>
      </c>
      <c r="S358">
        <v>2</v>
      </c>
      <c r="T358">
        <v>3</v>
      </c>
      <c r="U358">
        <v>2</v>
      </c>
      <c r="V358">
        <v>3</v>
      </c>
      <c r="W358" s="1">
        <v>100161.67750000001</v>
      </c>
      <c r="X358" s="1">
        <v>84118.689450000005</v>
      </c>
      <c r="Y358" s="1">
        <v>12835.44371</v>
      </c>
      <c r="Z358" s="1">
        <v>102981.15059999999</v>
      </c>
      <c r="AA358" s="1">
        <v>34543.330320000001</v>
      </c>
      <c r="AB358" s="1">
        <v>113082.686</v>
      </c>
      <c r="AC358" s="1">
        <v>117139.3542</v>
      </c>
      <c r="AD358" s="1">
        <v>98376.146489999999</v>
      </c>
      <c r="AE358" s="1">
        <v>100595.5825</v>
      </c>
      <c r="AF358" s="1">
        <v>128581.5811</v>
      </c>
      <c r="AG358" s="1">
        <v>97731.133130000002</v>
      </c>
      <c r="AH358">
        <v>2</v>
      </c>
      <c r="AI358" s="1">
        <v>5335.7213140000003</v>
      </c>
      <c r="AJ358" s="1">
        <v>5839.2360840000001</v>
      </c>
      <c r="AK358" s="1">
        <v>5872.8652350000002</v>
      </c>
      <c r="AL358" s="1">
        <v>6626.51001</v>
      </c>
      <c r="AM358" s="1">
        <v>5243.0454110000001</v>
      </c>
      <c r="AN358" s="1">
        <v>7605.8857420000004</v>
      </c>
      <c r="AO358" s="1">
        <v>9546.2375489999995</v>
      </c>
      <c r="AP358" s="1">
        <v>5602.4930420000001</v>
      </c>
      <c r="AQ358" s="1">
        <v>3372.8627320000001</v>
      </c>
      <c r="AR358" s="1">
        <v>9973.5834959999993</v>
      </c>
      <c r="AS358" s="1">
        <v>6501.8440620000001</v>
      </c>
      <c r="AT358" s="1">
        <v>48257.593621681801</v>
      </c>
      <c r="AU358" s="1">
        <v>90013.343181818098</v>
      </c>
      <c r="AV358" s="1">
        <v>6501.8440615454501</v>
      </c>
      <c r="AW358" s="1">
        <v>50057.409919271602</v>
      </c>
      <c r="AX358" s="1">
        <v>74388.224967043498</v>
      </c>
      <c r="AY358" s="1">
        <v>9119.5347219174691</v>
      </c>
      <c r="AZ358" s="1">
        <v>75342.083872626594</v>
      </c>
      <c r="BA358" s="1">
        <v>61098.580553321401</v>
      </c>
      <c r="BB358" s="1">
        <v>81685.442021063893</v>
      </c>
      <c r="BC358" s="1">
        <v>68899.180784186101</v>
      </c>
      <c r="BD358" s="1">
        <v>67942.255914612193</v>
      </c>
      <c r="BE358" s="1">
        <v>62943.3167130117</v>
      </c>
      <c r="BF358" s="1">
        <v>87316.774698863606</v>
      </c>
      <c r="BG358" s="1">
        <v>69437.604349959394</v>
      </c>
      <c r="BH358" s="1">
        <v>69437.604349959394</v>
      </c>
      <c r="BI358" s="1">
        <v>10861.2691094477</v>
      </c>
      <c r="BJ358" s="1">
        <v>11022.4526193374</v>
      </c>
      <c r="BK358" s="1">
        <v>10468.283674678099</v>
      </c>
      <c r="BL358" s="1">
        <v>10446.538614478701</v>
      </c>
      <c r="BM358" s="1">
        <v>8265.2016382846905</v>
      </c>
      <c r="BN358" s="1">
        <v>13008.438990233801</v>
      </c>
      <c r="BO358" s="1">
        <v>15579.8429790996</v>
      </c>
      <c r="BP358" s="1">
        <v>9525.8949868761902</v>
      </c>
      <c r="BQ358" s="1">
        <v>9922.58611299925</v>
      </c>
      <c r="BR358" s="1">
        <v>10507.924196857501</v>
      </c>
      <c r="BS358" s="1">
        <v>10972.9643749721</v>
      </c>
      <c r="BT358" s="1">
        <v>10972.9643749721</v>
      </c>
      <c r="BU358" s="1">
        <v>27603.194721182401</v>
      </c>
      <c r="BV358" s="7">
        <v>0.39752515916397002</v>
      </c>
      <c r="BW358" s="7">
        <v>2.5155640516013702</v>
      </c>
      <c r="BX358" s="1">
        <v>19899.0798454945</v>
      </c>
      <c r="BY358" s="1">
        <v>29571.190969949199</v>
      </c>
      <c r="BZ358" s="1">
        <v>3625.2444918316</v>
      </c>
      <c r="CA358" s="1">
        <v>29950.373883211101</v>
      </c>
      <c r="CB358" s="1">
        <v>24288.222959151801</v>
      </c>
      <c r="CC358" s="1">
        <v>32472.018340802701</v>
      </c>
      <c r="CD358" s="1">
        <v>27389.157807500698</v>
      </c>
      <c r="CE358" s="1">
        <v>27008.7560964154</v>
      </c>
      <c r="CF358" s="1">
        <v>25021.5519946481</v>
      </c>
      <c r="CG358" s="1">
        <v>34710.614759850301</v>
      </c>
      <c r="CH358" s="1">
        <v>27603.194721182401</v>
      </c>
      <c r="CI358" s="1">
        <v>27322.218126495201</v>
      </c>
      <c r="CJ358" s="1">
        <v>27727.6855696848</v>
      </c>
      <c r="CK358" s="1">
        <v>26333.638093985799</v>
      </c>
      <c r="CL358" s="1">
        <v>26278.937002248302</v>
      </c>
      <c r="CM358" s="1">
        <v>20791.644120505702</v>
      </c>
      <c r="CN358" s="1">
        <v>32723.561491281998</v>
      </c>
      <c r="CO358" s="1">
        <v>39192.092927817102</v>
      </c>
      <c r="CP358" s="1">
        <v>23962.998988315499</v>
      </c>
      <c r="CQ358" s="1">
        <v>24960.9009247799</v>
      </c>
      <c r="CR358" s="1">
        <v>26433.356366567099</v>
      </c>
      <c r="CS358" s="1">
        <v>27603.194721182401</v>
      </c>
      <c r="CT358" s="20">
        <v>23165.4883624998</v>
      </c>
      <c r="CU358" s="20">
        <v>28313.006168173801</v>
      </c>
      <c r="CV358" s="20">
        <v>26343.473154629599</v>
      </c>
      <c r="CW358" s="20">
        <v>23497.002987285599</v>
      </c>
      <c r="CX358" s="20">
        <v>27827.815220105</v>
      </c>
      <c r="CY358" s="20">
        <v>27499.3289862003</v>
      </c>
      <c r="CZ358" s="20">
        <v>27233.606384365299</v>
      </c>
      <c r="DA358" s="20">
        <v>26494.729272196699</v>
      </c>
      <c r="DB358" s="20">
        <v>24420.084525097998</v>
      </c>
      <c r="DC358" s="22">
        <v>32822.194335766602</v>
      </c>
      <c r="DD358" s="22">
        <v>27044.846504492802</v>
      </c>
      <c r="DE358" s="22">
        <v>25072.082110569001</v>
      </c>
      <c r="DF358" s="22">
        <v>27376.223986914501</v>
      </c>
      <c r="DG358" s="22">
        <v>33544.549427720704</v>
      </c>
      <c r="DH358" s="22">
        <v>29902.329944922902</v>
      </c>
      <c r="DI358" s="22">
        <v>33131.841719329997</v>
      </c>
      <c r="DJ358" s="22">
        <v>24250.235124046099</v>
      </c>
      <c r="DK358" s="22">
        <v>22019.853770415401</v>
      </c>
      <c r="DL358" s="22">
        <v>33459.970746462197</v>
      </c>
      <c r="DM358" s="6">
        <v>0.14577359109184099</v>
      </c>
      <c r="DN358" s="6">
        <v>1.10633629030839</v>
      </c>
      <c r="DO358" s="5">
        <v>0.16619784703112001</v>
      </c>
      <c r="DP358" s="5">
        <v>0.50797345078362099</v>
      </c>
      <c r="DQ358" s="24">
        <v>26088.2816733949</v>
      </c>
      <c r="DR358" s="26">
        <v>28862.412767064001</v>
      </c>
      <c r="DS358" t="s">
        <v>1441</v>
      </c>
      <c r="DT358" t="s">
        <v>1442</v>
      </c>
      <c r="DU358" t="s">
        <v>844</v>
      </c>
      <c r="DV358" t="s">
        <v>844</v>
      </c>
      <c r="DW358" t="s">
        <v>5530</v>
      </c>
      <c r="DX358" t="s">
        <v>5531</v>
      </c>
      <c r="DY358" t="s">
        <v>5532</v>
      </c>
      <c r="DZ358" t="s">
        <v>5533</v>
      </c>
      <c r="EA358" t="s">
        <v>5534</v>
      </c>
      <c r="EB358" t="str">
        <f>"ERAP1"</f>
        <v>ERAP1</v>
      </c>
      <c r="EC358" t="s">
        <v>5535</v>
      </c>
      <c r="ED358" t="s">
        <v>1506</v>
      </c>
      <c r="EE358">
        <v>9606</v>
      </c>
      <c r="EF358" s="15" t="str">
        <f>HYPERLINK("http://www.uniprot.org/uniprot/Q9NZ08", "Q9NZ08")</f>
        <v>Q9NZ08</v>
      </c>
      <c r="EG358" t="s">
        <v>5536</v>
      </c>
      <c r="EH358" t="s">
        <v>5537</v>
      </c>
      <c r="EI358" t="s">
        <v>5488</v>
      </c>
      <c r="EJ358" t="s">
        <v>1542</v>
      </c>
      <c r="EK358" t="s">
        <v>1508</v>
      </c>
      <c r="EL358" t="s">
        <v>1508</v>
      </c>
      <c r="EM358" t="s">
        <v>2815</v>
      </c>
      <c r="EN358" t="s">
        <v>2208</v>
      </c>
      <c r="EO358" t="s">
        <v>5464</v>
      </c>
      <c r="EP358" t="s">
        <v>1617</v>
      </c>
      <c r="EQ358" t="s">
        <v>1514</v>
      </c>
      <c r="ER358" t="s">
        <v>5538</v>
      </c>
      <c r="ES358" t="s">
        <v>5539</v>
      </c>
      <c r="ET358" t="s">
        <v>5540</v>
      </c>
      <c r="EU358" t="s">
        <v>1508</v>
      </c>
      <c r="EV358" t="s">
        <v>5541</v>
      </c>
      <c r="EW358" t="s">
        <v>98</v>
      </c>
    </row>
    <row r="359" spans="1:153">
      <c r="A359">
        <v>264</v>
      </c>
      <c r="B359">
        <v>1</v>
      </c>
      <c r="C359" t="s">
        <v>846</v>
      </c>
      <c r="D359" t="s">
        <v>98</v>
      </c>
      <c r="E359" t="s">
        <v>98</v>
      </c>
      <c r="F359" t="s">
        <v>98</v>
      </c>
      <c r="G359" t="s">
        <v>98</v>
      </c>
      <c r="H359" t="s">
        <v>98</v>
      </c>
      <c r="I359">
        <v>7.4</v>
      </c>
      <c r="J359">
        <v>457</v>
      </c>
      <c r="K359">
        <v>50688</v>
      </c>
      <c r="L359" t="s">
        <v>847</v>
      </c>
      <c r="M359">
        <v>5</v>
      </c>
      <c r="N359">
        <v>5</v>
      </c>
      <c r="O359">
        <v>1</v>
      </c>
      <c r="P359">
        <v>3</v>
      </c>
      <c r="Q359">
        <v>2</v>
      </c>
      <c r="R359">
        <v>3</v>
      </c>
      <c r="S359">
        <v>2</v>
      </c>
      <c r="T359">
        <v>3</v>
      </c>
      <c r="U359">
        <v>2</v>
      </c>
      <c r="V359">
        <v>3</v>
      </c>
      <c r="W359" s="1">
        <v>140899.4424</v>
      </c>
      <c r="X359" s="1">
        <v>95173.772459999993</v>
      </c>
      <c r="Y359" s="1">
        <v>18438.448240000002</v>
      </c>
      <c r="Z359" s="1">
        <v>83318.599610000005</v>
      </c>
      <c r="AA359" s="1">
        <v>32503.973150000002</v>
      </c>
      <c r="AB359" s="1">
        <v>144620.92379999999</v>
      </c>
      <c r="AC359" s="1">
        <v>119684.3867</v>
      </c>
      <c r="AD359" s="1">
        <v>110982.6211</v>
      </c>
      <c r="AE359" s="1">
        <v>74859.694340000002</v>
      </c>
      <c r="AF359" s="1">
        <v>101726.208</v>
      </c>
      <c r="AG359" s="1">
        <v>100418.8468</v>
      </c>
      <c r="AH359">
        <v>2</v>
      </c>
      <c r="AI359" s="1">
        <v>2407.9830929999998</v>
      </c>
      <c r="AJ359" s="1">
        <v>1402.3672489999999</v>
      </c>
      <c r="AK359" s="1">
        <v>1638.782776</v>
      </c>
      <c r="AL359" s="1">
        <v>1464.2643430000001</v>
      </c>
      <c r="AM359" s="1">
        <v>2183.6026609999999</v>
      </c>
      <c r="AN359" s="1">
        <v>1398.254639</v>
      </c>
      <c r="AO359" s="1">
        <v>2998.900756</v>
      </c>
      <c r="AP359" s="1">
        <v>4487.9671639999997</v>
      </c>
      <c r="AQ359" s="1">
        <v>982.15194699999995</v>
      </c>
      <c r="AR359" s="1">
        <v>6698.0876459999999</v>
      </c>
      <c r="AS359" s="1">
        <v>2566.2362269999999</v>
      </c>
      <c r="AT359" s="1">
        <v>47766.159777318098</v>
      </c>
      <c r="AU359" s="1">
        <v>92966.083327272703</v>
      </c>
      <c r="AV359" s="1">
        <v>2566.23622736363</v>
      </c>
      <c r="AW359" s="1">
        <v>70416.7633935005</v>
      </c>
      <c r="AX359" s="1">
        <v>84164.506639453903</v>
      </c>
      <c r="AY359" s="1">
        <v>13100.4484723776</v>
      </c>
      <c r="AZ359" s="1">
        <v>60956.756487885003</v>
      </c>
      <c r="BA359" s="1">
        <v>57491.463718495099</v>
      </c>
      <c r="BB359" s="1">
        <v>104467.133775878</v>
      </c>
      <c r="BC359" s="1">
        <v>70396.121377009797</v>
      </c>
      <c r="BD359" s="1">
        <v>76648.760028602395</v>
      </c>
      <c r="BE359" s="1">
        <v>46840.202450061501</v>
      </c>
      <c r="BF359" s="1">
        <v>69079.912604261306</v>
      </c>
      <c r="BG359" s="1">
        <v>71347.214854272199</v>
      </c>
      <c r="BH359" s="1">
        <v>71347.214854272199</v>
      </c>
      <c r="BI359" s="1">
        <v>4901.6338832109705</v>
      </c>
      <c r="BJ359" s="1">
        <v>2647.1830106969101</v>
      </c>
      <c r="BK359" s="1">
        <v>2921.1027826938398</v>
      </c>
      <c r="BL359" s="1">
        <v>2308.3786152695802</v>
      </c>
      <c r="BM359" s="1">
        <v>3442.25824426299</v>
      </c>
      <c r="BN359" s="1">
        <v>2391.4519335732298</v>
      </c>
      <c r="BO359" s="1">
        <v>4894.3264452158401</v>
      </c>
      <c r="BP359" s="1">
        <v>7630.8713974860702</v>
      </c>
      <c r="BQ359" s="1">
        <v>2889.3815267657201</v>
      </c>
      <c r="BR359" s="1">
        <v>7056.9416976660204</v>
      </c>
      <c r="BS359" s="1">
        <v>4330.9587907852601</v>
      </c>
      <c r="BT359" s="1">
        <v>4330.9587907852601</v>
      </c>
      <c r="BU359" s="1">
        <v>17578.448377805002</v>
      </c>
      <c r="BV359" s="7">
        <v>0.24637890089626099</v>
      </c>
      <c r="BW359" s="7">
        <v>4.0587891104403102</v>
      </c>
      <c r="BX359" s="1">
        <v>17349.204769562701</v>
      </c>
      <c r="BY359" s="1">
        <v>20736.358640304701</v>
      </c>
      <c r="BZ359" s="1">
        <v>3227.6740958724999</v>
      </c>
      <c r="CA359" s="1">
        <v>15018.458665686099</v>
      </c>
      <c r="CB359" s="1">
        <v>14164.683641880099</v>
      </c>
      <c r="CC359" s="1">
        <v>25738.4975994835</v>
      </c>
      <c r="CD359" s="1">
        <v>17344.119012227398</v>
      </c>
      <c r="CE359" s="1">
        <v>18884.637250908301</v>
      </c>
      <c r="CF359" s="1">
        <v>11540.4375974045</v>
      </c>
      <c r="CG359" s="1">
        <v>17019.832941447599</v>
      </c>
      <c r="CH359" s="1">
        <v>17578.448377805002</v>
      </c>
      <c r="CI359" s="1">
        <v>19894.6982285419</v>
      </c>
      <c r="CJ359" s="1">
        <v>10744.3575771592</v>
      </c>
      <c r="CK359" s="1">
        <v>11856.1401648747</v>
      </c>
      <c r="CL359" s="1">
        <v>9369.2219864294802</v>
      </c>
      <c r="CM359" s="1">
        <v>13971.400277138</v>
      </c>
      <c r="CN359" s="1">
        <v>9706.3990661284897</v>
      </c>
      <c r="CO359" s="1">
        <v>19865.038878782099</v>
      </c>
      <c r="CP359" s="1">
        <v>30972.0977312869</v>
      </c>
      <c r="CQ359" s="1">
        <v>11727.3902767441</v>
      </c>
      <c r="CR359" s="1">
        <v>28642.638115499001</v>
      </c>
      <c r="CS359" s="1">
        <v>17578.448377805002</v>
      </c>
      <c r="CT359" s="20">
        <v>20197.0545526973</v>
      </c>
      <c r="CU359" s="20">
        <v>19854.075227644498</v>
      </c>
      <c r="CV359" s="20">
        <v>13209.7971206027</v>
      </c>
      <c r="CW359" s="20">
        <v>13703.250929759901</v>
      </c>
      <c r="CX359" s="20">
        <v>20262.849216724</v>
      </c>
      <c r="CY359" s="20">
        <v>10655.8703941273</v>
      </c>
      <c r="CZ359" s="20">
        <v>12261.3310525371</v>
      </c>
      <c r="DA359" s="20">
        <v>9446.1583434795793</v>
      </c>
      <c r="DB359" s="20">
        <v>16409.610212844898</v>
      </c>
      <c r="DC359" s="22">
        <v>26016.059773512199</v>
      </c>
      <c r="DD359" s="22">
        <v>17126.084698847098</v>
      </c>
      <c r="DE359" s="22">
        <v>17530.506554721502</v>
      </c>
      <c r="DF359" s="22">
        <v>12626.4591677259</v>
      </c>
      <c r="DG359" s="22">
        <v>16448.070174093398</v>
      </c>
      <c r="DH359" s="22">
        <v>8869.5708604269803</v>
      </c>
      <c r="DI359" s="22">
        <v>16793.319129252301</v>
      </c>
      <c r="DJ359" s="22">
        <v>31343.3494962328</v>
      </c>
      <c r="DK359" s="22">
        <v>10345.5968909413</v>
      </c>
      <c r="DL359" s="22">
        <v>36256.532093603601</v>
      </c>
      <c r="DM359" s="6">
        <v>0.35563027066372699</v>
      </c>
      <c r="DN359" s="6">
        <v>1.27955880683519</v>
      </c>
      <c r="DO359" s="5">
        <v>0.14267852904258399</v>
      </c>
      <c r="DP359" s="5">
        <v>0.47487521039200298</v>
      </c>
      <c r="DQ359" s="24">
        <v>15111.1107833797</v>
      </c>
      <c r="DR359" s="26">
        <v>19335.5548839357</v>
      </c>
      <c r="DS359" t="s">
        <v>1441</v>
      </c>
      <c r="DT359" t="s">
        <v>1442</v>
      </c>
      <c r="DU359" t="s">
        <v>846</v>
      </c>
      <c r="DV359" t="s">
        <v>846</v>
      </c>
      <c r="DW359" t="s">
        <v>5542</v>
      </c>
      <c r="DX359" t="s">
        <v>5543</v>
      </c>
      <c r="DY359" t="s">
        <v>5544</v>
      </c>
      <c r="DZ359" t="s">
        <v>5545</v>
      </c>
      <c r="EA359" t="s">
        <v>5546</v>
      </c>
      <c r="EB359" t="str">
        <f>"CHGA"</f>
        <v>CHGA</v>
      </c>
      <c r="EC359" t="s">
        <v>1508</v>
      </c>
      <c r="ED359" t="s">
        <v>1506</v>
      </c>
      <c r="EE359">
        <v>9606</v>
      </c>
      <c r="EF359" s="15" t="str">
        <f>HYPERLINK("http://www.uniprot.org/uniprot/P10645", "P10645")</f>
        <v>P10645</v>
      </c>
      <c r="EG359" t="s">
        <v>5547</v>
      </c>
      <c r="EH359" t="s">
        <v>1508</v>
      </c>
      <c r="EI359" t="s">
        <v>3220</v>
      </c>
      <c r="EJ359" t="s">
        <v>1510</v>
      </c>
      <c r="EK359" t="s">
        <v>1508</v>
      </c>
      <c r="EL359" t="s">
        <v>1508</v>
      </c>
      <c r="EM359" t="s">
        <v>1528</v>
      </c>
      <c r="EN359" t="s">
        <v>2019</v>
      </c>
      <c r="EO359" t="s">
        <v>5548</v>
      </c>
      <c r="EP359" t="s">
        <v>5549</v>
      </c>
      <c r="EQ359" t="s">
        <v>1514</v>
      </c>
      <c r="ER359" t="s">
        <v>5550</v>
      </c>
      <c r="ES359" t="s">
        <v>5551</v>
      </c>
      <c r="ET359" t="s">
        <v>1508</v>
      </c>
      <c r="EU359" t="s">
        <v>1508</v>
      </c>
      <c r="EV359" t="s">
        <v>2213</v>
      </c>
      <c r="EW359" t="s">
        <v>98</v>
      </c>
    </row>
    <row r="360" spans="1:153">
      <c r="A360">
        <v>261</v>
      </c>
      <c r="B360">
        <v>1</v>
      </c>
      <c r="C360" t="s">
        <v>848</v>
      </c>
      <c r="D360" t="s">
        <v>98</v>
      </c>
      <c r="E360" t="s">
        <v>98</v>
      </c>
      <c r="F360" t="s">
        <v>98</v>
      </c>
      <c r="G360" t="s">
        <v>98</v>
      </c>
      <c r="H360" t="s">
        <v>98</v>
      </c>
      <c r="I360">
        <v>2.8</v>
      </c>
      <c r="J360">
        <v>1907</v>
      </c>
      <c r="K360">
        <v>212876</v>
      </c>
      <c r="L360" t="s">
        <v>849</v>
      </c>
      <c r="M360">
        <v>7</v>
      </c>
      <c r="N360">
        <v>7</v>
      </c>
      <c r="O360">
        <v>1</v>
      </c>
      <c r="P360">
        <v>3</v>
      </c>
      <c r="Q360">
        <v>4</v>
      </c>
      <c r="R360">
        <v>3</v>
      </c>
      <c r="S360">
        <v>4</v>
      </c>
      <c r="T360">
        <v>3</v>
      </c>
      <c r="U360">
        <v>4</v>
      </c>
      <c r="V360">
        <v>3</v>
      </c>
      <c r="W360" s="1">
        <v>86633.189450000005</v>
      </c>
      <c r="X360" s="1">
        <v>67890.604489999998</v>
      </c>
      <c r="Y360" s="1">
        <v>9850.1976319999994</v>
      </c>
      <c r="Z360" s="1">
        <v>84152.220700000005</v>
      </c>
      <c r="AA360" s="1">
        <v>37065.640140000003</v>
      </c>
      <c r="AB360" s="1">
        <v>93900.246100000004</v>
      </c>
      <c r="AC360" s="1">
        <v>78848.45117</v>
      </c>
      <c r="AD360" s="1">
        <v>80783.681639999995</v>
      </c>
      <c r="AE360" s="1">
        <v>86778.710940000004</v>
      </c>
      <c r="AF360" s="1">
        <v>88132.1875</v>
      </c>
      <c r="AG360" s="1">
        <v>78242.770239999998</v>
      </c>
      <c r="AH360">
        <v>4</v>
      </c>
      <c r="AI360" s="1">
        <v>19401.1803</v>
      </c>
      <c r="AJ360" s="1">
        <v>20965.707149999998</v>
      </c>
      <c r="AK360" s="1">
        <v>18656.087889999999</v>
      </c>
      <c r="AL360" s="1">
        <v>20204.850460000001</v>
      </c>
      <c r="AM360" s="1">
        <v>18840.94714</v>
      </c>
      <c r="AN360" s="1">
        <v>26651.206539999999</v>
      </c>
      <c r="AO360" s="1">
        <v>19588.73791</v>
      </c>
      <c r="AP360" s="1">
        <v>21203.671750000001</v>
      </c>
      <c r="AQ360" s="1">
        <v>10963.62909</v>
      </c>
      <c r="AR360" s="1">
        <v>37721.938479999997</v>
      </c>
      <c r="AS360" s="1">
        <v>21419.79567</v>
      </c>
      <c r="AT360" s="1">
        <v>46722.529653727201</v>
      </c>
      <c r="AU360" s="1">
        <v>72025.263636545395</v>
      </c>
      <c r="AV360" s="1">
        <v>21419.795670908999</v>
      </c>
      <c r="AW360" s="1">
        <v>43296.330344632697</v>
      </c>
      <c r="AX360" s="1">
        <v>60037.330502546101</v>
      </c>
      <c r="AY360" s="1">
        <v>6998.5285551747602</v>
      </c>
      <c r="AZ360" s="1">
        <v>61566.6423719991</v>
      </c>
      <c r="BA360" s="1">
        <v>65559.920797301296</v>
      </c>
      <c r="BB360" s="1">
        <v>67828.978775452706</v>
      </c>
      <c r="BC360" s="1">
        <v>46377.186632252196</v>
      </c>
      <c r="BD360" s="1">
        <v>55792.239964058397</v>
      </c>
      <c r="BE360" s="1">
        <v>54298.009424452699</v>
      </c>
      <c r="BF360" s="1">
        <v>59848.528022614999</v>
      </c>
      <c r="BG360" s="1">
        <v>55591.195447852297</v>
      </c>
      <c r="BH360" s="1">
        <v>55591.195447852297</v>
      </c>
      <c r="BI360" s="1">
        <v>39492.587389510001</v>
      </c>
      <c r="BJ360" s="1">
        <v>39575.9839758827</v>
      </c>
      <c r="BK360" s="1">
        <v>33254.163424072998</v>
      </c>
      <c r="BL360" s="1">
        <v>31852.4759204519</v>
      </c>
      <c r="BM360" s="1">
        <v>29701.102119323801</v>
      </c>
      <c r="BN360" s="1">
        <v>45581.883037931097</v>
      </c>
      <c r="BO360" s="1">
        <v>31969.606793255</v>
      </c>
      <c r="BP360" s="1">
        <v>36052.512499790297</v>
      </c>
      <c r="BQ360" s="1">
        <v>32253.774434514598</v>
      </c>
      <c r="BR360" s="1">
        <v>39742.9138950243</v>
      </c>
      <c r="BS360" s="1">
        <v>36149.537356605397</v>
      </c>
      <c r="BT360" s="1">
        <v>36149.537356605397</v>
      </c>
      <c r="BU360" s="1">
        <v>44828.517670568697</v>
      </c>
      <c r="BV360" s="7">
        <v>0.80639600047133997</v>
      </c>
      <c r="BW360" s="7">
        <v>1.24008551557237</v>
      </c>
      <c r="BX360" s="1">
        <v>34913.987624997797</v>
      </c>
      <c r="BY360" s="1">
        <v>48413.863196229198</v>
      </c>
      <c r="BZ360" s="1">
        <v>5643.5854360774001</v>
      </c>
      <c r="CA360" s="1">
        <v>49647.094171229503</v>
      </c>
      <c r="CB360" s="1">
        <v>52867.257922161603</v>
      </c>
      <c r="CC360" s="1">
        <v>54697.0172005805</v>
      </c>
      <c r="CD360" s="1">
        <v>37398.377813361098</v>
      </c>
      <c r="CE360" s="1">
        <v>44990.639164353997</v>
      </c>
      <c r="CF360" s="1">
        <v>43785.697633433803</v>
      </c>
      <c r="CG360" s="1">
        <v>48261.613631533699</v>
      </c>
      <c r="CH360" s="1">
        <v>44828.517670568697</v>
      </c>
      <c r="CI360" s="1">
        <v>48974.185594207403</v>
      </c>
      <c r="CJ360" s="1">
        <v>49077.604493016399</v>
      </c>
      <c r="CK360" s="1">
        <v>41238.006394669399</v>
      </c>
      <c r="CL360" s="1">
        <v>39499.794024070099</v>
      </c>
      <c r="CM360" s="1">
        <v>36831.906534709298</v>
      </c>
      <c r="CN360" s="1">
        <v>56525.4329278523</v>
      </c>
      <c r="CO360" s="1">
        <v>39645.046322859598</v>
      </c>
      <c r="CP360" s="1">
        <v>44708.198550981702</v>
      </c>
      <c r="CQ360" s="1">
        <v>39997.438498779899</v>
      </c>
      <c r="CR360" s="1">
        <v>49284.611867859501</v>
      </c>
      <c r="CS360" s="1">
        <v>44828.517670568697</v>
      </c>
      <c r="CT360" s="20">
        <v>40645.074058460697</v>
      </c>
      <c r="CU360" s="20">
        <v>46353.9668961231</v>
      </c>
      <c r="CV360" s="20">
        <v>43668.132411471801</v>
      </c>
      <c r="CW360" s="20">
        <v>51145.039281622703</v>
      </c>
      <c r="CX360" s="20">
        <v>49880.451907714501</v>
      </c>
      <c r="CY360" s="20">
        <v>48673.416626003003</v>
      </c>
      <c r="CZ360" s="20">
        <v>42647.340645455901</v>
      </c>
      <c r="DA360" s="20">
        <v>39824.150759436503</v>
      </c>
      <c r="DB360" s="20">
        <v>43259.603020572999</v>
      </c>
      <c r="DC360" s="22">
        <v>55286.866042704998</v>
      </c>
      <c r="DD360" s="22">
        <v>36928.239801604599</v>
      </c>
      <c r="DE360" s="22">
        <v>41764.566843023698</v>
      </c>
      <c r="DF360" s="22">
        <v>47906.1836808757</v>
      </c>
      <c r="DG360" s="22">
        <v>46640.317237974697</v>
      </c>
      <c r="DH360" s="22">
        <v>51652.145080191003</v>
      </c>
      <c r="DI360" s="22">
        <v>33514.755186554597</v>
      </c>
      <c r="DJ360" s="22">
        <v>45244.1001797188</v>
      </c>
      <c r="DK360" s="22">
        <v>35284.693833304897</v>
      </c>
      <c r="DL360" s="22">
        <v>62385.633079689302</v>
      </c>
      <c r="DM360" s="6">
        <v>1.7107597657837498E-2</v>
      </c>
      <c r="DN360" s="6">
        <v>1.0119419083744401</v>
      </c>
      <c r="DO360" s="5">
        <v>0.888737489459695</v>
      </c>
      <c r="DP360" s="5">
        <v>0.96395113642534602</v>
      </c>
      <c r="DQ360" s="24">
        <v>45121.908400762397</v>
      </c>
      <c r="DR360" s="26">
        <v>45660.750096564203</v>
      </c>
      <c r="DS360" t="s">
        <v>1441</v>
      </c>
      <c r="DT360" t="s">
        <v>1442</v>
      </c>
      <c r="DU360" t="s">
        <v>848</v>
      </c>
      <c r="DV360" t="s">
        <v>848</v>
      </c>
      <c r="DW360" t="s">
        <v>5552</v>
      </c>
      <c r="DX360" t="s">
        <v>5553</v>
      </c>
      <c r="DY360" t="s">
        <v>5554</v>
      </c>
      <c r="DZ360" t="s">
        <v>5555</v>
      </c>
      <c r="EA360" t="s">
        <v>5556</v>
      </c>
      <c r="EB360" t="str">
        <f>"PTPRF"</f>
        <v>PTPRF</v>
      </c>
      <c r="EC360" t="s">
        <v>5557</v>
      </c>
      <c r="ED360" t="s">
        <v>1506</v>
      </c>
      <c r="EE360">
        <v>9606</v>
      </c>
      <c r="EF360" s="15" t="str">
        <f>HYPERLINK("http://www.uniprot.org/uniprot/P10586", "P10586")</f>
        <v>P10586</v>
      </c>
      <c r="EG360" t="s">
        <v>5558</v>
      </c>
      <c r="EH360" t="s">
        <v>1763</v>
      </c>
      <c r="EI360" t="s">
        <v>2755</v>
      </c>
      <c r="EJ360" t="s">
        <v>1542</v>
      </c>
      <c r="EK360" t="s">
        <v>1508</v>
      </c>
      <c r="EL360" t="s">
        <v>1508</v>
      </c>
      <c r="EM360" t="s">
        <v>2756</v>
      </c>
      <c r="EN360" t="s">
        <v>1508</v>
      </c>
      <c r="EO360" t="s">
        <v>5559</v>
      </c>
      <c r="EP360" t="s">
        <v>1575</v>
      </c>
      <c r="EQ360" t="s">
        <v>1514</v>
      </c>
      <c r="ER360" t="s">
        <v>5560</v>
      </c>
      <c r="ES360" t="s">
        <v>5561</v>
      </c>
      <c r="ET360" t="s">
        <v>5562</v>
      </c>
      <c r="EU360" t="s">
        <v>1508</v>
      </c>
      <c r="EV360" t="s">
        <v>5563</v>
      </c>
      <c r="EW360" t="s">
        <v>98</v>
      </c>
    </row>
    <row r="361" spans="1:153">
      <c r="A361">
        <v>555</v>
      </c>
      <c r="B361">
        <v>1</v>
      </c>
      <c r="C361" t="s">
        <v>850</v>
      </c>
      <c r="D361" t="s">
        <v>98</v>
      </c>
      <c r="E361" t="s">
        <v>98</v>
      </c>
      <c r="F361" t="s">
        <v>98</v>
      </c>
      <c r="G361" t="s">
        <v>98</v>
      </c>
      <c r="H361" t="s">
        <v>98</v>
      </c>
      <c r="I361">
        <v>9.3000000000000007</v>
      </c>
      <c r="J361">
        <v>484</v>
      </c>
      <c r="K361">
        <v>52441</v>
      </c>
      <c r="L361" t="s">
        <v>851</v>
      </c>
      <c r="M361">
        <v>7</v>
      </c>
      <c r="N361">
        <v>7</v>
      </c>
      <c r="O361">
        <v>1</v>
      </c>
      <c r="P361">
        <v>4</v>
      </c>
      <c r="Q361">
        <v>3</v>
      </c>
      <c r="R361">
        <v>4</v>
      </c>
      <c r="S361">
        <v>3</v>
      </c>
      <c r="T361">
        <v>4</v>
      </c>
      <c r="U361">
        <v>3</v>
      </c>
      <c r="V361">
        <v>4</v>
      </c>
      <c r="W361" s="1">
        <v>115533.8223</v>
      </c>
      <c r="X361" s="1">
        <v>88123.713870000007</v>
      </c>
      <c r="Y361" s="1">
        <v>12105.672119999999</v>
      </c>
      <c r="Z361" s="1">
        <v>94077.590819999998</v>
      </c>
      <c r="AA361" s="1">
        <v>20397.952150000001</v>
      </c>
      <c r="AB361" s="1">
        <v>40675.159670000001</v>
      </c>
      <c r="AC361" s="1">
        <v>49666.311520000003</v>
      </c>
      <c r="AD361" s="1">
        <v>57112.487789999999</v>
      </c>
      <c r="AE361" s="1">
        <v>37869.560550000002</v>
      </c>
      <c r="AF361" s="1">
        <v>32765.471679999999</v>
      </c>
      <c r="AG361" s="1">
        <v>59580.230040000002</v>
      </c>
      <c r="AH361">
        <v>3</v>
      </c>
      <c r="AI361" s="1">
        <v>28789.106199999998</v>
      </c>
      <c r="AJ361" s="1">
        <v>51839.989260000002</v>
      </c>
      <c r="AK361" s="1">
        <v>37599.769529999998</v>
      </c>
      <c r="AL361" s="1">
        <v>55146.632319999997</v>
      </c>
      <c r="AM361" s="1">
        <v>63141.083740000002</v>
      </c>
      <c r="AN361" s="1">
        <v>31713.51514</v>
      </c>
      <c r="AO361" s="1">
        <v>29715.31885</v>
      </c>
      <c r="AP361" s="1">
        <v>35280.716800000002</v>
      </c>
      <c r="AQ361" s="1">
        <v>15286.08496</v>
      </c>
      <c r="AR361" s="1">
        <v>29754.575680000002</v>
      </c>
      <c r="AS361" s="1">
        <v>37826.679250000001</v>
      </c>
      <c r="AT361" s="1">
        <v>46545.520192727199</v>
      </c>
      <c r="AU361" s="1">
        <v>55264.361137272703</v>
      </c>
      <c r="AV361" s="1">
        <v>37826.679248181797</v>
      </c>
      <c r="AW361" s="1">
        <v>57739.886618925499</v>
      </c>
      <c r="AX361" s="1">
        <v>77929.966517006003</v>
      </c>
      <c r="AY361" s="1">
        <v>8601.0347382442196</v>
      </c>
      <c r="AZ361" s="1">
        <v>68828.146673427094</v>
      </c>
      <c r="BA361" s="1">
        <v>36078.916277449702</v>
      </c>
      <c r="BB361" s="1">
        <v>29381.7605015263</v>
      </c>
      <c r="BC361" s="1">
        <v>29212.7970114776</v>
      </c>
      <c r="BD361" s="1">
        <v>39444.025811102299</v>
      </c>
      <c r="BE361" s="1">
        <v>23695.232775069599</v>
      </c>
      <c r="BF361" s="1">
        <v>22250.2732048342</v>
      </c>
      <c r="BG361" s="1">
        <v>42331.530476516498</v>
      </c>
      <c r="BH361" s="1">
        <v>42331.530476516498</v>
      </c>
      <c r="BI361" s="1">
        <v>58602.429073316998</v>
      </c>
      <c r="BJ361" s="1">
        <v>97855.921080329194</v>
      </c>
      <c r="BK361" s="1">
        <v>67020.957878758098</v>
      </c>
      <c r="BL361" s="1">
        <v>86937.380781130196</v>
      </c>
      <c r="BM361" s="1">
        <v>99536.385413717493</v>
      </c>
      <c r="BN361" s="1">
        <v>54240.011072802197</v>
      </c>
      <c r="BO361" s="1">
        <v>48496.593488329498</v>
      </c>
      <c r="BP361" s="1">
        <v>59987.652064721398</v>
      </c>
      <c r="BQ361" s="1">
        <v>44969.957688222501</v>
      </c>
      <c r="BR361" s="1">
        <v>31348.6948678472</v>
      </c>
      <c r="BS361" s="1">
        <v>63838.93551979</v>
      </c>
      <c r="BT361" s="1">
        <v>63838.93551979</v>
      </c>
      <c r="BU361" s="1">
        <v>51984.611612902903</v>
      </c>
      <c r="BV361" s="7">
        <v>1.2280352500305001</v>
      </c>
      <c r="BW361" s="7">
        <v>0.81430887262817497</v>
      </c>
      <c r="BX361" s="1">
        <v>70906.6161008052</v>
      </c>
      <c r="BY361" s="1">
        <v>95700.745916580403</v>
      </c>
      <c r="BZ361" s="1">
        <v>10562.373845300801</v>
      </c>
      <c r="CA361" s="1">
        <v>84523.390309238297</v>
      </c>
      <c r="CB361" s="1">
        <v>44306.180971607697</v>
      </c>
      <c r="CC361" s="1">
        <v>36081.837603828302</v>
      </c>
      <c r="CD361" s="1">
        <v>35874.3444820804</v>
      </c>
      <c r="CE361" s="1">
        <v>48438.654099146799</v>
      </c>
      <c r="CF361" s="1">
        <v>29098.581105463702</v>
      </c>
      <c r="CG361" s="1">
        <v>27324.119818345702</v>
      </c>
      <c r="CH361" s="1">
        <v>51984.611612902903</v>
      </c>
      <c r="CI361" s="1">
        <v>47720.477951965302</v>
      </c>
      <c r="CJ361" s="1">
        <v>79684.944774914504</v>
      </c>
      <c r="CK361" s="1">
        <v>54575.760652711899</v>
      </c>
      <c r="CL361" s="1">
        <v>70793.880533128497</v>
      </c>
      <c r="CM361" s="1">
        <v>81053.361791727802</v>
      </c>
      <c r="CN361" s="1">
        <v>44168.122268033301</v>
      </c>
      <c r="CO361" s="1">
        <v>39491.2063697884</v>
      </c>
      <c r="CP361" s="1">
        <v>48848.477324434498</v>
      </c>
      <c r="CQ361" s="1">
        <v>36619.435547233203</v>
      </c>
      <c r="CR361" s="1">
        <v>25527.520376201301</v>
      </c>
      <c r="CS361" s="1">
        <v>51984.611612902903</v>
      </c>
      <c r="CT361" s="20">
        <v>82545.846484421796</v>
      </c>
      <c r="CU361" s="20">
        <v>91628.903691721294</v>
      </c>
      <c r="CV361" s="20">
        <v>74344.302753357493</v>
      </c>
      <c r="CW361" s="20">
        <v>42862.850377977498</v>
      </c>
      <c r="CX361" s="20">
        <v>48603.544430919501</v>
      </c>
      <c r="CY361" s="20">
        <v>79028.684384979701</v>
      </c>
      <c r="CZ361" s="20">
        <v>56440.9208647376</v>
      </c>
      <c r="DA361" s="20">
        <v>71375.211968924094</v>
      </c>
      <c r="DB361" s="20">
        <v>95198.337107223895</v>
      </c>
      <c r="DC361" s="22">
        <v>36470.941639507197</v>
      </c>
      <c r="DD361" s="22">
        <v>35423.365215759201</v>
      </c>
      <c r="DE361" s="22">
        <v>44965.340446035603</v>
      </c>
      <c r="DF361" s="22">
        <v>31836.924992300901</v>
      </c>
      <c r="DG361" s="22">
        <v>26406.1957460823</v>
      </c>
      <c r="DH361" s="22">
        <v>40360.208513926198</v>
      </c>
      <c r="DI361" s="22">
        <v>33384.703418596</v>
      </c>
      <c r="DJ361" s="22">
        <v>49434.007035045302</v>
      </c>
      <c r="DK361" s="22">
        <v>32304.708004538399</v>
      </c>
      <c r="DL361" s="22">
        <v>32313.3420203022</v>
      </c>
      <c r="DM361" s="6">
        <v>-0.97506255910770701</v>
      </c>
      <c r="DN361" s="6">
        <v>-1.9657360990086601</v>
      </c>
      <c r="DO361" s="5">
        <v>5.9052937716438904E-10</v>
      </c>
      <c r="DP361" s="5">
        <v>9.1925739711923296E-8</v>
      </c>
      <c r="DQ361" s="24">
        <v>71336.511340473706</v>
      </c>
      <c r="DR361" s="26">
        <v>36289.973703209303</v>
      </c>
      <c r="DS361" t="s">
        <v>1443</v>
      </c>
      <c r="DT361" t="s">
        <v>1446</v>
      </c>
      <c r="DU361" t="s">
        <v>850</v>
      </c>
      <c r="DV361" t="s">
        <v>850</v>
      </c>
      <c r="DW361" t="s">
        <v>5564</v>
      </c>
      <c r="DX361" t="s">
        <v>5565</v>
      </c>
      <c r="DY361" t="s">
        <v>5566</v>
      </c>
      <c r="DZ361" t="s">
        <v>5567</v>
      </c>
      <c r="EA361" t="s">
        <v>5568</v>
      </c>
      <c r="EB361" t="str">
        <f>"BPIFB1"</f>
        <v>BPIFB1</v>
      </c>
      <c r="EC361" t="s">
        <v>5569</v>
      </c>
      <c r="ED361" t="s">
        <v>1506</v>
      </c>
      <c r="EE361">
        <v>9606</v>
      </c>
      <c r="EF361" s="15" t="str">
        <f>HYPERLINK("http://www.uniprot.org/uniprot/Q8TDL5", "Q8TDL5")</f>
        <v>Q8TDL5</v>
      </c>
      <c r="EG361" t="s">
        <v>5570</v>
      </c>
      <c r="EH361" t="s">
        <v>5125</v>
      </c>
      <c r="EI361" t="s">
        <v>1509</v>
      </c>
      <c r="EJ361" t="s">
        <v>1542</v>
      </c>
      <c r="EK361" t="s">
        <v>1508</v>
      </c>
      <c r="EL361" t="s">
        <v>1508</v>
      </c>
      <c r="EM361" t="s">
        <v>1528</v>
      </c>
      <c r="EN361" t="s">
        <v>1508</v>
      </c>
      <c r="EO361" t="s">
        <v>1508</v>
      </c>
      <c r="EP361" t="s">
        <v>1617</v>
      </c>
      <c r="EQ361" t="s">
        <v>1508</v>
      </c>
      <c r="ER361" t="s">
        <v>5571</v>
      </c>
      <c r="ES361" t="s">
        <v>2293</v>
      </c>
      <c r="ET361" t="s">
        <v>5572</v>
      </c>
      <c r="EU361" t="s">
        <v>1508</v>
      </c>
      <c r="EV361" t="s">
        <v>2213</v>
      </c>
      <c r="EW361" t="s">
        <v>98</v>
      </c>
    </row>
    <row r="362" spans="1:153">
      <c r="A362">
        <v>89</v>
      </c>
      <c r="B362">
        <v>1</v>
      </c>
      <c r="C362" t="s">
        <v>852</v>
      </c>
      <c r="D362" t="s">
        <v>98</v>
      </c>
      <c r="E362" t="s">
        <v>98</v>
      </c>
      <c r="F362" t="s">
        <v>777</v>
      </c>
      <c r="G362" t="s">
        <v>98</v>
      </c>
      <c r="H362" t="s">
        <v>98</v>
      </c>
      <c r="I362">
        <v>20.2</v>
      </c>
      <c r="J362">
        <v>332</v>
      </c>
      <c r="K362">
        <v>36688</v>
      </c>
      <c r="L362" t="s">
        <v>853</v>
      </c>
      <c r="M362">
        <v>15</v>
      </c>
      <c r="N362">
        <v>12</v>
      </c>
      <c r="O362">
        <v>0.8</v>
      </c>
      <c r="P362">
        <v>8</v>
      </c>
      <c r="Q362">
        <v>7</v>
      </c>
      <c r="R362">
        <v>6</v>
      </c>
      <c r="S362">
        <v>6</v>
      </c>
      <c r="T362">
        <v>6.75</v>
      </c>
      <c r="U362">
        <v>6.5</v>
      </c>
      <c r="V362">
        <v>6</v>
      </c>
      <c r="W362" s="1">
        <v>91827.010009999998</v>
      </c>
      <c r="X362" s="1">
        <v>51787.649109999998</v>
      </c>
      <c r="Y362" s="1">
        <v>12709.57422</v>
      </c>
      <c r="Z362" s="1">
        <v>81853.912349999999</v>
      </c>
      <c r="AA362" s="1">
        <v>37175.018250000001</v>
      </c>
      <c r="AB362" s="1">
        <v>89506.270260000005</v>
      </c>
      <c r="AC362" s="1">
        <v>105225.6274</v>
      </c>
      <c r="AD362" s="1">
        <v>54979.101320000002</v>
      </c>
      <c r="AE362" s="1">
        <v>78366.783200000005</v>
      </c>
      <c r="AF362" s="1">
        <v>68002.641239999997</v>
      </c>
      <c r="AG362" s="1">
        <v>73191.557019999993</v>
      </c>
      <c r="AH362">
        <v>6</v>
      </c>
      <c r="AI362" s="1">
        <v>15941.65317</v>
      </c>
      <c r="AJ362" s="1">
        <v>21969.5321</v>
      </c>
      <c r="AK362" s="1">
        <v>18358.556089999998</v>
      </c>
      <c r="AL362" s="1">
        <v>25828.548040000001</v>
      </c>
      <c r="AM362" s="1">
        <v>24279.385249999999</v>
      </c>
      <c r="AN362" s="1">
        <v>26249.156500000001</v>
      </c>
      <c r="AO362" s="1">
        <v>30045.172549999999</v>
      </c>
      <c r="AP362" s="1">
        <v>22696.641179999999</v>
      </c>
      <c r="AQ362" s="1">
        <v>10823.014010000001</v>
      </c>
      <c r="AR362" s="1">
        <v>51289.755369999999</v>
      </c>
      <c r="AS362" s="1">
        <v>24748.14143</v>
      </c>
      <c r="AT362" s="1">
        <v>46220.668185000002</v>
      </c>
      <c r="AU362" s="1">
        <v>67693.194943636307</v>
      </c>
      <c r="AV362" s="1">
        <v>24748.1414263636</v>
      </c>
      <c r="AW362" s="1">
        <v>45892.0257374047</v>
      </c>
      <c r="AX362" s="1">
        <v>45797.091201698298</v>
      </c>
      <c r="AY362" s="1">
        <v>9030.1049203134407</v>
      </c>
      <c r="AZ362" s="1">
        <v>59885.176011777097</v>
      </c>
      <c r="BA362" s="1">
        <v>65753.383535337707</v>
      </c>
      <c r="BB362" s="1">
        <v>64654.983963193998</v>
      </c>
      <c r="BC362" s="1">
        <v>61891.749146778202</v>
      </c>
      <c r="BD362" s="1">
        <v>37970.629111992501</v>
      </c>
      <c r="BE362" s="1">
        <v>49034.610985403102</v>
      </c>
      <c r="BF362" s="1">
        <v>46179.0192132015</v>
      </c>
      <c r="BG362" s="1">
        <v>52002.327358181297</v>
      </c>
      <c r="BH362" s="1">
        <v>52002.327358181297</v>
      </c>
      <c r="BI362" s="1">
        <v>32450.455138004399</v>
      </c>
      <c r="BJ362" s="1">
        <v>41470.857344644399</v>
      </c>
      <c r="BK362" s="1">
        <v>32723.817986197799</v>
      </c>
      <c r="BL362" s="1">
        <v>40718.104107380503</v>
      </c>
      <c r="BM362" s="1">
        <v>38274.3232251675</v>
      </c>
      <c r="BN362" s="1">
        <v>44894.2519593467</v>
      </c>
      <c r="BO362" s="1">
        <v>49034.927970966899</v>
      </c>
      <c r="BP362" s="1">
        <v>38591.002044030603</v>
      </c>
      <c r="BQ362" s="1">
        <v>31840.1005464999</v>
      </c>
      <c r="BR362" s="1">
        <v>54037.6346896256</v>
      </c>
      <c r="BS362" s="1">
        <v>41766.685215552199</v>
      </c>
      <c r="BT362" s="1">
        <v>41766.685215552199</v>
      </c>
      <c r="BU362" s="1">
        <v>46604.343544837699</v>
      </c>
      <c r="BV362" s="7">
        <v>0.89619726486156404</v>
      </c>
      <c r="BW362" s="7">
        <v>1.1158257665007101</v>
      </c>
      <c r="BX362" s="1">
        <v>41128.307944818502</v>
      </c>
      <c r="BY362" s="1">
        <v>41043.227873577598</v>
      </c>
      <c r="BZ362" s="1">
        <v>8092.7553309978503</v>
      </c>
      <c r="CA362" s="1">
        <v>53668.930947508001</v>
      </c>
      <c r="CB362" s="1">
        <v>58928.002479763003</v>
      </c>
      <c r="CC362" s="1">
        <v>57943.619787482799</v>
      </c>
      <c r="CD362" s="1">
        <v>55467.216302840701</v>
      </c>
      <c r="CE362" s="1">
        <v>34029.173955240498</v>
      </c>
      <c r="CF362" s="1">
        <v>43944.684248669</v>
      </c>
      <c r="CG362" s="1">
        <v>41385.5107128608</v>
      </c>
      <c r="CH362" s="1">
        <v>46604.343544837699</v>
      </c>
      <c r="CI362" s="1">
        <v>36209.053977660798</v>
      </c>
      <c r="CJ362" s="1">
        <v>46274.251184029701</v>
      </c>
      <c r="CK362" s="1">
        <v>36514.079287279099</v>
      </c>
      <c r="CL362" s="1">
        <v>45434.3097260738</v>
      </c>
      <c r="CM362" s="1">
        <v>42707.476050018697</v>
      </c>
      <c r="CN362" s="1">
        <v>50094.163104014398</v>
      </c>
      <c r="CO362" s="1">
        <v>54714.436088511597</v>
      </c>
      <c r="CP362" s="1">
        <v>43060.834435811201</v>
      </c>
      <c r="CQ362" s="1">
        <v>35528.004597758103</v>
      </c>
      <c r="CR362" s="1">
        <v>60296.585147437203</v>
      </c>
      <c r="CS362" s="1">
        <v>46604.343544837699</v>
      </c>
      <c r="CT362" s="20">
        <v>47879.467114190302</v>
      </c>
      <c r="CU362" s="20">
        <v>39296.934814944398</v>
      </c>
      <c r="CV362" s="20">
        <v>47205.622446198402</v>
      </c>
      <c r="CW362" s="20">
        <v>57008.347322504997</v>
      </c>
      <c r="CX362" s="20">
        <v>36879.1017888856</v>
      </c>
      <c r="CY362" s="20">
        <v>45893.150861857801</v>
      </c>
      <c r="CZ362" s="20">
        <v>37761.970421564198</v>
      </c>
      <c r="DA362" s="20">
        <v>45807.398364647299</v>
      </c>
      <c r="DB362" s="20">
        <v>50160.543771835401</v>
      </c>
      <c r="DC362" s="22">
        <v>58568.479766863602</v>
      </c>
      <c r="DD362" s="22">
        <v>54769.933470937503</v>
      </c>
      <c r="DE362" s="22">
        <v>31589.098013805298</v>
      </c>
      <c r="DF362" s="22">
        <v>48080.1318512582</v>
      </c>
      <c r="DG362" s="22">
        <v>39995.209514549402</v>
      </c>
      <c r="DH362" s="22">
        <v>45775.34122776</v>
      </c>
      <c r="DI362" s="22">
        <v>46253.9737182627</v>
      </c>
      <c r="DJ362" s="22">
        <v>43576.9896837712</v>
      </c>
      <c r="DK362" s="22">
        <v>31341.876174855199</v>
      </c>
      <c r="DL362" s="22">
        <v>76324.850585246895</v>
      </c>
      <c r="DM362" s="6">
        <v>7.1592047453302707E-2</v>
      </c>
      <c r="DN362" s="6">
        <v>1.05088536028964</v>
      </c>
      <c r="DO362" s="5">
        <v>0.63843504331720702</v>
      </c>
      <c r="DP362" s="5">
        <v>0.83631181742083405</v>
      </c>
      <c r="DQ362" s="24">
        <v>45321.392989625398</v>
      </c>
      <c r="DR362" s="26">
        <v>47627.588400731001</v>
      </c>
      <c r="DS362" t="s">
        <v>1441</v>
      </c>
      <c r="DT362" t="s">
        <v>1442</v>
      </c>
      <c r="DU362" t="s">
        <v>852</v>
      </c>
      <c r="DV362" t="s">
        <v>852</v>
      </c>
      <c r="DW362" t="s">
        <v>5573</v>
      </c>
      <c r="DX362" t="s">
        <v>5574</v>
      </c>
      <c r="DY362" t="s">
        <v>5575</v>
      </c>
      <c r="DZ362" t="s">
        <v>5576</v>
      </c>
      <c r="EA362" t="s">
        <v>5577</v>
      </c>
      <c r="EB362" t="str">
        <f>"LDHA"</f>
        <v>LDHA</v>
      </c>
      <c r="EC362" t="s">
        <v>1508</v>
      </c>
      <c r="ED362" t="s">
        <v>1506</v>
      </c>
      <c r="EE362">
        <v>9606</v>
      </c>
      <c r="EF362" s="15" t="str">
        <f>HYPERLINK("http://www.uniprot.org/uniprot/P00338", "P00338")</f>
        <v>P00338</v>
      </c>
      <c r="EG362" t="s">
        <v>5578</v>
      </c>
      <c r="EH362" t="s">
        <v>1508</v>
      </c>
      <c r="EI362" t="s">
        <v>3082</v>
      </c>
      <c r="EJ362" t="s">
        <v>1542</v>
      </c>
      <c r="EK362" t="s">
        <v>1508</v>
      </c>
      <c r="EL362" t="s">
        <v>5579</v>
      </c>
      <c r="EM362" t="s">
        <v>1508</v>
      </c>
      <c r="EN362" t="s">
        <v>3410</v>
      </c>
      <c r="EO362" t="s">
        <v>1574</v>
      </c>
      <c r="EP362" t="s">
        <v>3086</v>
      </c>
      <c r="EQ362" t="s">
        <v>1514</v>
      </c>
      <c r="ER362" t="s">
        <v>5580</v>
      </c>
      <c r="ES362" t="s">
        <v>5581</v>
      </c>
      <c r="ET362" t="s">
        <v>5582</v>
      </c>
      <c r="EU362" t="s">
        <v>5175</v>
      </c>
      <c r="EV362" t="s">
        <v>5176</v>
      </c>
      <c r="EW362" t="s">
        <v>98</v>
      </c>
    </row>
    <row r="363" spans="1:153">
      <c r="A363">
        <v>227</v>
      </c>
      <c r="B363">
        <v>1</v>
      </c>
      <c r="C363" t="s">
        <v>854</v>
      </c>
      <c r="D363" t="s">
        <v>98</v>
      </c>
      <c r="E363" t="s">
        <v>98</v>
      </c>
      <c r="F363" t="s">
        <v>98</v>
      </c>
      <c r="G363" t="s">
        <v>98</v>
      </c>
      <c r="H363" t="s">
        <v>98</v>
      </c>
      <c r="I363">
        <v>5.9</v>
      </c>
      <c r="J363">
        <v>556</v>
      </c>
      <c r="K363">
        <v>63111</v>
      </c>
      <c r="L363" t="s">
        <v>855</v>
      </c>
      <c r="M363">
        <v>4</v>
      </c>
      <c r="N363">
        <v>4</v>
      </c>
      <c r="O363">
        <v>1</v>
      </c>
      <c r="P363">
        <v>2</v>
      </c>
      <c r="Q363">
        <v>2</v>
      </c>
      <c r="R363">
        <v>2</v>
      </c>
      <c r="S363">
        <v>2</v>
      </c>
      <c r="T363">
        <v>2</v>
      </c>
      <c r="U363">
        <v>2</v>
      </c>
      <c r="V363">
        <v>2</v>
      </c>
      <c r="W363" s="1">
        <v>75138.446039999995</v>
      </c>
      <c r="X363" s="1">
        <v>64098.469790000003</v>
      </c>
      <c r="Y363" s="1">
        <v>11359.228520000001</v>
      </c>
      <c r="Z363" s="1">
        <v>81709.543699999995</v>
      </c>
      <c r="AA363" s="1">
        <v>41205.284520000001</v>
      </c>
      <c r="AB363" s="1">
        <v>82472.121710000007</v>
      </c>
      <c r="AC363" s="1">
        <v>115546.11960000001</v>
      </c>
      <c r="AD363" s="1">
        <v>89376.008549999999</v>
      </c>
      <c r="AE363" s="1">
        <v>150240.12179999999</v>
      </c>
      <c r="AF363" s="1">
        <v>82898.797489999997</v>
      </c>
      <c r="AG363" s="1">
        <v>86964.990359999996</v>
      </c>
      <c r="AH363">
        <v>2</v>
      </c>
      <c r="AI363" s="1">
        <v>7628.45874</v>
      </c>
      <c r="AJ363" s="1">
        <v>10080.7876</v>
      </c>
      <c r="AK363" s="1">
        <v>10118.715330000001</v>
      </c>
      <c r="AL363" s="1">
        <v>13146.885249999999</v>
      </c>
      <c r="AM363" s="1">
        <v>11865.714840000001</v>
      </c>
      <c r="AN363" s="1">
        <v>13347.740229999999</v>
      </c>
      <c r="AO363" s="1">
        <v>16393.065920000001</v>
      </c>
      <c r="AP363" s="1">
        <v>10994.58691</v>
      </c>
      <c r="AQ363" s="1">
        <v>8294.4335940000001</v>
      </c>
      <c r="AR363" s="1">
        <v>16114.525879999999</v>
      </c>
      <c r="AS363" s="1">
        <v>11798.49143</v>
      </c>
      <c r="AT363" s="1">
        <v>45945.115354727197</v>
      </c>
      <c r="AU363" s="1">
        <v>80091.739279999994</v>
      </c>
      <c r="AV363" s="1">
        <v>11798.4914294545</v>
      </c>
      <c r="AW363" s="1">
        <v>37551.6473765263</v>
      </c>
      <c r="AX363" s="1">
        <v>56683.852565439098</v>
      </c>
      <c r="AY363" s="1">
        <v>8070.6893538575796</v>
      </c>
      <c r="AZ363" s="1">
        <v>59779.554401671703</v>
      </c>
      <c r="BA363" s="1">
        <v>72881.924589943505</v>
      </c>
      <c r="BB363" s="1">
        <v>59573.856569840696</v>
      </c>
      <c r="BC363" s="1">
        <v>67962.069943113893</v>
      </c>
      <c r="BD363" s="1">
        <v>61726.423144130102</v>
      </c>
      <c r="BE363" s="1">
        <v>94006.231033642602</v>
      </c>
      <c r="BF363" s="1">
        <v>56294.654034558604</v>
      </c>
      <c r="BG363" s="1">
        <v>61788.300201975901</v>
      </c>
      <c r="BH363" s="1">
        <v>61788.300201975901</v>
      </c>
      <c r="BI363" s="1">
        <v>15528.311617037099</v>
      </c>
      <c r="BJ363" s="1">
        <v>19029.030867765199</v>
      </c>
      <c r="BK363" s="1">
        <v>18036.440180251098</v>
      </c>
      <c r="BL363" s="1">
        <v>20725.758237290502</v>
      </c>
      <c r="BM363" s="1">
        <v>18705.2596434181</v>
      </c>
      <c r="BN363" s="1">
        <v>22828.8026311828</v>
      </c>
      <c r="BO363" s="1">
        <v>26754.141793421401</v>
      </c>
      <c r="BP363" s="1">
        <v>18694.049156972302</v>
      </c>
      <c r="BQ363" s="1">
        <v>24401.298877116202</v>
      </c>
      <c r="BR363" s="1">
        <v>16977.8712418912</v>
      </c>
      <c r="BS363" s="1">
        <v>19911.954963124699</v>
      </c>
      <c r="BT363" s="1">
        <v>19911.954963124699</v>
      </c>
      <c r="BU363" s="1">
        <v>35076.001067250698</v>
      </c>
      <c r="BV363" s="7">
        <v>0.56768030440379402</v>
      </c>
      <c r="BW363" s="7">
        <v>1.7615548614994601</v>
      </c>
      <c r="BX363" s="1">
        <v>21317.330613570401</v>
      </c>
      <c r="BY363" s="1">
        <v>32178.306679128302</v>
      </c>
      <c r="BZ363" s="1">
        <v>4581.5713891463301</v>
      </c>
      <c r="CA363" s="1">
        <v>33935.675639864203</v>
      </c>
      <c r="CB363" s="1">
        <v>41373.633136753502</v>
      </c>
      <c r="CC363" s="1">
        <v>33818.905032075098</v>
      </c>
      <c r="CD363" s="1">
        <v>38580.728553218803</v>
      </c>
      <c r="CE363" s="1">
        <v>35040.874680217203</v>
      </c>
      <c r="CF363" s="1">
        <v>53365.485849031596</v>
      </c>
      <c r="CG363" s="1">
        <v>31957.366338644501</v>
      </c>
      <c r="CH363" s="1">
        <v>35076.001067250698</v>
      </c>
      <c r="CI363" s="1">
        <v>27353.972819870301</v>
      </c>
      <c r="CJ363" s="1">
        <v>33520.681834735296</v>
      </c>
      <c r="CK363" s="1">
        <v>31772.178883665601</v>
      </c>
      <c r="CL363" s="1">
        <v>36509.560181161702</v>
      </c>
      <c r="CM363" s="1">
        <v>32950.3410604729</v>
      </c>
      <c r="CN363" s="1">
        <v>40214.188257171802</v>
      </c>
      <c r="CO363" s="1">
        <v>47128.888541447399</v>
      </c>
      <c r="CP363" s="1">
        <v>32930.593173574598</v>
      </c>
      <c r="CQ363" s="1">
        <v>42984.2266638855</v>
      </c>
      <c r="CR363" s="1">
        <v>29907.451624065401</v>
      </c>
      <c r="CS363" s="1">
        <v>35076.001067250698</v>
      </c>
      <c r="CT363" s="20">
        <v>24816.5431810173</v>
      </c>
      <c r="CU363" s="20">
        <v>30809.195220219201</v>
      </c>
      <c r="CV363" s="20">
        <v>29848.828054333801</v>
      </c>
      <c r="CW363" s="20">
        <v>40025.834044925403</v>
      </c>
      <c r="CX363" s="20">
        <v>27860.157533438502</v>
      </c>
      <c r="CY363" s="20">
        <v>33244.6159380483</v>
      </c>
      <c r="CZ363" s="20">
        <v>32858.012652988102</v>
      </c>
      <c r="DA363" s="20">
        <v>36809.3622951375</v>
      </c>
      <c r="DB363" s="20">
        <v>38700.648643460001</v>
      </c>
      <c r="DC363" s="22">
        <v>34183.6057597572</v>
      </c>
      <c r="DD363" s="22">
        <v>38095.727115331698</v>
      </c>
      <c r="DE363" s="22">
        <v>32528.2543213889</v>
      </c>
      <c r="DF363" s="22">
        <v>58387.485080305298</v>
      </c>
      <c r="DG363" s="22">
        <v>30883.793391248601</v>
      </c>
      <c r="DH363" s="22">
        <v>36747.159261792403</v>
      </c>
      <c r="DI363" s="22">
        <v>39841.375106939202</v>
      </c>
      <c r="DJ363" s="22">
        <v>33325.320742319498</v>
      </c>
      <c r="DK363" s="22">
        <v>37919.560212408302</v>
      </c>
      <c r="DL363" s="22">
        <v>37857.563094338999</v>
      </c>
      <c r="DM363" s="6">
        <v>0.21253101912953401</v>
      </c>
      <c r="DN363" s="6">
        <v>1.1587251401157901</v>
      </c>
      <c r="DO363" s="5">
        <v>9.6070101523960894E-2</v>
      </c>
      <c r="DP363" s="5">
        <v>0.40608256917533297</v>
      </c>
      <c r="DQ363" s="24">
        <v>32774.799729285303</v>
      </c>
      <c r="DR363" s="26">
        <v>37976.984408582997</v>
      </c>
      <c r="DS363" t="s">
        <v>1441</v>
      </c>
      <c r="DT363" t="s">
        <v>1442</v>
      </c>
      <c r="DU363" t="s">
        <v>854</v>
      </c>
      <c r="DV363" t="s">
        <v>854</v>
      </c>
      <c r="DW363" t="s">
        <v>5583</v>
      </c>
      <c r="DX363" t="s">
        <v>5584</v>
      </c>
      <c r="DY363" t="s">
        <v>5585</v>
      </c>
      <c r="DZ363" t="s">
        <v>5586</v>
      </c>
      <c r="EA363" t="s">
        <v>1508</v>
      </c>
      <c r="EB363" t="str">
        <f>"HEXB"</f>
        <v>HEXB</v>
      </c>
      <c r="EC363" t="s">
        <v>1508</v>
      </c>
      <c r="ED363" t="s">
        <v>1506</v>
      </c>
      <c r="EE363">
        <v>9606</v>
      </c>
      <c r="EF363" s="15" t="str">
        <f>HYPERLINK("http://www.uniprot.org/uniprot/P07686", "P07686")</f>
        <v>P07686</v>
      </c>
      <c r="EG363" t="s">
        <v>5587</v>
      </c>
      <c r="EH363" t="s">
        <v>1508</v>
      </c>
      <c r="EI363" t="s">
        <v>3159</v>
      </c>
      <c r="EJ363" t="s">
        <v>1510</v>
      </c>
      <c r="EK363" t="s">
        <v>1508</v>
      </c>
      <c r="EL363" t="s">
        <v>5588</v>
      </c>
      <c r="EM363" t="s">
        <v>1528</v>
      </c>
      <c r="EN363" t="s">
        <v>1508</v>
      </c>
      <c r="EO363" t="s">
        <v>2816</v>
      </c>
      <c r="EP363" t="s">
        <v>1923</v>
      </c>
      <c r="EQ363" t="s">
        <v>1514</v>
      </c>
      <c r="ER363" t="s">
        <v>5589</v>
      </c>
      <c r="ES363" t="s">
        <v>5590</v>
      </c>
      <c r="ET363" t="s">
        <v>5591</v>
      </c>
      <c r="EU363" t="s">
        <v>1508</v>
      </c>
      <c r="EV363" t="s">
        <v>5592</v>
      </c>
      <c r="EW363" t="s">
        <v>98</v>
      </c>
    </row>
    <row r="364" spans="1:153">
      <c r="A364">
        <v>176</v>
      </c>
      <c r="B364">
        <v>1</v>
      </c>
      <c r="C364" t="s">
        <v>856</v>
      </c>
      <c r="D364" t="s">
        <v>98</v>
      </c>
      <c r="E364" t="s">
        <v>98</v>
      </c>
      <c r="F364" t="s">
        <v>98</v>
      </c>
      <c r="G364" t="s">
        <v>98</v>
      </c>
      <c r="H364" t="s">
        <v>98</v>
      </c>
      <c r="I364">
        <v>18.5</v>
      </c>
      <c r="J364">
        <v>346</v>
      </c>
      <c r="K364">
        <v>38714</v>
      </c>
      <c r="L364" t="s">
        <v>857</v>
      </c>
      <c r="M364">
        <v>7</v>
      </c>
      <c r="N364">
        <v>7</v>
      </c>
      <c r="O364">
        <v>1</v>
      </c>
      <c r="P364">
        <v>4</v>
      </c>
      <c r="Q364">
        <v>3</v>
      </c>
      <c r="R364">
        <v>4</v>
      </c>
      <c r="S364">
        <v>3</v>
      </c>
      <c r="T364">
        <v>4</v>
      </c>
      <c r="U364">
        <v>3</v>
      </c>
      <c r="V364">
        <v>4</v>
      </c>
      <c r="W364" s="1">
        <v>108730.3965</v>
      </c>
      <c r="X364" s="1">
        <v>82035.85742</v>
      </c>
      <c r="Y364" s="1">
        <v>15163.49072</v>
      </c>
      <c r="Z364" s="1">
        <v>121269.1621</v>
      </c>
      <c r="AA364" s="1">
        <v>39997.339840000001</v>
      </c>
      <c r="AB364" s="1">
        <v>74125.832030000005</v>
      </c>
      <c r="AC364" s="1">
        <v>100412.0508</v>
      </c>
      <c r="AD364" s="1">
        <v>122429.8906</v>
      </c>
      <c r="AE364" s="1">
        <v>74857.068360000005</v>
      </c>
      <c r="AF364" s="1">
        <v>77276.433590000001</v>
      </c>
      <c r="AG364" s="1">
        <v>89014.892359999998</v>
      </c>
      <c r="AH364">
        <v>3</v>
      </c>
      <c r="AI364" s="1">
        <v>8151.3747560000002</v>
      </c>
      <c r="AJ364" s="1">
        <v>8537.1663819999994</v>
      </c>
      <c r="AK364" s="1">
        <v>10935.15064</v>
      </c>
      <c r="AL364" s="1">
        <v>8459.2442630000005</v>
      </c>
      <c r="AM364" s="1">
        <v>8403.3492440000009</v>
      </c>
      <c r="AN364" s="1">
        <v>8836.6376949999994</v>
      </c>
      <c r="AO364" s="1">
        <v>16553.69312</v>
      </c>
      <c r="AP364" s="1">
        <v>8743.8859859999993</v>
      </c>
      <c r="AQ364" s="1">
        <v>6331.8715830000001</v>
      </c>
      <c r="AR364" s="1">
        <v>8727.5018319999999</v>
      </c>
      <c r="AS364" s="1">
        <v>9367.9875499999998</v>
      </c>
      <c r="AT364" s="1">
        <v>45834.558062318101</v>
      </c>
      <c r="AU364" s="1">
        <v>82301.128574545393</v>
      </c>
      <c r="AV364" s="1">
        <v>9367.9875500909093</v>
      </c>
      <c r="AW364" s="1">
        <v>54339.765109120002</v>
      </c>
      <c r="AX364" s="1">
        <v>72546.325400737202</v>
      </c>
      <c r="AY364" s="1">
        <v>10773.60341028</v>
      </c>
      <c r="AZ364" s="1">
        <v>88721.783830033703</v>
      </c>
      <c r="BA364" s="1">
        <v>70745.370162468302</v>
      </c>
      <c r="BB364" s="1">
        <v>53544.902130726601</v>
      </c>
      <c r="BC364" s="1">
        <v>59060.493275112101</v>
      </c>
      <c r="BD364" s="1">
        <v>84554.673622926697</v>
      </c>
      <c r="BE364" s="1">
        <v>46838.559357127298</v>
      </c>
      <c r="BF364" s="1">
        <v>52476.6368836455</v>
      </c>
      <c r="BG364" s="1">
        <v>63244.747901634299</v>
      </c>
      <c r="BH364" s="1">
        <v>63244.747901634299</v>
      </c>
      <c r="BI364" s="1">
        <v>16592.747189508598</v>
      </c>
      <c r="BJ364" s="1">
        <v>16115.209351928601</v>
      </c>
      <c r="BK364" s="1">
        <v>19491.722412196199</v>
      </c>
      <c r="BL364" s="1">
        <v>13335.8014564799</v>
      </c>
      <c r="BM364" s="1">
        <v>13247.1436911205</v>
      </c>
      <c r="BN364" s="1">
        <v>15113.4090405073</v>
      </c>
      <c r="BO364" s="1">
        <v>27016.291833301198</v>
      </c>
      <c r="BP364" s="1">
        <v>14867.1919903215</v>
      </c>
      <c r="BQ364" s="1">
        <v>18627.6602491661</v>
      </c>
      <c r="BR364" s="1">
        <v>9195.0829624449198</v>
      </c>
      <c r="BS364" s="1">
        <v>15810.067524091301</v>
      </c>
      <c r="BT364" s="1">
        <v>15810.067524091301</v>
      </c>
      <c r="BU364" s="1">
        <v>31621.254479684601</v>
      </c>
      <c r="BV364" s="7">
        <v>0.49998229938185001</v>
      </c>
      <c r="BW364" s="7">
        <v>2.0000708049791802</v>
      </c>
      <c r="BX364" s="1">
        <v>27168.920707127501</v>
      </c>
      <c r="BY364" s="1">
        <v>36271.878585564496</v>
      </c>
      <c r="BZ364" s="1">
        <v>5386.6110056999596</v>
      </c>
      <c r="CA364" s="1">
        <v>44359.321484599801</v>
      </c>
      <c r="CB364" s="1">
        <v>35371.432844451003</v>
      </c>
      <c r="CC364" s="1">
        <v>26771.503287496798</v>
      </c>
      <c r="CD364" s="1">
        <v>29529.201230316899</v>
      </c>
      <c r="CE364" s="1">
        <v>42275.8401414728</v>
      </c>
      <c r="CF364" s="1">
        <v>23418.4506071098</v>
      </c>
      <c r="CG364" s="1">
        <v>26237.389572911499</v>
      </c>
      <c r="CH364" s="1">
        <v>31621.254479684601</v>
      </c>
      <c r="CI364" s="1">
        <v>33186.669228136598</v>
      </c>
      <c r="CJ364" s="1">
        <v>32231.5597409199</v>
      </c>
      <c r="CK364" s="1">
        <v>38984.824935392098</v>
      </c>
      <c r="CL364" s="1">
        <v>26672.547154104399</v>
      </c>
      <c r="CM364" s="1">
        <v>26495.225345974301</v>
      </c>
      <c r="CN364" s="1">
        <v>30227.888185627002</v>
      </c>
      <c r="CO364" s="1">
        <v>54034.496554583202</v>
      </c>
      <c r="CP364" s="1">
        <v>29735.436651862299</v>
      </c>
      <c r="CQ364" s="1">
        <v>37256.639429428396</v>
      </c>
      <c r="CR364" s="1">
        <v>18390.816982547502</v>
      </c>
      <c r="CS364" s="1">
        <v>31621.2544796845</v>
      </c>
      <c r="CT364" s="20">
        <v>31628.6643075682</v>
      </c>
      <c r="CU364" s="20">
        <v>34728.595245553799</v>
      </c>
      <c r="CV364" s="20">
        <v>39017.162164449401</v>
      </c>
      <c r="CW364" s="20">
        <v>34219.163114914998</v>
      </c>
      <c r="CX364" s="20">
        <v>33800.787870724504</v>
      </c>
      <c r="CY364" s="20">
        <v>31966.110652343199</v>
      </c>
      <c r="CZ364" s="20">
        <v>40317.155322960702</v>
      </c>
      <c r="DA364" s="20">
        <v>26891.571595435398</v>
      </c>
      <c r="DB364" s="20">
        <v>31119.022560707101</v>
      </c>
      <c r="DC364" s="22">
        <v>27060.2053232615</v>
      </c>
      <c r="DD364" s="22">
        <v>29157.987269527901</v>
      </c>
      <c r="DE364" s="22">
        <v>39244.433602811201</v>
      </c>
      <c r="DF364" s="22">
        <v>25622.261536129201</v>
      </c>
      <c r="DG364" s="22">
        <v>25355.9730207063</v>
      </c>
      <c r="DH364" s="22">
        <v>27621.8188018949</v>
      </c>
      <c r="DI364" s="22">
        <v>45679.172850691801</v>
      </c>
      <c r="DJ364" s="22">
        <v>30091.8649904985</v>
      </c>
      <c r="DK364" s="22">
        <v>32866.832598925503</v>
      </c>
      <c r="DL364" s="22">
        <v>23279.533242244001</v>
      </c>
      <c r="DM364" s="6">
        <v>-0.14113965204582599</v>
      </c>
      <c r="DN364" s="6">
        <v>-1.10278867254006</v>
      </c>
      <c r="DO364" s="5">
        <v>0.27644756606475701</v>
      </c>
      <c r="DP364" s="5">
        <v>0.645505066761207</v>
      </c>
      <c r="DQ364" s="24">
        <v>33743.136981628602</v>
      </c>
      <c r="DR364" s="26">
        <v>30598.008323669099</v>
      </c>
      <c r="DS364" t="s">
        <v>1443</v>
      </c>
      <c r="DT364" t="s">
        <v>1442</v>
      </c>
      <c r="DU364" t="s">
        <v>856</v>
      </c>
      <c r="DV364" t="s">
        <v>856</v>
      </c>
      <c r="DW364" t="s">
        <v>5593</v>
      </c>
      <c r="DX364" t="s">
        <v>5594</v>
      </c>
      <c r="DY364" t="s">
        <v>5595</v>
      </c>
      <c r="DZ364" t="s">
        <v>5596</v>
      </c>
      <c r="EA364" t="s">
        <v>5597</v>
      </c>
      <c r="EB364" t="str">
        <f>"ANXA1"</f>
        <v>ANXA1</v>
      </c>
      <c r="EC364" t="s">
        <v>5598</v>
      </c>
      <c r="ED364" t="s">
        <v>1506</v>
      </c>
      <c r="EE364">
        <v>9606</v>
      </c>
      <c r="EF364" s="15" t="str">
        <f>HYPERLINK("http://www.uniprot.org/uniprot/P04083", "P04083")</f>
        <v>P04083</v>
      </c>
      <c r="EG364" t="s">
        <v>5599</v>
      </c>
      <c r="EH364" t="s">
        <v>5600</v>
      </c>
      <c r="EI364" t="s">
        <v>5601</v>
      </c>
      <c r="EJ364" t="s">
        <v>1508</v>
      </c>
      <c r="EK364" t="s">
        <v>1508</v>
      </c>
      <c r="EL364" t="s">
        <v>1508</v>
      </c>
      <c r="EM364" t="s">
        <v>3817</v>
      </c>
      <c r="EN364" t="s">
        <v>5602</v>
      </c>
      <c r="EO364" t="s">
        <v>5603</v>
      </c>
      <c r="EP364" t="s">
        <v>4716</v>
      </c>
      <c r="EQ364" t="s">
        <v>2021</v>
      </c>
      <c r="ER364" t="s">
        <v>5604</v>
      </c>
      <c r="ES364" t="s">
        <v>5605</v>
      </c>
      <c r="ET364" t="s">
        <v>5606</v>
      </c>
      <c r="EU364" t="s">
        <v>1508</v>
      </c>
      <c r="EV364" t="s">
        <v>5607</v>
      </c>
      <c r="EW364" t="s">
        <v>98</v>
      </c>
    </row>
    <row r="365" spans="1:153">
      <c r="A365">
        <v>187</v>
      </c>
      <c r="B365">
        <v>1</v>
      </c>
      <c r="C365" t="s">
        <v>858</v>
      </c>
      <c r="D365" t="s">
        <v>859</v>
      </c>
      <c r="E365" t="s">
        <v>98</v>
      </c>
      <c r="F365" t="s">
        <v>98</v>
      </c>
      <c r="G365" t="s">
        <v>98</v>
      </c>
      <c r="H365" t="s">
        <v>98</v>
      </c>
      <c r="I365">
        <v>16.2</v>
      </c>
      <c r="J365">
        <v>130</v>
      </c>
      <c r="K365">
        <v>14135</v>
      </c>
      <c r="L365" t="s">
        <v>860</v>
      </c>
      <c r="M365">
        <v>4</v>
      </c>
      <c r="N365">
        <v>4</v>
      </c>
      <c r="O365">
        <v>1</v>
      </c>
      <c r="P365">
        <v>1</v>
      </c>
      <c r="Q365">
        <v>3</v>
      </c>
      <c r="R365">
        <v>1</v>
      </c>
      <c r="S365">
        <v>3</v>
      </c>
      <c r="T365">
        <v>1</v>
      </c>
      <c r="U365">
        <v>3</v>
      </c>
      <c r="V365">
        <v>1</v>
      </c>
      <c r="W365" s="1">
        <v>26464.86133</v>
      </c>
      <c r="X365" s="1">
        <v>48089.109380000002</v>
      </c>
      <c r="Y365" s="1">
        <v>2769.4072270000001</v>
      </c>
      <c r="Z365" s="1">
        <v>92384.257809999996</v>
      </c>
      <c r="AA365" s="1">
        <v>23423.457030000001</v>
      </c>
      <c r="AB365" s="1">
        <v>25439.398440000001</v>
      </c>
      <c r="AC365" s="1">
        <v>15748.73828</v>
      </c>
      <c r="AD365" s="1">
        <v>24445.427729999999</v>
      </c>
      <c r="AE365" s="1">
        <v>8805.3613280000009</v>
      </c>
      <c r="AF365" s="1">
        <v>15361.45703</v>
      </c>
      <c r="AG365" s="1">
        <v>31129.118709999999</v>
      </c>
      <c r="AH365">
        <v>3</v>
      </c>
      <c r="AI365" s="1">
        <v>37642.652340000001</v>
      </c>
      <c r="AJ365" s="1">
        <v>45106.54004</v>
      </c>
      <c r="AK365" s="1">
        <v>52266.45117</v>
      </c>
      <c r="AL365" s="1">
        <v>43750.805659999998</v>
      </c>
      <c r="AM365" s="1">
        <v>99022.332030000005</v>
      </c>
      <c r="AN365" s="1">
        <v>42120.5</v>
      </c>
      <c r="AO365" s="1">
        <v>73225.005860000005</v>
      </c>
      <c r="AP365" s="1">
        <v>132167.96090000001</v>
      </c>
      <c r="AQ365" s="1">
        <v>36820.90137</v>
      </c>
      <c r="AR365" s="1">
        <v>65725.146489999999</v>
      </c>
      <c r="AS365" s="1">
        <v>62784.829590000001</v>
      </c>
      <c r="AT365" s="1">
        <v>45667.896352045398</v>
      </c>
      <c r="AU365" s="1">
        <v>28550.963117727199</v>
      </c>
      <c r="AV365" s="1">
        <v>62784.829586363601</v>
      </c>
      <c r="AW365" s="1">
        <v>13226.240265918899</v>
      </c>
      <c r="AX365" s="1">
        <v>42526.381597403699</v>
      </c>
      <c r="AY365" s="1">
        <v>1967.65347084021</v>
      </c>
      <c r="AZ365" s="1">
        <v>67589.286581843393</v>
      </c>
      <c r="BA365" s="1">
        <v>41430.283731389703</v>
      </c>
      <c r="BB365" s="1">
        <v>18376.186309559002</v>
      </c>
      <c r="BC365" s="1">
        <v>9263.1137783458307</v>
      </c>
      <c r="BD365" s="1">
        <v>16882.929104593899</v>
      </c>
      <c r="BE365" s="1">
        <v>5509.5724192541902</v>
      </c>
      <c r="BF365" s="1">
        <v>10431.6098080301</v>
      </c>
      <c r="BG365" s="1">
        <v>22117.122349054</v>
      </c>
      <c r="BH365" s="1">
        <v>22117.122349054</v>
      </c>
      <c r="BI365" s="1">
        <v>76624.499856351205</v>
      </c>
      <c r="BJ365" s="1">
        <v>85145.504182555203</v>
      </c>
      <c r="BK365" s="1">
        <v>93164.0716452216</v>
      </c>
      <c r="BL365" s="1">
        <v>68972.125606393602</v>
      </c>
      <c r="BM365" s="1">
        <v>156100.029041142</v>
      </c>
      <c r="BN365" s="1">
        <v>72039.203989418296</v>
      </c>
      <c r="BO365" s="1">
        <v>119506.149683228</v>
      </c>
      <c r="BP365" s="1">
        <v>224724.61933009501</v>
      </c>
      <c r="BQ365" s="1">
        <v>108322.986623719</v>
      </c>
      <c r="BR365" s="1">
        <v>69246.4105224831</v>
      </c>
      <c r="BS365" s="1">
        <v>105960.046382263</v>
      </c>
      <c r="BT365" s="1">
        <v>105960.046382263</v>
      </c>
      <c r="BU365" s="1">
        <v>48410.033153758202</v>
      </c>
      <c r="BV365" s="7">
        <v>2.1888034252262698</v>
      </c>
      <c r="BW365" s="7">
        <v>0.456870630077993</v>
      </c>
      <c r="BX365" s="1">
        <v>28949.6399969091</v>
      </c>
      <c r="BY365" s="1">
        <v>93081.889702877103</v>
      </c>
      <c r="BZ365" s="1">
        <v>4306.8066566334301</v>
      </c>
      <c r="CA365" s="1">
        <v>147939.661978939</v>
      </c>
      <c r="CB365" s="1">
        <v>90682.746939362507</v>
      </c>
      <c r="CC365" s="1">
        <v>40221.859536959098</v>
      </c>
      <c r="CD365" s="1">
        <v>20275.135166304099</v>
      </c>
      <c r="CE365" s="1">
        <v>36953.413051987598</v>
      </c>
      <c r="CF365" s="1">
        <v>12059.370982795799</v>
      </c>
      <c r="CG365" s="1">
        <v>22832.743278440401</v>
      </c>
      <c r="CH365" s="1">
        <v>48410.033153758202</v>
      </c>
      <c r="CI365" s="1">
        <v>35007.483528782301</v>
      </c>
      <c r="CJ365" s="1">
        <v>38900.480144192399</v>
      </c>
      <c r="CK365" s="1">
        <v>42563.928113183698</v>
      </c>
      <c r="CL365" s="1">
        <v>31511.3384836115</v>
      </c>
      <c r="CM365" s="1">
        <v>71317.518623219599</v>
      </c>
      <c r="CN365" s="1">
        <v>32912.5965169626</v>
      </c>
      <c r="CO365" s="1">
        <v>54598.849903971597</v>
      </c>
      <c r="CP365" s="1">
        <v>102670.078427377</v>
      </c>
      <c r="CQ365" s="1">
        <v>49489.591150708598</v>
      </c>
      <c r="CR365" s="1">
        <v>31636.651206046201</v>
      </c>
      <c r="CS365" s="1">
        <v>48410.033153758202</v>
      </c>
      <c r="CT365" s="20">
        <v>33701.686392237898</v>
      </c>
      <c r="CU365" s="20">
        <v>89121.473666075995</v>
      </c>
      <c r="CV365" s="20">
        <v>130123.401098235</v>
      </c>
      <c r="CW365" s="20">
        <v>87728.640309051101</v>
      </c>
      <c r="CX365" s="20">
        <v>35655.296303162402</v>
      </c>
      <c r="CY365" s="20">
        <v>38580.107903988297</v>
      </c>
      <c r="CZ365" s="20">
        <v>44018.576554813502</v>
      </c>
      <c r="DA365" s="20">
        <v>31770.0971716022</v>
      </c>
      <c r="DB365" s="20">
        <v>83763.449528343801</v>
      </c>
      <c r="DC365" s="22">
        <v>40655.609282195997</v>
      </c>
      <c r="DD365" s="22">
        <v>20020.2548133981</v>
      </c>
      <c r="DE365" s="22">
        <v>34303.653341079698</v>
      </c>
      <c r="DF365" s="22">
        <v>13194.2271701183</v>
      </c>
      <c r="DG365" s="22">
        <v>22065.702113695599</v>
      </c>
      <c r="DH365" s="22">
        <v>30075.067490943198</v>
      </c>
      <c r="DI365" s="22">
        <v>46156.2605601986</v>
      </c>
      <c r="DJ365" s="22">
        <v>103900.748953927</v>
      </c>
      <c r="DK365" s="22">
        <v>43658.422569771697</v>
      </c>
      <c r="DL365" s="22">
        <v>40046.425024148797</v>
      </c>
      <c r="DM365" s="6">
        <v>-0.69574094775679696</v>
      </c>
      <c r="DN365" s="6">
        <v>-1.6197162973597901</v>
      </c>
      <c r="DO365" s="5">
        <v>3.8106016189043197E-2</v>
      </c>
      <c r="DP365" s="5">
        <v>0.25064097972229799</v>
      </c>
      <c r="DQ365" s="24">
        <v>63829.192103056601</v>
      </c>
      <c r="DR365" s="26">
        <v>39407.637131947697</v>
      </c>
      <c r="DS365" t="s">
        <v>1443</v>
      </c>
      <c r="DT365" t="s">
        <v>1442</v>
      </c>
      <c r="DU365" t="s">
        <v>858</v>
      </c>
      <c r="DV365" t="s">
        <v>5608</v>
      </c>
      <c r="DW365" t="s">
        <v>5609</v>
      </c>
      <c r="DX365" t="s">
        <v>5610</v>
      </c>
      <c r="DY365" t="s">
        <v>5611</v>
      </c>
      <c r="DZ365" t="s">
        <v>5612</v>
      </c>
      <c r="EA365" t="s">
        <v>5613</v>
      </c>
      <c r="EB365" t="str">
        <f>"HIST1H2AB"</f>
        <v>HIST1H2AB</v>
      </c>
      <c r="EC365" t="s">
        <v>5614</v>
      </c>
      <c r="ED365" t="s">
        <v>1506</v>
      </c>
      <c r="EE365">
        <v>9606</v>
      </c>
      <c r="EF365" s="15" t="str">
        <f>HYPERLINK("http://www.uniprot.org/uniprot/P04908", "P04908")</f>
        <v>P04908</v>
      </c>
      <c r="EG365" t="s">
        <v>5615</v>
      </c>
      <c r="EH365" t="s">
        <v>1508</v>
      </c>
      <c r="EI365" t="s">
        <v>4594</v>
      </c>
      <c r="EJ365" t="s">
        <v>1508</v>
      </c>
      <c r="EK365" t="s">
        <v>1508</v>
      </c>
      <c r="EL365" t="s">
        <v>1508</v>
      </c>
      <c r="EM365" t="s">
        <v>1508</v>
      </c>
      <c r="EN365" t="s">
        <v>1508</v>
      </c>
      <c r="EO365" t="s">
        <v>3323</v>
      </c>
      <c r="EP365" t="s">
        <v>5616</v>
      </c>
      <c r="EQ365" t="s">
        <v>1514</v>
      </c>
      <c r="ER365" t="s">
        <v>5617</v>
      </c>
      <c r="ES365" t="s">
        <v>5618</v>
      </c>
      <c r="ET365" t="s">
        <v>5317</v>
      </c>
      <c r="EU365" t="s">
        <v>1508</v>
      </c>
      <c r="EV365" t="s">
        <v>5619</v>
      </c>
      <c r="EW365" t="s">
        <v>98</v>
      </c>
    </row>
    <row r="366" spans="1:153">
      <c r="A366">
        <v>84</v>
      </c>
      <c r="B366">
        <v>1</v>
      </c>
      <c r="C366" t="s">
        <v>861</v>
      </c>
      <c r="D366" t="s">
        <v>98</v>
      </c>
      <c r="E366" t="s">
        <v>98</v>
      </c>
      <c r="F366" t="s">
        <v>98</v>
      </c>
      <c r="G366" t="s">
        <v>98</v>
      </c>
      <c r="H366" t="s">
        <v>98</v>
      </c>
      <c r="I366">
        <v>4.7</v>
      </c>
      <c r="J366">
        <v>791</v>
      </c>
      <c r="K366">
        <v>88892</v>
      </c>
      <c r="L366" t="s">
        <v>862</v>
      </c>
      <c r="M366">
        <v>4</v>
      </c>
      <c r="N366">
        <v>4</v>
      </c>
      <c r="O366">
        <v>1</v>
      </c>
      <c r="P366">
        <v>3</v>
      </c>
      <c r="Q366">
        <v>1</v>
      </c>
      <c r="R366">
        <v>3</v>
      </c>
      <c r="S366">
        <v>1</v>
      </c>
      <c r="T366">
        <v>3</v>
      </c>
      <c r="U366">
        <v>1</v>
      </c>
      <c r="V366">
        <v>3</v>
      </c>
      <c r="W366" s="1">
        <v>118683.33010000001</v>
      </c>
      <c r="X366" s="1">
        <v>72442.33008</v>
      </c>
      <c r="Y366" s="1">
        <v>17140.806400000001</v>
      </c>
      <c r="Z366" s="1">
        <v>92873.130860000005</v>
      </c>
      <c r="AA366" s="1">
        <v>46269.50879</v>
      </c>
      <c r="AB366" s="1">
        <v>81668.521479999996</v>
      </c>
      <c r="AC366" s="1">
        <v>112771.47070000001</v>
      </c>
      <c r="AD366" s="1">
        <v>103240.416</v>
      </c>
      <c r="AE366" s="1">
        <v>97800.583979999996</v>
      </c>
      <c r="AF366" s="1">
        <v>108053.04300000001</v>
      </c>
      <c r="AG366" s="1">
        <v>92644.703890000004</v>
      </c>
      <c r="AH366">
        <v>1</v>
      </c>
      <c r="AI366" s="1">
        <v>4359.8037109999996</v>
      </c>
      <c r="AJ366" s="1">
        <v>5004.0229490000002</v>
      </c>
      <c r="AK366" s="1">
        <v>5722.232422</v>
      </c>
      <c r="AL366" s="1">
        <v>6641.1972660000001</v>
      </c>
      <c r="AM366" s="1">
        <v>4862.4194340000004</v>
      </c>
      <c r="AN366" s="1">
        <v>5593.5063479999999</v>
      </c>
      <c r="AO366" s="1">
        <v>5449.2377930000002</v>
      </c>
      <c r="AP366" s="1">
        <v>4343.392578</v>
      </c>
      <c r="AQ366" s="1">
        <v>2338.451172</v>
      </c>
      <c r="AR366" s="1">
        <v>6110.4340819999998</v>
      </c>
      <c r="AS366" s="1">
        <v>5042.4697759999999</v>
      </c>
      <c r="AT366" s="1">
        <v>45411.591491409003</v>
      </c>
      <c r="AU366" s="1">
        <v>85780.713207272696</v>
      </c>
      <c r="AV366" s="1">
        <v>5042.4697755454499</v>
      </c>
      <c r="AW366" s="1">
        <v>59313.903817155297</v>
      </c>
      <c r="AX366" s="1">
        <v>64062.533336672903</v>
      </c>
      <c r="AY366" s="1">
        <v>12178.4788012182</v>
      </c>
      <c r="AZ366" s="1">
        <v>67946.951204170604</v>
      </c>
      <c r="BA366" s="1">
        <v>81839.280804133799</v>
      </c>
      <c r="BB366" s="1">
        <v>58993.374779765603</v>
      </c>
      <c r="BC366" s="1">
        <v>66330.073271462898</v>
      </c>
      <c r="BD366" s="1">
        <v>71301.702850457194</v>
      </c>
      <c r="BE366" s="1">
        <v>61194.467780636704</v>
      </c>
      <c r="BF366" s="1">
        <v>73376.319768692105</v>
      </c>
      <c r="BG366" s="1">
        <v>65823.715409867204</v>
      </c>
      <c r="BH366" s="1">
        <v>65823.715409867204</v>
      </c>
      <c r="BI366" s="1">
        <v>8874.7141357053206</v>
      </c>
      <c r="BJ366" s="1">
        <v>9445.8598809806208</v>
      </c>
      <c r="BK366" s="1">
        <v>10199.783214663899</v>
      </c>
      <c r="BL366" s="1">
        <v>10469.6927313084</v>
      </c>
      <c r="BM366" s="1">
        <v>7665.1781400952896</v>
      </c>
      <c r="BN366" s="1">
        <v>9566.6420108896691</v>
      </c>
      <c r="BO366" s="1">
        <v>8893.3748751736093</v>
      </c>
      <c r="BP366" s="1">
        <v>7385.0518464964198</v>
      </c>
      <c r="BQ366" s="1">
        <v>6879.4626312749697</v>
      </c>
      <c r="BR366" s="1">
        <v>6437.80424250742</v>
      </c>
      <c r="BS366" s="1">
        <v>8510.0228006547495</v>
      </c>
      <c r="BT366" s="1">
        <v>8510.0228006547495</v>
      </c>
      <c r="BU366" s="1">
        <v>23667.727372136502</v>
      </c>
      <c r="BV366" s="7">
        <v>0.35956231313841303</v>
      </c>
      <c r="BW366" s="7">
        <v>2.7811591022195001</v>
      </c>
      <c r="BX366" s="1">
        <v>21327.0444577657</v>
      </c>
      <c r="BY366" s="1">
        <v>23034.4726720408</v>
      </c>
      <c r="BZ366" s="1">
        <v>4378.9220082731699</v>
      </c>
      <c r="CA366" s="1">
        <v>24431.162945674499</v>
      </c>
      <c r="CB366" s="1">
        <v>29426.3211115185</v>
      </c>
      <c r="CC366" s="1">
        <v>21211.794295653799</v>
      </c>
      <c r="CD366" s="1">
        <v>23849.794576127599</v>
      </c>
      <c r="CE366" s="1">
        <v>25637.405207618202</v>
      </c>
      <c r="CF366" s="1">
        <v>22003.2243864798</v>
      </c>
      <c r="CG366" s="1">
        <v>26383.359265614799</v>
      </c>
      <c r="CH366" s="1">
        <v>23667.727372136502</v>
      </c>
      <c r="CI366" s="1">
        <v>24681.991998113001</v>
      </c>
      <c r="CJ366" s="1">
        <v>26270.439186279302</v>
      </c>
      <c r="CK366" s="1">
        <v>28367.219928128299</v>
      </c>
      <c r="CL366" s="1">
        <v>29117.8812371198</v>
      </c>
      <c r="CM366" s="1">
        <v>21318.079954460001</v>
      </c>
      <c r="CN366" s="1">
        <v>26606.353506261301</v>
      </c>
      <c r="CO366" s="1">
        <v>24733.8904835393</v>
      </c>
      <c r="CP366" s="1">
        <v>20539.0041632465</v>
      </c>
      <c r="CQ366" s="1">
        <v>19132.8801153493</v>
      </c>
      <c r="CR366" s="1">
        <v>17904.5578673569</v>
      </c>
      <c r="CS366" s="1">
        <v>23667.727372136502</v>
      </c>
      <c r="CT366" s="20">
        <v>24827.851540318799</v>
      </c>
      <c r="CU366" s="20">
        <v>22054.4098987043</v>
      </c>
      <c r="CV366" s="20">
        <v>21488.936589086501</v>
      </c>
      <c r="CW366" s="20">
        <v>28467.7210113326</v>
      </c>
      <c r="CX366" s="20">
        <v>25138.7317606377</v>
      </c>
      <c r="CY366" s="20">
        <v>26054.0840301975</v>
      </c>
      <c r="CZ366" s="20">
        <v>29336.687129371901</v>
      </c>
      <c r="DA366" s="20">
        <v>29356.985797845002</v>
      </c>
      <c r="DB366" s="20">
        <v>25038.390970114699</v>
      </c>
      <c r="DC366" s="22">
        <v>21440.540815026099</v>
      </c>
      <c r="DD366" s="22">
        <v>23549.976892623301</v>
      </c>
      <c r="DE366" s="22">
        <v>23799.064502368601</v>
      </c>
      <c r="DF366" s="22">
        <v>24073.8543863087</v>
      </c>
      <c r="DG366" s="22">
        <v>25497.0390204217</v>
      </c>
      <c r="DH366" s="22">
        <v>24312.5113807505</v>
      </c>
      <c r="DI366" s="22">
        <v>20909.302958460601</v>
      </c>
      <c r="DJ366" s="22">
        <v>20785.1980637046</v>
      </c>
      <c r="DK366" s="22">
        <v>16878.5262846275</v>
      </c>
      <c r="DL366" s="22">
        <v>22664.0148970195</v>
      </c>
      <c r="DM366" s="6">
        <v>-0.20174200752395999</v>
      </c>
      <c r="DN366" s="6">
        <v>-1.15008395487297</v>
      </c>
      <c r="DO366" s="5">
        <v>4.8508442828442903E-2</v>
      </c>
      <c r="DP366" s="5">
        <v>0.29420055585562099</v>
      </c>
      <c r="DQ366" s="24">
        <v>25751.533191956602</v>
      </c>
      <c r="DR366" s="26">
        <v>22391.002920131101</v>
      </c>
      <c r="DS366" t="s">
        <v>1443</v>
      </c>
      <c r="DT366" t="s">
        <v>1442</v>
      </c>
      <c r="DU366" t="s">
        <v>861</v>
      </c>
      <c r="DV366" t="s">
        <v>861</v>
      </c>
      <c r="DW366" t="s">
        <v>5620</v>
      </c>
      <c r="DX366" t="s">
        <v>5621</v>
      </c>
      <c r="DY366" t="s">
        <v>5622</v>
      </c>
      <c r="DZ366" t="s">
        <v>5623</v>
      </c>
      <c r="EA366" t="s">
        <v>5624</v>
      </c>
      <c r="EB366" t="str">
        <f>"H6PD"</f>
        <v>H6PD</v>
      </c>
      <c r="EC366" t="s">
        <v>5625</v>
      </c>
      <c r="ED366" t="s">
        <v>1506</v>
      </c>
      <c r="EE366">
        <v>9606</v>
      </c>
      <c r="EF366" s="15" t="str">
        <f>HYPERLINK("http://www.uniprot.org/uniprot/O95479", "O95479")</f>
        <v>O95479</v>
      </c>
      <c r="EG366" t="s">
        <v>5626</v>
      </c>
      <c r="EH366" t="s">
        <v>5627</v>
      </c>
      <c r="EI366" t="s">
        <v>2957</v>
      </c>
      <c r="EJ366" t="s">
        <v>1510</v>
      </c>
      <c r="EK366" t="s">
        <v>1508</v>
      </c>
      <c r="EL366" t="s">
        <v>1603</v>
      </c>
      <c r="EM366" t="s">
        <v>1528</v>
      </c>
      <c r="EN366" t="s">
        <v>4468</v>
      </c>
      <c r="EO366" t="s">
        <v>5628</v>
      </c>
      <c r="EP366" t="s">
        <v>5629</v>
      </c>
      <c r="EQ366" t="s">
        <v>1508</v>
      </c>
      <c r="ER366" t="s">
        <v>5630</v>
      </c>
      <c r="ES366" t="s">
        <v>5631</v>
      </c>
      <c r="ET366" t="s">
        <v>5632</v>
      </c>
      <c r="EU366" t="s">
        <v>1508</v>
      </c>
      <c r="EV366" t="s">
        <v>1508</v>
      </c>
      <c r="EW366" t="s">
        <v>98</v>
      </c>
    </row>
    <row r="367" spans="1:153">
      <c r="A367">
        <v>594</v>
      </c>
      <c r="B367">
        <v>1</v>
      </c>
      <c r="C367" t="s">
        <v>863</v>
      </c>
      <c r="D367" t="s">
        <v>98</v>
      </c>
      <c r="E367" t="s">
        <v>98</v>
      </c>
      <c r="F367" t="s">
        <v>98</v>
      </c>
      <c r="G367" t="s">
        <v>98</v>
      </c>
      <c r="H367" t="s">
        <v>98</v>
      </c>
      <c r="I367">
        <v>9</v>
      </c>
      <c r="J367">
        <v>199</v>
      </c>
      <c r="K367">
        <v>21999</v>
      </c>
      <c r="L367" t="s">
        <v>864</v>
      </c>
      <c r="M367">
        <v>5</v>
      </c>
      <c r="N367">
        <v>5</v>
      </c>
      <c r="O367">
        <v>1</v>
      </c>
      <c r="P367">
        <v>2</v>
      </c>
      <c r="Q367">
        <v>3</v>
      </c>
      <c r="R367">
        <v>2</v>
      </c>
      <c r="S367">
        <v>3</v>
      </c>
      <c r="T367">
        <v>2</v>
      </c>
      <c r="U367">
        <v>3</v>
      </c>
      <c r="V367">
        <v>2</v>
      </c>
      <c r="W367" s="1">
        <v>61890.664060000003</v>
      </c>
      <c r="X367" s="1">
        <v>32859.563479999997</v>
      </c>
      <c r="Y367" s="1">
        <v>6688.8146969999998</v>
      </c>
      <c r="Z367" s="1">
        <v>36742.472659999999</v>
      </c>
      <c r="AA367" s="1">
        <v>17069.837889999999</v>
      </c>
      <c r="AB367" s="1">
        <v>30430.541990000002</v>
      </c>
      <c r="AC367" s="1">
        <v>60701.66992</v>
      </c>
      <c r="AD367" s="1">
        <v>42760.849609999997</v>
      </c>
      <c r="AE367" s="1">
        <v>55568.443359999997</v>
      </c>
      <c r="AF367" s="1">
        <v>45346.460939999997</v>
      </c>
      <c r="AG367" s="1">
        <v>42596.722659999999</v>
      </c>
      <c r="AH367">
        <v>3</v>
      </c>
      <c r="AI367" s="1">
        <v>45864.648679999998</v>
      </c>
      <c r="AJ367" s="1">
        <v>26947.798589999999</v>
      </c>
      <c r="AK367" s="1">
        <v>23324.081300000002</v>
      </c>
      <c r="AL367" s="1">
        <v>43835.424809999997</v>
      </c>
      <c r="AM367" s="1">
        <v>85728.418460000001</v>
      </c>
      <c r="AN367" s="1">
        <v>65332.6875</v>
      </c>
      <c r="AO367" s="1">
        <v>42882.911379999998</v>
      </c>
      <c r="AP367" s="1">
        <v>61070.166019999997</v>
      </c>
      <c r="AQ367" s="1">
        <v>11391.401250000001</v>
      </c>
      <c r="AR367" s="1">
        <v>102645.8965</v>
      </c>
      <c r="AS367" s="1">
        <v>50902.34345</v>
      </c>
      <c r="AT367" s="1">
        <v>45117.355418500003</v>
      </c>
      <c r="AU367" s="1">
        <v>39332.367387908998</v>
      </c>
      <c r="AV367" s="1">
        <v>50902.343449090899</v>
      </c>
      <c r="AW367" s="1">
        <v>30930.8551768949</v>
      </c>
      <c r="AX367" s="1">
        <v>29058.5197707105</v>
      </c>
      <c r="AY367" s="1">
        <v>4752.3778106899099</v>
      </c>
      <c r="AZ367" s="1">
        <v>26881.176222140701</v>
      </c>
      <c r="BA367" s="1">
        <v>30192.307912779801</v>
      </c>
      <c r="BB367" s="1">
        <v>21981.546082073899</v>
      </c>
      <c r="BC367" s="1">
        <v>35703.588757876802</v>
      </c>
      <c r="BD367" s="1">
        <v>29532.246291271302</v>
      </c>
      <c r="BE367" s="1">
        <v>34769.540000998801</v>
      </c>
      <c r="BF367" s="1">
        <v>30793.731725926002</v>
      </c>
      <c r="BG367" s="1">
        <v>30264.8120403516</v>
      </c>
      <c r="BH367" s="1">
        <v>30264.8120403516</v>
      </c>
      <c r="BI367" s="1">
        <v>93361.0026851859</v>
      </c>
      <c r="BJ367" s="1">
        <v>50868.0979636384</v>
      </c>
      <c r="BK367" s="1">
        <v>41574.783300753603</v>
      </c>
      <c r="BL367" s="1">
        <v>69105.5257245049</v>
      </c>
      <c r="BM367" s="1">
        <v>135143.33925404699</v>
      </c>
      <c r="BN367" s="1">
        <v>111739.290891357</v>
      </c>
      <c r="BO367" s="1">
        <v>69986.633200535798</v>
      </c>
      <c r="BP367" s="1">
        <v>103837.34240746799</v>
      </c>
      <c r="BQ367" s="1">
        <v>33512.232436399099</v>
      </c>
      <c r="BR367" s="1">
        <v>108145.21179604701</v>
      </c>
      <c r="BS367" s="1">
        <v>85906.336102996793</v>
      </c>
      <c r="BT367" s="1">
        <v>85906.336102996793</v>
      </c>
      <c r="BU367" s="1">
        <v>50989.598108167796</v>
      </c>
      <c r="BV367" s="7">
        <v>1.6847815886047499</v>
      </c>
      <c r="BW367" s="7">
        <v>0.59354874647469702</v>
      </c>
      <c r="BX367" s="1">
        <v>52111.735321832399</v>
      </c>
      <c r="BY367" s="1">
        <v>48957.2591018003</v>
      </c>
      <c r="BZ367" s="1">
        <v>8006.7186375441197</v>
      </c>
      <c r="CA367" s="1">
        <v>45288.9107791024</v>
      </c>
      <c r="CB367" s="1">
        <v>50867.444488936999</v>
      </c>
      <c r="CC367" s="1">
        <v>37034.104128145002</v>
      </c>
      <c r="CD367" s="1">
        <v>60152.748986386403</v>
      </c>
      <c r="CE367" s="1">
        <v>49755.384821674801</v>
      </c>
      <c r="CF367" s="1">
        <v>58579.080837939298</v>
      </c>
      <c r="CG367" s="1">
        <v>51880.712256274099</v>
      </c>
      <c r="CH367" s="1">
        <v>50989.598108167796</v>
      </c>
      <c r="CI367" s="1">
        <v>55414.306113412997</v>
      </c>
      <c r="CJ367" s="1">
        <v>30192.695781869701</v>
      </c>
      <c r="CK367" s="1">
        <v>24676.660513119499</v>
      </c>
      <c r="CL367" s="1">
        <v>41017.498168254802</v>
      </c>
      <c r="CM367" s="1">
        <v>80214.159608644506</v>
      </c>
      <c r="CN367" s="1">
        <v>66322.716040536805</v>
      </c>
      <c r="CO367" s="1">
        <v>41540.478406162503</v>
      </c>
      <c r="CP367" s="1">
        <v>61632.524423216899</v>
      </c>
      <c r="CQ367" s="1">
        <v>19891.143554193401</v>
      </c>
      <c r="CR367" s="1">
        <v>64189.454898784803</v>
      </c>
      <c r="CS367" s="1">
        <v>50989.598108167796</v>
      </c>
      <c r="CT367" s="20">
        <v>60665.810053569199</v>
      </c>
      <c r="CU367" s="20">
        <v>46874.242580718601</v>
      </c>
      <c r="CV367" s="20">
        <v>39834.801727816899</v>
      </c>
      <c r="CW367" s="20">
        <v>49210.372332397099</v>
      </c>
      <c r="CX367" s="20">
        <v>56439.746726822501</v>
      </c>
      <c r="CY367" s="20">
        <v>29944.038141923302</v>
      </c>
      <c r="CZ367" s="20">
        <v>25520.000574793001</v>
      </c>
      <c r="DA367" s="20">
        <v>41354.317691684402</v>
      </c>
      <c r="DB367" s="20">
        <v>94212.682094769596</v>
      </c>
      <c r="DC367" s="22">
        <v>37433.477340015103</v>
      </c>
      <c r="DD367" s="22">
        <v>59396.563946722898</v>
      </c>
      <c r="DE367" s="22">
        <v>46187.6544494974</v>
      </c>
      <c r="DF367" s="22">
        <v>64091.709351602301</v>
      </c>
      <c r="DG367" s="22">
        <v>50137.836182577899</v>
      </c>
      <c r="DH367" s="22">
        <v>60604.764503274302</v>
      </c>
      <c r="DI367" s="22">
        <v>35117.097676643003</v>
      </c>
      <c r="DJ367" s="22">
        <v>62371.292060743501</v>
      </c>
      <c r="DK367" s="22">
        <v>17547.446452738201</v>
      </c>
      <c r="DL367" s="22">
        <v>81252.537640706199</v>
      </c>
      <c r="DM367" s="6">
        <v>5.9416372999129698E-2</v>
      </c>
      <c r="DN367" s="6">
        <v>1.04204498806053</v>
      </c>
      <c r="DO367" s="5">
        <v>0.81228790957185604</v>
      </c>
      <c r="DP367" s="5">
        <v>0.92521574090257797</v>
      </c>
      <c r="DQ367" s="24">
        <v>49339.556880499404</v>
      </c>
      <c r="DR367" s="26">
        <v>51414.0379604521</v>
      </c>
      <c r="DS367" t="s">
        <v>1441</v>
      </c>
      <c r="DT367" t="s">
        <v>1442</v>
      </c>
      <c r="DU367" t="s">
        <v>863</v>
      </c>
      <c r="DV367" t="s">
        <v>863</v>
      </c>
      <c r="DW367" t="s">
        <v>5633</v>
      </c>
      <c r="DX367" t="s">
        <v>5634</v>
      </c>
      <c r="DY367" t="s">
        <v>5635</v>
      </c>
      <c r="DZ367" t="s">
        <v>5636</v>
      </c>
      <c r="EA367" t="s">
        <v>5637</v>
      </c>
      <c r="EB367" t="str">
        <f>"GKN1"</f>
        <v>GKN1</v>
      </c>
      <c r="EC367" t="s">
        <v>5638</v>
      </c>
      <c r="ED367" t="s">
        <v>1506</v>
      </c>
      <c r="EE367">
        <v>9606</v>
      </c>
      <c r="EF367" s="15" t="str">
        <f>HYPERLINK("http://www.uniprot.org/uniprot/Q9NS71", "Q9NS71")</f>
        <v>Q9NS71</v>
      </c>
      <c r="EG367" t="s">
        <v>5639</v>
      </c>
      <c r="EH367" t="s">
        <v>1508</v>
      </c>
      <c r="EI367" t="s">
        <v>1509</v>
      </c>
      <c r="EJ367" t="s">
        <v>1510</v>
      </c>
      <c r="EK367" t="s">
        <v>1508</v>
      </c>
      <c r="EL367" t="s">
        <v>1508</v>
      </c>
      <c r="EM367" t="s">
        <v>1528</v>
      </c>
      <c r="EN367" t="s">
        <v>1508</v>
      </c>
      <c r="EO367" t="s">
        <v>5640</v>
      </c>
      <c r="EP367" t="s">
        <v>4142</v>
      </c>
      <c r="EQ367" t="s">
        <v>1508</v>
      </c>
      <c r="ER367" t="s">
        <v>5641</v>
      </c>
      <c r="ES367" t="s">
        <v>3613</v>
      </c>
      <c r="ET367" t="s">
        <v>1508</v>
      </c>
      <c r="EU367" t="s">
        <v>1508</v>
      </c>
      <c r="EV367" t="s">
        <v>1508</v>
      </c>
      <c r="EW367" t="s">
        <v>98</v>
      </c>
    </row>
    <row r="368" spans="1:153">
      <c r="A368">
        <v>186</v>
      </c>
      <c r="B368">
        <v>1</v>
      </c>
      <c r="C368" t="s">
        <v>865</v>
      </c>
      <c r="D368" t="s">
        <v>98</v>
      </c>
      <c r="E368" t="s">
        <v>98</v>
      </c>
      <c r="F368" t="s">
        <v>98</v>
      </c>
      <c r="G368" t="s">
        <v>98</v>
      </c>
      <c r="H368" t="s">
        <v>98</v>
      </c>
      <c r="I368">
        <v>17.100000000000001</v>
      </c>
      <c r="J368">
        <v>205</v>
      </c>
      <c r="K368">
        <v>22782</v>
      </c>
      <c r="L368" t="s">
        <v>866</v>
      </c>
      <c r="M368">
        <v>7</v>
      </c>
      <c r="N368">
        <v>7</v>
      </c>
      <c r="O368">
        <v>1</v>
      </c>
      <c r="P368">
        <v>4</v>
      </c>
      <c r="Q368">
        <v>3</v>
      </c>
      <c r="R368">
        <v>4</v>
      </c>
      <c r="S368">
        <v>3</v>
      </c>
      <c r="T368">
        <v>4</v>
      </c>
      <c r="U368">
        <v>3</v>
      </c>
      <c r="V368">
        <v>4</v>
      </c>
      <c r="W368" s="1">
        <v>60919.368410000003</v>
      </c>
      <c r="X368" s="1">
        <v>49453.781490000001</v>
      </c>
      <c r="Y368" s="1">
        <v>7520.1565849999997</v>
      </c>
      <c r="Z368" s="1">
        <v>98754.616940000007</v>
      </c>
      <c r="AA368" s="1">
        <v>25674.170040000001</v>
      </c>
      <c r="AB368" s="1">
        <v>50371.974490000001</v>
      </c>
      <c r="AC368" s="1">
        <v>47448.97681</v>
      </c>
      <c r="AD368" s="1">
        <v>81109.542239999995</v>
      </c>
      <c r="AE368" s="1">
        <v>29370.631710000001</v>
      </c>
      <c r="AF368" s="1">
        <v>44762.292970000002</v>
      </c>
      <c r="AG368" s="1">
        <v>54207.261680000003</v>
      </c>
      <c r="AH368">
        <v>3</v>
      </c>
      <c r="AI368" s="1">
        <v>24188.380710000001</v>
      </c>
      <c r="AJ368" s="1">
        <v>21435.092410000001</v>
      </c>
      <c r="AK368" s="1">
        <v>47015.922850000003</v>
      </c>
      <c r="AL368" s="1">
        <v>47679.800969999997</v>
      </c>
      <c r="AM368" s="1">
        <v>37583.198969999998</v>
      </c>
      <c r="AN368" s="1">
        <v>24371.334350000001</v>
      </c>
      <c r="AO368" s="1">
        <v>60474.773560000001</v>
      </c>
      <c r="AP368" s="1">
        <v>41645.471189999997</v>
      </c>
      <c r="AQ368" s="1">
        <v>35885.848879999998</v>
      </c>
      <c r="AR368" s="1">
        <v>49970.907780000001</v>
      </c>
      <c r="AS368" s="1">
        <v>39025.073170000003</v>
      </c>
      <c r="AT368" s="1">
        <v>44494.026282045401</v>
      </c>
      <c r="AU368" s="1">
        <v>49962.979396818097</v>
      </c>
      <c r="AV368" s="1">
        <v>39025.073167272698</v>
      </c>
      <c r="AW368" s="1">
        <v>30445.434547783902</v>
      </c>
      <c r="AX368" s="1">
        <v>43733.194691957098</v>
      </c>
      <c r="AY368" s="1">
        <v>5343.0431109859801</v>
      </c>
      <c r="AZ368" s="1">
        <v>72249.907764213596</v>
      </c>
      <c r="BA368" s="1">
        <v>45411.2366062281</v>
      </c>
      <c r="BB368" s="1">
        <v>36386.268731620003</v>
      </c>
      <c r="BC368" s="1">
        <v>27908.602139594499</v>
      </c>
      <c r="BD368" s="1">
        <v>56017.291514333701</v>
      </c>
      <c r="BE368" s="1">
        <v>18377.397176300001</v>
      </c>
      <c r="BF368" s="1">
        <v>30397.036782634601</v>
      </c>
      <c r="BG368" s="1">
        <v>38514.056563978702</v>
      </c>
      <c r="BH368" s="1">
        <v>38514.056563978702</v>
      </c>
      <c r="BI368" s="1">
        <v>49237.300217266296</v>
      </c>
      <c r="BJ368" s="1">
        <v>40462.0205591169</v>
      </c>
      <c r="BK368" s="1">
        <v>83805.093072356205</v>
      </c>
      <c r="BL368" s="1">
        <v>75166.095155987801</v>
      </c>
      <c r="BM368" s="1">
        <v>59246.619731179599</v>
      </c>
      <c r="BN368" s="1">
        <v>41682.589872721503</v>
      </c>
      <c r="BO368" s="1">
        <v>98697.258624169102</v>
      </c>
      <c r="BP368" s="1">
        <v>70809.616765413797</v>
      </c>
      <c r="BQ368" s="1">
        <v>105572.16644827199</v>
      </c>
      <c r="BR368" s="1">
        <v>52648.129051207303</v>
      </c>
      <c r="BS368" s="1">
        <v>65861.428471935302</v>
      </c>
      <c r="BT368" s="1">
        <v>65861.428471935302</v>
      </c>
      <c r="BU368" s="1">
        <v>50364.578639680403</v>
      </c>
      <c r="BV368" s="7">
        <v>1.30769342761949</v>
      </c>
      <c r="BW368" s="7">
        <v>0.76470522744798397</v>
      </c>
      <c r="BX368" s="1">
        <v>39813.2946591566</v>
      </c>
      <c r="BY368" s="1">
        <v>57189.611267476103</v>
      </c>
      <c r="BZ368" s="1">
        <v>6987.0623597239801</v>
      </c>
      <c r="CA368" s="1">
        <v>94480.729529376797</v>
      </c>
      <c r="CB368" s="1">
        <v>59383.975650038199</v>
      </c>
      <c r="CC368" s="1">
        <v>47582.084475936201</v>
      </c>
      <c r="CD368" s="1">
        <v>36495.895591995097</v>
      </c>
      <c r="CE368" s="1">
        <v>73253.443946339496</v>
      </c>
      <c r="CF368" s="1">
        <v>24032.0015042005</v>
      </c>
      <c r="CG368" s="1">
        <v>39750.005219759303</v>
      </c>
      <c r="CH368" s="1">
        <v>50364.578639680403</v>
      </c>
      <c r="CI368" s="1">
        <v>37652.020861569297</v>
      </c>
      <c r="CJ368" s="1">
        <v>30941.518634664499</v>
      </c>
      <c r="CK368" s="1">
        <v>64086.192759195699</v>
      </c>
      <c r="CL368" s="1">
        <v>57479.905892636401</v>
      </c>
      <c r="CM368" s="1">
        <v>45306.199817055996</v>
      </c>
      <c r="CN368" s="1">
        <v>31874.894369240501</v>
      </c>
      <c r="CO368" s="1">
        <v>75474.309604687704</v>
      </c>
      <c r="CP368" s="1">
        <v>54148.4840941004</v>
      </c>
      <c r="CQ368" s="1">
        <v>80731.5875560024</v>
      </c>
      <c r="CR368" s="1">
        <v>40260.299500814297</v>
      </c>
      <c r="CS368" s="1">
        <v>50364.578639680403</v>
      </c>
      <c r="CT368" s="20">
        <v>46348.596078842798</v>
      </c>
      <c r="CU368" s="20">
        <v>54756.327474837999</v>
      </c>
      <c r="CV368" s="20">
        <v>83102.487190724394</v>
      </c>
      <c r="CW368" s="20">
        <v>57449.466582736502</v>
      </c>
      <c r="CX368" s="20">
        <v>38348.770745784699</v>
      </c>
      <c r="CY368" s="20">
        <v>30686.693922898499</v>
      </c>
      <c r="CZ368" s="20">
        <v>66276.377842190297</v>
      </c>
      <c r="DA368" s="20">
        <v>57951.908217841999</v>
      </c>
      <c r="DB368" s="20">
        <v>53212.782146088903</v>
      </c>
      <c r="DC368" s="22">
        <v>48095.206376735303</v>
      </c>
      <c r="DD368" s="22">
        <v>36037.1027567411</v>
      </c>
      <c r="DE368" s="22">
        <v>68000.775561386996</v>
      </c>
      <c r="DF368" s="22">
        <v>26293.551102408801</v>
      </c>
      <c r="DG368" s="22">
        <v>38414.647048795799</v>
      </c>
      <c r="DH368" s="22">
        <v>29126.8298727974</v>
      </c>
      <c r="DI368" s="22">
        <v>63803.7597099946</v>
      </c>
      <c r="DJ368" s="22">
        <v>54797.543142779803</v>
      </c>
      <c r="DK368" s="22">
        <v>71219.294447495296</v>
      </c>
      <c r="DL368" s="22">
        <v>50962.4439991615</v>
      </c>
      <c r="DM368" s="6">
        <v>-0.15609291525284899</v>
      </c>
      <c r="DN368" s="6">
        <v>-1.11426639937571</v>
      </c>
      <c r="DO368" s="5">
        <v>0.44054126107809699</v>
      </c>
      <c r="DP368" s="5">
        <v>0.76855620857981899</v>
      </c>
      <c r="DQ368" s="24">
        <v>54237.045577994002</v>
      </c>
      <c r="DR368" s="26">
        <v>48675.115401829702</v>
      </c>
      <c r="DS368" t="s">
        <v>1443</v>
      </c>
      <c r="DT368" t="s">
        <v>1442</v>
      </c>
      <c r="DU368" t="s">
        <v>865</v>
      </c>
      <c r="DV368" t="s">
        <v>865</v>
      </c>
      <c r="DW368" t="s">
        <v>5642</v>
      </c>
      <c r="DX368" t="s">
        <v>5643</v>
      </c>
      <c r="DY368" t="s">
        <v>5644</v>
      </c>
      <c r="DZ368" t="s">
        <v>5645</v>
      </c>
      <c r="EA368" t="s">
        <v>5646</v>
      </c>
      <c r="EB368" t="str">
        <f>"HSPB1"</f>
        <v>HSPB1</v>
      </c>
      <c r="EC368" t="s">
        <v>5647</v>
      </c>
      <c r="ED368" t="s">
        <v>1506</v>
      </c>
      <c r="EE368">
        <v>9606</v>
      </c>
      <c r="EF368" s="15" t="str">
        <f>HYPERLINK("http://www.uniprot.org/uniprot/P04792", "P04792")</f>
        <v>P04792</v>
      </c>
      <c r="EG368" t="s">
        <v>5648</v>
      </c>
      <c r="EH368" t="s">
        <v>4772</v>
      </c>
      <c r="EI368" t="s">
        <v>2671</v>
      </c>
      <c r="EJ368" t="s">
        <v>1508</v>
      </c>
      <c r="EK368" t="s">
        <v>1508</v>
      </c>
      <c r="EL368" t="s">
        <v>5649</v>
      </c>
      <c r="EM368" t="s">
        <v>1508</v>
      </c>
      <c r="EN368" t="s">
        <v>1508</v>
      </c>
      <c r="EO368" t="s">
        <v>1949</v>
      </c>
      <c r="EP368" t="s">
        <v>5650</v>
      </c>
      <c r="EQ368" t="s">
        <v>1514</v>
      </c>
      <c r="ER368" t="s">
        <v>5651</v>
      </c>
      <c r="ES368" t="s">
        <v>5652</v>
      </c>
      <c r="ET368" t="s">
        <v>5653</v>
      </c>
      <c r="EU368" t="s">
        <v>1508</v>
      </c>
      <c r="EV368" t="s">
        <v>5654</v>
      </c>
      <c r="EW368" t="s">
        <v>98</v>
      </c>
    </row>
    <row r="369" spans="1:153">
      <c r="A369">
        <v>199</v>
      </c>
      <c r="B369">
        <v>1</v>
      </c>
      <c r="C369" t="s">
        <v>867</v>
      </c>
      <c r="D369" t="s">
        <v>98</v>
      </c>
      <c r="E369" t="s">
        <v>98</v>
      </c>
      <c r="F369" t="s">
        <v>98</v>
      </c>
      <c r="G369" t="s">
        <v>98</v>
      </c>
      <c r="H369" t="s">
        <v>98</v>
      </c>
      <c r="I369">
        <v>12</v>
      </c>
      <c r="J369">
        <v>166</v>
      </c>
      <c r="K369">
        <v>18731</v>
      </c>
      <c r="L369" t="s">
        <v>868</v>
      </c>
      <c r="M369">
        <v>4</v>
      </c>
      <c r="N369">
        <v>4</v>
      </c>
      <c r="O369">
        <v>1</v>
      </c>
      <c r="P369">
        <v>3</v>
      </c>
      <c r="Q369">
        <v>1</v>
      </c>
      <c r="R369">
        <v>3</v>
      </c>
      <c r="S369">
        <v>1</v>
      </c>
      <c r="T369">
        <v>3</v>
      </c>
      <c r="U369">
        <v>1</v>
      </c>
      <c r="V369">
        <v>3</v>
      </c>
      <c r="W369" s="1">
        <v>96624.167969999995</v>
      </c>
      <c r="X369" s="1">
        <v>59175.813479999997</v>
      </c>
      <c r="Y369" s="1">
        <v>15138.60266</v>
      </c>
      <c r="Z369" s="1">
        <v>108589.1621</v>
      </c>
      <c r="AA369" s="1">
        <v>34173.291019999997</v>
      </c>
      <c r="AB369" s="1">
        <v>62924.222659999999</v>
      </c>
      <c r="AC369" s="1">
        <v>89065.404299999995</v>
      </c>
      <c r="AD369" s="1">
        <v>123896.7148</v>
      </c>
      <c r="AE369" s="1">
        <v>147074.5098</v>
      </c>
      <c r="AF369" s="1">
        <v>78436.652340000001</v>
      </c>
      <c r="AG369" s="1">
        <v>88884.437609999994</v>
      </c>
      <c r="AH369">
        <v>1</v>
      </c>
      <c r="AI369" s="1">
        <v>6189.5097660000001</v>
      </c>
      <c r="AJ369" s="1">
        <v>5477.7270509999998</v>
      </c>
      <c r="AK369" s="1">
        <v>5500.2373049999997</v>
      </c>
      <c r="AL369" s="1">
        <v>5797.9145509999998</v>
      </c>
      <c r="AM369" s="1">
        <v>6076.9809569999998</v>
      </c>
      <c r="AN369" s="1">
        <v>6444.9833980000003</v>
      </c>
      <c r="AO369" s="1">
        <v>7766.8779299999997</v>
      </c>
      <c r="AP369" s="1">
        <v>5130.5473629999997</v>
      </c>
      <c r="AQ369" s="1">
        <v>4593.7290039999998</v>
      </c>
      <c r="AR369" s="1">
        <v>9683.4169920000004</v>
      </c>
      <c r="AS369" s="1">
        <v>6266.1924319999998</v>
      </c>
      <c r="AT369" s="1">
        <v>44223.231613136297</v>
      </c>
      <c r="AU369" s="1">
        <v>82180.270794545402</v>
      </c>
      <c r="AV369" s="1">
        <v>6266.1924317272696</v>
      </c>
      <c r="AW369" s="1">
        <v>48289.482613575899</v>
      </c>
      <c r="AX369" s="1">
        <v>52330.626577041199</v>
      </c>
      <c r="AY369" s="1">
        <v>10755.920536788501</v>
      </c>
      <c r="AZ369" s="1">
        <v>79444.963577600996</v>
      </c>
      <c r="BA369" s="1">
        <v>60444.072844611699</v>
      </c>
      <c r="BB369" s="1">
        <v>45453.403377895898</v>
      </c>
      <c r="BC369" s="1">
        <v>52386.607681010399</v>
      </c>
      <c r="BD369" s="1">
        <v>85567.717421997193</v>
      </c>
      <c r="BE369" s="1">
        <v>92025.486812528194</v>
      </c>
      <c r="BF369" s="1">
        <v>53264.514574435198</v>
      </c>
      <c r="BG369" s="1">
        <v>63152.060289959598</v>
      </c>
      <c r="BH369" s="1">
        <v>63152.060289959598</v>
      </c>
      <c r="BI369" s="1">
        <v>12599.220849052201</v>
      </c>
      <c r="BJ369" s="1">
        <v>10340.0489400919</v>
      </c>
      <c r="BK369" s="1">
        <v>9804.0806459586602</v>
      </c>
      <c r="BL369" s="1">
        <v>9140.2771819656009</v>
      </c>
      <c r="BM369" s="1">
        <v>9579.8279481316695</v>
      </c>
      <c r="BN369" s="1">
        <v>11022.9335766891</v>
      </c>
      <c r="BO369" s="1">
        <v>12675.856636304799</v>
      </c>
      <c r="BP369" s="1">
        <v>8723.4477649053206</v>
      </c>
      <c r="BQ369" s="1">
        <v>13514.2385693662</v>
      </c>
      <c r="BR369" s="1">
        <v>10202.2118488612</v>
      </c>
      <c r="BS369" s="1">
        <v>10575.262289804199</v>
      </c>
      <c r="BT369" s="1">
        <v>10575.262289804199</v>
      </c>
      <c r="BU369" s="1">
        <v>25842.786260538</v>
      </c>
      <c r="BV369" s="7">
        <v>0.40921525191548902</v>
      </c>
      <c r="BW369" s="7">
        <v>2.4437016834517098</v>
      </c>
      <c r="BX369" s="1">
        <v>19760.792792583001</v>
      </c>
      <c r="BY369" s="1">
        <v>21414.490537619298</v>
      </c>
      <c r="BZ369" s="1">
        <v>4401.4867320449002</v>
      </c>
      <c r="CA369" s="1">
        <v>32510.090783824799</v>
      </c>
      <c r="CB369" s="1">
        <v>24734.636495905899</v>
      </c>
      <c r="CC369" s="1">
        <v>18600.225913702001</v>
      </c>
      <c r="CD369" s="1">
        <v>21437.398859182598</v>
      </c>
      <c r="CE369" s="1">
        <v>35015.615040675897</v>
      </c>
      <c r="CF369" s="1">
        <v>37658.232768634203</v>
      </c>
      <c r="CG369" s="1">
        <v>21796.651749733701</v>
      </c>
      <c r="CH369" s="1">
        <v>25842.786260538</v>
      </c>
      <c r="CI369" s="1">
        <v>30788.7371990088</v>
      </c>
      <c r="CJ369" s="1">
        <v>25267.995001875799</v>
      </c>
      <c r="CK369" s="1">
        <v>23958.248379225599</v>
      </c>
      <c r="CL369" s="1">
        <v>22336.110736784602</v>
      </c>
      <c r="CM369" s="1">
        <v>23410.2416840271</v>
      </c>
      <c r="CN369" s="1">
        <v>26936.761337931799</v>
      </c>
      <c r="CO369" s="1">
        <v>30976.012201330799</v>
      </c>
      <c r="CP369" s="1">
        <v>21317.503988602199</v>
      </c>
      <c r="CQ369" s="1">
        <v>33024.767542528301</v>
      </c>
      <c r="CR369" s="1">
        <v>24931.1622699933</v>
      </c>
      <c r="CS369" s="1">
        <v>25842.786260538</v>
      </c>
      <c r="CT369" s="20">
        <v>23004.501666643599</v>
      </c>
      <c r="CU369" s="20">
        <v>20503.354203625298</v>
      </c>
      <c r="CV369" s="20">
        <v>28594.925297354501</v>
      </c>
      <c r="CW369" s="20">
        <v>23928.874031302199</v>
      </c>
      <c r="CX369" s="20">
        <v>31358.482157916002</v>
      </c>
      <c r="CY369" s="20">
        <v>25059.8956639188</v>
      </c>
      <c r="CZ369" s="20">
        <v>24777.036264036102</v>
      </c>
      <c r="DA369" s="20">
        <v>22519.526071936802</v>
      </c>
      <c r="DB369" s="20">
        <v>27495.664958650199</v>
      </c>
      <c r="DC369" s="22">
        <v>18800.809460666202</v>
      </c>
      <c r="DD369" s="22">
        <v>21167.9075960271</v>
      </c>
      <c r="DE369" s="22">
        <v>32504.805934710199</v>
      </c>
      <c r="DF369" s="22">
        <v>41202.089120850702</v>
      </c>
      <c r="DG369" s="22">
        <v>21064.416952461699</v>
      </c>
      <c r="DH369" s="22">
        <v>24614.4334072276</v>
      </c>
      <c r="DI369" s="22">
        <v>26186.208918230699</v>
      </c>
      <c r="DJ369" s="22">
        <v>21573.0294957433</v>
      </c>
      <c r="DK369" s="22">
        <v>29133.585934252402</v>
      </c>
      <c r="DL369" s="22">
        <v>31558.457755458199</v>
      </c>
      <c r="DM369" s="6">
        <v>8.4941771182645898E-2</v>
      </c>
      <c r="DN369" s="6">
        <v>1.0606529339373401</v>
      </c>
      <c r="DO369" s="5">
        <v>0.55256479665134095</v>
      </c>
      <c r="DP369" s="5">
        <v>0.79938692223385899</v>
      </c>
      <c r="DQ369" s="24">
        <v>25249.140035042601</v>
      </c>
      <c r="DR369" s="26">
        <v>26780.574457562801</v>
      </c>
      <c r="DS369" t="s">
        <v>1441</v>
      </c>
      <c r="DT369" t="s">
        <v>1442</v>
      </c>
      <c r="DU369" t="s">
        <v>867</v>
      </c>
      <c r="DV369" t="s">
        <v>867</v>
      </c>
      <c r="DW369" t="s">
        <v>5655</v>
      </c>
      <c r="DX369" t="s">
        <v>5656</v>
      </c>
      <c r="DY369" t="s">
        <v>5657</v>
      </c>
      <c r="DZ369" t="s">
        <v>5658</v>
      </c>
      <c r="EA369" t="s">
        <v>5659</v>
      </c>
      <c r="EB369" t="str">
        <f>"REG1A"</f>
        <v>REG1A</v>
      </c>
      <c r="EC369" t="s">
        <v>5660</v>
      </c>
      <c r="ED369" t="s">
        <v>1506</v>
      </c>
      <c r="EE369">
        <v>9606</v>
      </c>
      <c r="EF369" s="15" t="str">
        <f>HYPERLINK("http://www.uniprot.org/uniprot/P05451", "P05451")</f>
        <v>P05451</v>
      </c>
      <c r="EG369" t="s">
        <v>5661</v>
      </c>
      <c r="EH369" t="s">
        <v>1508</v>
      </c>
      <c r="EI369" t="s">
        <v>1509</v>
      </c>
      <c r="EJ369" t="s">
        <v>1508</v>
      </c>
      <c r="EK369" t="s">
        <v>1508</v>
      </c>
      <c r="EL369" t="s">
        <v>1508</v>
      </c>
      <c r="EM369" t="s">
        <v>1528</v>
      </c>
      <c r="EN369" t="s">
        <v>2270</v>
      </c>
      <c r="EO369" t="s">
        <v>1508</v>
      </c>
      <c r="EP369" t="s">
        <v>1777</v>
      </c>
      <c r="EQ369" t="s">
        <v>1514</v>
      </c>
      <c r="ER369" t="s">
        <v>5662</v>
      </c>
      <c r="ES369" t="s">
        <v>2579</v>
      </c>
      <c r="ET369" t="s">
        <v>5663</v>
      </c>
      <c r="EU369" t="s">
        <v>1508</v>
      </c>
      <c r="EV369" t="s">
        <v>1508</v>
      </c>
      <c r="EW369" t="s">
        <v>98</v>
      </c>
    </row>
    <row r="370" spans="1:153">
      <c r="A370">
        <v>304</v>
      </c>
      <c r="B370">
        <v>1</v>
      </c>
      <c r="C370" t="s">
        <v>869</v>
      </c>
      <c r="D370" t="s">
        <v>98</v>
      </c>
      <c r="E370" t="s">
        <v>98</v>
      </c>
      <c r="F370" t="s">
        <v>98</v>
      </c>
      <c r="G370" t="s">
        <v>98</v>
      </c>
      <c r="H370" t="s">
        <v>98</v>
      </c>
      <c r="I370">
        <v>5.7</v>
      </c>
      <c r="J370">
        <v>419</v>
      </c>
      <c r="K370">
        <v>46374</v>
      </c>
      <c r="L370" t="s">
        <v>870</v>
      </c>
      <c r="M370">
        <v>3</v>
      </c>
      <c r="N370">
        <v>3</v>
      </c>
      <c r="O370">
        <v>1</v>
      </c>
      <c r="P370">
        <v>2</v>
      </c>
      <c r="Q370">
        <v>1</v>
      </c>
      <c r="R370">
        <v>2</v>
      </c>
      <c r="S370">
        <v>1</v>
      </c>
      <c r="T370">
        <v>2</v>
      </c>
      <c r="U370">
        <v>1</v>
      </c>
      <c r="V370">
        <v>2</v>
      </c>
      <c r="W370" s="1">
        <v>95280.181150000004</v>
      </c>
      <c r="X370" s="1">
        <v>62663.32129</v>
      </c>
      <c r="Y370" s="1">
        <v>8080.373047</v>
      </c>
      <c r="Z370" s="1">
        <v>71231.067139999999</v>
      </c>
      <c r="AA370" s="1">
        <v>25235.603999999999</v>
      </c>
      <c r="AB370" s="1">
        <v>62917.78125</v>
      </c>
      <c r="AC370" s="1">
        <v>121854.7583</v>
      </c>
      <c r="AD370" s="1">
        <v>80623.012940000001</v>
      </c>
      <c r="AE370" s="1">
        <v>65801.654790000001</v>
      </c>
      <c r="AF370" s="1">
        <v>68087.639649999997</v>
      </c>
      <c r="AG370" s="1">
        <v>72632.780060000005</v>
      </c>
      <c r="AH370">
        <v>1</v>
      </c>
      <c r="AI370" s="1">
        <v>16913.824219999999</v>
      </c>
      <c r="AJ370" s="1">
        <v>22695.755860000001</v>
      </c>
      <c r="AK370" s="1">
        <v>23067.875</v>
      </c>
      <c r="AL370" s="1">
        <v>19324.896479999999</v>
      </c>
      <c r="AM370" s="1">
        <v>17480.074219999999</v>
      </c>
      <c r="AN370" s="1">
        <v>21562.507809999999</v>
      </c>
      <c r="AO370" s="1">
        <v>19319.974610000001</v>
      </c>
      <c r="AP370" s="1">
        <v>22045.529299999998</v>
      </c>
      <c r="AQ370" s="1">
        <v>11618.410159999999</v>
      </c>
      <c r="AR370" s="1">
        <v>24994.814450000002</v>
      </c>
      <c r="AS370" s="1">
        <v>19902.36621</v>
      </c>
      <c r="AT370" s="1">
        <v>43333.3728153181</v>
      </c>
      <c r="AU370" s="1">
        <v>66764.379419727193</v>
      </c>
      <c r="AV370" s="1">
        <v>19902.366210909</v>
      </c>
      <c r="AW370" s="1">
        <v>47617.803575703903</v>
      </c>
      <c r="AX370" s="1">
        <v>55414.715466690403</v>
      </c>
      <c r="AY370" s="1">
        <v>5741.0748107408099</v>
      </c>
      <c r="AZ370" s="1">
        <v>52113.391659838097</v>
      </c>
      <c r="BA370" s="1">
        <v>44635.522097098103</v>
      </c>
      <c r="BB370" s="1">
        <v>45448.750416052702</v>
      </c>
      <c r="BC370" s="1">
        <v>71672.693424538302</v>
      </c>
      <c r="BD370" s="1">
        <v>55681.276134691703</v>
      </c>
      <c r="BE370" s="1">
        <v>41172.527607633601</v>
      </c>
      <c r="BF370" s="1">
        <v>46236.739665479603</v>
      </c>
      <c r="BG370" s="1">
        <v>51605.318419210504</v>
      </c>
      <c r="BH370" s="1">
        <v>51605.318419210504</v>
      </c>
      <c r="BI370" s="1">
        <v>34429.383716369099</v>
      </c>
      <c r="BJ370" s="1">
        <v>42841.715941639799</v>
      </c>
      <c r="BK370" s="1">
        <v>41118.0998727642</v>
      </c>
      <c r="BL370" s="1">
        <v>30465.248976379899</v>
      </c>
      <c r="BM370" s="1">
        <v>27555.8052152987</v>
      </c>
      <c r="BN370" s="1">
        <v>36878.619642407197</v>
      </c>
      <c r="BO370" s="1">
        <v>31530.974296310302</v>
      </c>
      <c r="BP370" s="1">
        <v>37483.919295852298</v>
      </c>
      <c r="BQ370" s="1">
        <v>34180.067340121197</v>
      </c>
      <c r="BR370" s="1">
        <v>26333.926583204</v>
      </c>
      <c r="BS370" s="1">
        <v>33588.617831723503</v>
      </c>
      <c r="BT370" s="1">
        <v>33588.617831723503</v>
      </c>
      <c r="BU370" s="1">
        <v>41633.535983234302</v>
      </c>
      <c r="BV370" s="7">
        <v>0.80676831881994204</v>
      </c>
      <c r="BW370" s="7">
        <v>1.2395132241467901</v>
      </c>
      <c r="BX370" s="1">
        <v>38416.535336668901</v>
      </c>
      <c r="BY370" s="1">
        <v>44706.836834947302</v>
      </c>
      <c r="BZ370" s="1">
        <v>4631.7172732808804</v>
      </c>
      <c r="CA370" s="1">
        <v>42043.433377412803</v>
      </c>
      <c r="CB370" s="1">
        <v>36010.525121926301</v>
      </c>
      <c r="CC370" s="1">
        <v>36666.611965625998</v>
      </c>
      <c r="CD370" s="1">
        <v>57823.258379411898</v>
      </c>
      <c r="CE370" s="1">
        <v>44921.889536934199</v>
      </c>
      <c r="CF370" s="1">
        <v>33216.6908795782</v>
      </c>
      <c r="CG370" s="1">
        <v>37302.3367276344</v>
      </c>
      <c r="CH370" s="1">
        <v>41633.535983234302</v>
      </c>
      <c r="CI370" s="1">
        <v>42675.676415663896</v>
      </c>
      <c r="CJ370" s="1">
        <v>53102.873454803303</v>
      </c>
      <c r="CK370" s="1">
        <v>50966.428544080103</v>
      </c>
      <c r="CL370" s="1">
        <v>37762.078983147701</v>
      </c>
      <c r="CM370" s="1">
        <v>34155.784966376101</v>
      </c>
      <c r="CN370" s="1">
        <v>45711.536735043701</v>
      </c>
      <c r="CO370" s="1">
        <v>39083.059610509503</v>
      </c>
      <c r="CP370" s="1">
        <v>46461.813660060303</v>
      </c>
      <c r="CQ370" s="1">
        <v>42366.645470308402</v>
      </c>
      <c r="CR370" s="1">
        <v>32641.250243592302</v>
      </c>
      <c r="CS370" s="1">
        <v>41633.535983234302</v>
      </c>
      <c r="CT370" s="20">
        <v>44722.560499231397</v>
      </c>
      <c r="CU370" s="20">
        <v>42804.6658098322</v>
      </c>
      <c r="CV370" s="20">
        <v>36980.174699160903</v>
      </c>
      <c r="CW370" s="20">
        <v>34837.436142885897</v>
      </c>
      <c r="CX370" s="20">
        <v>43465.388944262297</v>
      </c>
      <c r="CY370" s="20">
        <v>52665.534726156999</v>
      </c>
      <c r="CZ370" s="20">
        <v>52708.237609726901</v>
      </c>
      <c r="DA370" s="20">
        <v>38072.166287708198</v>
      </c>
      <c r="DB370" s="20">
        <v>40116.459817497402</v>
      </c>
      <c r="DC370" s="22">
        <v>37062.022167488401</v>
      </c>
      <c r="DD370" s="22">
        <v>57096.357553299902</v>
      </c>
      <c r="DE370" s="22">
        <v>41700.746935968898</v>
      </c>
      <c r="DF370" s="22">
        <v>36342.572587740797</v>
      </c>
      <c r="DG370" s="22">
        <v>36049.205316207102</v>
      </c>
      <c r="DH370" s="22">
        <v>41770.558932128901</v>
      </c>
      <c r="DI370" s="22">
        <v>33039.668162336697</v>
      </c>
      <c r="DJ370" s="22">
        <v>47018.735263289498</v>
      </c>
      <c r="DK370" s="22">
        <v>37374.746240552602</v>
      </c>
      <c r="DL370" s="22">
        <v>41318.070362791099</v>
      </c>
      <c r="DM370" s="6">
        <v>-7.0697371663242997E-2</v>
      </c>
      <c r="DN370" s="6">
        <v>-1.05022408164103</v>
      </c>
      <c r="DO370" s="5">
        <v>0.55219636426963203</v>
      </c>
      <c r="DP370" s="5">
        <v>0.79938692223385899</v>
      </c>
      <c r="DQ370" s="24">
        <v>42930.291615162503</v>
      </c>
      <c r="DR370" s="26">
        <v>40877.268352180399</v>
      </c>
      <c r="DS370" t="s">
        <v>1443</v>
      </c>
      <c r="DT370" t="s">
        <v>1442</v>
      </c>
      <c r="DU370" t="s">
        <v>869</v>
      </c>
      <c r="DV370" t="s">
        <v>869</v>
      </c>
      <c r="DW370" t="s">
        <v>5664</v>
      </c>
      <c r="DX370" t="s">
        <v>5665</v>
      </c>
      <c r="DY370" t="s">
        <v>5666</v>
      </c>
      <c r="DZ370" t="s">
        <v>5667</v>
      </c>
      <c r="EA370" t="s">
        <v>5668</v>
      </c>
      <c r="EB370" t="str">
        <f>"FAH"</f>
        <v>FAH</v>
      </c>
      <c r="EC370" t="s">
        <v>1508</v>
      </c>
      <c r="ED370" t="s">
        <v>1506</v>
      </c>
      <c r="EE370">
        <v>9606</v>
      </c>
      <c r="EF370" s="15" t="str">
        <f>HYPERLINK("http://www.uniprot.org/uniprot/P16930", "P16930")</f>
        <v>P16930</v>
      </c>
      <c r="EG370" t="s">
        <v>5669</v>
      </c>
      <c r="EH370" t="s">
        <v>5670</v>
      </c>
      <c r="EI370" t="s">
        <v>1508</v>
      </c>
      <c r="EJ370" t="s">
        <v>2410</v>
      </c>
      <c r="EK370" t="s">
        <v>1508</v>
      </c>
      <c r="EL370" t="s">
        <v>1603</v>
      </c>
      <c r="EM370" t="s">
        <v>1508</v>
      </c>
      <c r="EN370" t="s">
        <v>2595</v>
      </c>
      <c r="EO370" t="s">
        <v>2209</v>
      </c>
      <c r="EP370" t="s">
        <v>3247</v>
      </c>
      <c r="EQ370" t="s">
        <v>1508</v>
      </c>
      <c r="ER370" t="s">
        <v>5671</v>
      </c>
      <c r="ES370" t="s">
        <v>3210</v>
      </c>
      <c r="ET370" t="s">
        <v>5672</v>
      </c>
      <c r="EU370" t="s">
        <v>5673</v>
      </c>
      <c r="EV370" t="s">
        <v>5674</v>
      </c>
      <c r="EW370" t="s">
        <v>98</v>
      </c>
    </row>
    <row r="371" spans="1:153">
      <c r="A371">
        <v>470</v>
      </c>
      <c r="B371">
        <v>1</v>
      </c>
      <c r="C371" t="s">
        <v>871</v>
      </c>
      <c r="D371" t="s">
        <v>98</v>
      </c>
      <c r="E371" t="s">
        <v>98</v>
      </c>
      <c r="F371" t="s">
        <v>98</v>
      </c>
      <c r="G371" t="s">
        <v>98</v>
      </c>
      <c r="H371" t="s">
        <v>98</v>
      </c>
      <c r="I371">
        <v>9.6</v>
      </c>
      <c r="J371">
        <v>312</v>
      </c>
      <c r="K371">
        <v>36379</v>
      </c>
      <c r="L371" t="s">
        <v>872</v>
      </c>
      <c r="M371">
        <v>4</v>
      </c>
      <c r="N371">
        <v>4</v>
      </c>
      <c r="O371">
        <v>1</v>
      </c>
      <c r="P371">
        <v>3</v>
      </c>
      <c r="Q371">
        <v>1</v>
      </c>
      <c r="R371">
        <v>3</v>
      </c>
      <c r="S371">
        <v>1</v>
      </c>
      <c r="T371">
        <v>3</v>
      </c>
      <c r="U371">
        <v>1</v>
      </c>
      <c r="V371">
        <v>3</v>
      </c>
      <c r="W371" s="1">
        <v>92207.977299999999</v>
      </c>
      <c r="X371" s="1">
        <v>72315.123959999997</v>
      </c>
      <c r="Y371" s="1">
        <v>9799.2994390000003</v>
      </c>
      <c r="Z371" s="1">
        <v>146644.7163</v>
      </c>
      <c r="AA371" s="1">
        <v>33612.794070000004</v>
      </c>
      <c r="AB371" s="1">
        <v>85840.444090000005</v>
      </c>
      <c r="AC371" s="1">
        <v>68238.810060000003</v>
      </c>
      <c r="AD371" s="1">
        <v>132813.92819999999</v>
      </c>
      <c r="AE371" s="1">
        <v>74526.758549999999</v>
      </c>
      <c r="AF371" s="1">
        <v>32158.16058</v>
      </c>
      <c r="AG371" s="1">
        <v>82039.857010000007</v>
      </c>
      <c r="AH371">
        <v>1</v>
      </c>
      <c r="AI371" s="1">
        <v>6118.3686520000001</v>
      </c>
      <c r="AJ371" s="1">
        <v>6947.7778319999998</v>
      </c>
      <c r="AK371" s="1">
        <v>3497.6423340000001</v>
      </c>
      <c r="AL371" s="1">
        <v>14819.91309</v>
      </c>
      <c r="AM371" s="1">
        <v>16575.867190000001</v>
      </c>
      <c r="AN371" s="1">
        <v>12257.88574</v>
      </c>
      <c r="AO371" s="1">
        <v>11763.478520000001</v>
      </c>
      <c r="AP371" s="1">
        <v>11298.431640000001</v>
      </c>
      <c r="AQ371" s="1">
        <v>7927.4702150000003</v>
      </c>
      <c r="AR371" s="1">
        <v>14048.54004</v>
      </c>
      <c r="AS371" s="1">
        <v>10525.53753</v>
      </c>
      <c r="AT371" s="1">
        <v>42999.035560999997</v>
      </c>
      <c r="AU371" s="1">
        <v>75472.533596272697</v>
      </c>
      <c r="AV371" s="1">
        <v>10525.537525727201</v>
      </c>
      <c r="AW371" s="1">
        <v>46082.4202702974</v>
      </c>
      <c r="AX371" s="1">
        <v>63950.041837653902</v>
      </c>
      <c r="AY371" s="1">
        <v>6962.3655795243903</v>
      </c>
      <c r="AZ371" s="1">
        <v>107286.803949849</v>
      </c>
      <c r="BA371" s="1">
        <v>59452.6928088067</v>
      </c>
      <c r="BB371" s="1">
        <v>62006.969119711903</v>
      </c>
      <c r="BC371" s="1">
        <v>40136.793846364497</v>
      </c>
      <c r="BD371" s="1">
        <v>91726.279395448699</v>
      </c>
      <c r="BE371" s="1">
        <v>46631.882339433701</v>
      </c>
      <c r="BF371" s="1">
        <v>21837.862297788601</v>
      </c>
      <c r="BG371" s="1">
        <v>58289.011388111598</v>
      </c>
      <c r="BH371" s="1">
        <v>58289.011388111598</v>
      </c>
      <c r="BI371" s="1">
        <v>12454.4076666484</v>
      </c>
      <c r="BJ371" s="1">
        <v>13114.9949858583</v>
      </c>
      <c r="BK371" s="1">
        <v>6234.48873416473</v>
      </c>
      <c r="BL371" s="1">
        <v>23363.247640805101</v>
      </c>
      <c r="BM371" s="1">
        <v>26130.402068870699</v>
      </c>
      <c r="BN371" s="1">
        <v>20964.811227379501</v>
      </c>
      <c r="BO371" s="1">
        <v>19198.4692701063</v>
      </c>
      <c r="BP371" s="1">
        <v>19210.675053443301</v>
      </c>
      <c r="BQ371" s="1">
        <v>23321.7335292891</v>
      </c>
      <c r="BR371" s="1">
        <v>14801.198974876201</v>
      </c>
      <c r="BS371" s="1">
        <v>17763.629401563099</v>
      </c>
      <c r="BT371" s="1">
        <v>17763.629401563099</v>
      </c>
      <c r="BU371" s="1">
        <v>32178.011070945799</v>
      </c>
      <c r="BV371" s="7">
        <v>0.55204249145163298</v>
      </c>
      <c r="BW371" s="7">
        <v>1.8114547620608501</v>
      </c>
      <c r="BX371" s="1">
        <v>25439.454098136201</v>
      </c>
      <c r="BY371" s="1">
        <v>35303.140424494602</v>
      </c>
      <c r="BZ371" s="1">
        <v>3843.5216409177401</v>
      </c>
      <c r="CA371" s="1">
        <v>59226.874552357898</v>
      </c>
      <c r="CB371" s="1">
        <v>32820.412661682298</v>
      </c>
      <c r="CC371" s="1">
        <v>34230.481720210199</v>
      </c>
      <c r="CD371" s="1">
        <v>22157.215673827599</v>
      </c>
      <c r="CE371" s="1">
        <v>50636.8038090521</v>
      </c>
      <c r="CF371" s="1">
        <v>25742.780507740401</v>
      </c>
      <c r="CG371" s="1">
        <v>12055.427910848901</v>
      </c>
      <c r="CH371" s="1">
        <v>32178.011070945799</v>
      </c>
      <c r="CI371" s="1">
        <v>22560.596076397502</v>
      </c>
      <c r="CJ371" s="1">
        <v>23757.220121537401</v>
      </c>
      <c r="CK371" s="1">
        <v>11293.494306517399</v>
      </c>
      <c r="CL371" s="1">
        <v>42321.466196143403</v>
      </c>
      <c r="CM371" s="1">
        <v>47334.041262220599</v>
      </c>
      <c r="CN371" s="1">
        <v>37976.807133543603</v>
      </c>
      <c r="CO371" s="1">
        <v>34777.158583613003</v>
      </c>
      <c r="CP371" s="1">
        <v>34799.268807963599</v>
      </c>
      <c r="CQ371" s="1">
        <v>42246.265261145098</v>
      </c>
      <c r="CR371" s="1">
        <v>26811.7023672498</v>
      </c>
      <c r="CS371" s="1">
        <v>32178.011070945799</v>
      </c>
      <c r="CT371" s="20">
        <v>29615.3079657175</v>
      </c>
      <c r="CU371" s="20">
        <v>33801.074620578198</v>
      </c>
      <c r="CV371" s="20">
        <v>52094.2271334135</v>
      </c>
      <c r="CW371" s="20">
        <v>31751.245682011198</v>
      </c>
      <c r="CX371" s="20">
        <v>22978.079450313999</v>
      </c>
      <c r="CY371" s="20">
        <v>23561.5630550141</v>
      </c>
      <c r="CZ371" s="20">
        <v>11679.4564256585</v>
      </c>
      <c r="DA371" s="20">
        <v>42668.993390916497</v>
      </c>
      <c r="DB371" s="20">
        <v>55594.511037147597</v>
      </c>
      <c r="DC371" s="22">
        <v>34599.6208623684</v>
      </c>
      <c r="DD371" s="22">
        <v>21878.675535671398</v>
      </c>
      <c r="DE371" s="22">
        <v>47005.870925163603</v>
      </c>
      <c r="DF371" s="22">
        <v>28165.324252333099</v>
      </c>
      <c r="DG371" s="22">
        <v>11650.4389284271</v>
      </c>
      <c r="DH371" s="22">
        <v>34702.671879540401</v>
      </c>
      <c r="DI371" s="22">
        <v>29399.586180877199</v>
      </c>
      <c r="DJ371" s="22">
        <v>35216.3955417053</v>
      </c>
      <c r="DK371" s="22">
        <v>37268.549969407701</v>
      </c>
      <c r="DL371" s="22">
        <v>33938.890106505998</v>
      </c>
      <c r="DM371" s="6">
        <v>-0.104895030505013</v>
      </c>
      <c r="DN371" s="6">
        <v>-1.07541700516142</v>
      </c>
      <c r="DO371" s="5">
        <v>0.673152850081708</v>
      </c>
      <c r="DP371" s="5">
        <v>0.84597861722134504</v>
      </c>
      <c r="DQ371" s="24">
        <v>33749.384306752298</v>
      </c>
      <c r="DR371" s="26">
        <v>31382.6024182</v>
      </c>
      <c r="DS371" t="s">
        <v>1443</v>
      </c>
      <c r="DT371" t="s">
        <v>1442</v>
      </c>
      <c r="DU371" t="s">
        <v>871</v>
      </c>
      <c r="DV371" t="s">
        <v>871</v>
      </c>
      <c r="DW371" t="s">
        <v>5675</v>
      </c>
      <c r="DX371" t="s">
        <v>5676</v>
      </c>
      <c r="DY371" t="s">
        <v>5677</v>
      </c>
      <c r="DZ371" t="s">
        <v>5678</v>
      </c>
      <c r="EA371" t="s">
        <v>5679</v>
      </c>
      <c r="EB371" t="str">
        <f>"FGL1"</f>
        <v>FGL1</v>
      </c>
      <c r="EC371" t="s">
        <v>5680</v>
      </c>
      <c r="ED371" t="s">
        <v>1506</v>
      </c>
      <c r="EE371">
        <v>9606</v>
      </c>
      <c r="EF371" s="15" t="str">
        <f>HYPERLINK("http://www.uniprot.org/uniprot/Q08830", "Q08830")</f>
        <v>Q08830</v>
      </c>
      <c r="EG371" t="s">
        <v>5681</v>
      </c>
      <c r="EH371" t="s">
        <v>1508</v>
      </c>
      <c r="EI371" t="s">
        <v>1509</v>
      </c>
      <c r="EJ371" t="s">
        <v>1510</v>
      </c>
      <c r="EK371" t="s">
        <v>1508</v>
      </c>
      <c r="EL371" t="s">
        <v>1508</v>
      </c>
      <c r="EM371" t="s">
        <v>2076</v>
      </c>
      <c r="EN371" t="s">
        <v>1508</v>
      </c>
      <c r="EO371" t="s">
        <v>1508</v>
      </c>
      <c r="EP371" t="s">
        <v>4142</v>
      </c>
      <c r="EQ371" t="s">
        <v>1508</v>
      </c>
      <c r="ER371" t="s">
        <v>1508</v>
      </c>
      <c r="ES371" t="s">
        <v>5682</v>
      </c>
      <c r="ET371" t="s">
        <v>1508</v>
      </c>
      <c r="EU371" t="s">
        <v>1508</v>
      </c>
      <c r="EV371" t="s">
        <v>1508</v>
      </c>
      <c r="EW371" t="s">
        <v>98</v>
      </c>
    </row>
    <row r="372" spans="1:153">
      <c r="A372">
        <v>338</v>
      </c>
      <c r="B372">
        <v>1</v>
      </c>
      <c r="C372" t="s">
        <v>873</v>
      </c>
      <c r="D372" t="s">
        <v>98</v>
      </c>
      <c r="E372" t="s">
        <v>98</v>
      </c>
      <c r="F372" t="s">
        <v>98</v>
      </c>
      <c r="G372" t="s">
        <v>98</v>
      </c>
      <c r="H372" t="s">
        <v>98</v>
      </c>
      <c r="I372">
        <v>3.3</v>
      </c>
      <c r="J372">
        <v>1445</v>
      </c>
      <c r="K372">
        <v>162002</v>
      </c>
      <c r="L372" t="s">
        <v>874</v>
      </c>
      <c r="M372">
        <v>6</v>
      </c>
      <c r="N372">
        <v>6</v>
      </c>
      <c r="O372">
        <v>1</v>
      </c>
      <c r="P372">
        <v>4</v>
      </c>
      <c r="Q372">
        <v>2</v>
      </c>
      <c r="R372">
        <v>4</v>
      </c>
      <c r="S372">
        <v>2</v>
      </c>
      <c r="T372">
        <v>4</v>
      </c>
      <c r="U372">
        <v>2</v>
      </c>
      <c r="V372">
        <v>4</v>
      </c>
      <c r="W372" s="1">
        <v>75460.571290000007</v>
      </c>
      <c r="X372" s="1">
        <v>53350.395750000003</v>
      </c>
      <c r="Y372" s="1">
        <v>9086.4151299999994</v>
      </c>
      <c r="Z372" s="1">
        <v>70767.26367</v>
      </c>
      <c r="AA372" s="1">
        <v>32327.08642</v>
      </c>
      <c r="AB372" s="1">
        <v>72926.70435</v>
      </c>
      <c r="AC372" s="1">
        <v>79735.693360000005</v>
      </c>
      <c r="AD372" s="1">
        <v>73189.491699999999</v>
      </c>
      <c r="AE372" s="1">
        <v>67679.809080000006</v>
      </c>
      <c r="AF372" s="1">
        <v>69756.662110000005</v>
      </c>
      <c r="AG372" s="1">
        <v>66132.630860000005</v>
      </c>
      <c r="AH372">
        <v>2</v>
      </c>
      <c r="AI372" s="1">
        <v>20283.316889999998</v>
      </c>
      <c r="AJ372" s="1">
        <v>15591.598389999999</v>
      </c>
      <c r="AK372" s="1">
        <v>15699.45801</v>
      </c>
      <c r="AL372" s="1">
        <v>27446.796139999999</v>
      </c>
      <c r="AM372" s="1">
        <v>19729.872070000001</v>
      </c>
      <c r="AN372" s="1">
        <v>21252.29736</v>
      </c>
      <c r="AO372" s="1">
        <v>40818.511480000001</v>
      </c>
      <c r="AP372" s="1">
        <v>22461.961429999999</v>
      </c>
      <c r="AQ372" s="1">
        <v>15580.7135</v>
      </c>
      <c r="AR372" s="1">
        <v>40546.097170000001</v>
      </c>
      <c r="AS372" s="1">
        <v>23941.062239999999</v>
      </c>
      <c r="AT372" s="1">
        <v>42443.8367454545</v>
      </c>
      <c r="AU372" s="1">
        <v>60946.611247272704</v>
      </c>
      <c r="AV372" s="1">
        <v>23941.062243636301</v>
      </c>
      <c r="AW372" s="1">
        <v>37712.634653168097</v>
      </c>
      <c r="AX372" s="1">
        <v>47179.066472389</v>
      </c>
      <c r="AY372" s="1">
        <v>6455.8639458044299</v>
      </c>
      <c r="AZ372" s="1">
        <v>51774.068203714698</v>
      </c>
      <c r="BA372" s="1">
        <v>57178.594981705697</v>
      </c>
      <c r="BB372" s="1">
        <v>52678.710514261998</v>
      </c>
      <c r="BC372" s="1">
        <v>46899.045920837598</v>
      </c>
      <c r="BD372" s="1">
        <v>50547.407606042601</v>
      </c>
      <c r="BE372" s="1">
        <v>42347.701083182299</v>
      </c>
      <c r="BF372" s="1">
        <v>47370.134175489802</v>
      </c>
      <c r="BG372" s="1">
        <v>46986.986738097999</v>
      </c>
      <c r="BH372" s="1">
        <v>46986.986738097999</v>
      </c>
      <c r="BI372" s="1">
        <v>41288.243933666701</v>
      </c>
      <c r="BJ372" s="1">
        <v>29431.5304333075</v>
      </c>
      <c r="BK372" s="1">
        <v>27984.020305444199</v>
      </c>
      <c r="BL372" s="1">
        <v>43269.234527306697</v>
      </c>
      <c r="BM372" s="1">
        <v>31102.414374284199</v>
      </c>
      <c r="BN372" s="1">
        <v>36348.062932795503</v>
      </c>
      <c r="BO372" s="1">
        <v>66617.449674253396</v>
      </c>
      <c r="BP372" s="1">
        <v>38191.977067598302</v>
      </c>
      <c r="BQ372" s="1">
        <v>45836.722004410301</v>
      </c>
      <c r="BR372" s="1">
        <v>42718.378575930503</v>
      </c>
      <c r="BS372" s="1">
        <v>40404.602225680101</v>
      </c>
      <c r="BT372" s="1">
        <v>40404.602225680101</v>
      </c>
      <c r="BU372" s="1">
        <v>43571.670944963204</v>
      </c>
      <c r="BV372" s="7">
        <v>0.92731358126513996</v>
      </c>
      <c r="BW372" s="7">
        <v>1.0783838608679599</v>
      </c>
      <c r="BX372" s="1">
        <v>34971.438299173104</v>
      </c>
      <c r="BY372" s="1">
        <v>43749.789091257102</v>
      </c>
      <c r="BZ372" s="1">
        <v>5986.6103157444004</v>
      </c>
      <c r="CA372" s="1">
        <v>48010.796602652299</v>
      </c>
      <c r="CB372" s="1">
        <v>53022.487684194399</v>
      </c>
      <c r="CC372" s="1">
        <v>48849.683703409901</v>
      </c>
      <c r="CD372" s="1">
        <v>43490.122230770197</v>
      </c>
      <c r="CE372" s="1">
        <v>46873.297570828101</v>
      </c>
      <c r="CF372" s="1">
        <v>39269.598349791399</v>
      </c>
      <c r="CG372" s="1">
        <v>43926.968767283601</v>
      </c>
      <c r="CH372" s="1">
        <v>43571.670944963204</v>
      </c>
      <c r="CI372" s="1">
        <v>44524.575901645803</v>
      </c>
      <c r="CJ372" s="1">
        <v>31738.4874199232</v>
      </c>
      <c r="CK372" s="1">
        <v>30177.5158595924</v>
      </c>
      <c r="CL372" s="1">
        <v>46660.844186358401</v>
      </c>
      <c r="CM372" s="1">
        <v>33540.341695255898</v>
      </c>
      <c r="CN372" s="1">
        <v>39197.164440539796</v>
      </c>
      <c r="CO372" s="1">
        <v>71839.182580898705</v>
      </c>
      <c r="CP372" s="1">
        <v>41185.611684337397</v>
      </c>
      <c r="CQ372" s="1">
        <v>49429.581244647597</v>
      </c>
      <c r="CR372" s="1">
        <v>46066.810018731201</v>
      </c>
      <c r="CS372" s="1">
        <v>43571.670944963204</v>
      </c>
      <c r="CT372" s="20">
        <v>40711.955187355103</v>
      </c>
      <c r="CU372" s="20">
        <v>41888.3382024026</v>
      </c>
      <c r="CV372" s="20">
        <v>42228.892913531497</v>
      </c>
      <c r="CW372" s="20">
        <v>51295.212235335101</v>
      </c>
      <c r="CX372" s="20">
        <v>45348.502277822699</v>
      </c>
      <c r="CY372" s="20">
        <v>31477.099121431202</v>
      </c>
      <c r="CZ372" s="20">
        <v>31208.851038542201</v>
      </c>
      <c r="DA372" s="20">
        <v>47044.004642347303</v>
      </c>
      <c r="DB372" s="20">
        <v>39393.6128596497</v>
      </c>
      <c r="DC372" s="22">
        <v>49376.475306413398</v>
      </c>
      <c r="DD372" s="22">
        <v>42943.404410584</v>
      </c>
      <c r="DE372" s="22">
        <v>43512.228452642797</v>
      </c>
      <c r="DF372" s="22">
        <v>42965.093473418397</v>
      </c>
      <c r="DG372" s="22">
        <v>42451.290051148797</v>
      </c>
      <c r="DH372" s="22">
        <v>35817.817211573398</v>
      </c>
      <c r="DI372" s="22">
        <v>60730.730326142701</v>
      </c>
      <c r="DJ372" s="22">
        <v>41679.289289285</v>
      </c>
      <c r="DK372" s="22">
        <v>43605.4834006198</v>
      </c>
      <c r="DL372" s="22">
        <v>58312.4630196086</v>
      </c>
      <c r="DM372" s="6">
        <v>0.164140366111313</v>
      </c>
      <c r="DN372" s="6">
        <v>1.1205040597182001</v>
      </c>
      <c r="DO372" s="5">
        <v>0.185354297242733</v>
      </c>
      <c r="DP372" s="5">
        <v>0.51661774291482698</v>
      </c>
      <c r="DQ372" s="24">
        <v>41177.385386490801</v>
      </c>
      <c r="DR372" s="26">
        <v>46139.427494143703</v>
      </c>
      <c r="DS372" t="s">
        <v>1441</v>
      </c>
      <c r="DT372" t="s">
        <v>1442</v>
      </c>
      <c r="DU372" t="s">
        <v>873</v>
      </c>
      <c r="DV372" t="s">
        <v>873</v>
      </c>
      <c r="DW372" t="s">
        <v>5683</v>
      </c>
      <c r="DX372" t="s">
        <v>1508</v>
      </c>
      <c r="DY372" t="s">
        <v>5684</v>
      </c>
      <c r="DZ372" t="s">
        <v>5685</v>
      </c>
      <c r="EA372" t="s">
        <v>5686</v>
      </c>
      <c r="EB372" t="str">
        <f>"PTPRG"</f>
        <v>PTPRG</v>
      </c>
      <c r="EC372" t="s">
        <v>5687</v>
      </c>
      <c r="ED372" t="s">
        <v>1506</v>
      </c>
      <c r="EE372">
        <v>9606</v>
      </c>
      <c r="EF372" s="15" t="str">
        <f>HYPERLINK("http://www.uniprot.org/uniprot/P23470", "P23470")</f>
        <v>P23470</v>
      </c>
      <c r="EG372" t="s">
        <v>5688</v>
      </c>
      <c r="EH372" t="s">
        <v>1508</v>
      </c>
      <c r="EI372" t="s">
        <v>2755</v>
      </c>
      <c r="EJ372" t="s">
        <v>1542</v>
      </c>
      <c r="EK372" t="s">
        <v>1508</v>
      </c>
      <c r="EL372" t="s">
        <v>1508</v>
      </c>
      <c r="EM372" t="s">
        <v>2780</v>
      </c>
      <c r="EN372" t="s">
        <v>1508</v>
      </c>
      <c r="EO372" t="s">
        <v>4873</v>
      </c>
      <c r="EP372" t="s">
        <v>1575</v>
      </c>
      <c r="EQ372" t="s">
        <v>1514</v>
      </c>
      <c r="ER372" t="s">
        <v>5689</v>
      </c>
      <c r="ES372" t="s">
        <v>5690</v>
      </c>
      <c r="ET372" t="s">
        <v>5691</v>
      </c>
      <c r="EU372" t="s">
        <v>1508</v>
      </c>
      <c r="EV372" t="s">
        <v>1508</v>
      </c>
      <c r="EW372" t="s">
        <v>98</v>
      </c>
    </row>
    <row r="373" spans="1:153">
      <c r="A373">
        <v>91</v>
      </c>
      <c r="B373">
        <v>1</v>
      </c>
      <c r="C373" t="s">
        <v>875</v>
      </c>
      <c r="D373" t="s">
        <v>98</v>
      </c>
      <c r="E373" t="s">
        <v>98</v>
      </c>
      <c r="F373" t="s">
        <v>98</v>
      </c>
      <c r="G373" t="s">
        <v>98</v>
      </c>
      <c r="H373" t="s">
        <v>98</v>
      </c>
      <c r="I373">
        <v>13.6</v>
      </c>
      <c r="J373">
        <v>154</v>
      </c>
      <c r="K373">
        <v>15936</v>
      </c>
      <c r="L373" t="s">
        <v>876</v>
      </c>
      <c r="M373">
        <v>5</v>
      </c>
      <c r="N373">
        <v>5</v>
      </c>
      <c r="O373">
        <v>1</v>
      </c>
      <c r="P373">
        <v>3</v>
      </c>
      <c r="Q373">
        <v>2</v>
      </c>
      <c r="R373">
        <v>3</v>
      </c>
      <c r="S373">
        <v>2</v>
      </c>
      <c r="T373">
        <v>3</v>
      </c>
      <c r="U373">
        <v>2</v>
      </c>
      <c r="V373">
        <v>3</v>
      </c>
      <c r="W373" s="1">
        <v>58634.046390000003</v>
      </c>
      <c r="X373" s="1">
        <v>39314.000119999997</v>
      </c>
      <c r="Y373" s="1">
        <v>7333.5448610000003</v>
      </c>
      <c r="Z373" s="1">
        <v>39930.788330000003</v>
      </c>
      <c r="AA373" s="1">
        <v>14831.618710000001</v>
      </c>
      <c r="AB373" s="1">
        <v>60985.558590000001</v>
      </c>
      <c r="AC373" s="1">
        <v>59862.835449999999</v>
      </c>
      <c r="AD373" s="1">
        <v>38352.886229999996</v>
      </c>
      <c r="AE373" s="1">
        <v>35645.129390000002</v>
      </c>
      <c r="AF373" s="1">
        <v>35097.456789999997</v>
      </c>
      <c r="AG373" s="1">
        <v>42517.146670000002</v>
      </c>
      <c r="AH373">
        <v>2</v>
      </c>
      <c r="AI373" s="1">
        <v>23956.496090000001</v>
      </c>
      <c r="AJ373" s="1">
        <v>16446.947270000001</v>
      </c>
      <c r="AK373" s="1">
        <v>26108.962889999999</v>
      </c>
      <c r="AL373" s="1">
        <v>47712.242189999997</v>
      </c>
      <c r="AM373" s="1">
        <v>10397.372069999999</v>
      </c>
      <c r="AN373" s="1">
        <v>50728.261720000002</v>
      </c>
      <c r="AO373" s="1">
        <v>22534.373049999998</v>
      </c>
      <c r="AP373" s="1">
        <v>47662.144529999998</v>
      </c>
      <c r="AQ373" s="1">
        <v>52556.125</v>
      </c>
      <c r="AR373" s="1">
        <v>146009.79689999999</v>
      </c>
      <c r="AS373" s="1">
        <v>44411.272169999997</v>
      </c>
      <c r="AT373" s="1">
        <v>41864.954791409</v>
      </c>
      <c r="AU373" s="1">
        <v>39318.637411909003</v>
      </c>
      <c r="AV373" s="1">
        <v>44411.272170908996</v>
      </c>
      <c r="AW373" s="1">
        <v>29303.308097748399</v>
      </c>
      <c r="AX373" s="1">
        <v>34766.336760622602</v>
      </c>
      <c r="AY373" s="1">
        <v>5210.4561794403999</v>
      </c>
      <c r="AZ373" s="1">
        <v>29213.7812204533</v>
      </c>
      <c r="BA373" s="1">
        <v>26233.453523281602</v>
      </c>
      <c r="BB373" s="1">
        <v>44053.006578970402</v>
      </c>
      <c r="BC373" s="1">
        <v>35210.201986272601</v>
      </c>
      <c r="BD373" s="1">
        <v>26487.941480484202</v>
      </c>
      <c r="BE373" s="1">
        <v>22303.391587508799</v>
      </c>
      <c r="BF373" s="1">
        <v>23833.870301004801</v>
      </c>
      <c r="BG373" s="1">
        <v>30208.273597253599</v>
      </c>
      <c r="BH373" s="1">
        <v>30208.273597253599</v>
      </c>
      <c r="BI373" s="1">
        <v>48765.281325733602</v>
      </c>
      <c r="BJ373" s="1">
        <v>31046.132474940499</v>
      </c>
      <c r="BK373" s="1">
        <v>46538.787976149302</v>
      </c>
      <c r="BL373" s="1">
        <v>75217.237983346306</v>
      </c>
      <c r="BM373" s="1">
        <v>16390.545938534699</v>
      </c>
      <c r="BN373" s="1">
        <v>86761.163663196799</v>
      </c>
      <c r="BO373" s="1">
        <v>36777.001614445602</v>
      </c>
      <c r="BP373" s="1">
        <v>81039.740743705697</v>
      </c>
      <c r="BQ373" s="1">
        <v>154614.26020406801</v>
      </c>
      <c r="BR373" s="1">
        <v>153832.359095313</v>
      </c>
      <c r="BS373" s="1">
        <v>74951.552624394695</v>
      </c>
      <c r="BT373" s="1">
        <v>74951.552624394695</v>
      </c>
      <c r="BU373" s="1">
        <v>47583.1588717759</v>
      </c>
      <c r="BV373" s="7">
        <v>1.57516975336524</v>
      </c>
      <c r="BW373" s="7">
        <v>0.63485221060369101</v>
      </c>
      <c r="BX373" s="1">
        <v>46157.684589116303</v>
      </c>
      <c r="BY373" s="1">
        <v>54762.882100643103</v>
      </c>
      <c r="BZ373" s="1">
        <v>8207.3529750895705</v>
      </c>
      <c r="CA373" s="1">
        <v>46016.664559887802</v>
      </c>
      <c r="CB373" s="1">
        <v>41322.142516186199</v>
      </c>
      <c r="CC373" s="1">
        <v>69390.963507994398</v>
      </c>
      <c r="CD373" s="1">
        <v>55462.045178657601</v>
      </c>
      <c r="CE373" s="1">
        <v>41723.004248967503</v>
      </c>
      <c r="CF373" s="1">
        <v>35131.627826104799</v>
      </c>
      <c r="CG373" s="1">
        <v>37542.391603773001</v>
      </c>
      <c r="CH373" s="1">
        <v>47583.1588717759</v>
      </c>
      <c r="CI373" s="1">
        <v>30958.746650352899</v>
      </c>
      <c r="CJ373" s="1">
        <v>19709.705832411</v>
      </c>
      <c r="CK373" s="1">
        <v>29545.252425474901</v>
      </c>
      <c r="CL373" s="1">
        <v>47751.829809231298</v>
      </c>
      <c r="CM373" s="1">
        <v>10405.5743220801</v>
      </c>
      <c r="CN373" s="1">
        <v>55080.516546129198</v>
      </c>
      <c r="CO373" s="1">
        <v>23347.960774306299</v>
      </c>
      <c r="CP373" s="1">
        <v>51448.258557891597</v>
      </c>
      <c r="CQ373" s="1">
        <v>98157.204881407204</v>
      </c>
      <c r="CR373" s="1">
        <v>97660.813234040907</v>
      </c>
      <c r="CS373" s="1">
        <v>47583.1588717759</v>
      </c>
      <c r="CT373" s="20">
        <v>53734.409504930401</v>
      </c>
      <c r="CU373" s="20">
        <v>52432.849940948603</v>
      </c>
      <c r="CV373" s="20">
        <v>40474.912674747196</v>
      </c>
      <c r="CW373" s="20">
        <v>39976.020797273501</v>
      </c>
      <c r="CX373" s="20">
        <v>31531.637630717301</v>
      </c>
      <c r="CY373" s="20">
        <v>19547.382833109099</v>
      </c>
      <c r="CZ373" s="20">
        <v>30554.979612401599</v>
      </c>
      <c r="DA373" s="20">
        <v>48143.949009024</v>
      </c>
      <c r="DB373" s="20">
        <v>12221.496434078301</v>
      </c>
      <c r="DC373" s="22">
        <v>70139.270848575703</v>
      </c>
      <c r="DD373" s="22">
        <v>54764.827353371998</v>
      </c>
      <c r="DE373" s="22">
        <v>38731.2390357943</v>
      </c>
      <c r="DF373" s="22">
        <v>38437.716117612297</v>
      </c>
      <c r="DG373" s="22">
        <v>36281.195810000201</v>
      </c>
      <c r="DH373" s="22">
        <v>50331.800826078499</v>
      </c>
      <c r="DI373" s="22">
        <v>19737.678777914902</v>
      </c>
      <c r="DJ373" s="22">
        <v>52064.950942073003</v>
      </c>
      <c r="DK373" s="22">
        <v>86591.718164128994</v>
      </c>
      <c r="DL373" s="22">
        <v>123621.378555609</v>
      </c>
      <c r="DM373" s="6">
        <v>0.64431586324818002</v>
      </c>
      <c r="DN373" s="6">
        <v>1.5630067857302601</v>
      </c>
      <c r="DO373" s="5">
        <v>3.0143533785377499E-2</v>
      </c>
      <c r="DP373" s="5">
        <v>0.21588547414722201</v>
      </c>
      <c r="DQ373" s="24">
        <v>36513.070937470002</v>
      </c>
      <c r="DR373" s="26">
        <v>57070.177643115901</v>
      </c>
      <c r="DS373" t="s">
        <v>1441</v>
      </c>
      <c r="DT373" t="s">
        <v>1442</v>
      </c>
      <c r="DU373" t="s">
        <v>875</v>
      </c>
      <c r="DV373" t="s">
        <v>875</v>
      </c>
      <c r="DW373" t="s">
        <v>5692</v>
      </c>
      <c r="DX373" t="s">
        <v>5693</v>
      </c>
      <c r="DY373" t="s">
        <v>5694</v>
      </c>
      <c r="DZ373" t="s">
        <v>5695</v>
      </c>
      <c r="EA373" t="s">
        <v>5696</v>
      </c>
      <c r="EB373" t="str">
        <f>"SOD1"</f>
        <v>SOD1</v>
      </c>
      <c r="EC373" t="s">
        <v>1508</v>
      </c>
      <c r="ED373" t="s">
        <v>1506</v>
      </c>
      <c r="EE373">
        <v>9606</v>
      </c>
      <c r="EF373" s="15" t="str">
        <f>HYPERLINK("http://www.uniprot.org/uniprot/P00441", "P00441")</f>
        <v>P00441</v>
      </c>
      <c r="EG373" t="s">
        <v>5697</v>
      </c>
      <c r="EH373" t="s">
        <v>1508</v>
      </c>
      <c r="EI373" t="s">
        <v>5698</v>
      </c>
      <c r="EJ373" t="s">
        <v>1508</v>
      </c>
      <c r="EK373" t="s">
        <v>1508</v>
      </c>
      <c r="EL373" t="s">
        <v>3283</v>
      </c>
      <c r="EM373" t="s">
        <v>1508</v>
      </c>
      <c r="EN373" t="s">
        <v>1935</v>
      </c>
      <c r="EO373" t="s">
        <v>5699</v>
      </c>
      <c r="EP373" t="s">
        <v>5700</v>
      </c>
      <c r="EQ373" t="s">
        <v>1514</v>
      </c>
      <c r="ER373" t="s">
        <v>5701</v>
      </c>
      <c r="ES373" t="s">
        <v>5702</v>
      </c>
      <c r="ET373" t="s">
        <v>5703</v>
      </c>
      <c r="EU373" t="s">
        <v>1508</v>
      </c>
      <c r="EV373" t="s">
        <v>5704</v>
      </c>
      <c r="EW373" t="s">
        <v>98</v>
      </c>
    </row>
    <row r="374" spans="1:153">
      <c r="A374">
        <v>500</v>
      </c>
      <c r="B374">
        <v>1</v>
      </c>
      <c r="C374" t="s">
        <v>877</v>
      </c>
      <c r="D374" t="s">
        <v>98</v>
      </c>
      <c r="E374" t="s">
        <v>98</v>
      </c>
      <c r="F374" t="s">
        <v>98</v>
      </c>
      <c r="G374" t="s">
        <v>98</v>
      </c>
      <c r="H374" t="s">
        <v>98</v>
      </c>
      <c r="I374">
        <v>3.5</v>
      </c>
      <c r="J374">
        <v>1721</v>
      </c>
      <c r="K374">
        <v>186795</v>
      </c>
      <c r="L374" t="s">
        <v>878</v>
      </c>
      <c r="M374">
        <v>6</v>
      </c>
      <c r="N374">
        <v>6</v>
      </c>
      <c r="O374">
        <v>1</v>
      </c>
      <c r="P374">
        <v>5</v>
      </c>
      <c r="Q374">
        <v>1</v>
      </c>
      <c r="R374">
        <v>5</v>
      </c>
      <c r="S374">
        <v>1</v>
      </c>
      <c r="T374">
        <v>5</v>
      </c>
      <c r="U374">
        <v>1</v>
      </c>
      <c r="V374">
        <v>5</v>
      </c>
      <c r="W374" s="1">
        <v>84922.654299999995</v>
      </c>
      <c r="X374" s="1">
        <v>68808.592529999994</v>
      </c>
      <c r="Y374" s="1">
        <v>10514.224120000001</v>
      </c>
      <c r="Z374" s="1">
        <v>72640.845700000005</v>
      </c>
      <c r="AA374" s="1">
        <v>36812.674449999999</v>
      </c>
      <c r="AB374" s="1">
        <v>85255.16992</v>
      </c>
      <c r="AC374" s="1">
        <v>107425.73540000001</v>
      </c>
      <c r="AD374" s="1">
        <v>113576.697</v>
      </c>
      <c r="AE374" s="1">
        <v>100812.0851</v>
      </c>
      <c r="AF374" s="1">
        <v>113607.726</v>
      </c>
      <c r="AG374" s="1">
        <v>87095.797820000007</v>
      </c>
      <c r="AH374">
        <v>1</v>
      </c>
      <c r="AI374" s="1">
        <v>422.12936400000001</v>
      </c>
      <c r="AJ374" s="1">
        <v>724.06036400000005</v>
      </c>
      <c r="AK374" s="1">
        <v>669.33453399999996</v>
      </c>
      <c r="AL374" s="1">
        <v>570.17511000000002</v>
      </c>
      <c r="AM374" s="1">
        <v>360.36511200000001</v>
      </c>
      <c r="AN374" s="1">
        <v>1120.748413</v>
      </c>
      <c r="AO374" s="1">
        <v>5644.890625</v>
      </c>
      <c r="AP374" s="1">
        <v>2026.580933</v>
      </c>
      <c r="AQ374" s="1">
        <v>1989.8079829999999</v>
      </c>
      <c r="AR374" s="1">
        <v>5316.2778319999998</v>
      </c>
      <c r="AS374" s="1">
        <v>1884.4370269999999</v>
      </c>
      <c r="AT374" s="1">
        <v>41009.136801681801</v>
      </c>
      <c r="AU374" s="1">
        <v>80133.836576363596</v>
      </c>
      <c r="AV374" s="1">
        <v>1884.4370269999999</v>
      </c>
      <c r="AW374" s="1">
        <v>42441.4628811273</v>
      </c>
      <c r="AX374" s="1">
        <v>60849.1298931817</v>
      </c>
      <c r="AY374" s="1">
        <v>7470.3168899146804</v>
      </c>
      <c r="AZ374" s="1">
        <v>53144.800358328102</v>
      </c>
      <c r="BA374" s="1">
        <v>65112.487256744702</v>
      </c>
      <c r="BB374" s="1">
        <v>61584.195475301203</v>
      </c>
      <c r="BC374" s="1">
        <v>63185.811589515703</v>
      </c>
      <c r="BD374" s="1">
        <v>78440.326124125801</v>
      </c>
      <c r="BE374" s="1">
        <v>63078.783811887399</v>
      </c>
      <c r="BF374" s="1">
        <v>77148.376387418903</v>
      </c>
      <c r="BG374" s="1">
        <v>61881.238412785598</v>
      </c>
      <c r="BH374" s="1">
        <v>61881.238412785598</v>
      </c>
      <c r="BI374" s="1">
        <v>859.27662851771402</v>
      </c>
      <c r="BJ374" s="1">
        <v>1366.77485563542</v>
      </c>
      <c r="BK374" s="1">
        <v>1193.0775685797701</v>
      </c>
      <c r="BL374" s="1">
        <v>898.86777423424701</v>
      </c>
      <c r="BM374" s="1">
        <v>568.08401999229704</v>
      </c>
      <c r="BN374" s="1">
        <v>1916.82965646001</v>
      </c>
      <c r="BO374" s="1">
        <v>9212.6881528214599</v>
      </c>
      <c r="BP374" s="1">
        <v>3445.78690333758</v>
      </c>
      <c r="BQ374" s="1">
        <v>5853.7932398877201</v>
      </c>
      <c r="BR374" s="1">
        <v>5601.1005964400401</v>
      </c>
      <c r="BS374" s="1">
        <v>3180.3070278170799</v>
      </c>
      <c r="BT374" s="1">
        <v>3180.3070278170799</v>
      </c>
      <c r="BU374" s="1">
        <v>14028.5900009304</v>
      </c>
      <c r="BV374" s="7">
        <v>0.22670183016298401</v>
      </c>
      <c r="BW374" s="7">
        <v>4.4110804014288796</v>
      </c>
      <c r="BX374" s="1">
        <v>9621.5573099459398</v>
      </c>
      <c r="BY374" s="1">
        <v>13794.609110609401</v>
      </c>
      <c r="BZ374" s="1">
        <v>1693.53451084111</v>
      </c>
      <c r="CA374" s="1">
        <v>12048.0235048794</v>
      </c>
      <c r="CB374" s="1">
        <v>14761.120027568</v>
      </c>
      <c r="CC374" s="1">
        <v>13961.249823365701</v>
      </c>
      <c r="CD374" s="1">
        <v>14324.3391276767</v>
      </c>
      <c r="CE374" s="1">
        <v>17782.565490920599</v>
      </c>
      <c r="CF374" s="1">
        <v>14300.0757346101</v>
      </c>
      <c r="CG374" s="1">
        <v>17489.678121130601</v>
      </c>
      <c r="CH374" s="1">
        <v>14028.5900009304</v>
      </c>
      <c r="CI374" s="1">
        <v>3790.3382954603699</v>
      </c>
      <c r="CJ374" s="1">
        <v>6028.9537788592097</v>
      </c>
      <c r="CK374" s="1">
        <v>5262.7610801466499</v>
      </c>
      <c r="CL374" s="1">
        <v>3964.97802240069</v>
      </c>
      <c r="CM374" s="1">
        <v>2505.8642869529499</v>
      </c>
      <c r="CN374" s="1">
        <v>8455.2897304884009</v>
      </c>
      <c r="CO374" s="1">
        <v>40637.9081553867</v>
      </c>
      <c r="CP374" s="1">
        <v>15199.643076812699</v>
      </c>
      <c r="CQ374" s="1">
        <v>25821.552634485601</v>
      </c>
      <c r="CR374" s="1">
        <v>24706.905067388299</v>
      </c>
      <c r="CS374" s="1">
        <v>14028.5900009304</v>
      </c>
      <c r="CT374" s="20">
        <v>11200.9236418609</v>
      </c>
      <c r="CU374" s="20">
        <v>13207.6808550976</v>
      </c>
      <c r="CV374" s="20">
        <v>10597.0892051218</v>
      </c>
      <c r="CW374" s="20">
        <v>14280.2576362532</v>
      </c>
      <c r="CX374" s="20">
        <v>3860.4784289264799</v>
      </c>
      <c r="CY374" s="20">
        <v>5979.3011930540797</v>
      </c>
      <c r="CZ374" s="20">
        <v>5442.6191793227499</v>
      </c>
      <c r="DA374" s="20">
        <v>3997.5368586913701</v>
      </c>
      <c r="DB374" s="20">
        <v>2943.1735817112899</v>
      </c>
      <c r="DC374" s="22">
        <v>14111.806973725999</v>
      </c>
      <c r="DD374" s="22">
        <v>14144.2667098082</v>
      </c>
      <c r="DE374" s="22">
        <v>16507.459304432999</v>
      </c>
      <c r="DF374" s="22">
        <v>15645.7951299048</v>
      </c>
      <c r="DG374" s="22">
        <v>16902.131416232001</v>
      </c>
      <c r="DH374" s="22">
        <v>7726.3247574180004</v>
      </c>
      <c r="DI374" s="22">
        <v>34354.091354312797</v>
      </c>
      <c r="DJ374" s="22">
        <v>15381.835912692701</v>
      </c>
      <c r="DK374" s="22">
        <v>22779.098192405101</v>
      </c>
      <c r="DL374" s="22">
        <v>31274.5876583434</v>
      </c>
      <c r="DM374" s="6">
        <v>1.24883640353106</v>
      </c>
      <c r="DN374" s="6">
        <v>2.3765471996115899</v>
      </c>
      <c r="DO374" s="5">
        <v>6.9320085780201593E-5</v>
      </c>
      <c r="DP374" s="5">
        <v>2.9429527326685599E-3</v>
      </c>
      <c r="DQ374" s="24">
        <v>7945.4511755599297</v>
      </c>
      <c r="DR374" s="26">
        <v>18882.739740927602</v>
      </c>
      <c r="DS374" t="s">
        <v>1441</v>
      </c>
      <c r="DT374" t="s">
        <v>1446</v>
      </c>
      <c r="DU374" t="s">
        <v>877</v>
      </c>
      <c r="DV374" t="s">
        <v>877</v>
      </c>
      <c r="DW374" t="s">
        <v>5705</v>
      </c>
      <c r="DX374" t="s">
        <v>5706</v>
      </c>
      <c r="DY374" t="s">
        <v>5707</v>
      </c>
      <c r="DZ374" t="s">
        <v>5708</v>
      </c>
      <c r="EA374" t="s">
        <v>5709</v>
      </c>
      <c r="EB374" t="str">
        <f>"LTBP1"</f>
        <v>LTBP1</v>
      </c>
      <c r="EC374" t="s">
        <v>1508</v>
      </c>
      <c r="ED374" t="s">
        <v>1506</v>
      </c>
      <c r="EE374">
        <v>9606</v>
      </c>
      <c r="EF374" s="15" t="str">
        <f>HYPERLINK("http://www.uniprot.org/uniprot/Q14766", "Q14766")</f>
        <v>Q14766</v>
      </c>
      <c r="EG374" t="s">
        <v>5710</v>
      </c>
      <c r="EH374" t="s">
        <v>1508</v>
      </c>
      <c r="EI374" t="s">
        <v>1788</v>
      </c>
      <c r="EJ374" t="s">
        <v>2410</v>
      </c>
      <c r="EK374" t="s">
        <v>1508</v>
      </c>
      <c r="EL374" t="s">
        <v>1508</v>
      </c>
      <c r="EM374" t="s">
        <v>2137</v>
      </c>
      <c r="EN374" t="s">
        <v>1508</v>
      </c>
      <c r="EO374" t="s">
        <v>2659</v>
      </c>
      <c r="EP374" t="s">
        <v>2146</v>
      </c>
      <c r="EQ374" t="s">
        <v>1514</v>
      </c>
      <c r="ER374" t="s">
        <v>5711</v>
      </c>
      <c r="ES374" t="s">
        <v>5712</v>
      </c>
      <c r="ET374" t="s">
        <v>5713</v>
      </c>
      <c r="EU374" t="s">
        <v>1508</v>
      </c>
      <c r="EV374" t="s">
        <v>5714</v>
      </c>
      <c r="EW374" t="s">
        <v>98</v>
      </c>
    </row>
    <row r="375" spans="1:153">
      <c r="A375">
        <v>605</v>
      </c>
      <c r="B375">
        <v>1</v>
      </c>
      <c r="C375" t="s">
        <v>879</v>
      </c>
      <c r="D375" t="s">
        <v>98</v>
      </c>
      <c r="E375" t="s">
        <v>98</v>
      </c>
      <c r="F375" t="s">
        <v>98</v>
      </c>
      <c r="G375" t="s">
        <v>98</v>
      </c>
      <c r="H375" t="s">
        <v>98</v>
      </c>
      <c r="I375">
        <v>5.6</v>
      </c>
      <c r="J375">
        <v>303</v>
      </c>
      <c r="K375">
        <v>33868</v>
      </c>
      <c r="L375" t="s">
        <v>880</v>
      </c>
      <c r="M375">
        <v>3</v>
      </c>
      <c r="N375">
        <v>3</v>
      </c>
      <c r="O375">
        <v>1</v>
      </c>
      <c r="P375">
        <v>1</v>
      </c>
      <c r="Q375">
        <v>2</v>
      </c>
      <c r="R375">
        <v>1</v>
      </c>
      <c r="S375">
        <v>2</v>
      </c>
      <c r="T375">
        <v>1</v>
      </c>
      <c r="U375">
        <v>2</v>
      </c>
      <c r="V375">
        <v>1</v>
      </c>
      <c r="W375" s="1">
        <v>58640.625</v>
      </c>
      <c r="X375" s="1">
        <v>51682.042970000002</v>
      </c>
      <c r="Y375" s="1">
        <v>10548.188480000001</v>
      </c>
      <c r="Z375" s="1">
        <v>92032.203129999994</v>
      </c>
      <c r="AA375" s="1">
        <v>29488.36133</v>
      </c>
      <c r="AB375" s="1">
        <v>58531.265630000002</v>
      </c>
      <c r="AC375" s="1">
        <v>73711.890629999994</v>
      </c>
      <c r="AD375" s="1">
        <v>69071.515629999994</v>
      </c>
      <c r="AE375" s="1">
        <v>60707.820310000003</v>
      </c>
      <c r="AF375" s="1">
        <v>59866.550779999998</v>
      </c>
      <c r="AG375" s="1">
        <v>61525.808380000002</v>
      </c>
      <c r="AH375">
        <v>2</v>
      </c>
      <c r="AI375" s="1">
        <v>18545.36621</v>
      </c>
      <c r="AJ375" s="1">
        <v>24504.45996</v>
      </c>
      <c r="AK375" s="1">
        <v>24086.488280000001</v>
      </c>
      <c r="AL375" s="1">
        <v>29036.310549999998</v>
      </c>
      <c r="AM375" s="1">
        <v>23613.027340000001</v>
      </c>
      <c r="AN375" s="1">
        <v>26694.938480000001</v>
      </c>
      <c r="AO375" s="1">
        <v>32294.9375</v>
      </c>
      <c r="AP375" s="1">
        <v>20473.589360000002</v>
      </c>
      <c r="AQ375" s="1">
        <v>13952.46826</v>
      </c>
      <c r="AR375" s="1">
        <v>37860.521480000003</v>
      </c>
      <c r="AS375" s="1">
        <v>25106.210739999999</v>
      </c>
      <c r="AT375" s="1">
        <v>40998.845019545399</v>
      </c>
      <c r="AU375" s="1">
        <v>56891.479297272701</v>
      </c>
      <c r="AV375" s="1">
        <v>25106.2107418181</v>
      </c>
      <c r="AW375" s="1">
        <v>29306.595863944902</v>
      </c>
      <c r="AX375" s="1">
        <v>45703.701095984703</v>
      </c>
      <c r="AY375" s="1">
        <v>7494.4484405899702</v>
      </c>
      <c r="AZ375" s="1">
        <v>67331.719706024203</v>
      </c>
      <c r="BA375" s="1">
        <v>52157.5946330601</v>
      </c>
      <c r="BB375" s="1">
        <v>42280.1445045164</v>
      </c>
      <c r="BC375" s="1">
        <v>43355.9576381933</v>
      </c>
      <c r="BD375" s="1">
        <v>47703.378906192796</v>
      </c>
      <c r="BE375" s="1">
        <v>37985.281915624197</v>
      </c>
      <c r="BF375" s="1">
        <v>40653.988555249904</v>
      </c>
      <c r="BG375" s="1">
        <v>43713.856606154899</v>
      </c>
      <c r="BH375" s="1">
        <v>43713.856606154899</v>
      </c>
      <c r="BI375" s="1">
        <v>37750.512308722296</v>
      </c>
      <c r="BJ375" s="1">
        <v>46255.922005216999</v>
      </c>
      <c r="BK375" s="1">
        <v>42933.760941621404</v>
      </c>
      <c r="BL375" s="1">
        <v>45775.066954523601</v>
      </c>
      <c r="BM375" s="1">
        <v>37223.868373515601</v>
      </c>
      <c r="BN375" s="1">
        <v>45656.678307372698</v>
      </c>
      <c r="BO375" s="1">
        <v>52706.6347015996</v>
      </c>
      <c r="BP375" s="1">
        <v>34811.156530801003</v>
      </c>
      <c r="BQ375" s="1">
        <v>41046.606043361098</v>
      </c>
      <c r="BR375" s="1">
        <v>39888.921562133903</v>
      </c>
      <c r="BS375" s="1">
        <v>42370.987894136</v>
      </c>
      <c r="BT375" s="1">
        <v>42370.987894136</v>
      </c>
      <c r="BU375" s="1">
        <v>43037.184957492202</v>
      </c>
      <c r="BV375" s="7">
        <v>0.984520431249996</v>
      </c>
      <c r="BW375" s="7">
        <v>1.0157229532863501</v>
      </c>
      <c r="BX375" s="1">
        <v>28852.942398440398</v>
      </c>
      <c r="BY375" s="1">
        <v>44996.227512739802</v>
      </c>
      <c r="BZ375" s="1">
        <v>7378.4376107105099</v>
      </c>
      <c r="CA375" s="1">
        <v>66289.453721778802</v>
      </c>
      <c r="CB375" s="1">
        <v>51350.2175611028</v>
      </c>
      <c r="CC375" s="1">
        <v>41625.666100898699</v>
      </c>
      <c r="CD375" s="1">
        <v>42684.826111210699</v>
      </c>
      <c r="CE375" s="1">
        <v>46964.951172806897</v>
      </c>
      <c r="CF375" s="1">
        <v>37397.286132722998</v>
      </c>
      <c r="CG375" s="1">
        <v>40024.682344446999</v>
      </c>
      <c r="CH375" s="1">
        <v>43037.184957492202</v>
      </c>
      <c r="CI375" s="1">
        <v>38344.061850288199</v>
      </c>
      <c r="CJ375" s="1">
        <v>46983.2017061222</v>
      </c>
      <c r="CK375" s="1">
        <v>43608.806459314001</v>
      </c>
      <c r="CL375" s="1">
        <v>46494.7861939293</v>
      </c>
      <c r="CM375" s="1">
        <v>37809.137517089701</v>
      </c>
      <c r="CN375" s="1">
        <v>46374.536127609499</v>
      </c>
      <c r="CO375" s="1">
        <v>53535.338656893698</v>
      </c>
      <c r="CP375" s="1">
        <v>35358.490718778703</v>
      </c>
      <c r="CQ375" s="1">
        <v>41691.979912744202</v>
      </c>
      <c r="CR375" s="1">
        <v>40516.093212498301</v>
      </c>
      <c r="CS375" s="1">
        <v>43037.184957492202</v>
      </c>
      <c r="CT375" s="20">
        <v>33589.116006601798</v>
      </c>
      <c r="CU375" s="20">
        <v>43081.743593195002</v>
      </c>
      <c r="CV375" s="20">
        <v>58306.265269484298</v>
      </c>
      <c r="CW375" s="20">
        <v>49677.418453389197</v>
      </c>
      <c r="CX375" s="20">
        <v>39053.6179389975</v>
      </c>
      <c r="CY375" s="20">
        <v>46596.262688229399</v>
      </c>
      <c r="CZ375" s="20">
        <v>45099.164261551901</v>
      </c>
      <c r="DA375" s="20">
        <v>46876.583047154199</v>
      </c>
      <c r="DB375" s="20">
        <v>44407.374839480697</v>
      </c>
      <c r="DC375" s="22">
        <v>42074.554398815097</v>
      </c>
      <c r="DD375" s="22">
        <v>42148.231733234003</v>
      </c>
      <c r="DE375" s="22">
        <v>43597.309995322503</v>
      </c>
      <c r="DF375" s="22">
        <v>40916.585905268199</v>
      </c>
      <c r="DG375" s="22">
        <v>38680.0966943725</v>
      </c>
      <c r="DH375" s="22">
        <v>42376.398446115498</v>
      </c>
      <c r="DI375" s="22">
        <v>45257.199456985501</v>
      </c>
      <c r="DJ375" s="22">
        <v>35782.320651095702</v>
      </c>
      <c r="DK375" s="22">
        <v>36779.573936224799</v>
      </c>
      <c r="DL375" s="22">
        <v>51286.233759015799</v>
      </c>
      <c r="DM375" s="6">
        <v>-0.10934145014675301</v>
      </c>
      <c r="DN375" s="6">
        <v>-1.0787220432918401</v>
      </c>
      <c r="DO375" s="5">
        <v>0.309565299412634</v>
      </c>
      <c r="DP375" s="5">
        <v>0.67998799175938296</v>
      </c>
      <c r="DQ375" s="24">
        <v>45187.505122009301</v>
      </c>
      <c r="DR375" s="26">
        <v>41889.850497644999</v>
      </c>
      <c r="DS375" t="s">
        <v>1443</v>
      </c>
      <c r="DT375" t="s">
        <v>1442</v>
      </c>
      <c r="DU375" t="s">
        <v>879</v>
      </c>
      <c r="DV375" t="s">
        <v>879</v>
      </c>
      <c r="DW375" t="s">
        <v>5715</v>
      </c>
      <c r="DX375" t="s">
        <v>5716</v>
      </c>
      <c r="DY375" t="s">
        <v>5717</v>
      </c>
      <c r="DZ375" t="s">
        <v>5718</v>
      </c>
      <c r="EA375" t="s">
        <v>5719</v>
      </c>
      <c r="EB375" t="str">
        <f>"CTSZ"</f>
        <v>CTSZ</v>
      </c>
      <c r="EC375" t="s">
        <v>1508</v>
      </c>
      <c r="ED375" t="s">
        <v>1506</v>
      </c>
      <c r="EE375">
        <v>9606</v>
      </c>
      <c r="EF375" s="15" t="str">
        <f>HYPERLINK("http://www.uniprot.org/uniprot/Q9UBR2", "Q9UBR2")</f>
        <v>Q9UBR2</v>
      </c>
      <c r="EG375" t="s">
        <v>5720</v>
      </c>
      <c r="EH375" t="s">
        <v>1508</v>
      </c>
      <c r="EI375" t="s">
        <v>3159</v>
      </c>
      <c r="EJ375" t="s">
        <v>1510</v>
      </c>
      <c r="EK375" t="s">
        <v>1508</v>
      </c>
      <c r="EL375" t="s">
        <v>1508</v>
      </c>
      <c r="EM375" t="s">
        <v>1528</v>
      </c>
      <c r="EN375" t="s">
        <v>1508</v>
      </c>
      <c r="EO375" t="s">
        <v>3462</v>
      </c>
      <c r="EP375" t="s">
        <v>1923</v>
      </c>
      <c r="EQ375" t="s">
        <v>1514</v>
      </c>
      <c r="ER375" t="s">
        <v>5721</v>
      </c>
      <c r="ES375" t="s">
        <v>5722</v>
      </c>
      <c r="ET375" t="s">
        <v>5723</v>
      </c>
      <c r="EU375" t="s">
        <v>1508</v>
      </c>
      <c r="EV375" t="s">
        <v>5724</v>
      </c>
      <c r="EW375" t="s">
        <v>98</v>
      </c>
    </row>
    <row r="376" spans="1:153">
      <c r="A376">
        <v>556</v>
      </c>
      <c r="B376">
        <v>1</v>
      </c>
      <c r="C376" t="s">
        <v>881</v>
      </c>
      <c r="D376" t="s">
        <v>98</v>
      </c>
      <c r="E376" t="s">
        <v>98</v>
      </c>
      <c r="F376" t="s">
        <v>98</v>
      </c>
      <c r="G376" t="s">
        <v>98</v>
      </c>
      <c r="H376" t="s">
        <v>98</v>
      </c>
      <c r="I376">
        <v>7</v>
      </c>
      <c r="J376">
        <v>589</v>
      </c>
      <c r="K376">
        <v>68064</v>
      </c>
      <c r="L376" t="s">
        <v>882</v>
      </c>
      <c r="M376">
        <v>6</v>
      </c>
      <c r="N376">
        <v>6</v>
      </c>
      <c r="O376">
        <v>1</v>
      </c>
      <c r="P376">
        <v>4</v>
      </c>
      <c r="Q376">
        <v>2</v>
      </c>
      <c r="R376">
        <v>4</v>
      </c>
      <c r="S376">
        <v>2</v>
      </c>
      <c r="T376">
        <v>4</v>
      </c>
      <c r="U376">
        <v>2</v>
      </c>
      <c r="V376">
        <v>4</v>
      </c>
      <c r="W376" s="1">
        <v>45623.481449999999</v>
      </c>
      <c r="X376" s="1">
        <v>36662.70996</v>
      </c>
      <c r="Y376" s="1">
        <v>6068.4362179999998</v>
      </c>
      <c r="Z376" s="1">
        <v>226425.5527</v>
      </c>
      <c r="AA376" s="1">
        <v>19094.868160000002</v>
      </c>
      <c r="AB376" s="1">
        <v>51178.440430000002</v>
      </c>
      <c r="AC376" s="1">
        <v>46773.748529999997</v>
      </c>
      <c r="AD376" s="1">
        <v>128891.1416</v>
      </c>
      <c r="AE376" s="1">
        <v>37815.046390000003</v>
      </c>
      <c r="AF376" s="1">
        <v>43135.664060000003</v>
      </c>
      <c r="AG376" s="1">
        <v>70622.294810000007</v>
      </c>
      <c r="AH376">
        <v>2</v>
      </c>
      <c r="AI376" s="1">
        <v>8268.0324099999998</v>
      </c>
      <c r="AJ376" s="1">
        <v>14537.210139999999</v>
      </c>
      <c r="AK376" s="1">
        <v>12952.81769</v>
      </c>
      <c r="AL376" s="1">
        <v>34833.418210000003</v>
      </c>
      <c r="AM376" s="1">
        <v>16244.236999999999</v>
      </c>
      <c r="AN376" s="1">
        <v>16906.771089999998</v>
      </c>
      <c r="AO376" s="1">
        <v>27686.722170000001</v>
      </c>
      <c r="AP376" s="1">
        <v>14388.168949999999</v>
      </c>
      <c r="AQ376" s="1">
        <v>12443.74072</v>
      </c>
      <c r="AR376" s="1">
        <v>13816.00726</v>
      </c>
      <c r="AS376" s="1">
        <v>17207.71256</v>
      </c>
      <c r="AT376" s="1">
        <v>40980.737386727204</v>
      </c>
      <c r="AU376" s="1">
        <v>64753.762209818102</v>
      </c>
      <c r="AV376" s="1">
        <v>17207.712563636302</v>
      </c>
      <c r="AW376" s="1">
        <v>22801.068930648999</v>
      </c>
      <c r="AX376" s="1">
        <v>32421.735695573701</v>
      </c>
      <c r="AY376" s="1">
        <v>4311.60122300069</v>
      </c>
      <c r="AZ376" s="1">
        <v>165655.29597441899</v>
      </c>
      <c r="BA376" s="1">
        <v>33774.084016251603</v>
      </c>
      <c r="BB376" s="1">
        <v>36968.820571464297</v>
      </c>
      <c r="BC376" s="1">
        <v>27511.445473911699</v>
      </c>
      <c r="BD376" s="1">
        <v>89017.055863271598</v>
      </c>
      <c r="BE376" s="1">
        <v>23661.122907091802</v>
      </c>
      <c r="BF376" s="1">
        <v>29292.430750899199</v>
      </c>
      <c r="BG376" s="1">
        <v>50176.876172917997</v>
      </c>
      <c r="BH376" s="1">
        <v>50176.876172917997</v>
      </c>
      <c r="BI376" s="1">
        <v>16830.212772736599</v>
      </c>
      <c r="BJ376" s="1">
        <v>27441.211090019398</v>
      </c>
      <c r="BK376" s="1">
        <v>23088.180051744101</v>
      </c>
      <c r="BL376" s="1">
        <v>54914.072091630602</v>
      </c>
      <c r="BM376" s="1">
        <v>25607.616135347798</v>
      </c>
      <c r="BN376" s="1">
        <v>28915.8564441284</v>
      </c>
      <c r="BO376" s="1">
        <v>45185.8422546527</v>
      </c>
      <c r="BP376" s="1">
        <v>24464.1422030582</v>
      </c>
      <c r="BQ376" s="1">
        <v>36608.097830539002</v>
      </c>
      <c r="BR376" s="1">
        <v>14556.2081121132</v>
      </c>
      <c r="BS376" s="1">
        <v>29040.932863831</v>
      </c>
      <c r="BT376" s="1">
        <v>29040.932863831</v>
      </c>
      <c r="BU376" s="1">
        <v>38173.070249253899</v>
      </c>
      <c r="BV376" s="7">
        <v>0.76077016268814801</v>
      </c>
      <c r="BW376" s="7">
        <v>1.3144574393750399</v>
      </c>
      <c r="BX376" s="1">
        <v>17346.372919833499</v>
      </c>
      <c r="BY376" s="1">
        <v>24665.489139753699</v>
      </c>
      <c r="BZ376" s="1">
        <v>3280.13756386865</v>
      </c>
      <c r="CA376" s="1">
        <v>126025.60646861199</v>
      </c>
      <c r="CB376" s="1">
        <v>25694.315391686901</v>
      </c>
      <c r="CC376" s="1">
        <v>28124.7756405418</v>
      </c>
      <c r="CD376" s="1">
        <v>20929.8868489739</v>
      </c>
      <c r="CE376" s="1">
        <v>67721.520071121093</v>
      </c>
      <c r="CF376" s="1">
        <v>18000.676323412499</v>
      </c>
      <c r="CG376" s="1">
        <v>22284.807307892901</v>
      </c>
      <c r="CH376" s="1">
        <v>38173.070249253899</v>
      </c>
      <c r="CI376" s="1">
        <v>22122.598385388501</v>
      </c>
      <c r="CJ376" s="1">
        <v>36070.304062736999</v>
      </c>
      <c r="CK376" s="1">
        <v>30348.430030645599</v>
      </c>
      <c r="CL376" s="1">
        <v>72182.2105872213</v>
      </c>
      <c r="CM376" s="1">
        <v>33660.121533768302</v>
      </c>
      <c r="CN376" s="1">
        <v>38008.662618885399</v>
      </c>
      <c r="CO376" s="1">
        <v>59394.866506055499</v>
      </c>
      <c r="CP376" s="1">
        <v>32157.073716738902</v>
      </c>
      <c r="CQ376" s="1">
        <v>48119.786534721497</v>
      </c>
      <c r="CR376" s="1">
        <v>19133.516042058502</v>
      </c>
      <c r="CS376" s="1">
        <v>38173.070249253899</v>
      </c>
      <c r="CT376" s="20">
        <v>20193.757858455301</v>
      </c>
      <c r="CU376" s="20">
        <v>23616.0304420797</v>
      </c>
      <c r="CV376" s="20">
        <v>110848.43861207399</v>
      </c>
      <c r="CW376" s="20">
        <v>24857.290157872099</v>
      </c>
      <c r="CX376" s="20">
        <v>22531.976620894999</v>
      </c>
      <c r="CY376" s="20">
        <v>35773.240271375398</v>
      </c>
      <c r="CZ376" s="20">
        <v>31385.606306589802</v>
      </c>
      <c r="DA376" s="20">
        <v>72774.942442059197</v>
      </c>
      <c r="DB376" s="20">
        <v>39534.295999661299</v>
      </c>
      <c r="DC376" s="22">
        <v>28428.071271558601</v>
      </c>
      <c r="DD376" s="22">
        <v>20666.775560067999</v>
      </c>
      <c r="DE376" s="22">
        <v>62865.520567274201</v>
      </c>
      <c r="DF376" s="22">
        <v>19694.643523754701</v>
      </c>
      <c r="DG376" s="22">
        <v>21536.173455836299</v>
      </c>
      <c r="DH376" s="22">
        <v>34731.780973717003</v>
      </c>
      <c r="DI376" s="22">
        <v>50210.671822087097</v>
      </c>
      <c r="DJ376" s="22">
        <v>32542.529376746501</v>
      </c>
      <c r="DK376" s="22">
        <v>42450.016774284901</v>
      </c>
      <c r="DL376" s="22">
        <v>24219.6593639534</v>
      </c>
      <c r="DM376" s="6">
        <v>-0.32951500186383897</v>
      </c>
      <c r="DN376" s="6">
        <v>-1.25659233025822</v>
      </c>
      <c r="DO376" s="5">
        <v>0.29069675506522902</v>
      </c>
      <c r="DP376" s="5">
        <v>0.66546757164442105</v>
      </c>
      <c r="DQ376" s="24">
        <v>42390.619856784702</v>
      </c>
      <c r="DR376" s="26">
        <v>33734.584268928098</v>
      </c>
      <c r="DS376" t="s">
        <v>1443</v>
      </c>
      <c r="DT376" t="s">
        <v>1442</v>
      </c>
      <c r="DU376" t="s">
        <v>881</v>
      </c>
      <c r="DV376" t="s">
        <v>881</v>
      </c>
      <c r="DW376" t="s">
        <v>5725</v>
      </c>
      <c r="DX376" t="s">
        <v>5726</v>
      </c>
      <c r="DY376" t="s">
        <v>5727</v>
      </c>
      <c r="DZ376" t="s">
        <v>5728</v>
      </c>
      <c r="EA376" t="s">
        <v>5729</v>
      </c>
      <c r="EB376" t="str">
        <f>"POF1B"</f>
        <v>POF1B</v>
      </c>
      <c r="EC376" t="s">
        <v>1508</v>
      </c>
      <c r="ED376" t="s">
        <v>1506</v>
      </c>
      <c r="EE376">
        <v>9606</v>
      </c>
      <c r="EF376" s="15" t="str">
        <f>HYPERLINK("http://www.uniprot.org/uniprot/Q8WVV4", "Q8WVV4")</f>
        <v>Q8WVV4</v>
      </c>
      <c r="EG376" t="s">
        <v>5730</v>
      </c>
      <c r="EH376" t="s">
        <v>1508</v>
      </c>
      <c r="EI376" t="s">
        <v>5731</v>
      </c>
      <c r="EJ376" t="s">
        <v>1542</v>
      </c>
      <c r="EK376" t="s">
        <v>1508</v>
      </c>
      <c r="EL376" t="s">
        <v>5732</v>
      </c>
      <c r="EM376" t="s">
        <v>4000</v>
      </c>
      <c r="EN376" t="s">
        <v>1508</v>
      </c>
      <c r="EO376" t="s">
        <v>1679</v>
      </c>
      <c r="EP376" t="s">
        <v>1508</v>
      </c>
      <c r="EQ376" t="s">
        <v>1514</v>
      </c>
      <c r="ER376" t="s">
        <v>5733</v>
      </c>
      <c r="ES376" t="s">
        <v>5734</v>
      </c>
      <c r="ET376" t="s">
        <v>5735</v>
      </c>
      <c r="EU376" t="s">
        <v>1508</v>
      </c>
      <c r="EV376" t="s">
        <v>1508</v>
      </c>
      <c r="EW376" t="s">
        <v>98</v>
      </c>
    </row>
    <row r="377" spans="1:153">
      <c r="A377">
        <v>290</v>
      </c>
      <c r="B377">
        <v>1</v>
      </c>
      <c r="C377" t="s">
        <v>883</v>
      </c>
      <c r="D377" t="s">
        <v>98</v>
      </c>
      <c r="E377" t="s">
        <v>98</v>
      </c>
      <c r="F377" t="s">
        <v>98</v>
      </c>
      <c r="G377" t="s">
        <v>98</v>
      </c>
      <c r="H377" t="s">
        <v>98</v>
      </c>
      <c r="I377">
        <v>8</v>
      </c>
      <c r="J377">
        <v>528</v>
      </c>
      <c r="K377">
        <v>59425</v>
      </c>
      <c r="L377" t="s">
        <v>884</v>
      </c>
      <c r="M377">
        <v>6</v>
      </c>
      <c r="N377">
        <v>6</v>
      </c>
      <c r="O377">
        <v>1</v>
      </c>
      <c r="P377">
        <v>3</v>
      </c>
      <c r="Q377">
        <v>3</v>
      </c>
      <c r="R377">
        <v>3</v>
      </c>
      <c r="S377">
        <v>3</v>
      </c>
      <c r="T377">
        <v>3</v>
      </c>
      <c r="U377">
        <v>3</v>
      </c>
      <c r="V377">
        <v>3</v>
      </c>
      <c r="W377" s="1">
        <v>81700.807620000007</v>
      </c>
      <c r="X377" s="1">
        <v>66916.270510000002</v>
      </c>
      <c r="Y377" s="1">
        <v>8499.3291019999997</v>
      </c>
      <c r="Z377" s="1">
        <v>68873.328609999997</v>
      </c>
      <c r="AA377" s="1">
        <v>33579.803959999997</v>
      </c>
      <c r="AB377" s="1">
        <v>79914.294429999994</v>
      </c>
      <c r="AC377" s="1">
        <v>98409.20508</v>
      </c>
      <c r="AD377" s="1">
        <v>77461.04492</v>
      </c>
      <c r="AE377" s="1">
        <v>73349.590330000006</v>
      </c>
      <c r="AF377" s="1">
        <v>88209.449219999995</v>
      </c>
      <c r="AG377" s="1">
        <v>74268.199410000001</v>
      </c>
      <c r="AH377">
        <v>3</v>
      </c>
      <c r="AI377" s="1">
        <v>7777.983459</v>
      </c>
      <c r="AJ377" s="1">
        <v>10551.404909999999</v>
      </c>
      <c r="AK377" s="1">
        <v>10074.93311</v>
      </c>
      <c r="AL377" s="1">
        <v>15673.959720000001</v>
      </c>
      <c r="AM377" s="1">
        <v>8701.6452019999997</v>
      </c>
      <c r="AN377" s="1">
        <v>11456.6145</v>
      </c>
      <c r="AO377" s="1">
        <v>18444.347229999999</v>
      </c>
      <c r="AP377" s="1">
        <v>8966.5777589999998</v>
      </c>
      <c r="AQ377" s="1">
        <v>7324.0252689999998</v>
      </c>
      <c r="AR377" s="1">
        <v>32751.86304</v>
      </c>
      <c r="AS377" s="1">
        <v>13172.335419999999</v>
      </c>
      <c r="AT377" s="1">
        <v>40730.773309590899</v>
      </c>
      <c r="AU377" s="1">
        <v>68289.2111992727</v>
      </c>
      <c r="AV377" s="1">
        <v>13172.335419909001</v>
      </c>
      <c r="AW377" s="1">
        <v>40831.293163694099</v>
      </c>
      <c r="AX377" s="1">
        <v>59175.703012018501</v>
      </c>
      <c r="AY377" s="1">
        <v>6038.7415199604802</v>
      </c>
      <c r="AZ377" s="1">
        <v>50388.445560071203</v>
      </c>
      <c r="BA377" s="1">
        <v>59394.341489619299</v>
      </c>
      <c r="BB377" s="1">
        <v>57726.2063293756</v>
      </c>
      <c r="BC377" s="1">
        <v>57882.456821970103</v>
      </c>
      <c r="BD377" s="1">
        <v>53497.502444892802</v>
      </c>
      <c r="BE377" s="1">
        <v>45895.320452176398</v>
      </c>
      <c r="BF377" s="1">
        <v>59900.994667840401</v>
      </c>
      <c r="BG377" s="1">
        <v>52767.277747160901</v>
      </c>
      <c r="BH377" s="1">
        <v>52767.277747160901</v>
      </c>
      <c r="BI377" s="1">
        <v>15832.6806265864</v>
      </c>
      <c r="BJ377" s="1">
        <v>19917.3931341118</v>
      </c>
      <c r="BK377" s="1">
        <v>17958.3991082143</v>
      </c>
      <c r="BL377" s="1">
        <v>24709.632251316001</v>
      </c>
      <c r="BM377" s="1">
        <v>13717.3811290002</v>
      </c>
      <c r="BN377" s="1">
        <v>19594.387269705399</v>
      </c>
      <c r="BO377" s="1">
        <v>30101.915254087999</v>
      </c>
      <c r="BP377" s="1">
        <v>15245.8338606703</v>
      </c>
      <c r="BQ377" s="1">
        <v>21546.465776963902</v>
      </c>
      <c r="BR377" s="1">
        <v>34506.563690794399</v>
      </c>
      <c r="BS377" s="1">
        <v>22230.5496595349</v>
      </c>
      <c r="BT377" s="1">
        <v>22230.5496595349</v>
      </c>
      <c r="BU377" s="1">
        <v>34249.753113806997</v>
      </c>
      <c r="BV377" s="7">
        <v>0.64907182208484804</v>
      </c>
      <c r="BW377" s="7">
        <v>1.5406615508095101</v>
      </c>
      <c r="BX377" s="1">
        <v>26502.441851839601</v>
      </c>
      <c r="BY377" s="1">
        <v>38409.281377162697</v>
      </c>
      <c r="BZ377" s="1">
        <v>3919.57696146018</v>
      </c>
      <c r="CA377" s="1">
        <v>32705.720171698598</v>
      </c>
      <c r="CB377" s="1">
        <v>38551.193452196901</v>
      </c>
      <c r="CC377" s="1">
        <v>37468.453924253699</v>
      </c>
      <c r="CD377" s="1">
        <v>37569.871716183698</v>
      </c>
      <c r="CE377" s="1">
        <v>34723.721388895203</v>
      </c>
      <c r="CF377" s="1">
        <v>29789.359271062101</v>
      </c>
      <c r="CG377" s="1">
        <v>38880.047753749903</v>
      </c>
      <c r="CH377" s="1">
        <v>34249.753113806997</v>
      </c>
      <c r="CI377" s="1">
        <v>24392.802287628401</v>
      </c>
      <c r="CJ377" s="1">
        <v>30685.961794083501</v>
      </c>
      <c r="CK377" s="1">
        <v>27667.815020117599</v>
      </c>
      <c r="CL377" s="1">
        <v>38069.180344245302</v>
      </c>
      <c r="CM377" s="1">
        <v>21133.841683250601</v>
      </c>
      <c r="CN377" s="1">
        <v>30188.319078106499</v>
      </c>
      <c r="CO377" s="1">
        <v>46376.863437699903</v>
      </c>
      <c r="CP377" s="1">
        <v>23488.670039164499</v>
      </c>
      <c r="CQ377" s="1">
        <v>33195.811378401297</v>
      </c>
      <c r="CR377" s="1">
        <v>53162.935928966603</v>
      </c>
      <c r="CS377" s="1">
        <v>34249.753113806997</v>
      </c>
      <c r="CT377" s="20">
        <v>30852.783800232999</v>
      </c>
      <c r="CU377" s="20">
        <v>36775.056562715101</v>
      </c>
      <c r="CV377" s="20">
        <v>28766.995186959401</v>
      </c>
      <c r="CW377" s="20">
        <v>37295.338948145501</v>
      </c>
      <c r="CX377" s="20">
        <v>24844.190600411999</v>
      </c>
      <c r="CY377" s="20">
        <v>30433.2417688719</v>
      </c>
      <c r="CZ377" s="20">
        <v>28613.379628141902</v>
      </c>
      <c r="DA377" s="20">
        <v>38381.789444105598</v>
      </c>
      <c r="DB377" s="20">
        <v>24822.000475470999</v>
      </c>
      <c r="DC377" s="22">
        <v>37872.511134217697</v>
      </c>
      <c r="DD377" s="22">
        <v>37097.577840798498</v>
      </c>
      <c r="DE377" s="22">
        <v>32233.8426375159</v>
      </c>
      <c r="DF377" s="22">
        <v>32592.709357345</v>
      </c>
      <c r="DG377" s="22">
        <v>37573.914857203497</v>
      </c>
      <c r="DH377" s="22">
        <v>27585.6611083315</v>
      </c>
      <c r="DI377" s="22">
        <v>39205.635220523502</v>
      </c>
      <c r="DJ377" s="22">
        <v>23770.220558729801</v>
      </c>
      <c r="DK377" s="22">
        <v>29284.476331422102</v>
      </c>
      <c r="DL377" s="22">
        <v>67294.907854726</v>
      </c>
      <c r="DM377" s="6">
        <v>0.224475104155858</v>
      </c>
      <c r="DN377" s="6">
        <v>1.1683692948003499</v>
      </c>
      <c r="DO377" s="5">
        <v>0.16969121008542201</v>
      </c>
      <c r="DP377" s="5">
        <v>0.51458308512916995</v>
      </c>
      <c r="DQ377" s="24">
        <v>31198.3084905617</v>
      </c>
      <c r="DR377" s="26">
        <v>36451.145690081401</v>
      </c>
      <c r="DS377" t="s">
        <v>1441</v>
      </c>
      <c r="DT377" t="s">
        <v>1442</v>
      </c>
      <c r="DU377" t="s">
        <v>883</v>
      </c>
      <c r="DV377" t="s">
        <v>883</v>
      </c>
      <c r="DW377" t="s">
        <v>5736</v>
      </c>
      <c r="DX377" t="s">
        <v>5737</v>
      </c>
      <c r="DY377" t="s">
        <v>5738</v>
      </c>
      <c r="DZ377" t="s">
        <v>5739</v>
      </c>
      <c r="EA377" t="s">
        <v>5740</v>
      </c>
      <c r="EB377" t="str">
        <f>"PRKCSH"</f>
        <v>PRKCSH</v>
      </c>
      <c r="EC377" t="s">
        <v>1508</v>
      </c>
      <c r="ED377" t="s">
        <v>1506</v>
      </c>
      <c r="EE377">
        <v>9606</v>
      </c>
      <c r="EF377" s="15" t="str">
        <f>HYPERLINK("http://www.uniprot.org/uniprot/P14314", "P14314")</f>
        <v>P14314</v>
      </c>
      <c r="EG377" t="s">
        <v>5741</v>
      </c>
      <c r="EH377" t="s">
        <v>1508</v>
      </c>
      <c r="EI377" t="s">
        <v>2957</v>
      </c>
      <c r="EJ377" t="s">
        <v>1542</v>
      </c>
      <c r="EK377" t="s">
        <v>1508</v>
      </c>
      <c r="EL377" t="s">
        <v>1603</v>
      </c>
      <c r="EM377" t="s">
        <v>1559</v>
      </c>
      <c r="EN377" t="s">
        <v>1805</v>
      </c>
      <c r="EO377" t="s">
        <v>1508</v>
      </c>
      <c r="EP377" t="s">
        <v>1575</v>
      </c>
      <c r="EQ377" t="s">
        <v>1508</v>
      </c>
      <c r="ER377" t="s">
        <v>5742</v>
      </c>
      <c r="ES377" t="s">
        <v>5743</v>
      </c>
      <c r="ET377" t="s">
        <v>5744</v>
      </c>
      <c r="EU377" t="s">
        <v>5745</v>
      </c>
      <c r="EV377" t="s">
        <v>5746</v>
      </c>
      <c r="EW377" t="s">
        <v>98</v>
      </c>
    </row>
    <row r="378" spans="1:153">
      <c r="A378">
        <v>585</v>
      </c>
      <c r="B378">
        <v>1</v>
      </c>
      <c r="C378" t="s">
        <v>885</v>
      </c>
      <c r="D378" t="s">
        <v>98</v>
      </c>
      <c r="E378" t="s">
        <v>98</v>
      </c>
      <c r="F378" t="s">
        <v>98</v>
      </c>
      <c r="G378" t="s">
        <v>98</v>
      </c>
      <c r="H378" t="s">
        <v>98</v>
      </c>
      <c r="I378">
        <v>3.4</v>
      </c>
      <c r="J378">
        <v>1119</v>
      </c>
      <c r="K378">
        <v>119761</v>
      </c>
      <c r="L378" t="s">
        <v>886</v>
      </c>
      <c r="M378">
        <v>5</v>
      </c>
      <c r="N378">
        <v>5</v>
      </c>
      <c r="O378">
        <v>1</v>
      </c>
      <c r="P378">
        <v>2</v>
      </c>
      <c r="Q378">
        <v>3</v>
      </c>
      <c r="R378">
        <v>2</v>
      </c>
      <c r="S378">
        <v>3</v>
      </c>
      <c r="T378">
        <v>2</v>
      </c>
      <c r="U378">
        <v>3</v>
      </c>
      <c r="V378">
        <v>2</v>
      </c>
      <c r="W378" s="1">
        <v>13174.10742</v>
      </c>
      <c r="X378" s="1">
        <v>6127.7109369999998</v>
      </c>
      <c r="Y378" s="1">
        <v>1093.2666019999999</v>
      </c>
      <c r="Z378" s="1">
        <v>11225.60986</v>
      </c>
      <c r="AA378" s="1">
        <v>4071.751953</v>
      </c>
      <c r="AB378" s="1">
        <v>7577.970703</v>
      </c>
      <c r="AC378" s="1">
        <v>14697.51318</v>
      </c>
      <c r="AD378" s="1">
        <v>13812.77441</v>
      </c>
      <c r="AE378" s="1">
        <v>15020.505370000001</v>
      </c>
      <c r="AF378" s="1">
        <v>12009.416020000001</v>
      </c>
      <c r="AG378" s="1">
        <v>10857.48443</v>
      </c>
      <c r="AH378">
        <v>3</v>
      </c>
      <c r="AI378" s="1">
        <v>39544.174440000003</v>
      </c>
      <c r="AJ378" s="1">
        <v>51708.175779999998</v>
      </c>
      <c r="AK378" s="1">
        <v>32403.65424</v>
      </c>
      <c r="AL378" s="1">
        <v>92487.617190000004</v>
      </c>
      <c r="AM378" s="1">
        <v>47695.013919999998</v>
      </c>
      <c r="AN378" s="1">
        <v>79777.858890000003</v>
      </c>
      <c r="AO378" s="1">
        <v>91157.143070000006</v>
      </c>
      <c r="AP378" s="1">
        <v>71843.514160000006</v>
      </c>
      <c r="AQ378" s="1">
        <v>36396.306149999997</v>
      </c>
      <c r="AR378" s="1">
        <v>171124.356</v>
      </c>
      <c r="AS378" s="1">
        <v>71413.78138</v>
      </c>
      <c r="AT378" s="1">
        <v>40691.804822954502</v>
      </c>
      <c r="AU378" s="1">
        <v>9969.8282622727202</v>
      </c>
      <c r="AV378" s="1">
        <v>71413.781383636306</v>
      </c>
      <c r="AW378" s="1">
        <v>6583.9721528571399</v>
      </c>
      <c r="AX378" s="1">
        <v>5418.8854188641699</v>
      </c>
      <c r="AY378" s="1">
        <v>776.76182939309797</v>
      </c>
      <c r="AZ378" s="1">
        <v>8212.77325671582</v>
      </c>
      <c r="BA378" s="1">
        <v>7201.9189345352697</v>
      </c>
      <c r="BB378" s="1">
        <v>5473.9581132449202</v>
      </c>
      <c r="BC378" s="1">
        <v>8644.8028041696198</v>
      </c>
      <c r="BD378" s="1">
        <v>9539.6199926414392</v>
      </c>
      <c r="BE378" s="1">
        <v>9398.4288693134495</v>
      </c>
      <c r="BF378" s="1">
        <v>8155.3163673398203</v>
      </c>
      <c r="BG378" s="1">
        <v>7714.2020555858999</v>
      </c>
      <c r="BH378" s="1">
        <v>7714.2020555858999</v>
      </c>
      <c r="BI378" s="1">
        <v>80495.193625808897</v>
      </c>
      <c r="BJ378" s="1">
        <v>97607.102944362501</v>
      </c>
      <c r="BK378" s="1">
        <v>57758.969618260897</v>
      </c>
      <c r="BL378" s="1">
        <v>145804.57327890801</v>
      </c>
      <c r="BM378" s="1">
        <v>75187.009893627503</v>
      </c>
      <c r="BN378" s="1">
        <v>136445.04339729401</v>
      </c>
      <c r="BO378" s="1">
        <v>148772.11761849499</v>
      </c>
      <c r="BP378" s="1">
        <v>122155.220228886</v>
      </c>
      <c r="BQ378" s="1">
        <v>107073.874825113</v>
      </c>
      <c r="BR378" s="1">
        <v>180292.44571975901</v>
      </c>
      <c r="BS378" s="1">
        <v>120522.86574276</v>
      </c>
      <c r="BT378" s="1">
        <v>120522.86574276</v>
      </c>
      <c r="BU378" s="1">
        <v>30491.601116666501</v>
      </c>
      <c r="BV378" s="7">
        <v>3.95265782474383</v>
      </c>
      <c r="BW378" s="7">
        <v>0.25299432542325001</v>
      </c>
      <c r="BX378" s="1">
        <v>26024.189047886299</v>
      </c>
      <c r="BY378" s="1">
        <v>21418.9998522637</v>
      </c>
      <c r="BZ378" s="1">
        <v>3070.2737229129598</v>
      </c>
      <c r="CA378" s="1">
        <v>32462.282476004701</v>
      </c>
      <c r="CB378" s="1">
        <v>28466.721229761599</v>
      </c>
      <c r="CC378" s="1">
        <v>21636.683368637499</v>
      </c>
      <c r="CD378" s="1">
        <v>34169.947447268503</v>
      </c>
      <c r="CE378" s="1">
        <v>37706.853608996898</v>
      </c>
      <c r="CF378" s="1">
        <v>37148.773410590104</v>
      </c>
      <c r="CG378" s="1">
        <v>32235.175052627201</v>
      </c>
      <c r="CH378" s="1">
        <v>30491.601116666501</v>
      </c>
      <c r="CI378" s="1">
        <v>20364.827211175401</v>
      </c>
      <c r="CJ378" s="1">
        <v>24694.043165926701</v>
      </c>
      <c r="CK378" s="1">
        <v>14612.6915557139</v>
      </c>
      <c r="CL378" s="1">
        <v>36887.729660322198</v>
      </c>
      <c r="CM378" s="1">
        <v>19021.8868486295</v>
      </c>
      <c r="CN378" s="1">
        <v>34519.821711644603</v>
      </c>
      <c r="CO378" s="1">
        <v>37638.5015386796</v>
      </c>
      <c r="CP378" s="1">
        <v>30904.577538735601</v>
      </c>
      <c r="CQ378" s="1">
        <v>27089.082731833201</v>
      </c>
      <c r="CR378" s="1">
        <v>45612.965683778501</v>
      </c>
      <c r="CS378" s="1">
        <v>30491.601116666501</v>
      </c>
      <c r="CT378" s="20">
        <v>30296.026409924802</v>
      </c>
      <c r="CU378" s="20">
        <v>20507.671657510498</v>
      </c>
      <c r="CV378" s="20">
        <v>28552.8745076536</v>
      </c>
      <c r="CW378" s="20">
        <v>27539.381324803799</v>
      </c>
      <c r="CX378" s="20">
        <v>20741.677926668799</v>
      </c>
      <c r="CY378" s="20">
        <v>24490.670716552399</v>
      </c>
      <c r="CZ378" s="20">
        <v>15112.0892838328</v>
      </c>
      <c r="DA378" s="20">
        <v>37190.637152964002</v>
      </c>
      <c r="DB378" s="20">
        <v>22341.4792008802</v>
      </c>
      <c r="DC378" s="22">
        <v>21870.011862321298</v>
      </c>
      <c r="DD378" s="22">
        <v>33740.394292988502</v>
      </c>
      <c r="DE378" s="22">
        <v>35003.068132465603</v>
      </c>
      <c r="DF378" s="22">
        <v>40644.686706283101</v>
      </c>
      <c r="DG378" s="22">
        <v>31152.269423785499</v>
      </c>
      <c r="DH378" s="22">
        <v>31543.727254031</v>
      </c>
      <c r="DI378" s="22">
        <v>31818.4812898112</v>
      </c>
      <c r="DJ378" s="22">
        <v>31275.0199626135</v>
      </c>
      <c r="DK378" s="22">
        <v>23897.2800832473</v>
      </c>
      <c r="DL378" s="22">
        <v>57737.976073630998</v>
      </c>
      <c r="DM378" s="6">
        <v>0.42666847409256498</v>
      </c>
      <c r="DN378" s="6">
        <v>1.3441427535389401</v>
      </c>
      <c r="DO378" s="5">
        <v>1.6288459256546699E-2</v>
      </c>
      <c r="DP378" s="5">
        <v>0.15523898924096499</v>
      </c>
      <c r="DQ378" s="24">
        <v>25196.945353421201</v>
      </c>
      <c r="DR378" s="26">
        <v>33868.2915081178</v>
      </c>
      <c r="DS378" t="s">
        <v>1441</v>
      </c>
      <c r="DT378" t="s">
        <v>1442</v>
      </c>
      <c r="DU378" t="s">
        <v>885</v>
      </c>
      <c r="DV378" t="s">
        <v>885</v>
      </c>
      <c r="DW378" t="s">
        <v>5747</v>
      </c>
      <c r="DX378" t="s">
        <v>5748</v>
      </c>
      <c r="DY378" t="s">
        <v>5749</v>
      </c>
      <c r="DZ378" t="s">
        <v>5750</v>
      </c>
      <c r="EA378" t="s">
        <v>5751</v>
      </c>
      <c r="EB378" t="str">
        <f>"SLC38A10"</f>
        <v>SLC38A10</v>
      </c>
      <c r="EC378" t="s">
        <v>1508</v>
      </c>
      <c r="ED378" t="s">
        <v>1506</v>
      </c>
      <c r="EE378">
        <v>9606</v>
      </c>
      <c r="EF378" s="15" t="str">
        <f>HYPERLINK("http://www.uniprot.org/uniprot/Q9HBR0", "Q9HBR0")</f>
        <v>Q9HBR0</v>
      </c>
      <c r="EG378" t="s">
        <v>5752</v>
      </c>
      <c r="EH378" t="s">
        <v>5753</v>
      </c>
      <c r="EI378" t="s">
        <v>2755</v>
      </c>
      <c r="EJ378" t="s">
        <v>1542</v>
      </c>
      <c r="EK378" t="s">
        <v>1508</v>
      </c>
      <c r="EL378" t="s">
        <v>1508</v>
      </c>
      <c r="EM378" t="s">
        <v>5754</v>
      </c>
      <c r="EN378" t="s">
        <v>5755</v>
      </c>
      <c r="EO378" t="s">
        <v>1508</v>
      </c>
      <c r="EP378" t="s">
        <v>2222</v>
      </c>
      <c r="EQ378" t="s">
        <v>1508</v>
      </c>
      <c r="ER378" t="s">
        <v>5756</v>
      </c>
      <c r="ES378" t="s">
        <v>5757</v>
      </c>
      <c r="ET378" t="s">
        <v>5758</v>
      </c>
      <c r="EU378" t="s">
        <v>1508</v>
      </c>
      <c r="EV378" t="s">
        <v>1508</v>
      </c>
      <c r="EW378" t="s">
        <v>98</v>
      </c>
    </row>
    <row r="379" spans="1:153">
      <c r="A379">
        <v>491</v>
      </c>
      <c r="B379">
        <v>1</v>
      </c>
      <c r="C379" t="s">
        <v>887</v>
      </c>
      <c r="D379" t="s">
        <v>98</v>
      </c>
      <c r="E379" t="s">
        <v>98</v>
      </c>
      <c r="F379" t="s">
        <v>98</v>
      </c>
      <c r="G379" t="s">
        <v>98</v>
      </c>
      <c r="H379" t="s">
        <v>98</v>
      </c>
      <c r="I379">
        <v>10.8</v>
      </c>
      <c r="J379">
        <v>455</v>
      </c>
      <c r="K379">
        <v>52562</v>
      </c>
      <c r="L379" t="s">
        <v>888</v>
      </c>
      <c r="M379">
        <v>10</v>
      </c>
      <c r="N379">
        <v>10</v>
      </c>
      <c r="O379">
        <v>1</v>
      </c>
      <c r="P379">
        <v>8</v>
      </c>
      <c r="Q379">
        <v>2</v>
      </c>
      <c r="R379">
        <v>8</v>
      </c>
      <c r="S379">
        <v>2</v>
      </c>
      <c r="T379">
        <v>8</v>
      </c>
      <c r="U379">
        <v>2</v>
      </c>
      <c r="V379">
        <v>8</v>
      </c>
      <c r="W379" s="1">
        <v>69656.896479999996</v>
      </c>
      <c r="X379" s="1">
        <v>50632.026859999998</v>
      </c>
      <c r="Y379" s="1">
        <v>10032.15546</v>
      </c>
      <c r="Z379" s="1">
        <v>135433.78709999999</v>
      </c>
      <c r="AA379" s="1">
        <v>26438.77277</v>
      </c>
      <c r="AB379" s="1">
        <v>70526.510500000004</v>
      </c>
      <c r="AC379" s="1">
        <v>71801.542969999995</v>
      </c>
      <c r="AD379" s="1">
        <v>113779.84910000001</v>
      </c>
      <c r="AE379" s="1">
        <v>56272.328249999999</v>
      </c>
      <c r="AF379" s="1">
        <v>62672.71875</v>
      </c>
      <c r="AG379" s="1">
        <v>73023.825859999997</v>
      </c>
      <c r="AH379">
        <v>2</v>
      </c>
      <c r="AI379" s="1">
        <v>13120.54883</v>
      </c>
      <c r="AJ379" s="1">
        <v>7453.9187019999999</v>
      </c>
      <c r="AK379" s="1">
        <v>12515.186519999999</v>
      </c>
      <c r="AL379" s="1">
        <v>20643.224610000001</v>
      </c>
      <c r="AM379" s="1">
        <v>12094.360350000001</v>
      </c>
      <c r="AN379" s="1">
        <v>11441.86133</v>
      </c>
      <c r="AO379" s="1">
        <v>23541.91504</v>
      </c>
      <c r="AP379" s="1">
        <v>14454.07178</v>
      </c>
      <c r="AQ379" s="1">
        <v>10125.45361</v>
      </c>
      <c r="AR379" s="1">
        <v>14684.87549</v>
      </c>
      <c r="AS379" s="1">
        <v>14007.54163</v>
      </c>
      <c r="AT379" s="1">
        <v>40652.425999636303</v>
      </c>
      <c r="AU379" s="1">
        <v>67297.310372727195</v>
      </c>
      <c r="AV379" s="1">
        <v>14007.541626545401</v>
      </c>
      <c r="AW379" s="1">
        <v>34812.154786481296</v>
      </c>
      <c r="AX379" s="1">
        <v>44775.146037407299</v>
      </c>
      <c r="AY379" s="1">
        <v>7127.8089110286001</v>
      </c>
      <c r="AZ379" s="1">
        <v>99084.771217108995</v>
      </c>
      <c r="BA379" s="1">
        <v>46763.629124767198</v>
      </c>
      <c r="BB379" s="1">
        <v>50944.927010273699</v>
      </c>
      <c r="BC379" s="1">
        <v>42232.326816716697</v>
      </c>
      <c r="BD379" s="1">
        <v>78580.630582678597</v>
      </c>
      <c r="BE379" s="1">
        <v>35209.965400004497</v>
      </c>
      <c r="BF379" s="1">
        <v>42559.592252976203</v>
      </c>
      <c r="BG379" s="1">
        <v>51883.154996701</v>
      </c>
      <c r="BH379" s="1">
        <v>51883.154996701</v>
      </c>
      <c r="BI379" s="1">
        <v>26707.8813378745</v>
      </c>
      <c r="BJ379" s="1">
        <v>14070.4134135482</v>
      </c>
      <c r="BK379" s="1">
        <v>22308.109839143501</v>
      </c>
      <c r="BL379" s="1">
        <v>32543.5625525785</v>
      </c>
      <c r="BM379" s="1">
        <v>19065.699253548799</v>
      </c>
      <c r="BN379" s="1">
        <v>19569.154743426701</v>
      </c>
      <c r="BO379" s="1">
        <v>38421.350596803997</v>
      </c>
      <c r="BP379" s="1">
        <v>24576.196503387</v>
      </c>
      <c r="BQ379" s="1">
        <v>29787.955621552399</v>
      </c>
      <c r="BR379" s="1">
        <v>15471.6264771932</v>
      </c>
      <c r="BS379" s="1">
        <v>23640.101765167299</v>
      </c>
      <c r="BT379" s="1">
        <v>23640.101765167299</v>
      </c>
      <c r="BU379" s="1">
        <v>35021.751298585303</v>
      </c>
      <c r="BV379" s="7">
        <v>0.67501198222837699</v>
      </c>
      <c r="BW379" s="7">
        <v>1.4814551835046801</v>
      </c>
      <c r="BX379" s="1">
        <v>23498.621608063801</v>
      </c>
      <c r="BY379" s="1">
        <v>30223.760081275399</v>
      </c>
      <c r="BZ379" s="1">
        <v>4811.3564219785003</v>
      </c>
      <c r="CA379" s="1">
        <v>66883.407827906005</v>
      </c>
      <c r="CB379" s="1">
        <v>31566.009991701801</v>
      </c>
      <c r="CC379" s="1">
        <v>34388.4361656849</v>
      </c>
      <c r="CD379" s="1">
        <v>28507.326638668601</v>
      </c>
      <c r="CE379" s="1">
        <v>53042.867214369697</v>
      </c>
      <c r="CF379" s="1">
        <v>23767.1485388496</v>
      </c>
      <c r="CG379" s="1">
        <v>28728.2347295129</v>
      </c>
      <c r="CH379" s="1">
        <v>35021.751298585303</v>
      </c>
      <c r="CI379" s="1">
        <v>39566.529248422099</v>
      </c>
      <c r="CJ379" s="1">
        <v>20844.686885554798</v>
      </c>
      <c r="CK379" s="1">
        <v>33048.464955390897</v>
      </c>
      <c r="CL379" s="1">
        <v>48211.829433226303</v>
      </c>
      <c r="CM379" s="1">
        <v>28244.9789863113</v>
      </c>
      <c r="CN379" s="1">
        <v>28990.825731454799</v>
      </c>
      <c r="CO379" s="1">
        <v>56919.508998885998</v>
      </c>
      <c r="CP379" s="1">
        <v>36408.533700772299</v>
      </c>
      <c r="CQ379" s="1">
        <v>44129.5212615563</v>
      </c>
      <c r="CR379" s="1">
        <v>22920.521241886199</v>
      </c>
      <c r="CS379" s="1">
        <v>35021.751298585303</v>
      </c>
      <c r="CT379" s="20">
        <v>27355.890303623299</v>
      </c>
      <c r="CU379" s="20">
        <v>28937.8099947398</v>
      </c>
      <c r="CV379" s="20">
        <v>58828.689934727401</v>
      </c>
      <c r="CW379" s="20">
        <v>30537.706785676099</v>
      </c>
      <c r="CX379" s="20">
        <v>40298.707071599201</v>
      </c>
      <c r="CY379" s="20">
        <v>20673.016535751402</v>
      </c>
      <c r="CZ379" s="20">
        <v>34177.916586776599</v>
      </c>
      <c r="DA379" s="20">
        <v>48607.7259685721</v>
      </c>
      <c r="DB379" s="20">
        <v>33174.133332489902</v>
      </c>
      <c r="DC379" s="22">
        <v>34759.278677634298</v>
      </c>
      <c r="DD379" s="22">
        <v>28148.958745459899</v>
      </c>
      <c r="DE379" s="22">
        <v>49239.406562495802</v>
      </c>
      <c r="DF379" s="22">
        <v>26003.773949313101</v>
      </c>
      <c r="DG379" s="22">
        <v>27763.140944711598</v>
      </c>
      <c r="DH379" s="22">
        <v>26491.408541477798</v>
      </c>
      <c r="DI379" s="22">
        <v>48118.077449101103</v>
      </c>
      <c r="DJ379" s="22">
        <v>36844.950133161597</v>
      </c>
      <c r="DK379" s="22">
        <v>38929.909143352503</v>
      </c>
      <c r="DL379" s="22">
        <v>29013.340553951701</v>
      </c>
      <c r="DM379" s="6">
        <v>-5.3808862907676197E-2</v>
      </c>
      <c r="DN379" s="6">
        <v>-1.0380028879324701</v>
      </c>
      <c r="DO379" s="5">
        <v>0.76721846686532302</v>
      </c>
      <c r="DP379" s="5">
        <v>0.896997943394645</v>
      </c>
      <c r="DQ379" s="24">
        <v>35843.510723772903</v>
      </c>
      <c r="DR379" s="26">
        <v>34531.224470065899</v>
      </c>
      <c r="DS379" t="s">
        <v>1443</v>
      </c>
      <c r="DT379" t="s">
        <v>1442</v>
      </c>
      <c r="DU379" t="s">
        <v>887</v>
      </c>
      <c r="DV379" t="s">
        <v>887</v>
      </c>
      <c r="DW379" t="s">
        <v>5759</v>
      </c>
      <c r="DX379" t="s">
        <v>1508</v>
      </c>
      <c r="DY379" t="s">
        <v>5760</v>
      </c>
      <c r="DZ379" t="s">
        <v>5761</v>
      </c>
      <c r="EA379" t="s">
        <v>5762</v>
      </c>
      <c r="EB379" t="str">
        <f>"BLMH"</f>
        <v>BLMH</v>
      </c>
      <c r="EC379" t="s">
        <v>1508</v>
      </c>
      <c r="ED379" t="s">
        <v>1506</v>
      </c>
      <c r="EE379">
        <v>9606</v>
      </c>
      <c r="EF379" s="15" t="str">
        <f>HYPERLINK("http://www.uniprot.org/uniprot/Q13867", "Q13867")</f>
        <v>Q13867</v>
      </c>
      <c r="EG379" t="s">
        <v>5763</v>
      </c>
      <c r="EH379" t="s">
        <v>1508</v>
      </c>
      <c r="EI379" t="s">
        <v>3082</v>
      </c>
      <c r="EJ379" t="s">
        <v>1510</v>
      </c>
      <c r="EK379" t="s">
        <v>1508</v>
      </c>
      <c r="EL379" t="s">
        <v>1508</v>
      </c>
      <c r="EM379" t="s">
        <v>1508</v>
      </c>
      <c r="EN379" t="s">
        <v>1508</v>
      </c>
      <c r="EO379" t="s">
        <v>3462</v>
      </c>
      <c r="EP379" t="s">
        <v>2610</v>
      </c>
      <c r="EQ379" t="s">
        <v>1514</v>
      </c>
      <c r="ER379" t="s">
        <v>5764</v>
      </c>
      <c r="ES379" t="s">
        <v>5527</v>
      </c>
      <c r="ET379" t="s">
        <v>5765</v>
      </c>
      <c r="EU379" t="s">
        <v>1508</v>
      </c>
      <c r="EV379" t="s">
        <v>3502</v>
      </c>
      <c r="EW379" t="s">
        <v>98</v>
      </c>
    </row>
    <row r="380" spans="1:153">
      <c r="A380">
        <v>484</v>
      </c>
      <c r="B380">
        <v>1</v>
      </c>
      <c r="C380" t="s">
        <v>889</v>
      </c>
      <c r="D380" t="s">
        <v>98</v>
      </c>
      <c r="E380" t="s">
        <v>98</v>
      </c>
      <c r="F380" t="s">
        <v>98</v>
      </c>
      <c r="G380" t="s">
        <v>98</v>
      </c>
      <c r="H380" t="s">
        <v>98</v>
      </c>
      <c r="I380">
        <v>6.2</v>
      </c>
      <c r="J380">
        <v>338</v>
      </c>
      <c r="K380">
        <v>37393</v>
      </c>
      <c r="L380" t="s">
        <v>890</v>
      </c>
      <c r="M380">
        <v>7</v>
      </c>
      <c r="N380">
        <v>7</v>
      </c>
      <c r="O380">
        <v>1</v>
      </c>
      <c r="P380">
        <v>4</v>
      </c>
      <c r="Q380">
        <v>3</v>
      </c>
      <c r="R380">
        <v>4</v>
      </c>
      <c r="S380">
        <v>3</v>
      </c>
      <c r="T380">
        <v>4</v>
      </c>
      <c r="U380">
        <v>3</v>
      </c>
      <c r="V380">
        <v>4</v>
      </c>
      <c r="W380" s="1">
        <v>60816.662600000003</v>
      </c>
      <c r="X380" s="1">
        <v>47606.372309999999</v>
      </c>
      <c r="Y380" s="1">
        <v>6240.6863400000002</v>
      </c>
      <c r="Z380" s="1">
        <v>47588.84863</v>
      </c>
      <c r="AA380" s="1">
        <v>22691.263180000002</v>
      </c>
      <c r="AB380" s="1">
        <v>53078.094969999998</v>
      </c>
      <c r="AC380" s="1">
        <v>62766.058590000001</v>
      </c>
      <c r="AD380" s="1">
        <v>61852.30762</v>
      </c>
      <c r="AE380" s="1">
        <v>57363.643559999997</v>
      </c>
      <c r="AF380" s="1">
        <v>55650.123050000002</v>
      </c>
      <c r="AG380" s="1">
        <v>52157.04161</v>
      </c>
      <c r="AH380">
        <v>3</v>
      </c>
      <c r="AI380" s="1">
        <v>32342.86621</v>
      </c>
      <c r="AJ380" s="1">
        <v>21762.546630000001</v>
      </c>
      <c r="AK380" s="1">
        <v>29172.433349999999</v>
      </c>
      <c r="AL380" s="1">
        <v>30117.403559999999</v>
      </c>
      <c r="AM380" s="1">
        <v>25351.52563</v>
      </c>
      <c r="AN380" s="1">
        <v>38884.321530000001</v>
      </c>
      <c r="AO380" s="1">
        <v>37383.700199999999</v>
      </c>
      <c r="AP380" s="1">
        <v>37108.503170000004</v>
      </c>
      <c r="AQ380" s="1">
        <v>22504.908200000002</v>
      </c>
      <c r="AR380" s="1">
        <v>39830.001459999999</v>
      </c>
      <c r="AS380" s="1">
        <v>31445.82099</v>
      </c>
      <c r="AT380" s="1">
        <v>39714.324245000003</v>
      </c>
      <c r="AU380" s="1">
        <v>47982.827496363599</v>
      </c>
      <c r="AV380" s="1">
        <v>31445.820993636298</v>
      </c>
      <c r="AW380" s="1">
        <v>30394.105666713</v>
      </c>
      <c r="AX380" s="1">
        <v>42099.485339296501</v>
      </c>
      <c r="AY380" s="1">
        <v>4433.9842900706399</v>
      </c>
      <c r="AZ380" s="1">
        <v>34816.498009522002</v>
      </c>
      <c r="BA380" s="1">
        <v>40135.214480380899</v>
      </c>
      <c r="BB380" s="1">
        <v>38341.0387798929</v>
      </c>
      <c r="BC380" s="1">
        <v>36917.823625010402</v>
      </c>
      <c r="BD380" s="1">
        <v>42717.523131021699</v>
      </c>
      <c r="BE380" s="1">
        <v>35892.808557566503</v>
      </c>
      <c r="BF380" s="1">
        <v>37790.710105997299</v>
      </c>
      <c r="BG380" s="1">
        <v>37057.3828767757</v>
      </c>
      <c r="BH380" s="1">
        <v>37057.3828767757</v>
      </c>
      <c r="BI380" s="1">
        <v>65836.379564270901</v>
      </c>
      <c r="BJ380" s="1">
        <v>41080.140561978602</v>
      </c>
      <c r="BK380" s="1">
        <v>51999.372634751096</v>
      </c>
      <c r="BL380" s="1">
        <v>47479.3848922865</v>
      </c>
      <c r="BM380" s="1">
        <v>39964.458581740102</v>
      </c>
      <c r="BN380" s="1">
        <v>66504.328549988699</v>
      </c>
      <c r="BO380" s="1">
        <v>61011.699751254098</v>
      </c>
      <c r="BP380" s="1">
        <v>63095.429421790301</v>
      </c>
      <c r="BQ380" s="1">
        <v>66206.930824969895</v>
      </c>
      <c r="BR380" s="1">
        <v>41963.917609980497</v>
      </c>
      <c r="BS380" s="1">
        <v>53070.155201304602</v>
      </c>
      <c r="BT380" s="1">
        <v>53070.155201304602</v>
      </c>
      <c r="BU380" s="1">
        <v>44346.826951030598</v>
      </c>
      <c r="BV380" s="7">
        <v>1.1967069314768899</v>
      </c>
      <c r="BW380" s="7">
        <v>0.83562647938026802</v>
      </c>
      <c r="BX380" s="1">
        <v>36372.836927396602</v>
      </c>
      <c r="BY380" s="1">
        <v>50380.745917145898</v>
      </c>
      <c r="BZ380" s="1">
        <v>5306.17973398719</v>
      </c>
      <c r="CA380" s="1">
        <v>41665.144497746398</v>
      </c>
      <c r="CB380" s="1">
        <v>48030.0893649836</v>
      </c>
      <c r="CC380" s="1">
        <v>45882.986867922198</v>
      </c>
      <c r="CD380" s="1">
        <v>44179.8154270913</v>
      </c>
      <c r="CE380" s="1">
        <v>51120.356026418202</v>
      </c>
      <c r="CF380" s="1">
        <v>42953.172791012999</v>
      </c>
      <c r="CG380" s="1">
        <v>45224.404729280803</v>
      </c>
      <c r="CH380" s="1">
        <v>44346.826951030598</v>
      </c>
      <c r="CI380" s="1">
        <v>55014.622070434802</v>
      </c>
      <c r="CJ380" s="1">
        <v>34327.653230252799</v>
      </c>
      <c r="CK380" s="1">
        <v>43452.052684759699</v>
      </c>
      <c r="CL380" s="1">
        <v>39675.031240682103</v>
      </c>
      <c r="CM380" s="1">
        <v>33395.359824998101</v>
      </c>
      <c r="CN380" s="1">
        <v>55572.777929775701</v>
      </c>
      <c r="CO380" s="1">
        <v>50982.991864146497</v>
      </c>
      <c r="CP380" s="1">
        <v>52724.211552716799</v>
      </c>
      <c r="CQ380" s="1">
        <v>55324.264515842602</v>
      </c>
      <c r="CR380" s="1">
        <v>35066.160733431701</v>
      </c>
      <c r="CS380" s="1">
        <v>44346.826951030598</v>
      </c>
      <c r="CT380" s="20">
        <v>42343.391608807702</v>
      </c>
      <c r="CU380" s="20">
        <v>48237.163371570503</v>
      </c>
      <c r="CV380" s="20">
        <v>36647.442861319898</v>
      </c>
      <c r="CW380" s="20">
        <v>46465.447685762898</v>
      </c>
      <c r="CX380" s="20">
        <v>56032.666538716003</v>
      </c>
      <c r="CY380" s="20">
        <v>34044.941368456697</v>
      </c>
      <c r="CZ380" s="20">
        <v>44937.0533302693</v>
      </c>
      <c r="DA380" s="20">
        <v>40000.826954982404</v>
      </c>
      <c r="DB380" s="20">
        <v>39223.329571527698</v>
      </c>
      <c r="DC380" s="22">
        <v>46377.785817890799</v>
      </c>
      <c r="DD380" s="22">
        <v>43624.427418330102</v>
      </c>
      <c r="DE380" s="22">
        <v>47454.749831517896</v>
      </c>
      <c r="DF380" s="22">
        <v>46995.313461248297</v>
      </c>
      <c r="DG380" s="22">
        <v>43705.140063821498</v>
      </c>
      <c r="DH380" s="22">
        <v>50781.622350452199</v>
      </c>
      <c r="DI380" s="22">
        <v>43099.520608196101</v>
      </c>
      <c r="DJ380" s="22">
        <v>53356.198341734002</v>
      </c>
      <c r="DK380" s="22">
        <v>48805.6187661574</v>
      </c>
      <c r="DL380" s="22">
        <v>44387.579695152599</v>
      </c>
      <c r="DM380" s="6">
        <v>0.12051292438859799</v>
      </c>
      <c r="DN380" s="6">
        <v>1.0871206151839199</v>
      </c>
      <c r="DO380" s="5">
        <v>0.24067953268293299</v>
      </c>
      <c r="DP380" s="5">
        <v>0.59156495664699904</v>
      </c>
      <c r="DQ380" s="24">
        <v>43103.584810157001</v>
      </c>
      <c r="DR380" s="26">
        <v>46858.7956354501</v>
      </c>
      <c r="DS380" t="s">
        <v>1441</v>
      </c>
      <c r="DT380" t="s">
        <v>1442</v>
      </c>
      <c r="DU380" t="s">
        <v>889</v>
      </c>
      <c r="DV380" t="s">
        <v>889</v>
      </c>
      <c r="DW380" t="s">
        <v>5766</v>
      </c>
      <c r="DX380" t="s">
        <v>5767</v>
      </c>
      <c r="DY380" t="s">
        <v>5768</v>
      </c>
      <c r="DZ380" t="s">
        <v>5769</v>
      </c>
      <c r="EA380" t="s">
        <v>5770</v>
      </c>
      <c r="EB380" t="str">
        <f>"LSAMP"</f>
        <v>LSAMP</v>
      </c>
      <c r="EC380" t="s">
        <v>5771</v>
      </c>
      <c r="ED380" t="s">
        <v>1506</v>
      </c>
      <c r="EE380">
        <v>9606</v>
      </c>
      <c r="EF380" s="15" t="str">
        <f>HYPERLINK("http://www.uniprot.org/uniprot/Q13449", "Q13449")</f>
        <v>Q13449</v>
      </c>
      <c r="EG380" t="s">
        <v>5772</v>
      </c>
      <c r="EH380" t="s">
        <v>1763</v>
      </c>
      <c r="EI380" t="s">
        <v>2475</v>
      </c>
      <c r="EJ380" t="s">
        <v>1508</v>
      </c>
      <c r="EK380" t="s">
        <v>1508</v>
      </c>
      <c r="EL380" t="s">
        <v>1508</v>
      </c>
      <c r="EM380" t="s">
        <v>2032</v>
      </c>
      <c r="EN380" t="s">
        <v>1508</v>
      </c>
      <c r="EO380" t="s">
        <v>1508</v>
      </c>
      <c r="EP380" t="s">
        <v>3172</v>
      </c>
      <c r="EQ380" t="s">
        <v>1508</v>
      </c>
      <c r="ER380" t="s">
        <v>5773</v>
      </c>
      <c r="ES380" t="s">
        <v>5774</v>
      </c>
      <c r="ET380" t="s">
        <v>1508</v>
      </c>
      <c r="EU380" t="s">
        <v>1508</v>
      </c>
      <c r="EV380" t="s">
        <v>2806</v>
      </c>
      <c r="EW380" t="s">
        <v>98</v>
      </c>
    </row>
    <row r="381" spans="1:153">
      <c r="A381">
        <v>309</v>
      </c>
      <c r="B381">
        <v>1</v>
      </c>
      <c r="C381" t="s">
        <v>891</v>
      </c>
      <c r="D381" t="s">
        <v>98</v>
      </c>
      <c r="E381" t="s">
        <v>98</v>
      </c>
      <c r="F381" t="s">
        <v>98</v>
      </c>
      <c r="G381" t="s">
        <v>98</v>
      </c>
      <c r="H381" t="s">
        <v>98</v>
      </c>
      <c r="I381">
        <v>20</v>
      </c>
      <c r="J381">
        <v>325</v>
      </c>
      <c r="K381">
        <v>34814</v>
      </c>
      <c r="L381" t="s">
        <v>892</v>
      </c>
      <c r="M381">
        <v>11</v>
      </c>
      <c r="N381">
        <v>11</v>
      </c>
      <c r="O381">
        <v>1</v>
      </c>
      <c r="P381">
        <v>4</v>
      </c>
      <c r="Q381">
        <v>7</v>
      </c>
      <c r="R381">
        <v>4</v>
      </c>
      <c r="S381">
        <v>7</v>
      </c>
      <c r="T381">
        <v>4</v>
      </c>
      <c r="U381">
        <v>7</v>
      </c>
      <c r="V381">
        <v>4</v>
      </c>
      <c r="W381" s="1">
        <v>85196.446290000007</v>
      </c>
      <c r="X381" s="1">
        <v>33155.600339999997</v>
      </c>
      <c r="Y381" s="1">
        <v>10102.789860000001</v>
      </c>
      <c r="Z381" s="1">
        <v>56848.75232</v>
      </c>
      <c r="AA381" s="1">
        <v>20595.567139999999</v>
      </c>
      <c r="AB381" s="1">
        <v>46765.425779999998</v>
      </c>
      <c r="AC381" s="1">
        <v>65996.802979999993</v>
      </c>
      <c r="AD381" s="1">
        <v>69140.936400000006</v>
      </c>
      <c r="AE381" s="1">
        <v>48356.359620000003</v>
      </c>
      <c r="AF381" s="1">
        <v>58220.512089999997</v>
      </c>
      <c r="AG381" s="1">
        <v>53808.489220000003</v>
      </c>
      <c r="AH381">
        <v>7</v>
      </c>
      <c r="AI381" s="1">
        <v>16809.046689999999</v>
      </c>
      <c r="AJ381" s="1">
        <v>21245.081050000001</v>
      </c>
      <c r="AK381" s="1">
        <v>20608.49152</v>
      </c>
      <c r="AL381" s="1">
        <v>24609.44513</v>
      </c>
      <c r="AM381" s="1">
        <v>37905.566220000001</v>
      </c>
      <c r="AN381" s="1">
        <v>29253.542850000002</v>
      </c>
      <c r="AO381" s="1">
        <v>48250.808040000004</v>
      </c>
      <c r="AP381" s="1">
        <v>27983.595089999999</v>
      </c>
      <c r="AQ381" s="1">
        <v>12359.305480000001</v>
      </c>
      <c r="AR381" s="1">
        <v>55894.449339999999</v>
      </c>
      <c r="AS381" s="1">
        <v>29491.933140000001</v>
      </c>
      <c r="AT381" s="1">
        <v>39663.5884813636</v>
      </c>
      <c r="AU381" s="1">
        <v>49835.243821818098</v>
      </c>
      <c r="AV381" s="1">
        <v>29491.933140909001</v>
      </c>
      <c r="AW381" s="1">
        <v>42578.294833408101</v>
      </c>
      <c r="AX381" s="1">
        <v>29320.312443470899</v>
      </c>
      <c r="AY381" s="1">
        <v>7177.9943878937202</v>
      </c>
      <c r="AZ381" s="1">
        <v>41591.140129945401</v>
      </c>
      <c r="BA381" s="1">
        <v>36428.448163148299</v>
      </c>
      <c r="BB381" s="1">
        <v>33781.073047226302</v>
      </c>
      <c r="BC381" s="1">
        <v>38818.087147157297</v>
      </c>
      <c r="BD381" s="1">
        <v>47751.323493264099</v>
      </c>
      <c r="BE381" s="1">
        <v>30256.891833694099</v>
      </c>
      <c r="BF381" s="1">
        <v>39536.201791307598</v>
      </c>
      <c r="BG381" s="1">
        <v>38230.730223473598</v>
      </c>
      <c r="BH381" s="1">
        <v>38230.730223473598</v>
      </c>
      <c r="BI381" s="1">
        <v>34216.101034800398</v>
      </c>
      <c r="BJ381" s="1">
        <v>40103.345009334902</v>
      </c>
      <c r="BK381" s="1">
        <v>36734.290113258103</v>
      </c>
      <c r="BL381" s="1">
        <v>38796.2167782857</v>
      </c>
      <c r="BM381" s="1">
        <v>59754.803451511201</v>
      </c>
      <c r="BN381" s="1">
        <v>50032.690513748399</v>
      </c>
      <c r="BO381" s="1">
        <v>78747.256080656196</v>
      </c>
      <c r="BP381" s="1">
        <v>47580.387192670802</v>
      </c>
      <c r="BQ381" s="1">
        <v>36359.698768246097</v>
      </c>
      <c r="BR381" s="1">
        <v>58889.027893070801</v>
      </c>
      <c r="BS381" s="1">
        <v>49772.638132870597</v>
      </c>
      <c r="BT381" s="1">
        <v>49772.638132870597</v>
      </c>
      <c r="BU381" s="1">
        <v>43621.603603814801</v>
      </c>
      <c r="BV381" s="7">
        <v>1.1410089043245899</v>
      </c>
      <c r="BW381" s="7">
        <v>0.87641734977689401</v>
      </c>
      <c r="BX381" s="1">
        <v>48582.213535876501</v>
      </c>
      <c r="BY381" s="1">
        <v>33454.737575579602</v>
      </c>
      <c r="BZ381" s="1">
        <v>8190.1555117787102</v>
      </c>
      <c r="CA381" s="1">
        <v>47455.861229279799</v>
      </c>
      <c r="CB381" s="1">
        <v>41565.1837248792</v>
      </c>
      <c r="CC381" s="1">
        <v>38544.505144524803</v>
      </c>
      <c r="CD381" s="1">
        <v>44291.783083754701</v>
      </c>
      <c r="CE381" s="1">
        <v>54484.685299098601</v>
      </c>
      <c r="CF381" s="1">
        <v>34523.382999431102</v>
      </c>
      <c r="CG381" s="1">
        <v>45111.158287056103</v>
      </c>
      <c r="CH381" s="1">
        <v>43621.603603814801</v>
      </c>
      <c r="CI381" s="1">
        <v>29987.5845886182</v>
      </c>
      <c r="CJ381" s="1">
        <v>35147.2673502697</v>
      </c>
      <c r="CK381" s="1">
        <v>32194.569186997302</v>
      </c>
      <c r="CL381" s="1">
        <v>34001.677490195099</v>
      </c>
      <c r="CM381" s="1">
        <v>52370.146477412702</v>
      </c>
      <c r="CN381" s="1">
        <v>43849.518022266901</v>
      </c>
      <c r="CO381" s="1">
        <v>69015.461476411103</v>
      </c>
      <c r="CP381" s="1">
        <v>41700.276844758999</v>
      </c>
      <c r="CQ381" s="1">
        <v>31866.270833152401</v>
      </c>
      <c r="CR381" s="1">
        <v>51611.365756982697</v>
      </c>
      <c r="CS381" s="1">
        <v>43621.603603814801</v>
      </c>
      <c r="CT381" s="20">
        <v>56556.921778704404</v>
      </c>
      <c r="CU381" s="20">
        <v>32031.316976532598</v>
      </c>
      <c r="CV381" s="20">
        <v>41740.787984758303</v>
      </c>
      <c r="CW381" s="20">
        <v>40211.144627299997</v>
      </c>
      <c r="CX381" s="20">
        <v>30542.504234680098</v>
      </c>
      <c r="CY381" s="20">
        <v>34857.805401822799</v>
      </c>
      <c r="CZ381" s="20">
        <v>33294.838404919901</v>
      </c>
      <c r="DA381" s="20">
        <v>34280.885860268601</v>
      </c>
      <c r="DB381" s="20">
        <v>61509.488915736103</v>
      </c>
      <c r="DC381" s="22">
        <v>38960.166416260799</v>
      </c>
      <c r="DD381" s="22">
        <v>43734.987520586998</v>
      </c>
      <c r="DE381" s="22">
        <v>50577.838487305002</v>
      </c>
      <c r="DF381" s="22">
        <v>37772.231953502</v>
      </c>
      <c r="DG381" s="22">
        <v>43595.698012592999</v>
      </c>
      <c r="DH381" s="22">
        <v>40069.072438126597</v>
      </c>
      <c r="DI381" s="22">
        <v>58343.639622267197</v>
      </c>
      <c r="DJ381" s="22">
        <v>42200.123562009503</v>
      </c>
      <c r="DK381" s="22">
        <v>28111.590445754598</v>
      </c>
      <c r="DL381" s="22">
        <v>65330.8934539166</v>
      </c>
      <c r="DM381" s="6">
        <v>0.14574174789437799</v>
      </c>
      <c r="DN381" s="6">
        <v>1.1062964173605001</v>
      </c>
      <c r="DO381" s="5">
        <v>0.38014966979889298</v>
      </c>
      <c r="DP381" s="5">
        <v>0.74404470291997404</v>
      </c>
      <c r="DQ381" s="24">
        <v>40558.410464969202</v>
      </c>
      <c r="DR381" s="26">
        <v>44869.6241912322</v>
      </c>
      <c r="DS381" t="s">
        <v>1441</v>
      </c>
      <c r="DT381" t="s">
        <v>1442</v>
      </c>
      <c r="DU381" t="s">
        <v>891</v>
      </c>
      <c r="DV381" t="s">
        <v>891</v>
      </c>
      <c r="DW381" t="s">
        <v>5775</v>
      </c>
      <c r="DX381" t="s">
        <v>1508</v>
      </c>
      <c r="DY381" t="s">
        <v>5776</v>
      </c>
      <c r="DZ381" t="s">
        <v>5777</v>
      </c>
      <c r="EA381" t="s">
        <v>5778</v>
      </c>
      <c r="EB381" t="str">
        <f>"IGFBP2"</f>
        <v>IGFBP2</v>
      </c>
      <c r="EC381" t="s">
        <v>5779</v>
      </c>
      <c r="ED381" t="s">
        <v>1506</v>
      </c>
      <c r="EE381">
        <v>9606</v>
      </c>
      <c r="EF381" s="15" t="str">
        <f>HYPERLINK("http://www.uniprot.org/uniprot/P18065", "P18065")</f>
        <v>P18065</v>
      </c>
      <c r="EG381" t="s">
        <v>5780</v>
      </c>
      <c r="EH381" t="s">
        <v>5781</v>
      </c>
      <c r="EI381" t="s">
        <v>1509</v>
      </c>
      <c r="EJ381" t="s">
        <v>1510</v>
      </c>
      <c r="EK381" t="s">
        <v>1508</v>
      </c>
      <c r="EL381" t="s">
        <v>1508</v>
      </c>
      <c r="EM381" t="s">
        <v>1528</v>
      </c>
      <c r="EN381" t="s">
        <v>1508</v>
      </c>
      <c r="EO381" t="s">
        <v>2659</v>
      </c>
      <c r="EP381" t="s">
        <v>1617</v>
      </c>
      <c r="EQ381" t="s">
        <v>1514</v>
      </c>
      <c r="ER381" t="s">
        <v>5782</v>
      </c>
      <c r="ES381" t="s">
        <v>5783</v>
      </c>
      <c r="ET381" t="s">
        <v>4399</v>
      </c>
      <c r="EU381" t="s">
        <v>1508</v>
      </c>
      <c r="EV381" t="s">
        <v>2467</v>
      </c>
      <c r="EW381" t="s">
        <v>98</v>
      </c>
    </row>
    <row r="382" spans="1:153">
      <c r="A382">
        <v>487</v>
      </c>
      <c r="B382">
        <v>1</v>
      </c>
      <c r="C382" t="s">
        <v>893</v>
      </c>
      <c r="D382" t="s">
        <v>98</v>
      </c>
      <c r="E382" t="s">
        <v>98</v>
      </c>
      <c r="F382" t="s">
        <v>98</v>
      </c>
      <c r="G382" t="s">
        <v>98</v>
      </c>
      <c r="H382" t="s">
        <v>98</v>
      </c>
      <c r="I382">
        <v>5.7</v>
      </c>
      <c r="J382">
        <v>583</v>
      </c>
      <c r="K382">
        <v>65102</v>
      </c>
      <c r="L382" t="s">
        <v>894</v>
      </c>
      <c r="M382">
        <v>8</v>
      </c>
      <c r="N382">
        <v>8</v>
      </c>
      <c r="O382">
        <v>1</v>
      </c>
      <c r="P382">
        <v>4</v>
      </c>
      <c r="Q382">
        <v>4</v>
      </c>
      <c r="R382">
        <v>4</v>
      </c>
      <c r="S382">
        <v>4</v>
      </c>
      <c r="T382">
        <v>4</v>
      </c>
      <c r="U382">
        <v>4</v>
      </c>
      <c r="V382">
        <v>4</v>
      </c>
      <c r="W382" s="1">
        <v>23645.218990000001</v>
      </c>
      <c r="X382" s="1">
        <v>14661.631590000001</v>
      </c>
      <c r="Y382" s="1">
        <v>2082.4727630000002</v>
      </c>
      <c r="Z382" s="1">
        <v>16667.132570000002</v>
      </c>
      <c r="AA382" s="1">
        <v>5669.9983220000004</v>
      </c>
      <c r="AB382" s="1">
        <v>16912.764159999999</v>
      </c>
      <c r="AC382" s="1">
        <v>22010.659909999998</v>
      </c>
      <c r="AD382" s="1">
        <v>20901.209470000002</v>
      </c>
      <c r="AE382" s="1">
        <v>17892.641360000001</v>
      </c>
      <c r="AF382" s="1">
        <v>15421.446529999999</v>
      </c>
      <c r="AG382" s="1">
        <v>17086.966990000001</v>
      </c>
      <c r="AH382">
        <v>4</v>
      </c>
      <c r="AI382" s="1">
        <v>54197.952389999999</v>
      </c>
      <c r="AJ382" s="1">
        <v>52495.200929999999</v>
      </c>
      <c r="AK382" s="1">
        <v>56886.83814</v>
      </c>
      <c r="AL382" s="1">
        <v>65204.706539999999</v>
      </c>
      <c r="AM382" s="1">
        <v>54810.827389999999</v>
      </c>
      <c r="AN382" s="1">
        <v>68592.347659999999</v>
      </c>
      <c r="AO382" s="1">
        <v>81297.866460000005</v>
      </c>
      <c r="AP382" s="1">
        <v>70926.749509999994</v>
      </c>
      <c r="AQ382" s="1">
        <v>39724.775269999998</v>
      </c>
      <c r="AR382" s="1">
        <v>72990.190430000002</v>
      </c>
      <c r="AS382" s="1">
        <v>61712.745470000002</v>
      </c>
      <c r="AT382" s="1">
        <v>38717.833765681797</v>
      </c>
      <c r="AU382" s="1">
        <v>15722.922059545401</v>
      </c>
      <c r="AV382" s="1">
        <v>61712.745471818103</v>
      </c>
      <c r="AW382" s="1">
        <v>11817.0786388174</v>
      </c>
      <c r="AX382" s="1">
        <v>12965.6412413452</v>
      </c>
      <c r="AY382" s="1">
        <v>1479.58910488073</v>
      </c>
      <c r="AZ382" s="1">
        <v>12193.8480264477</v>
      </c>
      <c r="BA382" s="1">
        <v>10028.820209420801</v>
      </c>
      <c r="BB382" s="1">
        <v>12216.9596874238</v>
      </c>
      <c r="BC382" s="1">
        <v>12946.2591515493</v>
      </c>
      <c r="BD382" s="1">
        <v>14435.159064499499</v>
      </c>
      <c r="BE382" s="1">
        <v>11195.54322333</v>
      </c>
      <c r="BF382" s="1">
        <v>10472.347288554</v>
      </c>
      <c r="BG382" s="1">
        <v>12140.2261018933</v>
      </c>
      <c r="BH382" s="1">
        <v>12140.2261018933</v>
      </c>
      <c r="BI382" s="1">
        <v>110324.080184677</v>
      </c>
      <c r="BJ382" s="1">
        <v>99092.733479129296</v>
      </c>
      <c r="BK382" s="1">
        <v>101399.83384192501</v>
      </c>
      <c r="BL382" s="1">
        <v>102793.70040759401</v>
      </c>
      <c r="BM382" s="1">
        <v>86404.466264800707</v>
      </c>
      <c r="BN382" s="1">
        <v>117314.327351096</v>
      </c>
      <c r="BO382" s="1">
        <v>132681.382322744</v>
      </c>
      <c r="BP382" s="1">
        <v>120596.44921067799</v>
      </c>
      <c r="BQ382" s="1">
        <v>116865.85988110599</v>
      </c>
      <c r="BR382" s="1">
        <v>76900.683536688695</v>
      </c>
      <c r="BS382" s="1">
        <v>104150.72263602199</v>
      </c>
      <c r="BT382" s="1">
        <v>104150.72263602199</v>
      </c>
      <c r="BU382" s="1">
        <v>35558.589981562698</v>
      </c>
      <c r="BV382" s="7">
        <v>2.9289891047430401</v>
      </c>
      <c r="BW382" s="7">
        <v>0.34141472168013598</v>
      </c>
      <c r="BX382" s="1">
        <v>34612.094582988197</v>
      </c>
      <c r="BY382" s="1">
        <v>37976.221931907297</v>
      </c>
      <c r="BZ382" s="1">
        <v>4333.7003676921804</v>
      </c>
      <c r="CA382" s="1">
        <v>35715.648014357903</v>
      </c>
      <c r="CB382" s="1">
        <v>29374.3051268204</v>
      </c>
      <c r="CC382" s="1">
        <v>35783.341817549401</v>
      </c>
      <c r="CD382" s="1">
        <v>37919.452002067897</v>
      </c>
      <c r="CE382" s="1">
        <v>42280.423625151998</v>
      </c>
      <c r="CF382" s="1">
        <v>32791.624122813497</v>
      </c>
      <c r="CG382" s="1">
        <v>30673.391109260301</v>
      </c>
      <c r="CH382" s="1">
        <v>35558.589981562698</v>
      </c>
      <c r="CI382" s="1">
        <v>37666.265130868604</v>
      </c>
      <c r="CJ382" s="1">
        <v>33831.718021300803</v>
      </c>
      <c r="CK382" s="1">
        <v>34619.396049552801</v>
      </c>
      <c r="CL382" s="1">
        <v>35095.282615130098</v>
      </c>
      <c r="CM382" s="1">
        <v>29499.756801717602</v>
      </c>
      <c r="CN382" s="1">
        <v>40052.838421666798</v>
      </c>
      <c r="CO382" s="1">
        <v>45299.377217855697</v>
      </c>
      <c r="CP382" s="1">
        <v>41173.403142876399</v>
      </c>
      <c r="CQ382" s="1">
        <v>39899.725025217798</v>
      </c>
      <c r="CR382" s="1">
        <v>26255.0254666908</v>
      </c>
      <c r="CS382" s="1">
        <v>35558.589981562698</v>
      </c>
      <c r="CT382" s="20">
        <v>40293.625659555197</v>
      </c>
      <c r="CU382" s="20">
        <v>36360.422780898101</v>
      </c>
      <c r="CV382" s="20">
        <v>31414.439710679198</v>
      </c>
      <c r="CW382" s="20">
        <v>28417.399513959401</v>
      </c>
      <c r="CX382" s="20">
        <v>38363.278604999097</v>
      </c>
      <c r="CY382" s="20">
        <v>33553.090527443099</v>
      </c>
      <c r="CZ382" s="20">
        <v>35802.535217999299</v>
      </c>
      <c r="DA382" s="20">
        <v>35383.471239325598</v>
      </c>
      <c r="DB382" s="20">
        <v>34647.887891525497</v>
      </c>
      <c r="DC382" s="22">
        <v>36169.226895359599</v>
      </c>
      <c r="DD382" s="22">
        <v>37442.763524826601</v>
      </c>
      <c r="DE382" s="22">
        <v>39248.6884259043</v>
      </c>
      <c r="DF382" s="22">
        <v>35877.5046037457</v>
      </c>
      <c r="DG382" s="22">
        <v>29642.951912524099</v>
      </c>
      <c r="DH382" s="22">
        <v>36599.720052917903</v>
      </c>
      <c r="DI382" s="22">
        <v>38294.760086695103</v>
      </c>
      <c r="DJ382" s="22">
        <v>41666.934408282999</v>
      </c>
      <c r="DK382" s="22">
        <v>35198.493563301803</v>
      </c>
      <c r="DL382" s="22">
        <v>33234.235254899802</v>
      </c>
      <c r="DM382" s="6">
        <v>5.7622697084982799E-2</v>
      </c>
      <c r="DN382" s="6">
        <v>1.04073878725451</v>
      </c>
      <c r="DO382" s="5">
        <v>0.54688929995885804</v>
      </c>
      <c r="DP382" s="5">
        <v>0.79938692223385899</v>
      </c>
      <c r="DQ382" s="24">
        <v>34915.1279051538</v>
      </c>
      <c r="DR382" s="26">
        <v>36337.5278728458</v>
      </c>
      <c r="DS382" t="s">
        <v>1441</v>
      </c>
      <c r="DT382" t="s">
        <v>1442</v>
      </c>
      <c r="DU382" t="s">
        <v>893</v>
      </c>
      <c r="DV382" t="s">
        <v>893</v>
      </c>
      <c r="DW382" t="s">
        <v>5784</v>
      </c>
      <c r="DX382" t="s">
        <v>5785</v>
      </c>
      <c r="DY382" t="s">
        <v>5786</v>
      </c>
      <c r="DZ382" t="s">
        <v>5787</v>
      </c>
      <c r="EA382" t="s">
        <v>5788</v>
      </c>
      <c r="EB382" t="str">
        <f>"ALCAM"</f>
        <v>ALCAM</v>
      </c>
      <c r="EC382" t="s">
        <v>5789</v>
      </c>
      <c r="ED382" t="s">
        <v>1506</v>
      </c>
      <c r="EE382">
        <v>9606</v>
      </c>
      <c r="EF382" s="15" t="str">
        <f>HYPERLINK("http://www.uniprot.org/uniprot/Q13740", "Q13740")</f>
        <v>Q13740</v>
      </c>
      <c r="EG382" t="s">
        <v>5790</v>
      </c>
      <c r="EH382" t="s">
        <v>5791</v>
      </c>
      <c r="EI382" t="s">
        <v>5792</v>
      </c>
      <c r="EJ382" t="s">
        <v>1542</v>
      </c>
      <c r="EK382" t="s">
        <v>1508</v>
      </c>
      <c r="EL382" t="s">
        <v>1508</v>
      </c>
      <c r="EM382" t="s">
        <v>2756</v>
      </c>
      <c r="EN382" t="s">
        <v>1508</v>
      </c>
      <c r="EO382" t="s">
        <v>1508</v>
      </c>
      <c r="EP382" t="s">
        <v>1617</v>
      </c>
      <c r="EQ382" t="s">
        <v>1514</v>
      </c>
      <c r="ER382" t="s">
        <v>5793</v>
      </c>
      <c r="ES382" t="s">
        <v>5794</v>
      </c>
      <c r="ET382" t="s">
        <v>5795</v>
      </c>
      <c r="EU382" t="s">
        <v>1508</v>
      </c>
      <c r="EV382" t="s">
        <v>5796</v>
      </c>
      <c r="EW382" t="s">
        <v>98</v>
      </c>
    </row>
    <row r="383" spans="1:153">
      <c r="A383">
        <v>302</v>
      </c>
      <c r="B383">
        <v>1</v>
      </c>
      <c r="C383" t="s">
        <v>895</v>
      </c>
      <c r="D383" t="s">
        <v>98</v>
      </c>
      <c r="E383" t="s">
        <v>98</v>
      </c>
      <c r="F383" t="s">
        <v>98</v>
      </c>
      <c r="G383" t="s">
        <v>98</v>
      </c>
      <c r="H383" t="s">
        <v>98</v>
      </c>
      <c r="I383">
        <v>6.6</v>
      </c>
      <c r="J383">
        <v>830</v>
      </c>
      <c r="K383">
        <v>90833</v>
      </c>
      <c r="L383" t="s">
        <v>896</v>
      </c>
      <c r="M383">
        <v>6</v>
      </c>
      <c r="N383">
        <v>6</v>
      </c>
      <c r="O383">
        <v>1</v>
      </c>
      <c r="P383">
        <v>5</v>
      </c>
      <c r="Q383">
        <v>1</v>
      </c>
      <c r="R383">
        <v>5</v>
      </c>
      <c r="S383">
        <v>1</v>
      </c>
      <c r="T383">
        <v>5</v>
      </c>
      <c r="U383">
        <v>1</v>
      </c>
      <c r="V383">
        <v>5</v>
      </c>
      <c r="W383" s="1">
        <v>103392.42690000001</v>
      </c>
      <c r="X383" s="1">
        <v>51470.145750000003</v>
      </c>
      <c r="Y383" s="1">
        <v>8262.055053</v>
      </c>
      <c r="Z383" s="1">
        <v>56966.018250000001</v>
      </c>
      <c r="AA383" s="1">
        <v>28013.470219999999</v>
      </c>
      <c r="AB383" s="1">
        <v>100385.8279</v>
      </c>
      <c r="AC383" s="1">
        <v>87929.781130000003</v>
      </c>
      <c r="AD383" s="1">
        <v>102667.39690000001</v>
      </c>
      <c r="AE383" s="1">
        <v>61114.239990000002</v>
      </c>
      <c r="AF383" s="1">
        <v>84407.277889999998</v>
      </c>
      <c r="AG383" s="1">
        <v>75149.620550000007</v>
      </c>
      <c r="AH383">
        <v>1</v>
      </c>
      <c r="AI383" s="1">
        <v>3819.6567380000001</v>
      </c>
      <c r="AJ383" s="1">
        <v>3136.2788089999999</v>
      </c>
      <c r="AK383" s="1">
        <v>3021.60376</v>
      </c>
      <c r="AL383" s="1">
        <v>3443.8767090000001</v>
      </c>
      <c r="AM383" s="1">
        <v>3012.1811520000001</v>
      </c>
      <c r="AN383" s="1">
        <v>3563.3930660000001</v>
      </c>
      <c r="AO383" s="1">
        <v>5421.9838870000003</v>
      </c>
      <c r="AP383" s="1">
        <v>4450.6201170000004</v>
      </c>
      <c r="AQ383" s="1">
        <v>2351.0673830000001</v>
      </c>
      <c r="AR383" s="1">
        <v>18205.238280000001</v>
      </c>
      <c r="AS383" s="1">
        <v>5042.5899900000004</v>
      </c>
      <c r="AT383" s="1">
        <v>37055.761382909099</v>
      </c>
      <c r="AU383" s="1">
        <v>69068.932775727197</v>
      </c>
      <c r="AV383" s="1">
        <v>5042.5899900908998</v>
      </c>
      <c r="AW383" s="1">
        <v>51672.028914268398</v>
      </c>
      <c r="AX383" s="1">
        <v>45516.315175277799</v>
      </c>
      <c r="AY383" s="1">
        <v>5870.1591960958503</v>
      </c>
      <c r="AZ383" s="1">
        <v>41676.933107417397</v>
      </c>
      <c r="BA383" s="1">
        <v>49548.878204825603</v>
      </c>
      <c r="BB383" s="1">
        <v>72513.848182399495</v>
      </c>
      <c r="BC383" s="1">
        <v>51718.655338034798</v>
      </c>
      <c r="BD383" s="1">
        <v>70905.954371529704</v>
      </c>
      <c r="BE383" s="1">
        <v>38239.581378889801</v>
      </c>
      <c r="BF383" s="1">
        <v>57319.0281486241</v>
      </c>
      <c r="BG383" s="1">
        <v>53393.524168591401</v>
      </c>
      <c r="BH383" s="1">
        <v>53393.524168591401</v>
      </c>
      <c r="BI383" s="1">
        <v>7775.2036314716297</v>
      </c>
      <c r="BJ383" s="1">
        <v>5920.2066975777898</v>
      </c>
      <c r="BK383" s="1">
        <v>5385.9579688029298</v>
      </c>
      <c r="BL383" s="1">
        <v>5429.1913797429597</v>
      </c>
      <c r="BM383" s="1">
        <v>4748.43962634537</v>
      </c>
      <c r="BN383" s="1">
        <v>6094.5145469795598</v>
      </c>
      <c r="BO383" s="1">
        <v>8848.8954062867706</v>
      </c>
      <c r="BP383" s="1">
        <v>7567.3703730091302</v>
      </c>
      <c r="BQ383" s="1">
        <v>6916.5781174403501</v>
      </c>
      <c r="BR383" s="1">
        <v>19180.5948091467</v>
      </c>
      <c r="BS383" s="1">
        <v>8510.2256821644805</v>
      </c>
      <c r="BT383" s="1">
        <v>8510.2256821644805</v>
      </c>
      <c r="BU383" s="1">
        <v>21316.447655292301</v>
      </c>
      <c r="BV383" s="7">
        <v>0.39923282808576299</v>
      </c>
      <c r="BW383" s="7">
        <v>2.50480403827207</v>
      </c>
      <c r="BX383" s="1">
        <v>20629.170236372702</v>
      </c>
      <c r="BY383" s="1">
        <v>18171.607231469101</v>
      </c>
      <c r="BZ383" s="1">
        <v>2343.5602571709901</v>
      </c>
      <c r="CA383" s="1">
        <v>16638.799870415402</v>
      </c>
      <c r="CB383" s="1">
        <v>19781.538774189499</v>
      </c>
      <c r="CC383" s="1">
        <v>28949.908685241</v>
      </c>
      <c r="CD383" s="1">
        <v>20647.7850353965</v>
      </c>
      <c r="CE383" s="1">
        <v>28307.984691865899</v>
      </c>
      <c r="CF383" s="1">
        <v>15266.496218709801</v>
      </c>
      <c r="CG383" s="1">
        <v>22883.6377109026</v>
      </c>
      <c r="CH383" s="1">
        <v>21316.447655292301</v>
      </c>
      <c r="CI383" s="1">
        <v>19475.361454497801</v>
      </c>
      <c r="CJ383" s="1">
        <v>14828.957643498199</v>
      </c>
      <c r="CK383" s="1">
        <v>13490.769270221201</v>
      </c>
      <c r="CL383" s="1">
        <v>13599.060492532</v>
      </c>
      <c r="CM383" s="1">
        <v>11893.910751560999</v>
      </c>
      <c r="CN383" s="1">
        <v>15265.5646485823</v>
      </c>
      <c r="CO383" s="1">
        <v>22164.748947914199</v>
      </c>
      <c r="CP383" s="1">
        <v>18954.779869413702</v>
      </c>
      <c r="CQ383" s="1">
        <v>17324.6727995888</v>
      </c>
      <c r="CR383" s="1">
        <v>48043.631334411097</v>
      </c>
      <c r="CS383" s="1">
        <v>21316.447655292301</v>
      </c>
      <c r="CT383" s="20">
        <v>24015.4221576692</v>
      </c>
      <c r="CU383" s="20">
        <v>17398.447974349499</v>
      </c>
      <c r="CV383" s="20">
        <v>14635.001867447399</v>
      </c>
      <c r="CW383" s="20">
        <v>19137.1298119239</v>
      </c>
      <c r="CX383" s="20">
        <v>19835.752624160701</v>
      </c>
      <c r="CY383" s="20">
        <v>14706.8309663331</v>
      </c>
      <c r="CZ383" s="20">
        <v>13951.8246136832</v>
      </c>
      <c r="DA383" s="20">
        <v>13710.7306157413</v>
      </c>
      <c r="DB383" s="20">
        <v>13969.5689385446</v>
      </c>
      <c r="DC383" s="22">
        <v>29262.102493817099</v>
      </c>
      <c r="DD383" s="22">
        <v>20388.220071050699</v>
      </c>
      <c r="DE383" s="22">
        <v>26278.148984187701</v>
      </c>
      <c r="DF383" s="22">
        <v>16703.161341397899</v>
      </c>
      <c r="DG383" s="22">
        <v>22114.886803080601</v>
      </c>
      <c r="DH383" s="22">
        <v>13949.4581309272</v>
      </c>
      <c r="DI383" s="22">
        <v>18737.426328405199</v>
      </c>
      <c r="DJ383" s="22">
        <v>19181.984224176202</v>
      </c>
      <c r="DK383" s="22">
        <v>15283.373096862801</v>
      </c>
      <c r="DL383" s="22">
        <v>60814.770425310999</v>
      </c>
      <c r="DM383" s="6">
        <v>0.52923709475055802</v>
      </c>
      <c r="DN383" s="6">
        <v>1.44318944678628</v>
      </c>
      <c r="DO383" s="5">
        <v>2.2164406130543299E-2</v>
      </c>
      <c r="DP383" s="5">
        <v>0.18483531541006701</v>
      </c>
      <c r="DQ383" s="24">
        <v>16817.8566188726</v>
      </c>
      <c r="DR383" s="26">
        <v>24271.3531899216</v>
      </c>
      <c r="DS383" t="s">
        <v>1441</v>
      </c>
      <c r="DT383" t="s">
        <v>1442</v>
      </c>
      <c r="DU383" t="s">
        <v>895</v>
      </c>
      <c r="DV383" t="s">
        <v>895</v>
      </c>
      <c r="DW383" t="s">
        <v>5797</v>
      </c>
      <c r="DX383" t="s">
        <v>5798</v>
      </c>
      <c r="DY383" t="s">
        <v>5799</v>
      </c>
      <c r="DZ383" t="s">
        <v>5800</v>
      </c>
      <c r="EA383" t="s">
        <v>5801</v>
      </c>
      <c r="EB383" t="str">
        <f>"SELP"</f>
        <v>SELP</v>
      </c>
      <c r="EC383" t="s">
        <v>5802</v>
      </c>
      <c r="ED383" t="s">
        <v>1506</v>
      </c>
      <c r="EE383">
        <v>9606</v>
      </c>
      <c r="EF383" s="15" t="str">
        <f>HYPERLINK("http://www.uniprot.org/uniprot/P16109", "P16109")</f>
        <v>P16109</v>
      </c>
      <c r="EG383" t="s">
        <v>5803</v>
      </c>
      <c r="EH383" t="s">
        <v>1763</v>
      </c>
      <c r="EI383" t="s">
        <v>2475</v>
      </c>
      <c r="EJ383" t="s">
        <v>1510</v>
      </c>
      <c r="EK383" t="s">
        <v>1508</v>
      </c>
      <c r="EL383" t="s">
        <v>1508</v>
      </c>
      <c r="EM383" t="s">
        <v>2477</v>
      </c>
      <c r="EN383" t="s">
        <v>1841</v>
      </c>
      <c r="EO383" t="s">
        <v>1508</v>
      </c>
      <c r="EP383" t="s">
        <v>5804</v>
      </c>
      <c r="EQ383" t="s">
        <v>1514</v>
      </c>
      <c r="ER383" t="s">
        <v>5805</v>
      </c>
      <c r="ES383" t="s">
        <v>5806</v>
      </c>
      <c r="ET383" t="s">
        <v>5807</v>
      </c>
      <c r="EU383" t="s">
        <v>1508</v>
      </c>
      <c r="EV383" t="s">
        <v>5808</v>
      </c>
      <c r="EW383" t="s">
        <v>98</v>
      </c>
    </row>
    <row r="384" spans="1:153">
      <c r="A384">
        <v>612</v>
      </c>
      <c r="B384">
        <v>1</v>
      </c>
      <c r="C384" t="s">
        <v>897</v>
      </c>
      <c r="D384" t="s">
        <v>98</v>
      </c>
      <c r="E384" t="s">
        <v>98</v>
      </c>
      <c r="F384" t="s">
        <v>98</v>
      </c>
      <c r="G384" t="s">
        <v>98</v>
      </c>
      <c r="H384" t="s">
        <v>98</v>
      </c>
      <c r="I384">
        <v>1.4</v>
      </c>
      <c r="J384">
        <v>2321</v>
      </c>
      <c r="K384">
        <v>243629</v>
      </c>
      <c r="L384" t="s">
        <v>898</v>
      </c>
      <c r="M384">
        <v>4</v>
      </c>
      <c r="N384">
        <v>4</v>
      </c>
      <c r="O384">
        <v>1</v>
      </c>
      <c r="P384">
        <v>3</v>
      </c>
      <c r="Q384">
        <v>1</v>
      </c>
      <c r="R384">
        <v>3</v>
      </c>
      <c r="S384">
        <v>1</v>
      </c>
      <c r="T384">
        <v>3</v>
      </c>
      <c r="U384">
        <v>1</v>
      </c>
      <c r="V384">
        <v>3</v>
      </c>
      <c r="W384" s="1">
        <v>85868.396479999996</v>
      </c>
      <c r="X384" s="1">
        <v>62789.679689999997</v>
      </c>
      <c r="Y384" s="1">
        <v>11081.20239</v>
      </c>
      <c r="Z384" s="1">
        <v>73704.4375</v>
      </c>
      <c r="AA384" s="1">
        <v>30228.58887</v>
      </c>
      <c r="AB384" s="1">
        <v>66120.557620000007</v>
      </c>
      <c r="AC384" s="1">
        <v>91468.660159999999</v>
      </c>
      <c r="AD384" s="1">
        <v>74010.208979999996</v>
      </c>
      <c r="AE384" s="1">
        <v>82590.025389999995</v>
      </c>
      <c r="AF384" s="1">
        <v>85604.988280000005</v>
      </c>
      <c r="AG384" s="1">
        <v>72487.282550000004</v>
      </c>
      <c r="AH384">
        <v>1</v>
      </c>
      <c r="AI384" s="1">
        <v>4613.3808589999999</v>
      </c>
      <c r="AJ384" s="1">
        <v>5239.1645509999998</v>
      </c>
      <c r="AK384" s="1">
        <v>4604.1225590000004</v>
      </c>
      <c r="AL384" s="1">
        <v>5909.3745120000003</v>
      </c>
      <c r="AM384" s="1">
        <v>4320.5483400000003</v>
      </c>
      <c r="AN384" s="1">
        <v>5790.9565430000002</v>
      </c>
      <c r="AO384" s="1">
        <v>8656.9052730000003</v>
      </c>
      <c r="AP384" s="1">
        <v>3330.3549800000001</v>
      </c>
      <c r="AQ384" s="1">
        <v>4323.6611329999996</v>
      </c>
      <c r="AR384" s="1">
        <v>10641.622069999999</v>
      </c>
      <c r="AS384" s="1">
        <v>5743.0090819999996</v>
      </c>
      <c r="AT384" s="1">
        <v>36323.960355090901</v>
      </c>
      <c r="AU384" s="1">
        <v>66904.911628181799</v>
      </c>
      <c r="AV384" s="1">
        <v>5743.0090819999996</v>
      </c>
      <c r="AW384" s="1">
        <v>42914.112752453599</v>
      </c>
      <c r="AX384" s="1">
        <v>55526.457306073899</v>
      </c>
      <c r="AY384" s="1">
        <v>7873.1528289488197</v>
      </c>
      <c r="AZ384" s="1">
        <v>53922.9352124734</v>
      </c>
      <c r="BA384" s="1">
        <v>53466.873488384903</v>
      </c>
      <c r="BB384" s="1">
        <v>47762.280565823501</v>
      </c>
      <c r="BC384" s="1">
        <v>53800.157901597202</v>
      </c>
      <c r="BD384" s="1">
        <v>51114.2257368684</v>
      </c>
      <c r="BE384" s="1">
        <v>51677.121363241196</v>
      </c>
      <c r="BF384" s="1">
        <v>58132.365544100598</v>
      </c>
      <c r="BG384" s="1">
        <v>51501.942982850298</v>
      </c>
      <c r="BH384" s="1">
        <v>51501.942982850298</v>
      </c>
      <c r="BI384" s="1">
        <v>9390.8898282415503</v>
      </c>
      <c r="BJ384" s="1">
        <v>9889.7256760256205</v>
      </c>
      <c r="BK384" s="1">
        <v>8206.7711571789296</v>
      </c>
      <c r="BL384" s="1">
        <v>9315.9912131520996</v>
      </c>
      <c r="BM384" s="1">
        <v>6810.9658449907001</v>
      </c>
      <c r="BN384" s="1">
        <v>9904.3434834589698</v>
      </c>
      <c r="BO384" s="1">
        <v>14128.4169963283</v>
      </c>
      <c r="BP384" s="1">
        <v>5662.5883460579798</v>
      </c>
      <c r="BQ384" s="1">
        <v>12719.7290030777</v>
      </c>
      <c r="BR384" s="1">
        <v>11211.753337004</v>
      </c>
      <c r="BS384" s="1">
        <v>9692.3016702653404</v>
      </c>
      <c r="BT384" s="1">
        <v>9692.3016702653404</v>
      </c>
      <c r="BU384" s="1">
        <v>22342.165696158201</v>
      </c>
      <c r="BV384" s="7">
        <v>0.43381209333399201</v>
      </c>
      <c r="BW384" s="7">
        <v>2.3051455119995801</v>
      </c>
      <c r="BX384" s="1">
        <v>18616.661086712898</v>
      </c>
      <c r="BY384" s="1">
        <v>24088.048679368501</v>
      </c>
      <c r="BZ384" s="1">
        <v>3415.46890986473</v>
      </c>
      <c r="CA384" s="1">
        <v>23392.421403236302</v>
      </c>
      <c r="CB384" s="1">
        <v>23194.576312019999</v>
      </c>
      <c r="CC384" s="1">
        <v>20719.8549146654</v>
      </c>
      <c r="CD384" s="1">
        <v>23339.1591209912</v>
      </c>
      <c r="CE384" s="1">
        <v>22173.969266057102</v>
      </c>
      <c r="CF384" s="1">
        <v>22418.160196062399</v>
      </c>
      <c r="CG384" s="1">
        <v>25218.523187143099</v>
      </c>
      <c r="CH384" s="1">
        <v>22342.165696158201</v>
      </c>
      <c r="CI384" s="1">
        <v>21647.367541253599</v>
      </c>
      <c r="CJ384" s="1">
        <v>22797.2567569975</v>
      </c>
      <c r="CK384" s="1">
        <v>18917.801700978602</v>
      </c>
      <c r="CL384" s="1">
        <v>21474.715334825101</v>
      </c>
      <c r="CM384" s="1">
        <v>15700.2673499627</v>
      </c>
      <c r="CN384" s="1">
        <v>22830.9529301978</v>
      </c>
      <c r="CO384" s="1">
        <v>32568.057030745</v>
      </c>
      <c r="CP384" s="1">
        <v>13053.0901122167</v>
      </c>
      <c r="CQ384" s="1">
        <v>29320.826225295601</v>
      </c>
      <c r="CR384" s="1">
        <v>25844.722886441199</v>
      </c>
      <c r="CS384" s="1">
        <v>22342.165696158201</v>
      </c>
      <c r="CT384" s="20">
        <v>21672.5622039501</v>
      </c>
      <c r="CU384" s="20">
        <v>23063.158718608898</v>
      </c>
      <c r="CV384" s="20">
        <v>20575.289899915901</v>
      </c>
      <c r="CW384" s="20">
        <v>22438.9832804545</v>
      </c>
      <c r="CX384" s="20">
        <v>22047.9516396049</v>
      </c>
      <c r="CY384" s="20">
        <v>22609.505649795901</v>
      </c>
      <c r="CZ384" s="20">
        <v>19564.329218133898</v>
      </c>
      <c r="DA384" s="20">
        <v>21651.057230549501</v>
      </c>
      <c r="DB384" s="20">
        <v>18440.189411216201</v>
      </c>
      <c r="DC384" s="22">
        <v>20943.296393852201</v>
      </c>
      <c r="DD384" s="22">
        <v>23045.760676813501</v>
      </c>
      <c r="DE384" s="22">
        <v>20583.975662233599</v>
      </c>
      <c r="DF384" s="22">
        <v>24527.838042708401</v>
      </c>
      <c r="DG384" s="22">
        <v>24371.334342477501</v>
      </c>
      <c r="DH384" s="22">
        <v>20862.603468686</v>
      </c>
      <c r="DI384" s="22">
        <v>27532.076754260201</v>
      </c>
      <c r="DJ384" s="22">
        <v>13209.5529641747</v>
      </c>
      <c r="DK384" s="22">
        <v>25866.065806455401</v>
      </c>
      <c r="DL384" s="22">
        <v>32714.8644969089</v>
      </c>
      <c r="DM384" s="6">
        <v>0.13079295019103901</v>
      </c>
      <c r="DN384" s="6">
        <v>1.09490949276533</v>
      </c>
      <c r="DO384" s="5">
        <v>0.31390670628825901</v>
      </c>
      <c r="DP384" s="5">
        <v>0.67998799175938296</v>
      </c>
      <c r="DQ384" s="24">
        <v>21340.336361358899</v>
      </c>
      <c r="DR384" s="26">
        <v>23365.736860857</v>
      </c>
      <c r="DS384" t="s">
        <v>1441</v>
      </c>
      <c r="DT384" t="s">
        <v>1442</v>
      </c>
      <c r="DU384" t="s">
        <v>897</v>
      </c>
      <c r="DV384" t="s">
        <v>897</v>
      </c>
      <c r="DW384" t="s">
        <v>5809</v>
      </c>
      <c r="DX384" t="s">
        <v>1508</v>
      </c>
      <c r="DY384" t="s">
        <v>5810</v>
      </c>
      <c r="DZ384" t="s">
        <v>5811</v>
      </c>
      <c r="EA384" t="s">
        <v>5812</v>
      </c>
      <c r="EB384" t="str">
        <f>"NOTCH3"</f>
        <v>NOTCH3</v>
      </c>
      <c r="EC384" t="s">
        <v>1508</v>
      </c>
      <c r="ED384" t="s">
        <v>1506</v>
      </c>
      <c r="EE384">
        <v>9606</v>
      </c>
      <c r="EF384" s="15" t="str">
        <f>HYPERLINK("http://www.uniprot.org/uniprot/Q9UM47", "Q9UM47")</f>
        <v>Q9UM47</v>
      </c>
      <c r="EG384" t="s">
        <v>5813</v>
      </c>
      <c r="EH384" t="s">
        <v>5814</v>
      </c>
      <c r="EI384" t="s">
        <v>5815</v>
      </c>
      <c r="EJ384" t="s">
        <v>1510</v>
      </c>
      <c r="EK384" t="s">
        <v>1508</v>
      </c>
      <c r="EL384" t="s">
        <v>1603</v>
      </c>
      <c r="EM384" t="s">
        <v>5816</v>
      </c>
      <c r="EN384" t="s">
        <v>1508</v>
      </c>
      <c r="EO384" t="s">
        <v>5817</v>
      </c>
      <c r="EP384" t="s">
        <v>5818</v>
      </c>
      <c r="EQ384" t="s">
        <v>1514</v>
      </c>
      <c r="ER384" t="s">
        <v>5819</v>
      </c>
      <c r="ES384" t="s">
        <v>5820</v>
      </c>
      <c r="ET384" t="s">
        <v>5821</v>
      </c>
      <c r="EU384" t="s">
        <v>1508</v>
      </c>
      <c r="EV384" t="s">
        <v>5822</v>
      </c>
      <c r="EW384" t="s">
        <v>98</v>
      </c>
    </row>
    <row r="385" spans="1:153">
      <c r="A385">
        <v>371</v>
      </c>
      <c r="B385">
        <v>1</v>
      </c>
      <c r="C385" t="s">
        <v>899</v>
      </c>
      <c r="D385" t="s">
        <v>98</v>
      </c>
      <c r="E385" t="s">
        <v>98</v>
      </c>
      <c r="F385" t="s">
        <v>900</v>
      </c>
      <c r="G385" t="s">
        <v>98</v>
      </c>
      <c r="H385" t="s">
        <v>98</v>
      </c>
      <c r="I385">
        <v>8.9</v>
      </c>
      <c r="J385">
        <v>248</v>
      </c>
      <c r="K385">
        <v>27774</v>
      </c>
      <c r="L385" t="s">
        <v>901</v>
      </c>
      <c r="M385">
        <v>6</v>
      </c>
      <c r="N385">
        <v>2</v>
      </c>
      <c r="O385">
        <v>0.33300000000000002</v>
      </c>
      <c r="P385">
        <v>3</v>
      </c>
      <c r="Q385">
        <v>3</v>
      </c>
      <c r="R385">
        <v>1</v>
      </c>
      <c r="S385">
        <v>1</v>
      </c>
      <c r="T385">
        <v>1.667</v>
      </c>
      <c r="U385">
        <v>3</v>
      </c>
      <c r="V385">
        <v>1</v>
      </c>
      <c r="W385" s="1">
        <v>58580.277340000001</v>
      </c>
      <c r="X385" s="1">
        <v>57995.242189999997</v>
      </c>
      <c r="Y385" s="1">
        <v>12224.58691</v>
      </c>
      <c r="Z385" s="1">
        <v>109876.4219</v>
      </c>
      <c r="AA385" s="1">
        <v>63236.15625</v>
      </c>
      <c r="AB385" s="1">
        <v>106165.30469999999</v>
      </c>
      <c r="AC385" s="1">
        <v>39142.3125</v>
      </c>
      <c r="AD385" s="1">
        <v>76374.734379999994</v>
      </c>
      <c r="AE385" s="1">
        <v>56676.601560000003</v>
      </c>
      <c r="AF385" s="1">
        <v>53768.59375</v>
      </c>
      <c r="AG385" s="1">
        <v>69090.627170000007</v>
      </c>
      <c r="AH385">
        <v>1</v>
      </c>
      <c r="AI385" s="1">
        <v>5267.3608400000003</v>
      </c>
      <c r="AJ385" s="1">
        <v>5535.5341799999997</v>
      </c>
      <c r="AK385" s="1">
        <v>7574.765625</v>
      </c>
      <c r="AL385" s="1">
        <v>7964.373047</v>
      </c>
      <c r="AM385" s="1">
        <v>7913.3930659999996</v>
      </c>
      <c r="AN385" s="1">
        <v>4233.3061520000001</v>
      </c>
      <c r="AO385" s="1">
        <v>14385.266600000001</v>
      </c>
      <c r="AP385" s="1">
        <v>11384.86328</v>
      </c>
      <c r="AQ385" s="1">
        <v>6922.267578</v>
      </c>
      <c r="AR385" s="1">
        <v>9561.2919920000004</v>
      </c>
      <c r="AS385" s="1">
        <v>8074.242236</v>
      </c>
      <c r="AT385" s="1">
        <v>35997.614692999901</v>
      </c>
      <c r="AU385" s="1">
        <v>63920.987149999899</v>
      </c>
      <c r="AV385" s="1">
        <v>8074.242236</v>
      </c>
      <c r="AW385" s="1">
        <v>29276.436149873702</v>
      </c>
      <c r="AX385" s="1">
        <v>51286.618363356902</v>
      </c>
      <c r="AY385" s="1">
        <v>8685.5232515248099</v>
      </c>
      <c r="AZ385" s="1">
        <v>80386.736273404007</v>
      </c>
      <c r="BA385" s="1">
        <v>111849.070449529</v>
      </c>
      <c r="BB385" s="1">
        <v>76688.661619873703</v>
      </c>
      <c r="BC385" s="1">
        <v>23022.7773037236</v>
      </c>
      <c r="BD385" s="1">
        <v>52747.2556488474</v>
      </c>
      <c r="BE385" s="1">
        <v>35462.921865463097</v>
      </c>
      <c r="BF385" s="1">
        <v>36513.007121075701</v>
      </c>
      <c r="BG385" s="1">
        <v>49088.6320466529</v>
      </c>
      <c r="BH385" s="1">
        <v>49088.6320466529</v>
      </c>
      <c r="BI385" s="1">
        <v>10722.116132583</v>
      </c>
      <c r="BJ385" s="1">
        <v>10449.168751535801</v>
      </c>
      <c r="BK385" s="1">
        <v>13501.8925445682</v>
      </c>
      <c r="BL385" s="1">
        <v>12555.6485163446</v>
      </c>
      <c r="BM385" s="1">
        <v>12474.770711745399</v>
      </c>
      <c r="BN385" s="1">
        <v>7240.2750545123499</v>
      </c>
      <c r="BO385" s="1">
        <v>23477.332686317201</v>
      </c>
      <c r="BP385" s="1">
        <v>19357.634401721101</v>
      </c>
      <c r="BQ385" s="1">
        <v>20364.5394424927</v>
      </c>
      <c r="BR385" s="1">
        <v>10073.543928945001</v>
      </c>
      <c r="BS385" s="1">
        <v>13626.652925796199</v>
      </c>
      <c r="BT385" s="1">
        <v>13626.652925796199</v>
      </c>
      <c r="BU385" s="1">
        <v>25863.3669792209</v>
      </c>
      <c r="BV385" s="7">
        <v>0.52687080289059396</v>
      </c>
      <c r="BW385" s="7">
        <v>1.8979985121848699</v>
      </c>
      <c r="BX385" s="1">
        <v>15424.899420059201</v>
      </c>
      <c r="BY385" s="1">
        <v>27021.421794645299</v>
      </c>
      <c r="BZ385" s="1">
        <v>4576.1486090558001</v>
      </c>
      <c r="CA385" s="1">
        <v>42353.424282122804</v>
      </c>
      <c r="CB385" s="1">
        <v>58930.009550310198</v>
      </c>
      <c r="CC385" s="1">
        <v>40405.016720268002</v>
      </c>
      <c r="CD385" s="1">
        <v>12130.0291627842</v>
      </c>
      <c r="CE385" s="1">
        <v>27790.988933983601</v>
      </c>
      <c r="CF385" s="1">
        <v>18684.378116102998</v>
      </c>
      <c r="CG385" s="1">
        <v>19237.637377831099</v>
      </c>
      <c r="CH385" s="1">
        <v>25863.3669792209</v>
      </c>
      <c r="CI385" s="1">
        <v>20350.560467116102</v>
      </c>
      <c r="CJ385" s="1">
        <v>19832.5067439837</v>
      </c>
      <c r="CK385" s="1">
        <v>25626.5719612705</v>
      </c>
      <c r="CL385" s="1">
        <v>23830.602203538299</v>
      </c>
      <c r="CM385" s="1">
        <v>23677.0962507402</v>
      </c>
      <c r="CN385" s="1">
        <v>13742.031281273699</v>
      </c>
      <c r="CO385" s="1">
        <v>44559.942508699402</v>
      </c>
      <c r="CP385" s="1">
        <v>36740.761293885596</v>
      </c>
      <c r="CQ385" s="1">
        <v>38651.865563181404</v>
      </c>
      <c r="CR385" s="1">
        <v>19119.571389566601</v>
      </c>
      <c r="CS385" s="1">
        <v>25863.3669792209</v>
      </c>
      <c r="CT385" s="20">
        <v>17956.8769401674</v>
      </c>
      <c r="CU385" s="20">
        <v>25871.723689522201</v>
      </c>
      <c r="CV385" s="20">
        <v>37252.833635181203</v>
      </c>
      <c r="CW385" s="20">
        <v>57010.289010158398</v>
      </c>
      <c r="CX385" s="20">
        <v>20727.147176799299</v>
      </c>
      <c r="CY385" s="20">
        <v>19669.172394616198</v>
      </c>
      <c r="CZ385" s="20">
        <v>26502.375831361001</v>
      </c>
      <c r="DA385" s="20">
        <v>24026.289713398299</v>
      </c>
      <c r="DB385" s="20">
        <v>27809.089478484799</v>
      </c>
      <c r="DC385" s="22">
        <v>40840.741619874003</v>
      </c>
      <c r="DD385" s="22">
        <v>11977.541591756401</v>
      </c>
      <c r="DE385" s="22">
        <v>25798.224620171601</v>
      </c>
      <c r="DF385" s="22">
        <v>20442.685588489599</v>
      </c>
      <c r="DG385" s="22">
        <v>18591.369883764299</v>
      </c>
      <c r="DH385" s="22">
        <v>12557.274781828801</v>
      </c>
      <c r="DI385" s="22">
        <v>37669.663749261403</v>
      </c>
      <c r="DJ385" s="22">
        <v>37181.160022901196</v>
      </c>
      <c r="DK385" s="22">
        <v>34097.664592309302</v>
      </c>
      <c r="DL385" s="22">
        <v>24202.007891398101</v>
      </c>
      <c r="DM385" s="6">
        <v>-0.115768266365471</v>
      </c>
      <c r="DN385" s="6">
        <v>-1.08355028272118</v>
      </c>
      <c r="DO385" s="5">
        <v>0.64359865557777296</v>
      </c>
      <c r="DP385" s="5">
        <v>0.83955467082351898</v>
      </c>
      <c r="DQ385" s="24">
        <v>28536.199763298799</v>
      </c>
      <c r="DR385" s="26">
        <v>26335.8334341755</v>
      </c>
      <c r="DS385" t="s">
        <v>1443</v>
      </c>
      <c r="DT385" t="s">
        <v>1442</v>
      </c>
      <c r="DU385" t="s">
        <v>899</v>
      </c>
      <c r="DV385" t="s">
        <v>899</v>
      </c>
      <c r="DW385" t="s">
        <v>5823</v>
      </c>
      <c r="DX385" t="s">
        <v>5824</v>
      </c>
      <c r="DY385" t="s">
        <v>5825</v>
      </c>
      <c r="DZ385" t="s">
        <v>5826</v>
      </c>
      <c r="EA385" t="s">
        <v>5827</v>
      </c>
      <c r="EB385" t="str">
        <f>"SFN"</f>
        <v>SFN</v>
      </c>
      <c r="EC385" t="s">
        <v>5828</v>
      </c>
      <c r="ED385" t="s">
        <v>1506</v>
      </c>
      <c r="EE385">
        <v>9606</v>
      </c>
      <c r="EF385" s="15" t="str">
        <f>HYPERLINK("http://www.uniprot.org/uniprot/P31947", "P31947")</f>
        <v>P31947</v>
      </c>
      <c r="EG385" t="s">
        <v>5829</v>
      </c>
      <c r="EH385" t="s">
        <v>1508</v>
      </c>
      <c r="EI385" t="s">
        <v>3749</v>
      </c>
      <c r="EJ385" t="s">
        <v>1542</v>
      </c>
      <c r="EK385" t="s">
        <v>1508</v>
      </c>
      <c r="EL385" t="s">
        <v>1508</v>
      </c>
      <c r="EM385" t="s">
        <v>1508</v>
      </c>
      <c r="EN385" t="s">
        <v>1508</v>
      </c>
      <c r="EO385" t="s">
        <v>1508</v>
      </c>
      <c r="EP385" t="s">
        <v>5830</v>
      </c>
      <c r="EQ385" t="s">
        <v>1514</v>
      </c>
      <c r="ER385" t="s">
        <v>5831</v>
      </c>
      <c r="ES385" t="s">
        <v>5832</v>
      </c>
      <c r="ET385" t="s">
        <v>5833</v>
      </c>
      <c r="EU385" t="s">
        <v>1508</v>
      </c>
      <c r="EV385" t="s">
        <v>5834</v>
      </c>
      <c r="EW385" t="s">
        <v>98</v>
      </c>
    </row>
    <row r="386" spans="1:153">
      <c r="A386">
        <v>598</v>
      </c>
      <c r="B386">
        <v>1</v>
      </c>
      <c r="C386" t="s">
        <v>902</v>
      </c>
      <c r="D386" t="s">
        <v>98</v>
      </c>
      <c r="E386" t="s">
        <v>98</v>
      </c>
      <c r="F386" t="s">
        <v>98</v>
      </c>
      <c r="G386" t="s">
        <v>98</v>
      </c>
      <c r="H386" t="s">
        <v>98</v>
      </c>
      <c r="I386">
        <v>6.5</v>
      </c>
      <c r="J386">
        <v>511</v>
      </c>
      <c r="K386">
        <v>58933</v>
      </c>
      <c r="L386" t="s">
        <v>903</v>
      </c>
      <c r="M386">
        <v>6</v>
      </c>
      <c r="N386">
        <v>6</v>
      </c>
      <c r="O386">
        <v>1</v>
      </c>
      <c r="P386">
        <v>3</v>
      </c>
      <c r="Q386">
        <v>3</v>
      </c>
      <c r="R386">
        <v>3</v>
      </c>
      <c r="S386">
        <v>3</v>
      </c>
      <c r="T386">
        <v>3</v>
      </c>
      <c r="U386">
        <v>3</v>
      </c>
      <c r="V386">
        <v>3</v>
      </c>
      <c r="W386" s="1">
        <v>53617.857909999999</v>
      </c>
      <c r="X386" s="1">
        <v>29337.90869</v>
      </c>
      <c r="Y386" s="1">
        <v>4212.9703829999999</v>
      </c>
      <c r="Z386" s="1">
        <v>79502.757320000004</v>
      </c>
      <c r="AA386" s="1">
        <v>20139.2124</v>
      </c>
      <c r="AB386" s="1">
        <v>52447.575680000002</v>
      </c>
      <c r="AC386" s="1">
        <v>63527.470220000003</v>
      </c>
      <c r="AD386" s="1">
        <v>68707.042969999995</v>
      </c>
      <c r="AE386" s="1">
        <v>59240.062010000001</v>
      </c>
      <c r="AF386" s="1">
        <v>64304.570800000001</v>
      </c>
      <c r="AG386" s="1">
        <v>54536.050889999999</v>
      </c>
      <c r="AH386">
        <v>3</v>
      </c>
      <c r="AI386" s="1">
        <v>13574.677</v>
      </c>
      <c r="AJ386" s="1">
        <v>18045.518069999998</v>
      </c>
      <c r="AK386" s="1">
        <v>16473.1731</v>
      </c>
      <c r="AL386" s="1">
        <v>19859.69385</v>
      </c>
      <c r="AM386" s="1">
        <v>15195.72876</v>
      </c>
      <c r="AN386" s="1">
        <v>22917.377929999999</v>
      </c>
      <c r="AO386" s="1">
        <v>33587.160640000002</v>
      </c>
      <c r="AP386" s="1">
        <v>17438.34302</v>
      </c>
      <c r="AQ386" s="1">
        <v>13818.28296</v>
      </c>
      <c r="AR386" s="1">
        <v>47013.521489999999</v>
      </c>
      <c r="AS386" s="1">
        <v>21792.347679999999</v>
      </c>
      <c r="AT386" s="1">
        <v>35876.7865351363</v>
      </c>
      <c r="AU386" s="1">
        <v>49961.225388454499</v>
      </c>
      <c r="AV386" s="1">
        <v>21792.347681818101</v>
      </c>
      <c r="AW386" s="1">
        <v>26796.387195034</v>
      </c>
      <c r="AX386" s="1">
        <v>25944.233867213399</v>
      </c>
      <c r="AY386" s="1">
        <v>2993.2996909366998</v>
      </c>
      <c r="AZ386" s="1">
        <v>58165.046469276</v>
      </c>
      <c r="BA386" s="1">
        <v>35621.2698573948</v>
      </c>
      <c r="BB386" s="1">
        <v>37885.582257517301</v>
      </c>
      <c r="BC386" s="1">
        <v>37365.671727852001</v>
      </c>
      <c r="BD386" s="1">
        <v>47451.660419312197</v>
      </c>
      <c r="BE386" s="1">
        <v>37066.895906625701</v>
      </c>
      <c r="BF386" s="1">
        <v>43667.745198155098</v>
      </c>
      <c r="BG386" s="1">
        <v>38747.660067256897</v>
      </c>
      <c r="BH386" s="1">
        <v>38747.660067256897</v>
      </c>
      <c r="BI386" s="1">
        <v>27632.293985066</v>
      </c>
      <c r="BJ386" s="1">
        <v>34063.679744511799</v>
      </c>
      <c r="BK386" s="1">
        <v>29363.154462521299</v>
      </c>
      <c r="BL386" s="1">
        <v>31308.344567904802</v>
      </c>
      <c r="BM386" s="1">
        <v>23954.734776582201</v>
      </c>
      <c r="BN386" s="1">
        <v>39195.870504905201</v>
      </c>
      <c r="BO386" s="1">
        <v>54815.594751233803</v>
      </c>
      <c r="BP386" s="1">
        <v>29650.340144705398</v>
      </c>
      <c r="BQ386" s="1">
        <v>40651.847851242499</v>
      </c>
      <c r="BR386" s="1">
        <v>49532.299021949599</v>
      </c>
      <c r="BS386" s="1">
        <v>36778.282047276502</v>
      </c>
      <c r="BT386" s="1">
        <v>36778.282047276502</v>
      </c>
      <c r="BU386" s="1">
        <v>37750.130736536099</v>
      </c>
      <c r="BV386" s="7">
        <v>0.97425575301865097</v>
      </c>
      <c r="BW386" s="7">
        <v>1.0264245265184</v>
      </c>
      <c r="BX386" s="1">
        <v>26106.534384877199</v>
      </c>
      <c r="BY386" s="1">
        <v>25276.319102794001</v>
      </c>
      <c r="BZ386" s="1">
        <v>2916.2394444040301</v>
      </c>
      <c r="CA386" s="1">
        <v>56667.631147289401</v>
      </c>
      <c r="CB386" s="1">
        <v>34704.227088396801</v>
      </c>
      <c r="CC386" s="1">
        <v>36910.246470847604</v>
      </c>
      <c r="CD386" s="1">
        <v>36403.7206462662</v>
      </c>
      <c r="CE386" s="1">
        <v>46230.053153802401</v>
      </c>
      <c r="CF386" s="1">
        <v>36112.6365835736</v>
      </c>
      <c r="CG386" s="1">
        <v>42543.551980655197</v>
      </c>
      <c r="CH386" s="1">
        <v>37750.130736536099</v>
      </c>
      <c r="CI386" s="1">
        <v>28362.464270238699</v>
      </c>
      <c r="CJ386" s="1">
        <v>34963.796353235099</v>
      </c>
      <c r="CK386" s="1">
        <v>30139.061916280101</v>
      </c>
      <c r="CL386" s="1">
        <v>32135.6527491868</v>
      </c>
      <c r="CM386" s="1">
        <v>24587.727300927399</v>
      </c>
      <c r="CN386" s="1">
        <v>40231.602824474001</v>
      </c>
      <c r="CO386" s="1">
        <v>56264.0708883599</v>
      </c>
      <c r="CP386" s="1">
        <v>30433.836344138799</v>
      </c>
      <c r="CQ386" s="1">
        <v>41726.053682809797</v>
      </c>
      <c r="CR386" s="1">
        <v>50841.1665709726</v>
      </c>
      <c r="CS386" s="1">
        <v>37750.130736536099</v>
      </c>
      <c r="CT386" s="20">
        <v>30391.888628709799</v>
      </c>
      <c r="CU386" s="20">
        <v>24200.871023199299</v>
      </c>
      <c r="CV386" s="20">
        <v>49843.191463525698</v>
      </c>
      <c r="CW386" s="20">
        <v>33573.692440938299</v>
      </c>
      <c r="CX386" s="20">
        <v>28887.311097690701</v>
      </c>
      <c r="CY386" s="20">
        <v>34675.845414783798</v>
      </c>
      <c r="CZ386" s="20">
        <v>31169.0829080486</v>
      </c>
      <c r="DA386" s="20">
        <v>32399.5380597847</v>
      </c>
      <c r="DB386" s="20">
        <v>28878.638720856499</v>
      </c>
      <c r="DC386" s="22">
        <v>37308.284010326599</v>
      </c>
      <c r="DD386" s="22">
        <v>35946.086549659398</v>
      </c>
      <c r="DE386" s="22">
        <v>42915.108141612502</v>
      </c>
      <c r="DF386" s="22">
        <v>39511.043442925104</v>
      </c>
      <c r="DG386" s="22">
        <v>41114.347646087299</v>
      </c>
      <c r="DH386" s="22">
        <v>36763.072448303501</v>
      </c>
      <c r="DI386" s="22">
        <v>47563.989363660898</v>
      </c>
      <c r="DJ386" s="22">
        <v>30798.636157017499</v>
      </c>
      <c r="DK386" s="22">
        <v>36809.632924740901</v>
      </c>
      <c r="DL386" s="22">
        <v>64355.9570184724</v>
      </c>
      <c r="DM386" s="6">
        <v>0.33850424830803799</v>
      </c>
      <c r="DN386" s="6">
        <v>1.2644631874407199</v>
      </c>
      <c r="DO386" s="5">
        <v>1.8803487781905801E-2</v>
      </c>
      <c r="DP386" s="5">
        <v>0.165683562153774</v>
      </c>
      <c r="DQ386" s="24">
        <v>32668.8955286153</v>
      </c>
      <c r="DR386" s="26">
        <v>41308.615770280601</v>
      </c>
      <c r="DS386" t="s">
        <v>1441</v>
      </c>
      <c r="DT386" t="s">
        <v>1442</v>
      </c>
      <c r="DU386" t="s">
        <v>902</v>
      </c>
      <c r="DV386" t="s">
        <v>902</v>
      </c>
      <c r="DW386" t="s">
        <v>5835</v>
      </c>
      <c r="DX386" t="s">
        <v>5836</v>
      </c>
      <c r="DY386" t="s">
        <v>5837</v>
      </c>
      <c r="DZ386" t="s">
        <v>5838</v>
      </c>
      <c r="EA386" t="s">
        <v>5839</v>
      </c>
      <c r="EB386" t="str">
        <f>"ADA2 IDGFL"</f>
        <v>ADA2 IDGFL</v>
      </c>
      <c r="EC386" t="s">
        <v>1508</v>
      </c>
      <c r="ED386" t="s">
        <v>1506</v>
      </c>
      <c r="EE386">
        <v>9606</v>
      </c>
      <c r="EF386" s="15" t="str">
        <f>HYPERLINK("http://www.uniprot.org/uniprot/Q9NZK5", "Q9NZK5")</f>
        <v>Q9NZK5</v>
      </c>
      <c r="EG386" t="s">
        <v>5840</v>
      </c>
      <c r="EH386" t="s">
        <v>1508</v>
      </c>
      <c r="EI386" t="s">
        <v>1509</v>
      </c>
      <c r="EJ386" t="s">
        <v>1542</v>
      </c>
      <c r="EK386" t="s">
        <v>1508</v>
      </c>
      <c r="EL386" t="s">
        <v>1603</v>
      </c>
      <c r="EM386" t="s">
        <v>1528</v>
      </c>
      <c r="EN386" t="s">
        <v>2208</v>
      </c>
      <c r="EO386" t="s">
        <v>5841</v>
      </c>
      <c r="EP386" t="s">
        <v>1617</v>
      </c>
      <c r="EQ386" t="s">
        <v>1514</v>
      </c>
      <c r="ER386" t="s">
        <v>5842</v>
      </c>
      <c r="ES386" t="s">
        <v>5843</v>
      </c>
      <c r="ET386" t="s">
        <v>5844</v>
      </c>
      <c r="EU386" t="s">
        <v>1508</v>
      </c>
      <c r="EV386" t="s">
        <v>5845</v>
      </c>
      <c r="EW386" t="s">
        <v>98</v>
      </c>
    </row>
    <row r="387" spans="1:153">
      <c r="A387">
        <v>443</v>
      </c>
      <c r="B387">
        <v>1</v>
      </c>
      <c r="C387" t="s">
        <v>904</v>
      </c>
      <c r="D387" t="s">
        <v>98</v>
      </c>
      <c r="E387" t="s">
        <v>98</v>
      </c>
      <c r="F387" t="s">
        <v>98</v>
      </c>
      <c r="G387" t="s">
        <v>98</v>
      </c>
      <c r="H387" t="s">
        <v>98</v>
      </c>
      <c r="I387">
        <v>11.1</v>
      </c>
      <c r="J387">
        <v>504</v>
      </c>
      <c r="K387">
        <v>54966</v>
      </c>
      <c r="L387" t="s">
        <v>905</v>
      </c>
      <c r="M387">
        <v>9</v>
      </c>
      <c r="N387">
        <v>9</v>
      </c>
      <c r="O387">
        <v>1</v>
      </c>
      <c r="P387">
        <v>5</v>
      </c>
      <c r="Q387">
        <v>4</v>
      </c>
      <c r="R387">
        <v>5</v>
      </c>
      <c r="S387">
        <v>4</v>
      </c>
      <c r="T387">
        <v>5</v>
      </c>
      <c r="U387">
        <v>4</v>
      </c>
      <c r="V387">
        <v>5</v>
      </c>
      <c r="W387" s="1">
        <v>68132.574489999999</v>
      </c>
      <c r="X387" s="1">
        <v>54481.377690000001</v>
      </c>
      <c r="Y387" s="1">
        <v>7906.1640630000002</v>
      </c>
      <c r="Z387" s="1">
        <v>66606.396479999996</v>
      </c>
      <c r="AA387" s="1">
        <v>34759.558929999999</v>
      </c>
      <c r="AB387" s="1">
        <v>59462.353089999997</v>
      </c>
      <c r="AC387" s="1">
        <v>75810.967709999997</v>
      </c>
      <c r="AD387" s="1">
        <v>71410.312619999997</v>
      </c>
      <c r="AE387" s="1">
        <v>72764.587039999999</v>
      </c>
      <c r="AF387" s="1">
        <v>55791.803039999999</v>
      </c>
      <c r="AG387" s="1">
        <v>62135.547899999998</v>
      </c>
      <c r="AH387">
        <v>4</v>
      </c>
      <c r="AI387" s="1">
        <v>12404.7948</v>
      </c>
      <c r="AJ387" s="1">
        <v>11169.053959999999</v>
      </c>
      <c r="AK387" s="1">
        <v>13687.22827</v>
      </c>
      <c r="AL387" s="1">
        <v>14662.025390000001</v>
      </c>
      <c r="AM387" s="1">
        <v>13774.89624</v>
      </c>
      <c r="AN387" s="1">
        <v>18542.90698</v>
      </c>
      <c r="AO387" s="1">
        <v>15030.426020000001</v>
      </c>
      <c r="AP387" s="1">
        <v>15920.55444</v>
      </c>
      <c r="AQ387" s="1">
        <v>7820.0520319999996</v>
      </c>
      <c r="AR387" s="1">
        <v>17265.867920000001</v>
      </c>
      <c r="AS387" s="1">
        <v>14027.78061</v>
      </c>
      <c r="AT387" s="1">
        <v>35616.692259772703</v>
      </c>
      <c r="AU387" s="1">
        <v>57205.603913908999</v>
      </c>
      <c r="AV387" s="1">
        <v>14027.780605636301</v>
      </c>
      <c r="AW387" s="1">
        <v>34050.350345831997</v>
      </c>
      <c r="AX387" s="1">
        <v>48179.221604815197</v>
      </c>
      <c r="AY387" s="1">
        <v>5617.2999795505002</v>
      </c>
      <c r="AZ387" s="1">
        <v>48729.934369655202</v>
      </c>
      <c r="BA387" s="1">
        <v>61481.035314446999</v>
      </c>
      <c r="BB387" s="1">
        <v>42952.716879834501</v>
      </c>
      <c r="BC387" s="1">
        <v>44590.595580348403</v>
      </c>
      <c r="BD387" s="1">
        <v>49318.639813399102</v>
      </c>
      <c r="BE387" s="1">
        <v>45529.280051141599</v>
      </c>
      <c r="BF387" s="1">
        <v>37886.921706915098</v>
      </c>
      <c r="BG387" s="1">
        <v>44147.074253288702</v>
      </c>
      <c r="BH387" s="1">
        <v>44147.074253288702</v>
      </c>
      <c r="BI387" s="1">
        <v>25250.909228854402</v>
      </c>
      <c r="BJ387" s="1">
        <v>21083.3003334557</v>
      </c>
      <c r="BK387" s="1">
        <v>24397.254579677599</v>
      </c>
      <c r="BL387" s="1">
        <v>23114.3413609817</v>
      </c>
      <c r="BM387" s="1">
        <v>21714.9168174636</v>
      </c>
      <c r="BN387" s="1">
        <v>31714.1595776172</v>
      </c>
      <c r="BO387" s="1">
        <v>24530.258764103699</v>
      </c>
      <c r="BP387" s="1">
        <v>27069.650705741202</v>
      </c>
      <c r="BQ387" s="1">
        <v>23005.721211086198</v>
      </c>
      <c r="BR387" s="1">
        <v>18190.897120285601</v>
      </c>
      <c r="BS387" s="1">
        <v>23674.258475849401</v>
      </c>
      <c r="BT387" s="1">
        <v>23674.258475849401</v>
      </c>
      <c r="BU387" s="1">
        <v>32328.768099401401</v>
      </c>
      <c r="BV387" s="7">
        <v>0.73229695616789603</v>
      </c>
      <c r="BW387" s="7">
        <v>1.3655662386376499</v>
      </c>
      <c r="BX387" s="1">
        <v>24934.9679147032</v>
      </c>
      <c r="BY387" s="1">
        <v>35281.4973317447</v>
      </c>
      <c r="BZ387" s="1">
        <v>4113.5316769068104</v>
      </c>
      <c r="CA387" s="1">
        <v>35684.782613159798</v>
      </c>
      <c r="CB387" s="1">
        <v>45022.375022820503</v>
      </c>
      <c r="CC387" s="1">
        <v>31454.1438302442</v>
      </c>
      <c r="CD387" s="1">
        <v>32653.557417202701</v>
      </c>
      <c r="CE387" s="1">
        <v>36115.889817693002</v>
      </c>
      <c r="CF387" s="1">
        <v>33340.953197966701</v>
      </c>
      <c r="CG387" s="1">
        <v>27744.4774445453</v>
      </c>
      <c r="CH387" s="1">
        <v>32328.768099401401</v>
      </c>
      <c r="CI387" s="1">
        <v>34481.789137827698</v>
      </c>
      <c r="CJ387" s="1">
        <v>28790.643134425201</v>
      </c>
      <c r="CK387" s="1">
        <v>33316.067169455797</v>
      </c>
      <c r="CL387" s="1">
        <v>31564.164190902698</v>
      </c>
      <c r="CM387" s="1">
        <v>29653.157280753501</v>
      </c>
      <c r="CN387" s="1">
        <v>43307.785605961297</v>
      </c>
      <c r="CO387" s="1">
        <v>33497.693193305597</v>
      </c>
      <c r="CP387" s="1">
        <v>36965.401095474197</v>
      </c>
      <c r="CQ387" s="1">
        <v>31415.836181369599</v>
      </c>
      <c r="CR387" s="1">
        <v>24840.874957993001</v>
      </c>
      <c r="CS387" s="1">
        <v>32328.768099401401</v>
      </c>
      <c r="CT387" s="20">
        <v>29028.011020225498</v>
      </c>
      <c r="CU387" s="20">
        <v>33780.3523906501</v>
      </c>
      <c r="CV387" s="20">
        <v>31387.291406252702</v>
      </c>
      <c r="CW387" s="20">
        <v>43555.713490652503</v>
      </c>
      <c r="CX387" s="20">
        <v>35119.873948139801</v>
      </c>
      <c r="CY387" s="20">
        <v>28553.532363460301</v>
      </c>
      <c r="CZ387" s="20">
        <v>34454.664271217996</v>
      </c>
      <c r="DA387" s="20">
        <v>31823.3566627746</v>
      </c>
      <c r="DB387" s="20">
        <v>34828.0589565232</v>
      </c>
      <c r="DC387" s="22">
        <v>31793.343137041</v>
      </c>
      <c r="DD387" s="22">
        <v>32243.066923804501</v>
      </c>
      <c r="DE387" s="22">
        <v>33526.185055432397</v>
      </c>
      <c r="DF387" s="22">
        <v>36478.528705173703</v>
      </c>
      <c r="DG387" s="22">
        <v>26812.431915246401</v>
      </c>
      <c r="DH387" s="22">
        <v>39574.044980355902</v>
      </c>
      <c r="DI387" s="22">
        <v>28317.963801712602</v>
      </c>
      <c r="DJ387" s="22">
        <v>37408.492503672998</v>
      </c>
      <c r="DK387" s="22">
        <v>27714.228780193102</v>
      </c>
      <c r="DL387" s="22">
        <v>31444.169930014701</v>
      </c>
      <c r="DM387" s="6">
        <v>-4.7266341224459003E-2</v>
      </c>
      <c r="DN387" s="6">
        <v>-1.0333001026439099</v>
      </c>
      <c r="DO387" s="5">
        <v>0.66174171917921398</v>
      </c>
      <c r="DP387" s="5">
        <v>0.84372387259436699</v>
      </c>
      <c r="DQ387" s="24">
        <v>33614.539389988502</v>
      </c>
      <c r="DR387" s="26">
        <v>32531.245573264699</v>
      </c>
      <c r="DS387" t="s">
        <v>1443</v>
      </c>
      <c r="DT387" t="s">
        <v>1442</v>
      </c>
      <c r="DU387" t="s">
        <v>904</v>
      </c>
      <c r="DV387" t="s">
        <v>904</v>
      </c>
      <c r="DW387" t="s">
        <v>5846</v>
      </c>
      <c r="DX387" t="s">
        <v>5847</v>
      </c>
      <c r="DY387" t="s">
        <v>5848</v>
      </c>
      <c r="DZ387" t="s">
        <v>5849</v>
      </c>
      <c r="EA387" t="s">
        <v>5850</v>
      </c>
      <c r="EB387" t="str">
        <f>"SIRPA"</f>
        <v>SIRPA</v>
      </c>
      <c r="EC387" t="s">
        <v>5851</v>
      </c>
      <c r="ED387" t="s">
        <v>1506</v>
      </c>
      <c r="EE387">
        <v>9606</v>
      </c>
      <c r="EF387" s="15" t="str">
        <f>HYPERLINK("http://www.uniprot.org/uniprot/P78324", "P78324")</f>
        <v>P78324</v>
      </c>
      <c r="EG387" t="s">
        <v>5852</v>
      </c>
      <c r="EH387" t="s">
        <v>1508</v>
      </c>
      <c r="EI387" t="s">
        <v>2755</v>
      </c>
      <c r="EJ387" t="s">
        <v>1542</v>
      </c>
      <c r="EK387" t="s">
        <v>1508</v>
      </c>
      <c r="EL387" t="s">
        <v>1508</v>
      </c>
      <c r="EM387" t="s">
        <v>5853</v>
      </c>
      <c r="EN387" t="s">
        <v>1508</v>
      </c>
      <c r="EO387" t="s">
        <v>1508</v>
      </c>
      <c r="EP387" t="s">
        <v>1575</v>
      </c>
      <c r="EQ387" t="s">
        <v>1514</v>
      </c>
      <c r="ER387" t="s">
        <v>5854</v>
      </c>
      <c r="ES387" t="s">
        <v>5855</v>
      </c>
      <c r="ET387" t="s">
        <v>5856</v>
      </c>
      <c r="EU387" t="s">
        <v>1508</v>
      </c>
      <c r="EV387" t="s">
        <v>5857</v>
      </c>
      <c r="EW387" t="s">
        <v>98</v>
      </c>
    </row>
    <row r="388" spans="1:153">
      <c r="A388">
        <v>509</v>
      </c>
      <c r="B388">
        <v>1</v>
      </c>
      <c r="C388" t="s">
        <v>906</v>
      </c>
      <c r="D388" t="s">
        <v>98</v>
      </c>
      <c r="E388" t="s">
        <v>98</v>
      </c>
      <c r="F388" t="s">
        <v>98</v>
      </c>
      <c r="G388" t="s">
        <v>98</v>
      </c>
      <c r="H388" t="s">
        <v>98</v>
      </c>
      <c r="I388">
        <v>8.6999999999999993</v>
      </c>
      <c r="J388">
        <v>529</v>
      </c>
      <c r="K388">
        <v>51522</v>
      </c>
      <c r="L388" t="s">
        <v>907</v>
      </c>
      <c r="M388">
        <v>11</v>
      </c>
      <c r="N388">
        <v>11</v>
      </c>
      <c r="O388">
        <v>1</v>
      </c>
      <c r="P388">
        <v>7</v>
      </c>
      <c r="Q388">
        <v>4</v>
      </c>
      <c r="R388">
        <v>7</v>
      </c>
      <c r="S388">
        <v>4</v>
      </c>
      <c r="T388">
        <v>7</v>
      </c>
      <c r="U388">
        <v>4</v>
      </c>
      <c r="V388">
        <v>7</v>
      </c>
      <c r="W388" s="1">
        <v>49044.585509999997</v>
      </c>
      <c r="X388" s="1">
        <v>53735.782469999998</v>
      </c>
      <c r="Y388" s="1">
        <v>8693.3185730000005</v>
      </c>
      <c r="Z388" s="1">
        <v>81359.426760000002</v>
      </c>
      <c r="AA388" s="1">
        <v>22158.863979999998</v>
      </c>
      <c r="AB388" s="1">
        <v>47762.351170000002</v>
      </c>
      <c r="AC388" s="1">
        <v>68294.597599999994</v>
      </c>
      <c r="AD388" s="1">
        <v>60976.031490000001</v>
      </c>
      <c r="AE388" s="1">
        <v>42126.554810000001</v>
      </c>
      <c r="AF388" s="1">
        <v>72615.568849999996</v>
      </c>
      <c r="AG388" s="1">
        <v>55341.529179999998</v>
      </c>
      <c r="AH388">
        <v>4</v>
      </c>
      <c r="AI388" s="1">
        <v>13677.78674</v>
      </c>
      <c r="AJ388" s="1">
        <v>12805.890439999999</v>
      </c>
      <c r="AK388" s="1">
        <v>14622.36145</v>
      </c>
      <c r="AL388" s="1">
        <v>18293.829959999999</v>
      </c>
      <c r="AM388" s="1">
        <v>28391.168949999999</v>
      </c>
      <c r="AN388" s="1">
        <v>16644.247439999999</v>
      </c>
      <c r="AO388" s="1">
        <v>36234.36292</v>
      </c>
      <c r="AP388" s="1">
        <v>14084.208619999999</v>
      </c>
      <c r="AQ388" s="1">
        <v>14281.23718</v>
      </c>
      <c r="AR388" s="1">
        <v>16964.208070000001</v>
      </c>
      <c r="AS388" s="1">
        <v>18599.930179999999</v>
      </c>
      <c r="AT388" s="1">
        <v>34850.356470136299</v>
      </c>
      <c r="AU388" s="1">
        <v>51100.782762999901</v>
      </c>
      <c r="AV388" s="1">
        <v>18599.930177272701</v>
      </c>
      <c r="AW388" s="1">
        <v>24510.820729763</v>
      </c>
      <c r="AX388" s="1">
        <v>47519.873422831501</v>
      </c>
      <c r="AY388" s="1">
        <v>6176.5703131398404</v>
      </c>
      <c r="AZ388" s="1">
        <v>59523.405196647102</v>
      </c>
      <c r="BA388" s="1">
        <v>39193.532392800298</v>
      </c>
      <c r="BB388" s="1">
        <v>34501.203546639503</v>
      </c>
      <c r="BC388" s="1">
        <v>40169.607035665598</v>
      </c>
      <c r="BD388" s="1">
        <v>42112.333974904701</v>
      </c>
      <c r="BE388" s="1">
        <v>26358.862044800699</v>
      </c>
      <c r="BF388" s="1">
        <v>49311.551550871904</v>
      </c>
      <c r="BG388" s="1">
        <v>39319.949377963101</v>
      </c>
      <c r="BH388" s="1">
        <v>39319.949377963101</v>
      </c>
      <c r="BI388" s="1">
        <v>27842.181752443699</v>
      </c>
      <c r="BJ388" s="1">
        <v>24173.079935934798</v>
      </c>
      <c r="BK388" s="1">
        <v>26064.1137719342</v>
      </c>
      <c r="BL388" s="1">
        <v>28839.796634344399</v>
      </c>
      <c r="BM388" s="1">
        <v>44756.189909406297</v>
      </c>
      <c r="BN388" s="1">
        <v>28466.859049168699</v>
      </c>
      <c r="BO388" s="1">
        <v>59135.935162271999</v>
      </c>
      <c r="BP388" s="1">
        <v>23947.319752401101</v>
      </c>
      <c r="BQ388" s="1">
        <v>42013.8075511567</v>
      </c>
      <c r="BR388" s="1">
        <v>17873.075663403299</v>
      </c>
      <c r="BS388" s="1">
        <v>31390.536176490099</v>
      </c>
      <c r="BT388" s="1">
        <v>31390.536176490099</v>
      </c>
      <c r="BU388" s="1">
        <v>35132.240085236699</v>
      </c>
      <c r="BV388" s="7">
        <v>0.89349657466564703</v>
      </c>
      <c r="BW388" s="7">
        <v>1.1191984707654901</v>
      </c>
      <c r="BX388" s="1">
        <v>21900.334364286999</v>
      </c>
      <c r="BY388" s="1">
        <v>42458.8441318451</v>
      </c>
      <c r="BZ388" s="1">
        <v>5518.7444179719796</v>
      </c>
      <c r="CA388" s="1">
        <v>53183.958655639603</v>
      </c>
      <c r="CB388" s="1">
        <v>35019.286942014201</v>
      </c>
      <c r="CC388" s="1">
        <v>30826.7071907647</v>
      </c>
      <c r="CD388" s="1">
        <v>35891.406292032298</v>
      </c>
      <c r="CE388" s="1">
        <v>37627.226157753197</v>
      </c>
      <c r="CF388" s="1">
        <v>23551.5529491138</v>
      </c>
      <c r="CG388" s="1">
        <v>44059.702402152499</v>
      </c>
      <c r="CH388" s="1">
        <v>35132.240085236699</v>
      </c>
      <c r="CI388" s="1">
        <v>31160.927240109999</v>
      </c>
      <c r="CJ388" s="1">
        <v>27054.474097990202</v>
      </c>
      <c r="CK388" s="1">
        <v>29170.916275406598</v>
      </c>
      <c r="CL388" s="1">
        <v>32277.456290346101</v>
      </c>
      <c r="CM388" s="1">
        <v>50091.0593038976</v>
      </c>
      <c r="CN388" s="1">
        <v>31860.065115326499</v>
      </c>
      <c r="CO388" s="1">
        <v>66184.848200902197</v>
      </c>
      <c r="CP388" s="1">
        <v>26801.8036458196</v>
      </c>
      <c r="CQ388" s="1">
        <v>47021.789162290297</v>
      </c>
      <c r="CR388" s="1">
        <v>20003.518950357</v>
      </c>
      <c r="CS388" s="1">
        <v>35132.240085236699</v>
      </c>
      <c r="CT388" s="20">
        <v>25495.246252083001</v>
      </c>
      <c r="CU388" s="20">
        <v>40652.319922457398</v>
      </c>
      <c r="CV388" s="20">
        <v>46779.054998279702</v>
      </c>
      <c r="CW388" s="20">
        <v>33878.488816287398</v>
      </c>
      <c r="CX388" s="20">
        <v>31737.559568197099</v>
      </c>
      <c r="CY388" s="20">
        <v>26831.661874537302</v>
      </c>
      <c r="CZ388" s="20">
        <v>30167.850293998599</v>
      </c>
      <c r="DA388" s="20">
        <v>32542.506035716699</v>
      </c>
      <c r="DB388" s="20">
        <v>58832.6683095958</v>
      </c>
      <c r="DC388" s="22">
        <v>31159.1402643326</v>
      </c>
      <c r="DD388" s="22">
        <v>35440.212540327499</v>
      </c>
      <c r="DE388" s="22">
        <v>34929.150400426799</v>
      </c>
      <c r="DF388" s="22">
        <v>25767.8895742567</v>
      </c>
      <c r="DG388" s="22">
        <v>42579.564643989797</v>
      </c>
      <c r="DH388" s="22">
        <v>29113.279109275201</v>
      </c>
      <c r="DI388" s="22">
        <v>55950.7224798854</v>
      </c>
      <c r="DJ388" s="22">
        <v>27123.067545784299</v>
      </c>
      <c r="DK388" s="22">
        <v>41481.392218060202</v>
      </c>
      <c r="DL388" s="22">
        <v>25320.929723165998</v>
      </c>
      <c r="DM388" s="6">
        <v>-5.8245446819912901E-2</v>
      </c>
      <c r="DN388" s="6">
        <v>-1.0412083295404799</v>
      </c>
      <c r="DO388" s="5">
        <v>0.74072161328852604</v>
      </c>
      <c r="DP388" s="5">
        <v>0.88265736036269804</v>
      </c>
      <c r="DQ388" s="24">
        <v>36324.150674572498</v>
      </c>
      <c r="DR388" s="26">
        <v>34886.534849950403</v>
      </c>
      <c r="DS388" t="s">
        <v>1443</v>
      </c>
      <c r="DT388" t="s">
        <v>1442</v>
      </c>
      <c r="DU388" t="s">
        <v>906</v>
      </c>
      <c r="DV388" t="s">
        <v>906</v>
      </c>
      <c r="DW388" t="s">
        <v>5858</v>
      </c>
      <c r="DX388" t="s">
        <v>5859</v>
      </c>
      <c r="DY388" t="s">
        <v>5860</v>
      </c>
      <c r="DZ388" t="s">
        <v>5861</v>
      </c>
      <c r="EA388" t="s">
        <v>5862</v>
      </c>
      <c r="EB388" t="str">
        <f>"CDSN"</f>
        <v>CDSN</v>
      </c>
      <c r="EC388" t="s">
        <v>1508</v>
      </c>
      <c r="ED388" t="s">
        <v>1506</v>
      </c>
      <c r="EE388">
        <v>9606</v>
      </c>
      <c r="EF388" s="15" t="str">
        <f>HYPERLINK("http://www.uniprot.org/uniprot/Q15517", "Q15517")</f>
        <v>Q15517</v>
      </c>
      <c r="EG388" t="s">
        <v>5863</v>
      </c>
      <c r="EH388" t="s">
        <v>1508</v>
      </c>
      <c r="EI388" t="s">
        <v>1509</v>
      </c>
      <c r="EJ388" t="s">
        <v>1510</v>
      </c>
      <c r="EK388" t="s">
        <v>1508</v>
      </c>
      <c r="EL388" t="s">
        <v>5048</v>
      </c>
      <c r="EM388" t="s">
        <v>1528</v>
      </c>
      <c r="EN388" t="s">
        <v>1508</v>
      </c>
      <c r="EO388" t="s">
        <v>1508</v>
      </c>
      <c r="EP388" t="s">
        <v>1604</v>
      </c>
      <c r="EQ388" t="s">
        <v>1508</v>
      </c>
      <c r="ER388" t="s">
        <v>5864</v>
      </c>
      <c r="ES388" t="s">
        <v>5865</v>
      </c>
      <c r="ET388" t="s">
        <v>4991</v>
      </c>
      <c r="EU388" t="s">
        <v>1508</v>
      </c>
      <c r="EV388" t="s">
        <v>3350</v>
      </c>
      <c r="EW388" t="s">
        <v>98</v>
      </c>
    </row>
    <row r="389" spans="1:153">
      <c r="A389">
        <v>408</v>
      </c>
      <c r="B389">
        <v>1</v>
      </c>
      <c r="C389" t="s">
        <v>908</v>
      </c>
      <c r="D389" t="s">
        <v>98</v>
      </c>
      <c r="E389" t="s">
        <v>98</v>
      </c>
      <c r="F389" t="s">
        <v>98</v>
      </c>
      <c r="G389" t="s">
        <v>98</v>
      </c>
      <c r="H389" t="s">
        <v>98</v>
      </c>
      <c r="I389">
        <v>3.8</v>
      </c>
      <c r="J389">
        <v>494</v>
      </c>
      <c r="K389">
        <v>53801</v>
      </c>
      <c r="L389" t="s">
        <v>909</v>
      </c>
      <c r="M389">
        <v>3</v>
      </c>
      <c r="N389">
        <v>3</v>
      </c>
      <c r="O389">
        <v>1</v>
      </c>
      <c r="P389">
        <v>2</v>
      </c>
      <c r="Q389">
        <v>1</v>
      </c>
      <c r="R389">
        <v>2</v>
      </c>
      <c r="S389">
        <v>1</v>
      </c>
      <c r="T389">
        <v>2</v>
      </c>
      <c r="U389">
        <v>1</v>
      </c>
      <c r="V389">
        <v>2</v>
      </c>
      <c r="W389" s="1">
        <v>72736.868159999998</v>
      </c>
      <c r="X389" s="1">
        <v>56826.994140000003</v>
      </c>
      <c r="Y389" s="1">
        <v>12668.78198</v>
      </c>
      <c r="Z389" s="1">
        <v>122179.6875</v>
      </c>
      <c r="AA389" s="1">
        <v>27948.214360000002</v>
      </c>
      <c r="AB389" s="1">
        <v>67328.816409999999</v>
      </c>
      <c r="AC389" s="1">
        <v>79424.769530000005</v>
      </c>
      <c r="AD389" s="1">
        <v>87961.625</v>
      </c>
      <c r="AE389" s="1">
        <v>69670.512700000007</v>
      </c>
      <c r="AF389" s="1">
        <v>64964.054689999997</v>
      </c>
      <c r="AG389" s="1">
        <v>72115.726939999993</v>
      </c>
      <c r="AH389">
        <v>1</v>
      </c>
      <c r="AI389" s="1">
        <v>2133.9816890000002</v>
      </c>
      <c r="AJ389" s="1">
        <v>2028.3394780000001</v>
      </c>
      <c r="AK389" s="1">
        <v>1960.6304929999999</v>
      </c>
      <c r="AL389" s="1">
        <v>3373.2717290000001</v>
      </c>
      <c r="AM389" s="1">
        <v>1714.8393550000001</v>
      </c>
      <c r="AN389" s="1">
        <v>2228.3015140000002</v>
      </c>
      <c r="AO389" s="1">
        <v>4251.7993159999996</v>
      </c>
      <c r="AP389" s="1">
        <v>1579.5146480000001</v>
      </c>
      <c r="AQ389" s="1">
        <v>2105.7973630000001</v>
      </c>
      <c r="AR389" s="1">
        <v>3080.6428219999998</v>
      </c>
      <c r="AS389" s="1">
        <v>2445.7118409999998</v>
      </c>
      <c r="AT389" s="1">
        <v>34578.585529909004</v>
      </c>
      <c r="AU389" s="1">
        <v>66711.459219090801</v>
      </c>
      <c r="AV389" s="1">
        <v>2445.7118407272701</v>
      </c>
      <c r="AW389" s="1">
        <v>36351.420189913799</v>
      </c>
      <c r="AX389" s="1">
        <v>50253.507893746399</v>
      </c>
      <c r="AY389" s="1">
        <v>9001.1221864501003</v>
      </c>
      <c r="AZ389" s="1">
        <v>89387.933709456003</v>
      </c>
      <c r="BA389" s="1">
        <v>49433.456779564898</v>
      </c>
      <c r="BB389" s="1">
        <v>48635.068052822098</v>
      </c>
      <c r="BC389" s="1">
        <v>46716.166329947097</v>
      </c>
      <c r="BD389" s="1">
        <v>60749.596824496897</v>
      </c>
      <c r="BE389" s="1">
        <v>43593.297413770597</v>
      </c>
      <c r="BF389" s="1">
        <v>44115.585438942602</v>
      </c>
      <c r="BG389" s="1">
        <v>51237.954112416701</v>
      </c>
      <c r="BH389" s="1">
        <v>51237.954112416701</v>
      </c>
      <c r="BI389" s="1">
        <v>4343.8830543957502</v>
      </c>
      <c r="BJ389" s="1">
        <v>3828.8014854284702</v>
      </c>
      <c r="BK389" s="1">
        <v>3494.7909343518199</v>
      </c>
      <c r="BL389" s="1">
        <v>5317.8842740672098</v>
      </c>
      <c r="BM389" s="1">
        <v>2703.29397044794</v>
      </c>
      <c r="BN389" s="1">
        <v>3811.0912101465001</v>
      </c>
      <c r="BO389" s="1">
        <v>6939.1072013352896</v>
      </c>
      <c r="BP389" s="1">
        <v>2685.6420087064298</v>
      </c>
      <c r="BQ389" s="1">
        <v>6195.0210640514897</v>
      </c>
      <c r="BR389" s="1">
        <v>3245.6901036775898</v>
      </c>
      <c r="BS389" s="1">
        <v>4127.5534520410101</v>
      </c>
      <c r="BT389" s="1">
        <v>4127.5534520410101</v>
      </c>
      <c r="BU389" s="1">
        <v>14542.606175380801</v>
      </c>
      <c r="BV389" s="7">
        <v>0.283824879960549</v>
      </c>
      <c r="BW389" s="7">
        <v>3.5232992968727501</v>
      </c>
      <c r="BX389" s="1">
        <v>10317.437471797701</v>
      </c>
      <c r="BY389" s="1">
        <v>14263.1958455391</v>
      </c>
      <c r="BZ389" s="1">
        <v>2554.7424240794398</v>
      </c>
      <c r="CA389" s="1">
        <v>25370.519555007901</v>
      </c>
      <c r="CB389" s="1">
        <v>14030.444936495</v>
      </c>
      <c r="CC389" s="1">
        <v>13803.842351965401</v>
      </c>
      <c r="CD389" s="1">
        <v>13259.2103008143</v>
      </c>
      <c r="CE389" s="1">
        <v>17242.247026364599</v>
      </c>
      <c r="CF389" s="1">
        <v>12372.862405548</v>
      </c>
      <c r="CG389" s="1">
        <v>12521.1007415972</v>
      </c>
      <c r="CH389" s="1">
        <v>14542.606175380801</v>
      </c>
      <c r="CI389" s="1">
        <v>15304.800111250001</v>
      </c>
      <c r="CJ389" s="1">
        <v>13490.013581475499</v>
      </c>
      <c r="CK389" s="1">
        <v>12313.194441719001</v>
      </c>
      <c r="CL389" s="1">
        <v>18736.497923671599</v>
      </c>
      <c r="CM389" s="1">
        <v>9524.5137453196094</v>
      </c>
      <c r="CN389" s="1">
        <v>13427.6149810271</v>
      </c>
      <c r="CO389" s="1">
        <v>24448.551523389298</v>
      </c>
      <c r="CP389" s="1">
        <v>9462.3206009273199</v>
      </c>
      <c r="CQ389" s="1">
        <v>21826.913359084501</v>
      </c>
      <c r="CR389" s="1">
        <v>11435.537660154099</v>
      </c>
      <c r="CS389" s="1">
        <v>14542.606175380801</v>
      </c>
      <c r="CT389" s="20">
        <v>12011.031642644801</v>
      </c>
      <c r="CU389" s="20">
        <v>13656.330323760199</v>
      </c>
      <c r="CV389" s="20">
        <v>22315.1671969946</v>
      </c>
      <c r="CW389" s="20">
        <v>13573.385222139101</v>
      </c>
      <c r="CX389" s="20">
        <v>15588.0151276408</v>
      </c>
      <c r="CY389" s="20">
        <v>13378.9140306355</v>
      </c>
      <c r="CZ389" s="20">
        <v>12734.0054406124</v>
      </c>
      <c r="DA389" s="20">
        <v>18890.354657583201</v>
      </c>
      <c r="DB389" s="20">
        <v>11186.6781372893</v>
      </c>
      <c r="DC389" s="22">
        <v>13952.7020310649</v>
      </c>
      <c r="DD389" s="22">
        <v>13092.5277029916</v>
      </c>
      <c r="DE389" s="22">
        <v>16005.8845980361</v>
      </c>
      <c r="DF389" s="22">
        <v>13537.219939274901</v>
      </c>
      <c r="DG389" s="22">
        <v>12100.467987153301</v>
      </c>
      <c r="DH389" s="22">
        <v>12269.9655917047</v>
      </c>
      <c r="DI389" s="22">
        <v>20668.0858006665</v>
      </c>
      <c r="DJ389" s="22">
        <v>9575.7421474449402</v>
      </c>
      <c r="DK389" s="22">
        <v>19255.131931132601</v>
      </c>
      <c r="DL389" s="22">
        <v>14475.375365603501</v>
      </c>
      <c r="DM389" s="6">
        <v>-3.1665859354035299E-2</v>
      </c>
      <c r="DN389" s="6">
        <v>-1.0221871633796</v>
      </c>
      <c r="DO389" s="5">
        <v>0.83802244653992697</v>
      </c>
      <c r="DP389" s="5">
        <v>0.93850475427852698</v>
      </c>
      <c r="DQ389" s="24">
        <v>14814.875753255499</v>
      </c>
      <c r="DR389" s="26">
        <v>14493.3103095073</v>
      </c>
      <c r="DS389" t="s">
        <v>1443</v>
      </c>
      <c r="DT389" t="s">
        <v>1442</v>
      </c>
      <c r="DU389" t="s">
        <v>908</v>
      </c>
      <c r="DV389" t="s">
        <v>908</v>
      </c>
      <c r="DW389" t="s">
        <v>5866</v>
      </c>
      <c r="DX389" t="s">
        <v>5867</v>
      </c>
      <c r="DY389" t="s">
        <v>5868</v>
      </c>
      <c r="DZ389" t="s">
        <v>5869</v>
      </c>
      <c r="EA389" t="s">
        <v>5870</v>
      </c>
      <c r="EB389" t="str">
        <f>"ALDH9A1"</f>
        <v>ALDH9A1</v>
      </c>
      <c r="EC389" t="s">
        <v>5871</v>
      </c>
      <c r="ED389" t="s">
        <v>1506</v>
      </c>
      <c r="EE389">
        <v>9606</v>
      </c>
      <c r="EF389" s="15" t="str">
        <f>HYPERLINK("http://www.uniprot.org/uniprot/P49189", "P49189")</f>
        <v>P49189</v>
      </c>
      <c r="EG389" t="s">
        <v>5872</v>
      </c>
      <c r="EH389" t="s">
        <v>1508</v>
      </c>
      <c r="EI389" t="s">
        <v>3082</v>
      </c>
      <c r="EJ389" t="s">
        <v>1542</v>
      </c>
      <c r="EK389" t="s">
        <v>1508</v>
      </c>
      <c r="EL389" t="s">
        <v>1508</v>
      </c>
      <c r="EM389" t="s">
        <v>1508</v>
      </c>
      <c r="EN389" t="s">
        <v>3410</v>
      </c>
      <c r="EO389" t="s">
        <v>1574</v>
      </c>
      <c r="EP389" t="s">
        <v>2610</v>
      </c>
      <c r="EQ389" t="s">
        <v>1508</v>
      </c>
      <c r="ER389" t="s">
        <v>5873</v>
      </c>
      <c r="ES389" t="s">
        <v>3687</v>
      </c>
      <c r="ET389" t="s">
        <v>5874</v>
      </c>
      <c r="EU389" t="s">
        <v>5875</v>
      </c>
      <c r="EV389" t="s">
        <v>5876</v>
      </c>
      <c r="EW389" t="s">
        <v>98</v>
      </c>
    </row>
    <row r="390" spans="1:153">
      <c r="A390">
        <v>570</v>
      </c>
      <c r="B390">
        <v>1</v>
      </c>
      <c r="C390" t="s">
        <v>910</v>
      </c>
      <c r="D390" t="s">
        <v>98</v>
      </c>
      <c r="E390" t="s">
        <v>98</v>
      </c>
      <c r="F390" t="s">
        <v>98</v>
      </c>
      <c r="G390" t="s">
        <v>98</v>
      </c>
      <c r="H390" t="s">
        <v>98</v>
      </c>
      <c r="I390">
        <v>5.4</v>
      </c>
      <c r="J390">
        <v>445</v>
      </c>
      <c r="K390">
        <v>49364</v>
      </c>
      <c r="L390" t="s">
        <v>911</v>
      </c>
      <c r="M390">
        <v>7</v>
      </c>
      <c r="N390">
        <v>7</v>
      </c>
      <c r="O390">
        <v>1</v>
      </c>
      <c r="P390">
        <v>4</v>
      </c>
      <c r="Q390">
        <v>3</v>
      </c>
      <c r="R390">
        <v>4</v>
      </c>
      <c r="S390">
        <v>3</v>
      </c>
      <c r="T390">
        <v>4</v>
      </c>
      <c r="U390">
        <v>3</v>
      </c>
      <c r="V390">
        <v>4</v>
      </c>
      <c r="W390" s="1">
        <v>24507.400389999999</v>
      </c>
      <c r="X390" s="1">
        <v>21745.271000000001</v>
      </c>
      <c r="Y390" s="1">
        <v>3303.2585450000001</v>
      </c>
      <c r="Z390" s="1">
        <v>74361.673339999994</v>
      </c>
      <c r="AA390" s="1">
        <v>15193.87146</v>
      </c>
      <c r="AB390" s="1">
        <v>32576.618160000002</v>
      </c>
      <c r="AC390" s="1">
        <v>27465.863280000001</v>
      </c>
      <c r="AD390" s="1">
        <v>50670.518069999998</v>
      </c>
      <c r="AE390" s="1">
        <v>17451.356930000002</v>
      </c>
      <c r="AF390" s="1">
        <v>26816.849119999999</v>
      </c>
      <c r="AG390" s="1">
        <v>32309.935750000001</v>
      </c>
      <c r="AH390">
        <v>3</v>
      </c>
      <c r="AI390" s="1">
        <v>28713.20264</v>
      </c>
      <c r="AJ390" s="1">
        <v>29529.20117</v>
      </c>
      <c r="AK390" s="1">
        <v>36850.432130000001</v>
      </c>
      <c r="AL390" s="1">
        <v>55033.83008</v>
      </c>
      <c r="AM390" s="1">
        <v>31033.808590000001</v>
      </c>
      <c r="AN390" s="1">
        <v>25280.906009999999</v>
      </c>
      <c r="AO390" s="1">
        <v>54513.291989999998</v>
      </c>
      <c r="AP390" s="1">
        <v>43238.556149999997</v>
      </c>
      <c r="AQ390" s="1">
        <v>37305.036870000004</v>
      </c>
      <c r="AR390" s="1">
        <v>45065.604979999996</v>
      </c>
      <c r="AS390" s="1">
        <v>38656.387060000001</v>
      </c>
      <c r="AT390" s="1">
        <v>34164.6760779545</v>
      </c>
      <c r="AU390" s="1">
        <v>29672.965094999901</v>
      </c>
      <c r="AV390" s="1">
        <v>38656.387060909001</v>
      </c>
      <c r="AW390" s="1">
        <v>12247.9676658565</v>
      </c>
      <c r="AX390" s="1">
        <v>19229.877708435</v>
      </c>
      <c r="AY390" s="1">
        <v>2346.9528344492301</v>
      </c>
      <c r="AZ390" s="1">
        <v>54403.775807988903</v>
      </c>
      <c r="BA390" s="1">
        <v>26874.1887570156</v>
      </c>
      <c r="BB390" s="1">
        <v>23531.767311850101</v>
      </c>
      <c r="BC390" s="1">
        <v>16154.907908161</v>
      </c>
      <c r="BD390" s="1">
        <v>34994.959945781899</v>
      </c>
      <c r="BE390" s="1">
        <v>10919.428656987</v>
      </c>
      <c r="BF390" s="1">
        <v>18210.701351723001</v>
      </c>
      <c r="BG390" s="1">
        <v>22956.088437006201</v>
      </c>
      <c r="BH390" s="1">
        <v>22956.088437006201</v>
      </c>
      <c r="BI390" s="1">
        <v>58447.921567581601</v>
      </c>
      <c r="BJ390" s="1">
        <v>55740.8907776591</v>
      </c>
      <c r="BK390" s="1">
        <v>65685.276544799199</v>
      </c>
      <c r="BL390" s="1">
        <v>86759.550678379106</v>
      </c>
      <c r="BM390" s="1">
        <v>48922.079725294498</v>
      </c>
      <c r="BN390" s="1">
        <v>43238.241357336701</v>
      </c>
      <c r="BO390" s="1">
        <v>88967.881337394298</v>
      </c>
      <c r="BP390" s="1">
        <v>73518.332317644905</v>
      </c>
      <c r="BQ390" s="1">
        <v>109747.25928786601</v>
      </c>
      <c r="BR390" s="1">
        <v>47480.021719905002</v>
      </c>
      <c r="BS390" s="1">
        <v>65239.208143056399</v>
      </c>
      <c r="BT390" s="1">
        <v>65239.208143056399</v>
      </c>
      <c r="BU390" s="1">
        <v>38699.315648887903</v>
      </c>
      <c r="BV390" s="7">
        <v>1.6857974630600701</v>
      </c>
      <c r="BW390" s="7">
        <v>0.59319106945669997</v>
      </c>
      <c r="BX390" s="1">
        <v>20647.592818742702</v>
      </c>
      <c r="BY390" s="1">
        <v>32417.679055835299</v>
      </c>
      <c r="BZ390" s="1">
        <v>3956.4871342361798</v>
      </c>
      <c r="CA390" s="1">
        <v>91713.747237996897</v>
      </c>
      <c r="CB390" s="1">
        <v>45304.439228374598</v>
      </c>
      <c r="CC390" s="1">
        <v>39669.793635637099</v>
      </c>
      <c r="CD390" s="1">
        <v>27233.902767547101</v>
      </c>
      <c r="CE390" s="1">
        <v>58994.414696488202</v>
      </c>
      <c r="CF390" s="1">
        <v>18407.945128014198</v>
      </c>
      <c r="CG390" s="1">
        <v>30699.5541392794</v>
      </c>
      <c r="CH390" s="1">
        <v>38699.315648887903</v>
      </c>
      <c r="CI390" s="1">
        <v>34670.785102195099</v>
      </c>
      <c r="CJ390" s="1">
        <v>33064.998612868701</v>
      </c>
      <c r="CK390" s="1">
        <v>38963.919441168502</v>
      </c>
      <c r="CL390" s="1">
        <v>51464.9906524904</v>
      </c>
      <c r="CM390" s="1">
        <v>29020.140792293401</v>
      </c>
      <c r="CN390" s="1">
        <v>25648.5386321855</v>
      </c>
      <c r="CO390" s="1">
        <v>52774.952677825699</v>
      </c>
      <c r="CP390" s="1">
        <v>43610.418172176898</v>
      </c>
      <c r="CQ390" s="1">
        <v>65101.0941069115</v>
      </c>
      <c r="CR390" s="1">
        <v>28164.724861857801</v>
      </c>
      <c r="CS390" s="1">
        <v>38699.315648887903</v>
      </c>
      <c r="CT390" s="20">
        <v>24036.868783383299</v>
      </c>
      <c r="CU390" s="20">
        <v>31038.382863864801</v>
      </c>
      <c r="CV390" s="20">
        <v>80668.730470473107</v>
      </c>
      <c r="CW390" s="20">
        <v>43828.589093435803</v>
      </c>
      <c r="CX390" s="20">
        <v>35312.367279003702</v>
      </c>
      <c r="CY390" s="20">
        <v>32792.685581289603</v>
      </c>
      <c r="CZ390" s="20">
        <v>40295.535370604601</v>
      </c>
      <c r="DA390" s="20">
        <v>51887.600865179898</v>
      </c>
      <c r="DB390" s="20">
        <v>34084.572002611298</v>
      </c>
      <c r="DC390" s="22">
        <v>40097.589940461003</v>
      </c>
      <c r="DD390" s="22">
        <v>26891.543188118201</v>
      </c>
      <c r="DE390" s="22">
        <v>54764.195879854597</v>
      </c>
      <c r="DF390" s="22">
        <v>20140.238665896301</v>
      </c>
      <c r="DG390" s="22">
        <v>29668.236024019301</v>
      </c>
      <c r="DH390" s="22">
        <v>23437.273628942799</v>
      </c>
      <c r="DI390" s="22">
        <v>44614.391532681097</v>
      </c>
      <c r="DJ390" s="22">
        <v>44133.161089266701</v>
      </c>
      <c r="DK390" s="22">
        <v>57430.482050634702</v>
      </c>
      <c r="DL390" s="22">
        <v>35651.5781382895</v>
      </c>
      <c r="DM390" s="6">
        <v>-0.14092362258739599</v>
      </c>
      <c r="DN390" s="6">
        <v>-1.10260928785774</v>
      </c>
      <c r="DO390" s="5">
        <v>0.52792725379738903</v>
      </c>
      <c r="DP390" s="5">
        <v>0.79938692223385899</v>
      </c>
      <c r="DQ390" s="24">
        <v>41549.481367760702</v>
      </c>
      <c r="DR390" s="26">
        <v>37682.869013816402</v>
      </c>
      <c r="DS390" t="s">
        <v>1443</v>
      </c>
      <c r="DT390" t="s">
        <v>1442</v>
      </c>
      <c r="DU390" t="s">
        <v>910</v>
      </c>
      <c r="DV390" t="s">
        <v>910</v>
      </c>
      <c r="DW390" t="s">
        <v>5877</v>
      </c>
      <c r="DX390" t="s">
        <v>5878</v>
      </c>
      <c r="DY390" t="s">
        <v>5879</v>
      </c>
      <c r="DZ390" t="s">
        <v>5880</v>
      </c>
      <c r="EA390" t="s">
        <v>5881</v>
      </c>
      <c r="EB390" t="str">
        <f>"GSDMA"</f>
        <v>GSDMA</v>
      </c>
      <c r="EC390" t="s">
        <v>5882</v>
      </c>
      <c r="ED390" t="s">
        <v>1506</v>
      </c>
      <c r="EE390">
        <v>9606</v>
      </c>
      <c r="EF390" s="15" t="str">
        <f>HYPERLINK("http://www.uniprot.org/uniprot/Q96QA5", "Q96QA5")</f>
        <v>Q96QA5</v>
      </c>
      <c r="EG390" t="s">
        <v>5883</v>
      </c>
      <c r="EH390" t="s">
        <v>5884</v>
      </c>
      <c r="EI390" t="s">
        <v>3853</v>
      </c>
      <c r="EJ390" t="s">
        <v>1510</v>
      </c>
      <c r="EK390" t="s">
        <v>1508</v>
      </c>
      <c r="EL390" t="s">
        <v>1508</v>
      </c>
      <c r="EM390" t="s">
        <v>1508</v>
      </c>
      <c r="EN390" t="s">
        <v>1508</v>
      </c>
      <c r="EO390" t="s">
        <v>1508</v>
      </c>
      <c r="EP390" t="s">
        <v>4142</v>
      </c>
      <c r="EQ390" t="s">
        <v>1508</v>
      </c>
      <c r="ER390" t="s">
        <v>5885</v>
      </c>
      <c r="ES390" t="s">
        <v>5886</v>
      </c>
      <c r="ET390" t="s">
        <v>1508</v>
      </c>
      <c r="EU390" t="s">
        <v>1508</v>
      </c>
      <c r="EV390" t="s">
        <v>1508</v>
      </c>
      <c r="EW390" t="s">
        <v>98</v>
      </c>
    </row>
    <row r="391" spans="1:153">
      <c r="A391">
        <v>454</v>
      </c>
      <c r="B391">
        <v>1</v>
      </c>
      <c r="C391" t="s">
        <v>912</v>
      </c>
      <c r="D391" t="s">
        <v>98</v>
      </c>
      <c r="E391" t="s">
        <v>98</v>
      </c>
      <c r="F391" t="s">
        <v>98</v>
      </c>
      <c r="G391" t="s">
        <v>98</v>
      </c>
      <c r="H391" t="s">
        <v>98</v>
      </c>
      <c r="I391">
        <v>6.1</v>
      </c>
      <c r="J391">
        <v>475</v>
      </c>
      <c r="K391">
        <v>51901</v>
      </c>
      <c r="L391" t="s">
        <v>913</v>
      </c>
      <c r="M391">
        <v>5</v>
      </c>
      <c r="N391">
        <v>5</v>
      </c>
      <c r="O391">
        <v>1</v>
      </c>
      <c r="P391">
        <v>1</v>
      </c>
      <c r="Q391">
        <v>4</v>
      </c>
      <c r="R391">
        <v>1</v>
      </c>
      <c r="S391">
        <v>4</v>
      </c>
      <c r="T391">
        <v>1</v>
      </c>
      <c r="U391">
        <v>4</v>
      </c>
      <c r="V391">
        <v>1</v>
      </c>
      <c r="W391" s="1">
        <v>4526.4702150000003</v>
      </c>
      <c r="X391" s="1">
        <v>3103.7241210000002</v>
      </c>
      <c r="Y391" s="1">
        <v>506.864014</v>
      </c>
      <c r="Z391" s="1">
        <v>10564.16309</v>
      </c>
      <c r="AA391" s="1">
        <v>1191.3603519999999</v>
      </c>
      <c r="AB391" s="1">
        <v>25199.734380000002</v>
      </c>
      <c r="AC391" s="1">
        <v>17655.695309999999</v>
      </c>
      <c r="AD391" s="1">
        <v>9100.7539059999999</v>
      </c>
      <c r="AE391" s="1">
        <v>6041.7690430000002</v>
      </c>
      <c r="AF391" s="1">
        <v>4889.0400390000004</v>
      </c>
      <c r="AG391" s="1">
        <v>9141.4122729999999</v>
      </c>
      <c r="AH391">
        <v>4</v>
      </c>
      <c r="AI391" s="1">
        <v>32199.91187</v>
      </c>
      <c r="AJ391" s="1">
        <v>24820.944889999999</v>
      </c>
      <c r="AK391" s="1">
        <v>33145.896359999999</v>
      </c>
      <c r="AL391" s="1">
        <v>37846.812010000001</v>
      </c>
      <c r="AM391" s="1">
        <v>30617.791499999999</v>
      </c>
      <c r="AN391" s="1">
        <v>53426.297610000001</v>
      </c>
      <c r="AO391" s="1">
        <v>45021.25879</v>
      </c>
      <c r="AP391" s="1">
        <v>35680.600100000003</v>
      </c>
      <c r="AQ391" s="1">
        <v>24886.995480000001</v>
      </c>
      <c r="AR391" s="1">
        <v>278508.48729999998</v>
      </c>
      <c r="AS391" s="1">
        <v>59615.499589999999</v>
      </c>
      <c r="AT391" s="1">
        <v>33985.976465590902</v>
      </c>
      <c r="AU391" s="1">
        <v>8356.4533402727193</v>
      </c>
      <c r="AV391" s="1">
        <v>59615.499590908999</v>
      </c>
      <c r="AW391" s="1">
        <v>2262.1763202760699</v>
      </c>
      <c r="AX391" s="1">
        <v>2744.6995389273402</v>
      </c>
      <c r="AY391" s="1">
        <v>360.12498511151699</v>
      </c>
      <c r="AZ391" s="1">
        <v>7728.8519008923004</v>
      </c>
      <c r="BA391" s="1">
        <v>2107.2208660946899</v>
      </c>
      <c r="BB391" s="1">
        <v>18203.0646286886</v>
      </c>
      <c r="BC391" s="1">
        <v>10384.75029457</v>
      </c>
      <c r="BD391" s="1">
        <v>6285.3219297445403</v>
      </c>
      <c r="BE391" s="1">
        <v>3780.37457440458</v>
      </c>
      <c r="BF391" s="1">
        <v>3320.0338954230301</v>
      </c>
      <c r="BG391" s="1">
        <v>6494.9392100887098</v>
      </c>
      <c r="BH391" s="1">
        <v>6494.9392100887098</v>
      </c>
      <c r="BI391" s="1">
        <v>65545.385064046597</v>
      </c>
      <c r="BJ391" s="1">
        <v>46853.335792821497</v>
      </c>
      <c r="BK391" s="1">
        <v>59082.003734751102</v>
      </c>
      <c r="BL391" s="1">
        <v>59664.617196795298</v>
      </c>
      <c r="BM391" s="1">
        <v>48266.2652388114</v>
      </c>
      <c r="BN391" s="1">
        <v>91375.647295881106</v>
      </c>
      <c r="BO391" s="1">
        <v>73476.502032267803</v>
      </c>
      <c r="BP391" s="1">
        <v>60667.5719315108</v>
      </c>
      <c r="BQ391" s="1">
        <v>73214.766020938405</v>
      </c>
      <c r="BR391" s="1">
        <v>293429.74607908801</v>
      </c>
      <c r="BS391" s="1">
        <v>100611.264582684</v>
      </c>
      <c r="BT391" s="1">
        <v>100611.264582684</v>
      </c>
      <c r="BU391" s="1">
        <v>25562.942853174802</v>
      </c>
      <c r="BV391" s="7">
        <v>3.9358248054835401</v>
      </c>
      <c r="BW391" s="7">
        <v>0.25407634979249</v>
      </c>
      <c r="BX391" s="1">
        <v>8903.5296757200504</v>
      </c>
      <c r="BY391" s="1">
        <v>10802.6565289094</v>
      </c>
      <c r="BZ391" s="1">
        <v>1417.3888494763</v>
      </c>
      <c r="CA391" s="1">
        <v>30419.407029440499</v>
      </c>
      <c r="CB391" s="1">
        <v>8293.65215540801</v>
      </c>
      <c r="CC391" s="1">
        <v>71644.073301412805</v>
      </c>
      <c r="CD391" s="1">
        <v>40872.557808121397</v>
      </c>
      <c r="CE391" s="1">
        <v>24737.925961538302</v>
      </c>
      <c r="CF391" s="1">
        <v>14878.8920239608</v>
      </c>
      <c r="CG391" s="1">
        <v>13067.071760652099</v>
      </c>
      <c r="CH391" s="1">
        <v>25562.942853174802</v>
      </c>
      <c r="CI391" s="1">
        <v>16653.532182816201</v>
      </c>
      <c r="CJ391" s="1">
        <v>11904.3245338419</v>
      </c>
      <c r="CK391" s="1">
        <v>15011.339847351799</v>
      </c>
      <c r="CL391" s="1">
        <v>15159.368149128</v>
      </c>
      <c r="CM391" s="1">
        <v>12263.3164899934</v>
      </c>
      <c r="CN391" s="1">
        <v>23216.390924863499</v>
      </c>
      <c r="CO391" s="1">
        <v>18668.641431879099</v>
      </c>
      <c r="CP391" s="1">
        <v>15414.1952271316</v>
      </c>
      <c r="CQ391" s="1">
        <v>18602.140501511301</v>
      </c>
      <c r="CR391" s="1">
        <v>74553.558804312095</v>
      </c>
      <c r="CS391" s="1">
        <v>25562.942853174802</v>
      </c>
      <c r="CT391" s="20">
        <v>10365.0326894268</v>
      </c>
      <c r="CU391" s="20">
        <v>10343.028836629999</v>
      </c>
      <c r="CV391" s="20">
        <v>26756.020996085899</v>
      </c>
      <c r="CW391" s="20">
        <v>8023.4758137256104</v>
      </c>
      <c r="CX391" s="20">
        <v>16961.705458901801</v>
      </c>
      <c r="CY391" s="20">
        <v>11806.284224188001</v>
      </c>
      <c r="CZ391" s="20">
        <v>15524.361626207899</v>
      </c>
      <c r="DA391" s="20">
        <v>15283.850903647501</v>
      </c>
      <c r="DB391" s="20">
        <v>14403.4412818904</v>
      </c>
      <c r="DC391" s="22">
        <v>72416.678021830201</v>
      </c>
      <c r="DD391" s="22">
        <v>40358.7456005649</v>
      </c>
      <c r="DE391" s="22">
        <v>22964.0827862925</v>
      </c>
      <c r="DF391" s="22">
        <v>16279.081362027</v>
      </c>
      <c r="DG391" s="22">
        <v>12628.0977039273</v>
      </c>
      <c r="DH391" s="22">
        <v>21214.811283623101</v>
      </c>
      <c r="DI391" s="22">
        <v>15781.919944289</v>
      </c>
      <c r="DJ391" s="22">
        <v>15598.959825026801</v>
      </c>
      <c r="DK391" s="22">
        <v>16410.321682474001</v>
      </c>
      <c r="DL391" s="22">
        <v>94371.666694285304</v>
      </c>
      <c r="DM391" s="6">
        <v>1.1891918270528301</v>
      </c>
      <c r="DN391" s="6">
        <v>2.2802835331217599</v>
      </c>
      <c r="DO391" s="5">
        <v>1.23401751804153E-3</v>
      </c>
      <c r="DP391" s="5">
        <v>3.0999902947971999E-2</v>
      </c>
      <c r="DQ391" s="24">
        <v>14385.244647856</v>
      </c>
      <c r="DR391" s="26">
        <v>32802.436490433996</v>
      </c>
      <c r="DS391" t="s">
        <v>1441</v>
      </c>
      <c r="DT391" t="s">
        <v>1445</v>
      </c>
      <c r="DU391" t="s">
        <v>912</v>
      </c>
      <c r="DV391" t="s">
        <v>912</v>
      </c>
      <c r="DW391" t="s">
        <v>5887</v>
      </c>
      <c r="DX391" t="s">
        <v>1508</v>
      </c>
      <c r="DY391" t="s">
        <v>5888</v>
      </c>
      <c r="DZ391" t="s">
        <v>5889</v>
      </c>
      <c r="EA391" t="s">
        <v>5890</v>
      </c>
      <c r="EB391" t="str">
        <f>"CAP1"</f>
        <v>CAP1</v>
      </c>
      <c r="EC391" t="s">
        <v>5891</v>
      </c>
      <c r="ED391" t="s">
        <v>1506</v>
      </c>
      <c r="EE391">
        <v>9606</v>
      </c>
      <c r="EF391" s="15" t="str">
        <f>HYPERLINK("http://www.uniprot.org/uniprot/Q01518", "Q01518")</f>
        <v>Q01518</v>
      </c>
      <c r="EG391" t="s">
        <v>5892</v>
      </c>
      <c r="EH391" t="s">
        <v>1508</v>
      </c>
      <c r="EI391" t="s">
        <v>2475</v>
      </c>
      <c r="EJ391" t="s">
        <v>1542</v>
      </c>
      <c r="EK391" t="s">
        <v>1508</v>
      </c>
      <c r="EL391" t="s">
        <v>1508</v>
      </c>
      <c r="EM391" t="s">
        <v>1508</v>
      </c>
      <c r="EN391" t="s">
        <v>1508</v>
      </c>
      <c r="EO391" t="s">
        <v>1679</v>
      </c>
      <c r="EP391" t="s">
        <v>4538</v>
      </c>
      <c r="EQ391" t="s">
        <v>1514</v>
      </c>
      <c r="ER391" t="s">
        <v>5893</v>
      </c>
      <c r="ES391" t="s">
        <v>5894</v>
      </c>
      <c r="ET391" t="s">
        <v>5895</v>
      </c>
      <c r="EU391" t="s">
        <v>1508</v>
      </c>
      <c r="EV391" t="s">
        <v>5896</v>
      </c>
      <c r="EW391" t="s">
        <v>98</v>
      </c>
    </row>
    <row r="392" spans="1:153">
      <c r="A392">
        <v>537</v>
      </c>
      <c r="B392">
        <v>1</v>
      </c>
      <c r="C392" t="s">
        <v>914</v>
      </c>
      <c r="D392" t="s">
        <v>98</v>
      </c>
      <c r="E392" t="s">
        <v>98</v>
      </c>
      <c r="F392" t="s">
        <v>98</v>
      </c>
      <c r="G392" t="s">
        <v>98</v>
      </c>
      <c r="H392" t="s">
        <v>98</v>
      </c>
      <c r="I392">
        <v>1.3</v>
      </c>
      <c r="J392">
        <v>774</v>
      </c>
      <c r="K392">
        <v>84172</v>
      </c>
      <c r="L392" t="s">
        <v>915</v>
      </c>
      <c r="M392">
        <v>4</v>
      </c>
      <c r="N392">
        <v>4</v>
      </c>
      <c r="O392">
        <v>1</v>
      </c>
      <c r="P392">
        <v>1</v>
      </c>
      <c r="Q392">
        <v>3</v>
      </c>
      <c r="R392">
        <v>1</v>
      </c>
      <c r="S392">
        <v>3</v>
      </c>
      <c r="T392">
        <v>1</v>
      </c>
      <c r="U392">
        <v>3</v>
      </c>
      <c r="V392">
        <v>1</v>
      </c>
      <c r="W392" s="1">
        <v>13018.891600000001</v>
      </c>
      <c r="X392" s="1">
        <v>13288.42383</v>
      </c>
      <c r="Y392" s="1">
        <v>2834.061279</v>
      </c>
      <c r="Z392" s="1">
        <v>14352.0293</v>
      </c>
      <c r="AA392" s="1">
        <v>8773.6962889999995</v>
      </c>
      <c r="AB392" s="1">
        <v>16832.960940000001</v>
      </c>
      <c r="AC392" s="1">
        <v>14273.597659999999</v>
      </c>
      <c r="AD392" s="1">
        <v>14389.094730000001</v>
      </c>
      <c r="AE392" s="1">
        <v>11948.558590000001</v>
      </c>
      <c r="AF392" s="1">
        <v>14637.474609999999</v>
      </c>
      <c r="AG392" s="1">
        <v>13501.63639</v>
      </c>
      <c r="AH392">
        <v>3</v>
      </c>
      <c r="AI392" s="1">
        <v>58605.99121</v>
      </c>
      <c r="AJ392" s="1">
        <v>30427.904299999998</v>
      </c>
      <c r="AK392" s="1">
        <v>34510.21875</v>
      </c>
      <c r="AL392" s="1">
        <v>58508.435060000003</v>
      </c>
      <c r="AM392" s="1">
        <v>62010.914550000001</v>
      </c>
      <c r="AN392" s="1">
        <v>72862.671390000003</v>
      </c>
      <c r="AO392" s="1">
        <v>56776.843260000001</v>
      </c>
      <c r="AP392" s="1">
        <v>67366.837889999995</v>
      </c>
      <c r="AQ392" s="1">
        <v>31548.532719999999</v>
      </c>
      <c r="AR392" s="1">
        <v>75951.241209999993</v>
      </c>
      <c r="AS392" s="1">
        <v>54856.959029999998</v>
      </c>
      <c r="AT392" s="1">
        <v>33694.407935818097</v>
      </c>
      <c r="AU392" s="1">
        <v>12531.856838</v>
      </c>
      <c r="AV392" s="1">
        <v>54856.959033636304</v>
      </c>
      <c r="AW392" s="1">
        <v>6506.4005494093499</v>
      </c>
      <c r="AX392" s="1">
        <v>11751.2798616652</v>
      </c>
      <c r="AY392" s="1">
        <v>2013.58993283157</v>
      </c>
      <c r="AZ392" s="1">
        <v>10500.094327582599</v>
      </c>
      <c r="BA392" s="1">
        <v>15518.491833240299</v>
      </c>
      <c r="BB392" s="1">
        <v>12159.313715869799</v>
      </c>
      <c r="BC392" s="1">
        <v>8395.4636111274995</v>
      </c>
      <c r="BD392" s="1">
        <v>9937.6484178980809</v>
      </c>
      <c r="BE392" s="1">
        <v>7476.29159157507</v>
      </c>
      <c r="BF392" s="1">
        <v>9939.9701088424899</v>
      </c>
      <c r="BG392" s="1">
        <v>9592.8621279645104</v>
      </c>
      <c r="BH392" s="1">
        <v>9592.8621279645104</v>
      </c>
      <c r="BI392" s="1">
        <v>119296.980576474</v>
      </c>
      <c r="BJ392" s="1">
        <v>57437.330607591401</v>
      </c>
      <c r="BK392" s="1">
        <v>61513.885487650703</v>
      </c>
      <c r="BL392" s="1">
        <v>92237.184461298602</v>
      </c>
      <c r="BM392" s="1">
        <v>97754.772723289701</v>
      </c>
      <c r="BN392" s="1">
        <v>124617.91401997001</v>
      </c>
      <c r="BO392" s="1">
        <v>92662.087895813398</v>
      </c>
      <c r="BP392" s="1">
        <v>114543.54669023601</v>
      </c>
      <c r="BQ392" s="1">
        <v>92812.265878175793</v>
      </c>
      <c r="BR392" s="1">
        <v>80020.374383189803</v>
      </c>
      <c r="BS392" s="1">
        <v>92580.420480022207</v>
      </c>
      <c r="BT392" s="1">
        <v>92580.420480022207</v>
      </c>
      <c r="BU392" s="1">
        <v>29801.194764872002</v>
      </c>
      <c r="BV392" s="7">
        <v>3.1066009671917798</v>
      </c>
      <c r="BW392" s="7">
        <v>0.32189521942496202</v>
      </c>
      <c r="BX392" s="1">
        <v>20212.7902397322</v>
      </c>
      <c r="BY392" s="1">
        <v>36506.537383990697</v>
      </c>
      <c r="BZ392" s="1">
        <v>6255.42043286221</v>
      </c>
      <c r="CA392" s="1">
        <v>32619.6031936732</v>
      </c>
      <c r="CB392" s="1">
        <v>48209.761738502297</v>
      </c>
      <c r="CC392" s="1">
        <v>37774.135750109599</v>
      </c>
      <c r="CD392" s="1">
        <v>26081.355374352101</v>
      </c>
      <c r="CE392" s="1">
        <v>30872.3081866541</v>
      </c>
      <c r="CF392" s="1">
        <v>23225.854689394899</v>
      </c>
      <c r="CG392" s="1">
        <v>30879.520753987501</v>
      </c>
      <c r="CH392" s="1">
        <v>29801.194764872002</v>
      </c>
      <c r="CI392" s="1">
        <v>38401.127739399701</v>
      </c>
      <c r="CJ392" s="1">
        <v>18488.802139114701</v>
      </c>
      <c r="CK392" s="1">
        <v>19801.0256667293</v>
      </c>
      <c r="CL392" s="1">
        <v>29690.708731310398</v>
      </c>
      <c r="CM392" s="1">
        <v>31466.794015600601</v>
      </c>
      <c r="CN392" s="1">
        <v>40113.910777739402</v>
      </c>
      <c r="CO392" s="1">
        <v>29827.483115597901</v>
      </c>
      <c r="CP392" s="1">
        <v>36871.020095567001</v>
      </c>
      <c r="CQ392" s="1">
        <v>29875.824690183301</v>
      </c>
      <c r="CR392" s="1">
        <v>25758.1759705445</v>
      </c>
      <c r="CS392" s="1">
        <v>29801.194764872002</v>
      </c>
      <c r="CT392" s="20">
        <v>23530.693916894001</v>
      </c>
      <c r="CU392" s="20">
        <v>34953.269862616296</v>
      </c>
      <c r="CV392" s="20">
        <v>28691.249211045601</v>
      </c>
      <c r="CW392" s="20">
        <v>46639.2670015853</v>
      </c>
      <c r="CX392" s="20">
        <v>39111.7398312324</v>
      </c>
      <c r="CY392" s="20">
        <v>18336.534122420799</v>
      </c>
      <c r="CZ392" s="20">
        <v>20477.737906543902</v>
      </c>
      <c r="DA392" s="20">
        <v>29934.517125575301</v>
      </c>
      <c r="DB392" s="20">
        <v>36958.201339977597</v>
      </c>
      <c r="DC392" s="22">
        <v>38181.489411695002</v>
      </c>
      <c r="DD392" s="22">
        <v>25753.4845607889</v>
      </c>
      <c r="DE392" s="22">
        <v>28658.596606058101</v>
      </c>
      <c r="DF392" s="22">
        <v>25411.5412345486</v>
      </c>
      <c r="DG392" s="22">
        <v>29842.156856138899</v>
      </c>
      <c r="DH392" s="22">
        <v>36655.527112375203</v>
      </c>
      <c r="DI392" s="22">
        <v>25215.276236767699</v>
      </c>
      <c r="DJ392" s="22">
        <v>37312.980191540897</v>
      </c>
      <c r="DK392" s="22">
        <v>26355.6709323465</v>
      </c>
      <c r="DL392" s="22">
        <v>32605.311353753601</v>
      </c>
      <c r="DM392" s="6">
        <v>-1.6881167468188799E-2</v>
      </c>
      <c r="DN392" s="6">
        <v>-1.0117663893397899</v>
      </c>
      <c r="DO392" s="5">
        <v>0.91655142313536297</v>
      </c>
      <c r="DP392" s="5">
        <v>0.96395113642534602</v>
      </c>
      <c r="DQ392" s="24">
        <v>30959.245590876799</v>
      </c>
      <c r="DR392" s="26">
        <v>30599.2034496013</v>
      </c>
      <c r="DS392" t="s">
        <v>1443</v>
      </c>
      <c r="DT392" t="s">
        <v>1442</v>
      </c>
      <c r="DU392" t="s">
        <v>914</v>
      </c>
      <c r="DV392" t="s">
        <v>914</v>
      </c>
      <c r="DW392" t="s">
        <v>5897</v>
      </c>
      <c r="DX392" t="s">
        <v>1508</v>
      </c>
      <c r="DY392" t="s">
        <v>5898</v>
      </c>
      <c r="DZ392" t="s">
        <v>5899</v>
      </c>
      <c r="EA392" t="s">
        <v>5900</v>
      </c>
      <c r="EB392" t="str">
        <f>"ARMH4"</f>
        <v>ARMH4</v>
      </c>
      <c r="EC392" t="s">
        <v>1508</v>
      </c>
      <c r="ED392" t="s">
        <v>1506</v>
      </c>
      <c r="EE392">
        <v>9606</v>
      </c>
      <c r="EF392" s="15" t="str">
        <f>HYPERLINK("http://www.uniprot.org/uniprot/Q86TY3", "Q86TY3")</f>
        <v>Q86TY3</v>
      </c>
      <c r="EG392" t="s">
        <v>4671</v>
      </c>
      <c r="EH392" t="s">
        <v>1508</v>
      </c>
      <c r="EI392" t="s">
        <v>2755</v>
      </c>
      <c r="EJ392" t="s">
        <v>1542</v>
      </c>
      <c r="EK392" t="s">
        <v>1508</v>
      </c>
      <c r="EL392" t="s">
        <v>1508</v>
      </c>
      <c r="EM392" t="s">
        <v>3025</v>
      </c>
      <c r="EN392" t="s">
        <v>1508</v>
      </c>
      <c r="EO392" t="s">
        <v>1508</v>
      </c>
      <c r="EP392" t="s">
        <v>2385</v>
      </c>
      <c r="EQ392" t="s">
        <v>1508</v>
      </c>
      <c r="ER392" t="s">
        <v>1508</v>
      </c>
      <c r="ES392" t="s">
        <v>4672</v>
      </c>
      <c r="ET392" t="s">
        <v>1508</v>
      </c>
      <c r="EU392" t="s">
        <v>1508</v>
      </c>
      <c r="EV392" t="s">
        <v>1508</v>
      </c>
      <c r="EW392" t="s">
        <v>98</v>
      </c>
    </row>
    <row r="393" spans="1:153">
      <c r="A393">
        <v>558</v>
      </c>
      <c r="B393">
        <v>1</v>
      </c>
      <c r="C393" t="s">
        <v>916</v>
      </c>
      <c r="D393" t="s">
        <v>98</v>
      </c>
      <c r="E393" t="s">
        <v>98</v>
      </c>
      <c r="F393" t="s">
        <v>98</v>
      </c>
      <c r="G393" t="s">
        <v>98</v>
      </c>
      <c r="H393" t="s">
        <v>98</v>
      </c>
      <c r="I393">
        <v>2.1</v>
      </c>
      <c r="J393">
        <v>1007</v>
      </c>
      <c r="K393">
        <v>107456</v>
      </c>
      <c r="L393" t="s">
        <v>917</v>
      </c>
      <c r="M393">
        <v>4</v>
      </c>
      <c r="N393">
        <v>4</v>
      </c>
      <c r="O393">
        <v>1</v>
      </c>
      <c r="P393">
        <v>2</v>
      </c>
      <c r="Q393">
        <v>2</v>
      </c>
      <c r="R393">
        <v>2</v>
      </c>
      <c r="S393">
        <v>2</v>
      </c>
      <c r="T393">
        <v>2</v>
      </c>
      <c r="U393">
        <v>2</v>
      </c>
      <c r="V393">
        <v>2</v>
      </c>
      <c r="W393" s="1">
        <v>68795.554690000004</v>
      </c>
      <c r="X393" s="1">
        <v>62248.50879</v>
      </c>
      <c r="Y393" s="1">
        <v>5527.6044920000004</v>
      </c>
      <c r="Z393" s="1">
        <v>57135.940430000002</v>
      </c>
      <c r="AA393" s="1">
        <v>19537.247070000001</v>
      </c>
      <c r="AB393" s="1">
        <v>61879.400390000003</v>
      </c>
      <c r="AC393" s="1">
        <v>77005.824219999995</v>
      </c>
      <c r="AD393" s="1">
        <v>71222.833010000002</v>
      </c>
      <c r="AE393" s="1">
        <v>51658.533199999998</v>
      </c>
      <c r="AF393" s="1">
        <v>47676.792970000002</v>
      </c>
      <c r="AG393" s="1">
        <v>57462.292750000001</v>
      </c>
      <c r="AH393">
        <v>2</v>
      </c>
      <c r="AI393" s="1">
        <v>11200.9624</v>
      </c>
      <c r="AJ393" s="1">
        <v>9456.3603519999997</v>
      </c>
      <c r="AK393" s="1">
        <v>15708.04639</v>
      </c>
      <c r="AL393" s="1">
        <v>13355.48047</v>
      </c>
      <c r="AM393" s="1">
        <v>12374.752200000001</v>
      </c>
      <c r="AN393" s="1">
        <v>16309.47363</v>
      </c>
      <c r="AO393" s="1">
        <v>17133.25</v>
      </c>
      <c r="AP393" s="1">
        <v>14066.850829999999</v>
      </c>
      <c r="AQ393" s="1">
        <v>8704.5114749999993</v>
      </c>
      <c r="AR393" s="1">
        <v>19188.920409999999</v>
      </c>
      <c r="AS393" s="1">
        <v>13749.86082</v>
      </c>
      <c r="AT393" s="1">
        <v>33245.4091358636</v>
      </c>
      <c r="AU393" s="1">
        <v>52740.9574556363</v>
      </c>
      <c r="AV393" s="1">
        <v>13749.860816090901</v>
      </c>
      <c r="AW393" s="1">
        <v>34381.685368049002</v>
      </c>
      <c r="AX393" s="1">
        <v>55047.886575621204</v>
      </c>
      <c r="AY393" s="1">
        <v>3927.34230563043</v>
      </c>
      <c r="AZ393" s="1">
        <v>41801.2499465941</v>
      </c>
      <c r="BA393" s="1">
        <v>34556.542546374199</v>
      </c>
      <c r="BB393" s="1">
        <v>44698.674497840802</v>
      </c>
      <c r="BC393" s="1">
        <v>45293.3878678412</v>
      </c>
      <c r="BD393" s="1">
        <v>49189.1593641656</v>
      </c>
      <c r="BE393" s="1">
        <v>32323.083532392899</v>
      </c>
      <c r="BF393" s="1">
        <v>32376.206253741999</v>
      </c>
      <c r="BG393" s="1">
        <v>40826.743957921397</v>
      </c>
      <c r="BH393" s="1">
        <v>40826.743957921397</v>
      </c>
      <c r="BI393" s="1">
        <v>22800.416242130101</v>
      </c>
      <c r="BJ393" s="1">
        <v>17850.328781346401</v>
      </c>
      <c r="BK393" s="1">
        <v>27999.3289485934</v>
      </c>
      <c r="BL393" s="1">
        <v>21054.603740766299</v>
      </c>
      <c r="BM393" s="1">
        <v>19507.712434117399</v>
      </c>
      <c r="BN393" s="1">
        <v>27894.2913258771</v>
      </c>
      <c r="BO393" s="1">
        <v>27962.151931744102</v>
      </c>
      <c r="BP393" s="1">
        <v>23917.8063762122</v>
      </c>
      <c r="BQ393" s="1">
        <v>25607.702282939401</v>
      </c>
      <c r="BR393" s="1">
        <v>20216.978297587801</v>
      </c>
      <c r="BS393" s="1">
        <v>23205.2217032523</v>
      </c>
      <c r="BT393" s="1">
        <v>23205.2217032523</v>
      </c>
      <c r="BU393" s="1">
        <v>30779.760313645798</v>
      </c>
      <c r="BV393" s="7">
        <v>0.75391170908386296</v>
      </c>
      <c r="BW393" s="7">
        <v>1.32641526580768</v>
      </c>
      <c r="BX393" s="1">
        <v>25920.755177009501</v>
      </c>
      <c r="BY393" s="1">
        <v>41501.2462496812</v>
      </c>
      <c r="BZ393" s="1">
        <v>2960.8693497951899</v>
      </c>
      <c r="CA393" s="1">
        <v>31514.451789078499</v>
      </c>
      <c r="CB393" s="1">
        <v>26052.582051166199</v>
      </c>
      <c r="CC393" s="1">
        <v>33698.854084450497</v>
      </c>
      <c r="CD393" s="1">
        <v>34147.215457642502</v>
      </c>
      <c r="CE393" s="1">
        <v>37084.283204636602</v>
      </c>
      <c r="CF393" s="1">
        <v>24368.751148766802</v>
      </c>
      <c r="CG393" s="1">
        <v>24408.8009904102</v>
      </c>
      <c r="CH393" s="1">
        <v>30779.760313645798</v>
      </c>
      <c r="CI393" s="1">
        <v>30242.820170331001</v>
      </c>
      <c r="CJ393" s="1">
        <v>23676.948595264199</v>
      </c>
      <c r="CK393" s="1">
        <v>37138.737349785399</v>
      </c>
      <c r="CL393" s="1">
        <v>27927.147817284102</v>
      </c>
      <c r="CM393" s="1">
        <v>25875.3275735998</v>
      </c>
      <c r="CN393" s="1">
        <v>36999.413843530398</v>
      </c>
      <c r="CO393" s="1">
        <v>37089.425187099303</v>
      </c>
      <c r="CP393" s="1">
        <v>31724.9435020403</v>
      </c>
      <c r="CQ393" s="1">
        <v>33966.4472303492</v>
      </c>
      <c r="CR393" s="1">
        <v>26816.108642423202</v>
      </c>
      <c r="CS393" s="1">
        <v>30779.760313645798</v>
      </c>
      <c r="CT393" s="20">
        <v>30175.614001376802</v>
      </c>
      <c r="CU393" s="20">
        <v>39735.465583655598</v>
      </c>
      <c r="CV393" s="20">
        <v>27719.190348866799</v>
      </c>
      <c r="CW393" s="20">
        <v>25203.885822041801</v>
      </c>
      <c r="CX393" s="20">
        <v>30802.4629456683</v>
      </c>
      <c r="CY393" s="20">
        <v>23481.9526200334</v>
      </c>
      <c r="CZ393" s="20">
        <v>38407.976557837501</v>
      </c>
      <c r="DA393" s="20">
        <v>28156.474544623201</v>
      </c>
      <c r="DB393" s="20">
        <v>30390.943727182999</v>
      </c>
      <c r="DC393" s="22">
        <v>34062.2601910347</v>
      </c>
      <c r="DD393" s="22">
        <v>33717.948069030201</v>
      </c>
      <c r="DE393" s="22">
        <v>34425.139395503102</v>
      </c>
      <c r="DF393" s="22">
        <v>26661.990825857301</v>
      </c>
      <c r="DG393" s="22">
        <v>23588.8138818359</v>
      </c>
      <c r="DH393" s="22">
        <v>33809.543646792401</v>
      </c>
      <c r="DI393" s="22">
        <v>31354.308304564202</v>
      </c>
      <c r="DJ393" s="22">
        <v>32105.219367437701</v>
      </c>
      <c r="DK393" s="22">
        <v>29964.311118686699</v>
      </c>
      <c r="DL393" s="22">
        <v>33944.467674347201</v>
      </c>
      <c r="DM393" s="6">
        <v>4.2514270848677101E-2</v>
      </c>
      <c r="DN393" s="6">
        <v>1.02990665691965</v>
      </c>
      <c r="DO393" s="5">
        <v>0.71832739111126698</v>
      </c>
      <c r="DP393" s="5">
        <v>0.87213899667836203</v>
      </c>
      <c r="DQ393" s="24">
        <v>30452.6629056985</v>
      </c>
      <c r="DR393" s="26">
        <v>31363.4002475089</v>
      </c>
      <c r="DS393" t="s">
        <v>1441</v>
      </c>
      <c r="DT393" t="s">
        <v>1442</v>
      </c>
      <c r="DU393" t="s">
        <v>916</v>
      </c>
      <c r="DV393" t="s">
        <v>916</v>
      </c>
      <c r="DW393" t="s">
        <v>5901</v>
      </c>
      <c r="DX393" t="s">
        <v>5902</v>
      </c>
      <c r="DY393" t="s">
        <v>5903</v>
      </c>
      <c r="DZ393" t="s">
        <v>5904</v>
      </c>
      <c r="EA393" t="s">
        <v>5905</v>
      </c>
      <c r="EB393" t="str">
        <f>"ROBO4"</f>
        <v>ROBO4</v>
      </c>
      <c r="EC393" t="s">
        <v>1508</v>
      </c>
      <c r="ED393" t="s">
        <v>1506</v>
      </c>
      <c r="EE393">
        <v>9606</v>
      </c>
      <c r="EF393" s="15" t="str">
        <f>HYPERLINK("http://www.uniprot.org/uniprot/Q8WZ75", "Q8WZ75")</f>
        <v>Q8WZ75</v>
      </c>
      <c r="EG393" t="s">
        <v>5906</v>
      </c>
      <c r="EH393" t="s">
        <v>5907</v>
      </c>
      <c r="EI393" t="s">
        <v>1508</v>
      </c>
      <c r="EJ393" t="s">
        <v>1542</v>
      </c>
      <c r="EK393" t="s">
        <v>1508</v>
      </c>
      <c r="EL393" t="s">
        <v>1508</v>
      </c>
      <c r="EM393" t="s">
        <v>2032</v>
      </c>
      <c r="EN393" t="s">
        <v>1508</v>
      </c>
      <c r="EO393" t="s">
        <v>4493</v>
      </c>
      <c r="EP393" t="s">
        <v>1575</v>
      </c>
      <c r="EQ393" t="s">
        <v>1508</v>
      </c>
      <c r="ER393" t="s">
        <v>5908</v>
      </c>
      <c r="ES393" t="s">
        <v>5909</v>
      </c>
      <c r="ET393" t="s">
        <v>5910</v>
      </c>
      <c r="EU393" t="s">
        <v>1508</v>
      </c>
      <c r="EV393" t="s">
        <v>1508</v>
      </c>
      <c r="EW393" t="s">
        <v>98</v>
      </c>
    </row>
    <row r="394" spans="1:153">
      <c r="A394">
        <v>609</v>
      </c>
      <c r="B394">
        <v>1</v>
      </c>
      <c r="C394" t="s">
        <v>918</v>
      </c>
      <c r="D394" t="s">
        <v>98</v>
      </c>
      <c r="E394" t="s">
        <v>98</v>
      </c>
      <c r="F394" t="s">
        <v>98</v>
      </c>
      <c r="G394" t="s">
        <v>98</v>
      </c>
      <c r="H394" t="s">
        <v>98</v>
      </c>
      <c r="I394">
        <v>5.6</v>
      </c>
      <c r="J394">
        <v>305</v>
      </c>
      <c r="K394">
        <v>33973</v>
      </c>
      <c r="L394" t="s">
        <v>919</v>
      </c>
      <c r="M394">
        <v>3</v>
      </c>
      <c r="N394">
        <v>3</v>
      </c>
      <c r="O394">
        <v>1</v>
      </c>
      <c r="P394">
        <v>2</v>
      </c>
      <c r="Q394">
        <v>1</v>
      </c>
      <c r="R394">
        <v>2</v>
      </c>
      <c r="S394">
        <v>1</v>
      </c>
      <c r="T394">
        <v>2</v>
      </c>
      <c r="U394">
        <v>1</v>
      </c>
      <c r="V394">
        <v>2</v>
      </c>
      <c r="W394" s="1">
        <v>71990.597290000005</v>
      </c>
      <c r="X394" s="1">
        <v>55544.300260000004</v>
      </c>
      <c r="Y394" s="1">
        <v>9634.3632809999999</v>
      </c>
      <c r="Z394" s="1">
        <v>81266.323850000001</v>
      </c>
      <c r="AA394" s="1">
        <v>41774.050779999998</v>
      </c>
      <c r="AB394" s="1">
        <v>52060.798340000001</v>
      </c>
      <c r="AC394" s="1">
        <v>86412.270260000005</v>
      </c>
      <c r="AD394" s="1">
        <v>64885.222199999997</v>
      </c>
      <c r="AE394" s="1">
        <v>67626.406130000003</v>
      </c>
      <c r="AF394" s="1">
        <v>66228.142789999998</v>
      </c>
      <c r="AG394" s="1">
        <v>65309.790209999999</v>
      </c>
      <c r="AH394">
        <v>1</v>
      </c>
      <c r="AI394" s="1">
        <v>4231.1689450000003</v>
      </c>
      <c r="AJ394" s="1">
        <v>4465.4096680000002</v>
      </c>
      <c r="AK394" s="1">
        <v>6322.8071289999998</v>
      </c>
      <c r="AL394" s="1">
        <v>6894.8076170000004</v>
      </c>
      <c r="AM394" s="1">
        <v>4984.6303710000002</v>
      </c>
      <c r="AN394" s="1">
        <v>6683.1948240000002</v>
      </c>
      <c r="AO394" s="1">
        <v>6914.8247069999998</v>
      </c>
      <c r="AP394" s="1">
        <v>7026.6962890000004</v>
      </c>
      <c r="AQ394" s="1">
        <v>3520.6357419999999</v>
      </c>
      <c r="AR394" s="1">
        <v>8813.1240230000003</v>
      </c>
      <c r="AS394" s="1">
        <v>5985.7299320000002</v>
      </c>
      <c r="AT394" s="1">
        <v>33117.058847181797</v>
      </c>
      <c r="AU394" s="1">
        <v>60248.3877628181</v>
      </c>
      <c r="AV394" s="1">
        <v>5985.7299315454502</v>
      </c>
      <c r="AW394" s="1">
        <v>35978.459315227898</v>
      </c>
      <c r="AX394" s="1">
        <v>49119.190163249601</v>
      </c>
      <c r="AY394" s="1">
        <v>6845.1790565054198</v>
      </c>
      <c r="AZ394" s="1">
        <v>59455.290136627496</v>
      </c>
      <c r="BA394" s="1">
        <v>73887.930983383296</v>
      </c>
      <c r="BB394" s="1">
        <v>37606.193085760002</v>
      </c>
      <c r="BC394" s="1">
        <v>50826.083780950903</v>
      </c>
      <c r="BD394" s="1">
        <v>44812.167675596</v>
      </c>
      <c r="BE394" s="1">
        <v>42314.2865066003</v>
      </c>
      <c r="BF394" s="1">
        <v>44973.998400448902</v>
      </c>
      <c r="BG394" s="1">
        <v>46402.361535586897</v>
      </c>
      <c r="BH394" s="1">
        <v>46402.361535586897</v>
      </c>
      <c r="BI394" s="1">
        <v>8612.8682243210496</v>
      </c>
      <c r="BJ394" s="1">
        <v>8429.1448030895499</v>
      </c>
      <c r="BK394" s="1">
        <v>11270.297546108901</v>
      </c>
      <c r="BL394" s="1">
        <v>10869.503539826699</v>
      </c>
      <c r="BM394" s="1">
        <v>7857.8329728361095</v>
      </c>
      <c r="BN394" s="1">
        <v>11430.349478927301</v>
      </c>
      <c r="BO394" s="1">
        <v>11285.271564852599</v>
      </c>
      <c r="BP394" s="1">
        <v>11947.4616839134</v>
      </c>
      <c r="BQ394" s="1">
        <v>10357.3178330276</v>
      </c>
      <c r="BR394" s="1">
        <v>9285.2924135371595</v>
      </c>
      <c r="BS394" s="1">
        <v>10101.934262913701</v>
      </c>
      <c r="BT394" s="1">
        <v>10101.934262913701</v>
      </c>
      <c r="BU394" s="1">
        <v>21650.718368600501</v>
      </c>
      <c r="BV394" s="7">
        <v>0.46658656266871601</v>
      </c>
      <c r="BW394" s="7">
        <v>2.1432250304859601</v>
      </c>
      <c r="BX394" s="1">
        <v>16787.065662008401</v>
      </c>
      <c r="BY394" s="1">
        <v>22918.354099341599</v>
      </c>
      <c r="BZ394" s="1">
        <v>3193.8685668267499</v>
      </c>
      <c r="CA394" s="1">
        <v>27741.039457320301</v>
      </c>
      <c r="CB394" s="1">
        <v>34475.1157402401</v>
      </c>
      <c r="CC394" s="1">
        <v>17546.544366940801</v>
      </c>
      <c r="CD394" s="1">
        <v>23714.767725266101</v>
      </c>
      <c r="CE394" s="1">
        <v>20908.755281490499</v>
      </c>
      <c r="CF394" s="1">
        <v>19743.277492893802</v>
      </c>
      <c r="CG394" s="1">
        <v>20984.2633231338</v>
      </c>
      <c r="CH394" s="1">
        <v>21650.718368600501</v>
      </c>
      <c r="CI394" s="1">
        <v>18459.314762642</v>
      </c>
      <c r="CJ394" s="1">
        <v>18065.554127572101</v>
      </c>
      <c r="CK394" s="1">
        <v>24154.783801845198</v>
      </c>
      <c r="CL394" s="1">
        <v>23295.792055512498</v>
      </c>
      <c r="CM394" s="1">
        <v>16841.104312760199</v>
      </c>
      <c r="CN394" s="1">
        <v>24497.811110439299</v>
      </c>
      <c r="CO394" s="1">
        <v>24186.876493623698</v>
      </c>
      <c r="CP394" s="1">
        <v>25606.0989317352</v>
      </c>
      <c r="CQ394" s="1">
        <v>22198.062828443501</v>
      </c>
      <c r="CR394" s="1">
        <v>19900.471116074201</v>
      </c>
      <c r="CS394" s="1">
        <v>21650.718368600501</v>
      </c>
      <c r="CT394" s="20">
        <v>19542.6410292949</v>
      </c>
      <c r="CU394" s="20">
        <v>21943.231898859402</v>
      </c>
      <c r="CV394" s="20">
        <v>24400.2071919072</v>
      </c>
      <c r="CW394" s="20">
        <v>33352.044688399401</v>
      </c>
      <c r="CX394" s="20">
        <v>18800.904008830199</v>
      </c>
      <c r="CY394" s="20">
        <v>17916.771849694702</v>
      </c>
      <c r="CZ394" s="20">
        <v>24980.2884056925</v>
      </c>
      <c r="DA394" s="20">
        <v>23487.087915290798</v>
      </c>
      <c r="DB394" s="20">
        <v>19780.118803014298</v>
      </c>
      <c r="DC394" s="22">
        <v>17735.765085141498</v>
      </c>
      <c r="DD394" s="22">
        <v>23416.647475150799</v>
      </c>
      <c r="DE394" s="22">
        <v>19409.4843678084</v>
      </c>
      <c r="DF394" s="22">
        <v>21601.233488509301</v>
      </c>
      <c r="DG394" s="22">
        <v>20279.3198310443</v>
      </c>
      <c r="DH394" s="22">
        <v>22385.755014713599</v>
      </c>
      <c r="DI394" s="22">
        <v>20446.873433058001</v>
      </c>
      <c r="DJ394" s="22">
        <v>25913.030335099</v>
      </c>
      <c r="DK394" s="22">
        <v>19582.550283013399</v>
      </c>
      <c r="DL394" s="22">
        <v>25190.489325330302</v>
      </c>
      <c r="DM394" s="6">
        <v>-7.1263985996358095E-2</v>
      </c>
      <c r="DN394" s="6">
        <v>-1.0506174481331401</v>
      </c>
      <c r="DO394" s="5">
        <v>0.56119306627309495</v>
      </c>
      <c r="DP394" s="5">
        <v>0.80042892556776502</v>
      </c>
      <c r="DQ394" s="24">
        <v>22689.255087887101</v>
      </c>
      <c r="DR394" s="26">
        <v>21596.114863886902</v>
      </c>
      <c r="DS394" t="s">
        <v>1443</v>
      </c>
      <c r="DT394" t="s">
        <v>1442</v>
      </c>
      <c r="DU394" t="s">
        <v>918</v>
      </c>
      <c r="DV394" t="s">
        <v>918</v>
      </c>
      <c r="DW394" t="s">
        <v>5911</v>
      </c>
      <c r="DX394" t="s">
        <v>5912</v>
      </c>
      <c r="DY394" t="s">
        <v>5913</v>
      </c>
      <c r="DZ394" t="s">
        <v>5914</v>
      </c>
      <c r="EA394" t="s">
        <v>5915</v>
      </c>
      <c r="EB394" t="str">
        <f>"GNPTG"</f>
        <v>GNPTG</v>
      </c>
      <c r="EC394" t="s">
        <v>5916</v>
      </c>
      <c r="ED394" t="s">
        <v>1506</v>
      </c>
      <c r="EE394">
        <v>9606</v>
      </c>
      <c r="EF394" s="15" t="str">
        <f>HYPERLINK("http://www.uniprot.org/uniprot/Q9UJJ9", "Q9UJJ9")</f>
        <v>Q9UJJ9</v>
      </c>
      <c r="EG394" t="s">
        <v>5917</v>
      </c>
      <c r="EH394" t="s">
        <v>1508</v>
      </c>
      <c r="EI394" t="s">
        <v>5299</v>
      </c>
      <c r="EJ394" t="s">
        <v>1510</v>
      </c>
      <c r="EK394" t="s">
        <v>1508</v>
      </c>
      <c r="EL394" t="s">
        <v>5918</v>
      </c>
      <c r="EM394" t="s">
        <v>1528</v>
      </c>
      <c r="EN394" t="s">
        <v>1508</v>
      </c>
      <c r="EO394" t="s">
        <v>1508</v>
      </c>
      <c r="EP394" t="s">
        <v>1617</v>
      </c>
      <c r="EQ394" t="s">
        <v>1508</v>
      </c>
      <c r="ER394" t="s">
        <v>5919</v>
      </c>
      <c r="ES394" t="s">
        <v>5920</v>
      </c>
      <c r="ET394" t="s">
        <v>5921</v>
      </c>
      <c r="EU394" t="s">
        <v>1508</v>
      </c>
      <c r="EV394" t="s">
        <v>1508</v>
      </c>
      <c r="EW394" t="s">
        <v>98</v>
      </c>
    </row>
    <row r="395" spans="1:153">
      <c r="A395">
        <v>72</v>
      </c>
      <c r="B395">
        <v>1</v>
      </c>
      <c r="C395" t="s">
        <v>920</v>
      </c>
      <c r="D395" t="s">
        <v>98</v>
      </c>
      <c r="E395" t="s">
        <v>98</v>
      </c>
      <c r="F395" t="s">
        <v>98</v>
      </c>
      <c r="G395" t="s">
        <v>98</v>
      </c>
      <c r="H395" t="s">
        <v>98</v>
      </c>
      <c r="I395">
        <v>4.5</v>
      </c>
      <c r="J395">
        <v>606</v>
      </c>
      <c r="K395">
        <v>66193</v>
      </c>
      <c r="L395" t="s">
        <v>921</v>
      </c>
      <c r="M395">
        <v>4</v>
      </c>
      <c r="N395">
        <v>4</v>
      </c>
      <c r="O395">
        <v>1</v>
      </c>
      <c r="P395">
        <v>1</v>
      </c>
      <c r="Q395">
        <v>3</v>
      </c>
      <c r="R395">
        <v>1</v>
      </c>
      <c r="S395">
        <v>3</v>
      </c>
      <c r="T395">
        <v>1</v>
      </c>
      <c r="U395">
        <v>3</v>
      </c>
      <c r="V395">
        <v>1</v>
      </c>
      <c r="W395" s="1">
        <v>72495.78125</v>
      </c>
      <c r="X395" s="1">
        <v>27141.679690000001</v>
      </c>
      <c r="Y395" s="1">
        <v>8675.9082030000009</v>
      </c>
      <c r="Z395" s="1">
        <v>37181.878909999999</v>
      </c>
      <c r="AA395" s="1">
        <v>16156.20117</v>
      </c>
      <c r="AB395" s="1">
        <v>111113.625</v>
      </c>
      <c r="AC395" s="1">
        <v>82684.328129999994</v>
      </c>
      <c r="AD395" s="1">
        <v>41636.324220000002</v>
      </c>
      <c r="AE395" s="1">
        <v>42904.847659999999</v>
      </c>
      <c r="AF395" s="1">
        <v>39617.414060000003</v>
      </c>
      <c r="AG395" s="1">
        <v>52325.786679999997</v>
      </c>
      <c r="AH395">
        <v>3</v>
      </c>
      <c r="AI395" s="1">
        <v>7705.4160149999998</v>
      </c>
      <c r="AJ395" s="1">
        <v>10640.138919999999</v>
      </c>
      <c r="AK395" s="1">
        <v>9765.8833009999998</v>
      </c>
      <c r="AL395" s="1">
        <v>13068.62061</v>
      </c>
      <c r="AM395" s="1">
        <v>10603.059080000001</v>
      </c>
      <c r="AN395" s="1">
        <v>15737.70825</v>
      </c>
      <c r="AO395" s="1">
        <v>15380.600829999999</v>
      </c>
      <c r="AP395" s="1">
        <v>14610.86743</v>
      </c>
      <c r="AQ395" s="1">
        <v>9778.1181639999995</v>
      </c>
      <c r="AR395" s="1">
        <v>70957.4375</v>
      </c>
      <c r="AS395" s="1">
        <v>17824.78501</v>
      </c>
      <c r="AT395" s="1">
        <v>33091.200458318097</v>
      </c>
      <c r="AU395" s="1">
        <v>48357.615906636303</v>
      </c>
      <c r="AV395" s="1">
        <v>17824.785009999901</v>
      </c>
      <c r="AW395" s="1">
        <v>36230.933127583601</v>
      </c>
      <c r="AX395" s="1">
        <v>24002.054572702898</v>
      </c>
      <c r="AY395" s="1">
        <v>6164.2003104096102</v>
      </c>
      <c r="AZ395" s="1">
        <v>27202.650417649002</v>
      </c>
      <c r="BA395" s="1">
        <v>28576.311243776701</v>
      </c>
      <c r="BB395" s="1">
        <v>80263.087955725903</v>
      </c>
      <c r="BC395" s="1">
        <v>48633.377832364997</v>
      </c>
      <c r="BD395" s="1">
        <v>28755.6068867422</v>
      </c>
      <c r="BE395" s="1">
        <v>26845.844993112802</v>
      </c>
      <c r="BF395" s="1">
        <v>26903.268633306699</v>
      </c>
      <c r="BG395" s="1">
        <v>37177.2756175166</v>
      </c>
      <c r="BH395" s="1">
        <v>37177.2756175166</v>
      </c>
      <c r="BI395" s="1">
        <v>15684.9640403021</v>
      </c>
      <c r="BJ395" s="1">
        <v>20084.892171122701</v>
      </c>
      <c r="BK395" s="1">
        <v>17407.523012686601</v>
      </c>
      <c r="BL395" s="1">
        <v>20602.3758561164</v>
      </c>
      <c r="BM395" s="1">
        <v>16714.7934852867</v>
      </c>
      <c r="BN395" s="1">
        <v>26916.394034916499</v>
      </c>
      <c r="BO395" s="1">
        <v>25101.758114191402</v>
      </c>
      <c r="BP395" s="1">
        <v>24842.7954772905</v>
      </c>
      <c r="BQ395" s="1">
        <v>28766.1334642693</v>
      </c>
      <c r="BR395" s="1">
        <v>74759.024652703098</v>
      </c>
      <c r="BS395" s="1">
        <v>30082.347260432802</v>
      </c>
      <c r="BT395" s="1">
        <v>30082.347260432802</v>
      </c>
      <c r="BU395" s="1">
        <v>33442.184667317299</v>
      </c>
      <c r="BV395" s="7">
        <v>0.89953295694320801</v>
      </c>
      <c r="BW395" s="7">
        <v>1.1116880068499</v>
      </c>
      <c r="BX395" s="1">
        <v>32590.9184090669</v>
      </c>
      <c r="BY395" s="1">
        <v>21590.639122495701</v>
      </c>
      <c r="BZ395" s="1">
        <v>5544.9013324130001</v>
      </c>
      <c r="CA395" s="1">
        <v>24469.680566880201</v>
      </c>
      <c r="CB395" s="1">
        <v>25705.333751644001</v>
      </c>
      <c r="CC395" s="1">
        <v>72199.292842206996</v>
      </c>
      <c r="CD395" s="1">
        <v>43747.326167683597</v>
      </c>
      <c r="CE395" s="1">
        <v>25866.6160915277</v>
      </c>
      <c r="CF395" s="1">
        <v>24148.722328293799</v>
      </c>
      <c r="CG395" s="1">
        <v>24200.3767851558</v>
      </c>
      <c r="CH395" s="1">
        <v>33442.184667317299</v>
      </c>
      <c r="CI395" s="1">
        <v>17436.7864114759</v>
      </c>
      <c r="CJ395" s="1">
        <v>22328.133745510699</v>
      </c>
      <c r="CK395" s="1">
        <v>19351.734562167501</v>
      </c>
      <c r="CL395" s="1">
        <v>22903.414151858698</v>
      </c>
      <c r="CM395" s="1">
        <v>18581.6354545662</v>
      </c>
      <c r="CN395" s="1">
        <v>29922.632436263098</v>
      </c>
      <c r="CO395" s="1">
        <v>27905.323446393901</v>
      </c>
      <c r="CP395" s="1">
        <v>27617.437788728999</v>
      </c>
      <c r="CQ395" s="1">
        <v>31978.965575671999</v>
      </c>
      <c r="CR395" s="1">
        <v>83108.711110206699</v>
      </c>
      <c r="CS395" s="1">
        <v>33442.184667317299</v>
      </c>
      <c r="CT395" s="20">
        <v>37940.676000622203</v>
      </c>
      <c r="CU395" s="20">
        <v>20672.0080794598</v>
      </c>
      <c r="CV395" s="20">
        <v>21522.815562489999</v>
      </c>
      <c r="CW395" s="20">
        <v>24867.9495806409</v>
      </c>
      <c r="CX395" s="20">
        <v>17759.453791215001</v>
      </c>
      <c r="CY395" s="20">
        <v>22144.246189338901</v>
      </c>
      <c r="CZ395" s="20">
        <v>20013.092001942201</v>
      </c>
      <c r="DA395" s="20">
        <v>23091.487958990801</v>
      </c>
      <c r="DB395" s="20">
        <v>21824.397617865099</v>
      </c>
      <c r="DC395" s="22">
        <v>72977.885011666804</v>
      </c>
      <c r="DD395" s="22">
        <v>43197.375016144899</v>
      </c>
      <c r="DE395" s="22">
        <v>24011.8397253927</v>
      </c>
      <c r="DF395" s="22">
        <v>26421.2560275469</v>
      </c>
      <c r="DG395" s="22">
        <v>23387.391460957999</v>
      </c>
      <c r="DH395" s="22">
        <v>27342.880394243301</v>
      </c>
      <c r="DI395" s="22">
        <v>23590.339032300501</v>
      </c>
      <c r="DJ395" s="22">
        <v>27948.4784115277</v>
      </c>
      <c r="DK395" s="22">
        <v>28211.006799293002</v>
      </c>
      <c r="DL395" s="22">
        <v>105200.981818596</v>
      </c>
      <c r="DM395" s="6">
        <v>0.78695620671602295</v>
      </c>
      <c r="DN395" s="6">
        <v>1.7254440209100601</v>
      </c>
      <c r="DO395" s="5">
        <v>4.4916755966962303E-3</v>
      </c>
      <c r="DP395" s="5">
        <v>7.4367089732428407E-2</v>
      </c>
      <c r="DQ395" s="24">
        <v>23315.1251980628</v>
      </c>
      <c r="DR395" s="26">
        <v>40228.943369767003</v>
      </c>
      <c r="DS395" t="s">
        <v>1441</v>
      </c>
      <c r="DT395" t="s">
        <v>1444</v>
      </c>
      <c r="DU395" t="s">
        <v>920</v>
      </c>
      <c r="DV395" t="s">
        <v>920</v>
      </c>
      <c r="DW395" t="s">
        <v>5922</v>
      </c>
      <c r="DX395" t="s">
        <v>5923</v>
      </c>
      <c r="DY395" t="s">
        <v>5924</v>
      </c>
      <c r="DZ395" t="s">
        <v>5925</v>
      </c>
      <c r="EA395" t="s">
        <v>5926</v>
      </c>
      <c r="EB395" t="str">
        <f>"WDR1"</f>
        <v>WDR1</v>
      </c>
      <c r="EC395" t="s">
        <v>1508</v>
      </c>
      <c r="ED395" t="s">
        <v>1506</v>
      </c>
      <c r="EE395">
        <v>9606</v>
      </c>
      <c r="EF395" s="15" t="str">
        <f>HYPERLINK("http://www.uniprot.org/uniprot/O75083", "O75083")</f>
        <v>O75083</v>
      </c>
      <c r="EG395" t="s">
        <v>5927</v>
      </c>
      <c r="EH395" t="s">
        <v>1508</v>
      </c>
      <c r="EI395" t="s">
        <v>5928</v>
      </c>
      <c r="EJ395" t="s">
        <v>1542</v>
      </c>
      <c r="EK395" t="s">
        <v>1508</v>
      </c>
      <c r="EL395" t="s">
        <v>1508</v>
      </c>
      <c r="EM395" t="s">
        <v>5929</v>
      </c>
      <c r="EN395" t="s">
        <v>1508</v>
      </c>
      <c r="EO395" t="s">
        <v>1679</v>
      </c>
      <c r="EP395" t="s">
        <v>3247</v>
      </c>
      <c r="EQ395" t="s">
        <v>1508</v>
      </c>
      <c r="ER395" t="s">
        <v>5930</v>
      </c>
      <c r="ES395" t="s">
        <v>5931</v>
      </c>
      <c r="ET395" t="s">
        <v>5735</v>
      </c>
      <c r="EU395" t="s">
        <v>1508</v>
      </c>
      <c r="EV395" t="s">
        <v>1645</v>
      </c>
      <c r="EW395" t="s">
        <v>98</v>
      </c>
    </row>
    <row r="396" spans="1:153">
      <c r="A396">
        <v>90</v>
      </c>
      <c r="B396">
        <v>1</v>
      </c>
      <c r="C396" t="s">
        <v>922</v>
      </c>
      <c r="D396" t="s">
        <v>98</v>
      </c>
      <c r="E396" t="s">
        <v>98</v>
      </c>
      <c r="F396" t="s">
        <v>98</v>
      </c>
      <c r="G396" t="s">
        <v>98</v>
      </c>
      <c r="H396" t="s">
        <v>98</v>
      </c>
      <c r="I396">
        <v>2.9</v>
      </c>
      <c r="J396">
        <v>522</v>
      </c>
      <c r="K396">
        <v>56256</v>
      </c>
      <c r="L396" t="s">
        <v>923</v>
      </c>
      <c r="M396">
        <v>5</v>
      </c>
      <c r="N396">
        <v>5</v>
      </c>
      <c r="O396">
        <v>1</v>
      </c>
      <c r="P396">
        <v>1</v>
      </c>
      <c r="Q396">
        <v>4</v>
      </c>
      <c r="R396">
        <v>1</v>
      </c>
      <c r="S396">
        <v>4</v>
      </c>
      <c r="T396">
        <v>1</v>
      </c>
      <c r="U396">
        <v>4</v>
      </c>
      <c r="V396">
        <v>1</v>
      </c>
      <c r="W396" s="1">
        <v>12056.808590000001</v>
      </c>
      <c r="X396" s="1">
        <v>10544.090819999999</v>
      </c>
      <c r="Y396" s="1">
        <v>1983.7266850000001</v>
      </c>
      <c r="Z396" s="1">
        <v>9131.3564449999994</v>
      </c>
      <c r="AA396" s="1">
        <v>4937.4565430000002</v>
      </c>
      <c r="AB396" s="1">
        <v>16942.296880000002</v>
      </c>
      <c r="AC396" s="1">
        <v>25766.164059999999</v>
      </c>
      <c r="AD396" s="1">
        <v>12578.856449999999</v>
      </c>
      <c r="AE396" s="1">
        <v>13700.86816</v>
      </c>
      <c r="AF396" s="1">
        <v>12749.851559999999</v>
      </c>
      <c r="AG396" s="1">
        <v>13156.41661</v>
      </c>
      <c r="AH396">
        <v>4</v>
      </c>
      <c r="AI396" s="1">
        <v>24270.503659999998</v>
      </c>
      <c r="AJ396" s="1">
        <v>44277.944819999997</v>
      </c>
      <c r="AK396" s="1">
        <v>39431.854010000003</v>
      </c>
      <c r="AL396" s="1">
        <v>41873.902340000001</v>
      </c>
      <c r="AM396" s="1">
        <v>41442.30371</v>
      </c>
      <c r="AN396" s="1">
        <v>80225.458979999996</v>
      </c>
      <c r="AO396" s="1">
        <v>52619.898439999997</v>
      </c>
      <c r="AP396" s="1">
        <v>61326.441409999999</v>
      </c>
      <c r="AQ396" s="1">
        <v>20905.0625</v>
      </c>
      <c r="AR396" s="1">
        <v>126463.1758</v>
      </c>
      <c r="AS396" s="1">
        <v>53283.654569999999</v>
      </c>
      <c r="AT396" s="1">
        <v>32712.186047408999</v>
      </c>
      <c r="AU396" s="1">
        <v>12140.717527545399</v>
      </c>
      <c r="AV396" s="1">
        <v>53283.654567272701</v>
      </c>
      <c r="AW396" s="1">
        <v>6025.5840853686304</v>
      </c>
      <c r="AX396" s="1">
        <v>9324.3987170926794</v>
      </c>
      <c r="AY396" s="1">
        <v>1409.4303859988399</v>
      </c>
      <c r="AZ396" s="1">
        <v>6680.5956152332901</v>
      </c>
      <c r="BA396" s="1">
        <v>8733.13555833807</v>
      </c>
      <c r="BB396" s="1">
        <v>12238.292690491</v>
      </c>
      <c r="BC396" s="1">
        <v>15155.1765656305</v>
      </c>
      <c r="BD396" s="1">
        <v>8687.4299770010293</v>
      </c>
      <c r="BE396" s="1">
        <v>8572.7231992328998</v>
      </c>
      <c r="BF396" s="1">
        <v>8658.1289993833707</v>
      </c>
      <c r="BG396" s="1">
        <v>9347.5847661893804</v>
      </c>
      <c r="BH396" s="1">
        <v>9347.5847661893804</v>
      </c>
      <c r="BI396" s="1">
        <v>49404.467767353999</v>
      </c>
      <c r="BJ396" s="1">
        <v>83581.403772557198</v>
      </c>
      <c r="BK396" s="1">
        <v>70286.617703253505</v>
      </c>
      <c r="BL396" s="1">
        <v>66013.231259530105</v>
      </c>
      <c r="BM396" s="1">
        <v>65330.160177432699</v>
      </c>
      <c r="BN396" s="1">
        <v>137210.57928098901</v>
      </c>
      <c r="BO396" s="1">
        <v>85877.787040533905</v>
      </c>
      <c r="BP396" s="1">
        <v>104273.086358341</v>
      </c>
      <c r="BQ396" s="1">
        <v>61500.363144301598</v>
      </c>
      <c r="BR396" s="1">
        <v>133238.51607932299</v>
      </c>
      <c r="BS396" s="1">
        <v>89925.202417893801</v>
      </c>
      <c r="BT396" s="1">
        <v>89925.202417893801</v>
      </c>
      <c r="BU396" s="1">
        <v>28992.8172521747</v>
      </c>
      <c r="BV396" s="7">
        <v>3.1016372653867701</v>
      </c>
      <c r="BW396" s="7">
        <v>0.32241036408727097</v>
      </c>
      <c r="BX396" s="1">
        <v>18689.176144900801</v>
      </c>
      <c r="BY396" s="1">
        <v>28920.902538259299</v>
      </c>
      <c r="BZ396" s="1">
        <v>4371.5418081824801</v>
      </c>
      <c r="CA396" s="1">
        <v>20720.784315187</v>
      </c>
      <c r="CB396" s="1">
        <v>27087.018691415698</v>
      </c>
      <c r="CC396" s="1">
        <v>37958.744673537498</v>
      </c>
      <c r="CD396" s="1">
        <v>47005.8603994761</v>
      </c>
      <c r="CE396" s="1">
        <v>26945.256557104502</v>
      </c>
      <c r="CF396" s="1">
        <v>26589.477740586499</v>
      </c>
      <c r="CG396" s="1">
        <v>26854.375553013298</v>
      </c>
      <c r="CH396" s="1">
        <v>28992.8172521747</v>
      </c>
      <c r="CI396" s="1">
        <v>15928.512440410401</v>
      </c>
      <c r="CJ396" s="1">
        <v>26947.510821235399</v>
      </c>
      <c r="CK396" s="1">
        <v>22661.134004168802</v>
      </c>
      <c r="CL396" s="1">
        <v>21283.349924962298</v>
      </c>
      <c r="CM396" s="1">
        <v>21063.120728685801</v>
      </c>
      <c r="CN396" s="1">
        <v>44238.112822609299</v>
      </c>
      <c r="CO396" s="1">
        <v>27687.8885867477</v>
      </c>
      <c r="CP396" s="1">
        <v>33618.723737296503</v>
      </c>
      <c r="CQ396" s="1">
        <v>19828.354472853702</v>
      </c>
      <c r="CR396" s="1">
        <v>42957.478479582402</v>
      </c>
      <c r="CS396" s="1">
        <v>28992.8172521747</v>
      </c>
      <c r="CT396" s="20">
        <v>21756.980516234002</v>
      </c>
      <c r="CU396" s="20">
        <v>27690.385983675998</v>
      </c>
      <c r="CV396" s="20">
        <v>18225.3960327348</v>
      </c>
      <c r="CW396" s="20">
        <v>26204.624363802399</v>
      </c>
      <c r="CX396" s="20">
        <v>16223.2692408325</v>
      </c>
      <c r="CY396" s="20">
        <v>26725.579514019599</v>
      </c>
      <c r="CZ396" s="20">
        <v>23435.592206829799</v>
      </c>
      <c r="DA396" s="20">
        <v>21458.120403388501</v>
      </c>
      <c r="DB396" s="20">
        <v>24738.937698994199</v>
      </c>
      <c r="DC396" s="22">
        <v>38368.089144956903</v>
      </c>
      <c r="DD396" s="22">
        <v>46414.945952346803</v>
      </c>
      <c r="DE396" s="22">
        <v>25013.135831891799</v>
      </c>
      <c r="DF396" s="22">
        <v>29091.700565858901</v>
      </c>
      <c r="DG396" s="22">
        <v>25952.2320281865</v>
      </c>
      <c r="DH396" s="22">
        <v>40424.164897662697</v>
      </c>
      <c r="DI396" s="22">
        <v>23406.526002276001</v>
      </c>
      <c r="DJ396" s="22">
        <v>34021.699687811102</v>
      </c>
      <c r="DK396" s="22">
        <v>17492.055567864099</v>
      </c>
      <c r="DL396" s="22">
        <v>54376.597255979803</v>
      </c>
      <c r="DM396" s="6">
        <v>0.54439583178811501</v>
      </c>
      <c r="DN396" s="6">
        <v>1.4584261212130201</v>
      </c>
      <c r="DO396" s="5">
        <v>3.0066689536751702E-3</v>
      </c>
      <c r="DP396" s="5">
        <v>5.6164576054652103E-2</v>
      </c>
      <c r="DQ396" s="24">
        <v>22939.876217834699</v>
      </c>
      <c r="DR396" s="26">
        <v>33456.114693483498</v>
      </c>
      <c r="DS396" t="s">
        <v>1441</v>
      </c>
      <c r="DT396" t="s">
        <v>1444</v>
      </c>
      <c r="DU396" t="s">
        <v>922</v>
      </c>
      <c r="DV396" t="s">
        <v>922</v>
      </c>
      <c r="DW396" t="s">
        <v>5932</v>
      </c>
      <c r="DX396" t="s">
        <v>1508</v>
      </c>
      <c r="DY396" t="s">
        <v>5933</v>
      </c>
      <c r="DZ396" t="s">
        <v>5934</v>
      </c>
      <c r="EA396" t="s">
        <v>5935</v>
      </c>
      <c r="EB396" t="str">
        <f>"GSR"</f>
        <v>GSR</v>
      </c>
      <c r="EC396" t="s">
        <v>5936</v>
      </c>
      <c r="ED396" t="s">
        <v>1506</v>
      </c>
      <c r="EE396">
        <v>9606</v>
      </c>
      <c r="EF396" s="15" t="str">
        <f>HYPERLINK("http://www.uniprot.org/uniprot/P00390", "P00390")</f>
        <v>P00390</v>
      </c>
      <c r="EG396" t="s">
        <v>5937</v>
      </c>
      <c r="EH396" t="s">
        <v>1508</v>
      </c>
      <c r="EI396" t="s">
        <v>5938</v>
      </c>
      <c r="EJ396" t="s">
        <v>1803</v>
      </c>
      <c r="EK396" t="s">
        <v>1508</v>
      </c>
      <c r="EL396" t="s">
        <v>1508</v>
      </c>
      <c r="EM396" t="s">
        <v>5939</v>
      </c>
      <c r="EN396" t="s">
        <v>5940</v>
      </c>
      <c r="EO396" t="s">
        <v>1574</v>
      </c>
      <c r="EP396" t="s">
        <v>5941</v>
      </c>
      <c r="EQ396" t="s">
        <v>1514</v>
      </c>
      <c r="ER396" t="s">
        <v>5942</v>
      </c>
      <c r="ES396" t="s">
        <v>5943</v>
      </c>
      <c r="ET396" t="s">
        <v>5944</v>
      </c>
      <c r="EU396" t="s">
        <v>1508</v>
      </c>
      <c r="EV396" t="s">
        <v>5945</v>
      </c>
      <c r="EW396" t="s">
        <v>98</v>
      </c>
    </row>
    <row r="397" spans="1:153">
      <c r="A397">
        <v>377</v>
      </c>
      <c r="B397">
        <v>1</v>
      </c>
      <c r="C397" t="s">
        <v>924</v>
      </c>
      <c r="D397" t="s">
        <v>98</v>
      </c>
      <c r="E397" t="s">
        <v>98</v>
      </c>
      <c r="F397" t="s">
        <v>98</v>
      </c>
      <c r="G397" t="s">
        <v>98</v>
      </c>
      <c r="H397" t="s">
        <v>98</v>
      </c>
      <c r="I397">
        <v>10.9</v>
      </c>
      <c r="J397">
        <v>147</v>
      </c>
      <c r="K397">
        <v>16840</v>
      </c>
      <c r="L397" t="s">
        <v>925</v>
      </c>
      <c r="M397">
        <v>4</v>
      </c>
      <c r="N397">
        <v>4</v>
      </c>
      <c r="O397">
        <v>1</v>
      </c>
      <c r="P397">
        <v>2</v>
      </c>
      <c r="Q397">
        <v>2</v>
      </c>
      <c r="R397">
        <v>2</v>
      </c>
      <c r="S397">
        <v>2</v>
      </c>
      <c r="T397">
        <v>2</v>
      </c>
      <c r="U397">
        <v>2</v>
      </c>
      <c r="V397">
        <v>2</v>
      </c>
      <c r="W397" s="1">
        <v>41750.81738</v>
      </c>
      <c r="X397" s="1">
        <v>28791.354490000002</v>
      </c>
      <c r="Y397" s="1">
        <v>12105.08051</v>
      </c>
      <c r="Z397" s="1">
        <v>59763.253909999999</v>
      </c>
      <c r="AA397" s="1">
        <v>22386.794430000002</v>
      </c>
      <c r="AB397" s="1">
        <v>38138.70508</v>
      </c>
      <c r="AC397" s="1">
        <v>49701.387699999999</v>
      </c>
      <c r="AD397" s="1">
        <v>59031.096680000002</v>
      </c>
      <c r="AE397" s="1">
        <v>45155.51758</v>
      </c>
      <c r="AF397" s="1">
        <v>40984.339840000001</v>
      </c>
      <c r="AG397" s="1">
        <v>42855.918570000002</v>
      </c>
      <c r="AH397">
        <v>2</v>
      </c>
      <c r="AI397" s="1">
        <v>33401.452149999997</v>
      </c>
      <c r="AJ397" s="1">
        <v>20217.515380000001</v>
      </c>
      <c r="AK397" s="1">
        <v>23318.146000000001</v>
      </c>
      <c r="AL397" s="1">
        <v>23631.25244</v>
      </c>
      <c r="AM397" s="1">
        <v>23270.142090000001</v>
      </c>
      <c r="AN397" s="1">
        <v>21815.325680000002</v>
      </c>
      <c r="AO397" s="1">
        <v>35333.416989999998</v>
      </c>
      <c r="AP397" s="1">
        <v>16103.314700000001</v>
      </c>
      <c r="AQ397" s="1">
        <v>15046.76074</v>
      </c>
      <c r="AR397" s="1">
        <v>31420.346679999999</v>
      </c>
      <c r="AS397" s="1">
        <v>24355.76729</v>
      </c>
      <c r="AT397" s="1">
        <v>32208.0775595454</v>
      </c>
      <c r="AU397" s="1">
        <v>40060.387833636298</v>
      </c>
      <c r="AV397" s="1">
        <v>24355.767285454502</v>
      </c>
      <c r="AW397" s="1">
        <v>20865.642750994299</v>
      </c>
      <c r="AX397" s="1">
        <v>25460.902552233201</v>
      </c>
      <c r="AY397" s="1">
        <v>8600.6144015532009</v>
      </c>
      <c r="AZ397" s="1">
        <v>43723.419891448502</v>
      </c>
      <c r="BA397" s="1">
        <v>39596.6848054621</v>
      </c>
      <c r="BB397" s="1">
        <v>27549.548854638899</v>
      </c>
      <c r="BC397" s="1">
        <v>29233.428165572201</v>
      </c>
      <c r="BD397" s="1">
        <v>40769.089059210797</v>
      </c>
      <c r="BE397" s="1">
        <v>28254.103945149898</v>
      </c>
      <c r="BF397" s="1">
        <v>27831.516282318698</v>
      </c>
      <c r="BG397" s="1">
        <v>30448.969764418602</v>
      </c>
      <c r="BH397" s="1">
        <v>30448.969764418602</v>
      </c>
      <c r="BI397" s="1">
        <v>67991.212265081194</v>
      </c>
      <c r="BJ397" s="1">
        <v>38163.657394739603</v>
      </c>
      <c r="BK397" s="1">
        <v>41564.203728158602</v>
      </c>
      <c r="BL397" s="1">
        <v>37254.118797136602</v>
      </c>
      <c r="BM397" s="1">
        <v>36683.339824192401</v>
      </c>
      <c r="BN397" s="1">
        <v>37311.017123659803</v>
      </c>
      <c r="BO397" s="1">
        <v>57665.555229862999</v>
      </c>
      <c r="BP397" s="1">
        <v>27380.397195113401</v>
      </c>
      <c r="BQ397" s="1">
        <v>44265.892515529202</v>
      </c>
      <c r="BR397" s="1">
        <v>33103.710545446302</v>
      </c>
      <c r="BS397" s="1">
        <v>41104.487319259402</v>
      </c>
      <c r="BT397" s="1">
        <v>41104.487319259402</v>
      </c>
      <c r="BU397" s="1">
        <v>35377.807896562197</v>
      </c>
      <c r="BV397" s="7">
        <v>1.16187208205327</v>
      </c>
      <c r="BW397" s="7">
        <v>0.86067994527658198</v>
      </c>
      <c r="BX397" s="1">
        <v>24243.2077864776</v>
      </c>
      <c r="BY397" s="1">
        <v>29582.311859318601</v>
      </c>
      <c r="BZ397" s="1">
        <v>9992.8137616699896</v>
      </c>
      <c r="CA397" s="1">
        <v>50801.020903766803</v>
      </c>
      <c r="CB397" s="1">
        <v>46006.282617329503</v>
      </c>
      <c r="CC397" s="1">
        <v>32009.051687367701</v>
      </c>
      <c r="CD397" s="1">
        <v>33965.504048288203</v>
      </c>
      <c r="CE397" s="1">
        <v>47368.466388640503</v>
      </c>
      <c r="CF397" s="1">
        <v>32827.654577300898</v>
      </c>
      <c r="CG397" s="1">
        <v>32336.661769637201</v>
      </c>
      <c r="CH397" s="1">
        <v>35377.807896562197</v>
      </c>
      <c r="CI397" s="1">
        <v>58518.672851598603</v>
      </c>
      <c r="CJ397" s="1">
        <v>32846.694558058698</v>
      </c>
      <c r="CK397" s="1">
        <v>35773.476590216298</v>
      </c>
      <c r="CL397" s="1">
        <v>32063.8729276468</v>
      </c>
      <c r="CM397" s="1">
        <v>31572.6149124482</v>
      </c>
      <c r="CN397" s="1">
        <v>32112.844176205199</v>
      </c>
      <c r="CO397" s="1">
        <v>49631.586919582202</v>
      </c>
      <c r="CP397" s="1">
        <v>23565.758759541299</v>
      </c>
      <c r="CQ397" s="1">
        <v>38098.7659478848</v>
      </c>
      <c r="CR397" s="1">
        <v>28491.699780706502</v>
      </c>
      <c r="CS397" s="1">
        <v>35377.807896562197</v>
      </c>
      <c r="CT397" s="20">
        <v>28222.6993513204</v>
      </c>
      <c r="CU397" s="20">
        <v>28323.653889790199</v>
      </c>
      <c r="CV397" s="20">
        <v>44683.092625976802</v>
      </c>
      <c r="CW397" s="20">
        <v>44507.5690350566</v>
      </c>
      <c r="CX397" s="20">
        <v>59601.5597086864</v>
      </c>
      <c r="CY397" s="20">
        <v>32576.179410691399</v>
      </c>
      <c r="CZ397" s="20">
        <v>36996.057171483699</v>
      </c>
      <c r="DA397" s="20">
        <v>32327.168810650099</v>
      </c>
      <c r="DB397" s="20">
        <v>37082.489502595301</v>
      </c>
      <c r="DC397" s="22">
        <v>32354.235082031799</v>
      </c>
      <c r="DD397" s="22">
        <v>33538.5209684</v>
      </c>
      <c r="DE397" s="22">
        <v>43971.890986321501</v>
      </c>
      <c r="DF397" s="22">
        <v>35916.925731284398</v>
      </c>
      <c r="DG397" s="22">
        <v>31250.346804971501</v>
      </c>
      <c r="DH397" s="22">
        <v>29344.265057536799</v>
      </c>
      <c r="DI397" s="22">
        <v>41957.082647445</v>
      </c>
      <c r="DJ397" s="22">
        <v>23848.233314790101</v>
      </c>
      <c r="DK397" s="22">
        <v>33609.734581849902</v>
      </c>
      <c r="DL397" s="22">
        <v>36065.470761980097</v>
      </c>
      <c r="DM397" s="6">
        <v>-0.16236534437044001</v>
      </c>
      <c r="DN397" s="6">
        <v>-1.11911889633176</v>
      </c>
      <c r="DO397" s="5">
        <v>0.26913444052517299</v>
      </c>
      <c r="DP397" s="5">
        <v>0.63477668548108901</v>
      </c>
      <c r="DQ397" s="24">
        <v>38257.829945138998</v>
      </c>
      <c r="DR397" s="26">
        <v>34185.670593661103</v>
      </c>
      <c r="DS397" t="s">
        <v>1443</v>
      </c>
      <c r="DT397" t="s">
        <v>1442</v>
      </c>
      <c r="DU397" t="s">
        <v>924</v>
      </c>
      <c r="DV397" t="s">
        <v>924</v>
      </c>
      <c r="DW397" t="s">
        <v>5946</v>
      </c>
      <c r="DX397" t="s">
        <v>1508</v>
      </c>
      <c r="DY397" t="s">
        <v>5947</v>
      </c>
      <c r="DZ397" t="s">
        <v>5948</v>
      </c>
      <c r="EA397" t="s">
        <v>1508</v>
      </c>
      <c r="EB397" t="str">
        <f>"RNASE4"</f>
        <v>RNASE4</v>
      </c>
      <c r="EC397" t="s">
        <v>5949</v>
      </c>
      <c r="ED397" t="s">
        <v>1506</v>
      </c>
      <c r="EE397">
        <v>9606</v>
      </c>
      <c r="EF397" s="15" t="str">
        <f>HYPERLINK("http://www.uniprot.org/uniprot/P34096", "P34096")</f>
        <v>P34096</v>
      </c>
      <c r="EG397" t="s">
        <v>5950</v>
      </c>
      <c r="EH397" t="s">
        <v>1508</v>
      </c>
      <c r="EI397" t="s">
        <v>1509</v>
      </c>
      <c r="EJ397" t="s">
        <v>1510</v>
      </c>
      <c r="EK397" t="s">
        <v>1508</v>
      </c>
      <c r="EL397" t="s">
        <v>1508</v>
      </c>
      <c r="EM397" t="s">
        <v>1528</v>
      </c>
      <c r="EN397" t="s">
        <v>1508</v>
      </c>
      <c r="EO397" t="s">
        <v>4560</v>
      </c>
      <c r="EP397" t="s">
        <v>2245</v>
      </c>
      <c r="EQ397" t="s">
        <v>1514</v>
      </c>
      <c r="ER397" t="s">
        <v>5951</v>
      </c>
      <c r="ES397" t="s">
        <v>2510</v>
      </c>
      <c r="ET397" t="s">
        <v>4562</v>
      </c>
      <c r="EU397" t="s">
        <v>1508</v>
      </c>
      <c r="EV397" t="s">
        <v>1508</v>
      </c>
      <c r="EW397" t="s">
        <v>98</v>
      </c>
    </row>
    <row r="398" spans="1:153">
      <c r="A398">
        <v>324</v>
      </c>
      <c r="B398">
        <v>1</v>
      </c>
      <c r="C398" t="s">
        <v>926</v>
      </c>
      <c r="D398" t="s">
        <v>98</v>
      </c>
      <c r="E398" t="s">
        <v>98</v>
      </c>
      <c r="F398" t="s">
        <v>98</v>
      </c>
      <c r="G398" t="s">
        <v>98</v>
      </c>
      <c r="H398" t="s">
        <v>98</v>
      </c>
      <c r="I398">
        <v>12.1</v>
      </c>
      <c r="J398">
        <v>298</v>
      </c>
      <c r="K398">
        <v>33922</v>
      </c>
      <c r="L398" t="s">
        <v>927</v>
      </c>
      <c r="M398">
        <v>6</v>
      </c>
      <c r="N398">
        <v>6</v>
      </c>
      <c r="O398">
        <v>1</v>
      </c>
      <c r="P398">
        <v>4</v>
      </c>
      <c r="Q398">
        <v>2</v>
      </c>
      <c r="R398">
        <v>4</v>
      </c>
      <c r="S398">
        <v>2</v>
      </c>
      <c r="T398">
        <v>4</v>
      </c>
      <c r="U398">
        <v>2</v>
      </c>
      <c r="V398">
        <v>4</v>
      </c>
      <c r="W398" s="1">
        <v>82256.83008</v>
      </c>
      <c r="X398" s="1">
        <v>49477.916749999997</v>
      </c>
      <c r="Y398" s="1">
        <v>10067.165590000001</v>
      </c>
      <c r="Z398" s="1">
        <v>51277.75733</v>
      </c>
      <c r="AA398" s="1">
        <v>23073.364259999998</v>
      </c>
      <c r="AB398" s="1">
        <v>49425.729489999998</v>
      </c>
      <c r="AC398" s="1">
        <v>65962.319340000002</v>
      </c>
      <c r="AD398" s="1">
        <v>56479.081059999997</v>
      </c>
      <c r="AE398" s="1">
        <v>55658.722170000001</v>
      </c>
      <c r="AF398" s="1">
        <v>55781.564939999997</v>
      </c>
      <c r="AG398" s="1">
        <v>54377.031710000003</v>
      </c>
      <c r="AH398">
        <v>2</v>
      </c>
      <c r="AI398" s="1">
        <v>10823.41113</v>
      </c>
      <c r="AJ398" s="1">
        <v>12118.13379</v>
      </c>
      <c r="AK398" s="1">
        <v>13862.144780000001</v>
      </c>
      <c r="AL398" s="1">
        <v>12996.365970000001</v>
      </c>
      <c r="AM398" s="1">
        <v>13275.690189999999</v>
      </c>
      <c r="AN398" s="1">
        <v>16005.03613</v>
      </c>
      <c r="AO398" s="1">
        <v>20844.308590000001</v>
      </c>
      <c r="AP398" s="1">
        <v>13913.2749</v>
      </c>
      <c r="AQ398" s="1">
        <v>4165.4650270000002</v>
      </c>
      <c r="AR398" s="1">
        <v>22227.322749999999</v>
      </c>
      <c r="AS398" s="1">
        <v>14023.115330000001</v>
      </c>
      <c r="AT398" s="1">
        <v>32185.988695772699</v>
      </c>
      <c r="AU398" s="1">
        <v>50348.862065454501</v>
      </c>
      <c r="AV398" s="1">
        <v>14023.1153260909</v>
      </c>
      <c r="AW398" s="1">
        <v>41109.174334409799</v>
      </c>
      <c r="AX398" s="1">
        <v>43754.538095691198</v>
      </c>
      <c r="AY398" s="1">
        <v>7152.6834773752998</v>
      </c>
      <c r="AZ398" s="1">
        <v>37515.342089769299</v>
      </c>
      <c r="BA398" s="1">
        <v>40811.056485179601</v>
      </c>
      <c r="BB398" s="1">
        <v>35702.747285328704</v>
      </c>
      <c r="BC398" s="1">
        <v>38797.804514026197</v>
      </c>
      <c r="BD398" s="1">
        <v>39006.571370334299</v>
      </c>
      <c r="BE398" s="1">
        <v>34826.028045394902</v>
      </c>
      <c r="BF398" s="1">
        <v>37879.9692502459</v>
      </c>
      <c r="BG398" s="1">
        <v>38634.677534963899</v>
      </c>
      <c r="BH398" s="1">
        <v>38634.677534963899</v>
      </c>
      <c r="BI398" s="1">
        <v>22031.881735778701</v>
      </c>
      <c r="BJ398" s="1">
        <v>22874.833901829199</v>
      </c>
      <c r="BK398" s="1">
        <v>24709.040321865701</v>
      </c>
      <c r="BL398" s="1">
        <v>20488.4680998923</v>
      </c>
      <c r="BM398" s="1">
        <v>20927.962225454001</v>
      </c>
      <c r="BN398" s="1">
        <v>27373.608162939101</v>
      </c>
      <c r="BO398" s="1">
        <v>34018.748556505001</v>
      </c>
      <c r="BP398" s="1">
        <v>23656.681878470801</v>
      </c>
      <c r="BQ398" s="1">
        <v>12254.3336967009</v>
      </c>
      <c r="BR398" s="1">
        <v>23418.1648601788</v>
      </c>
      <c r="BS398" s="1">
        <v>23666.385024756</v>
      </c>
      <c r="BT398" s="1">
        <v>23666.385024756</v>
      </c>
      <c r="BU398" s="1">
        <v>30238.107643332201</v>
      </c>
      <c r="BV398" s="7">
        <v>0.782667530121536</v>
      </c>
      <c r="BW398" s="7">
        <v>1.2776817250163801</v>
      </c>
      <c r="BX398" s="1">
        <v>32174.815941648201</v>
      </c>
      <c r="BY398" s="1">
        <v>34245.256262963303</v>
      </c>
      <c r="BZ398" s="1">
        <v>5598.1731109784496</v>
      </c>
      <c r="CA398" s="1">
        <v>29362.040135064199</v>
      </c>
      <c r="CB398" s="1">
        <v>31941.488780905998</v>
      </c>
      <c r="CC398" s="1">
        <v>27943.381036361599</v>
      </c>
      <c r="CD398" s="1">
        <v>30365.781833131099</v>
      </c>
      <c r="CE398" s="1">
        <v>30529.176872929002</v>
      </c>
      <c r="CF398" s="1">
        <v>27257.2013542325</v>
      </c>
      <c r="CG398" s="1">
        <v>29647.421974169702</v>
      </c>
      <c r="CH398" s="1">
        <v>30238.107643332201</v>
      </c>
      <c r="CI398" s="1">
        <v>28149.732661526799</v>
      </c>
      <c r="CJ398" s="1">
        <v>29226.757239152401</v>
      </c>
      <c r="CK398" s="1">
        <v>31570.289261940801</v>
      </c>
      <c r="CL398" s="1">
        <v>26177.741264813601</v>
      </c>
      <c r="CM398" s="1">
        <v>26739.2748772958</v>
      </c>
      <c r="CN398" s="1">
        <v>34974.758897546802</v>
      </c>
      <c r="CO398" s="1">
        <v>43465.133338574</v>
      </c>
      <c r="CP398" s="1">
        <v>30225.710110648499</v>
      </c>
      <c r="CQ398" s="1">
        <v>15657.138216527201</v>
      </c>
      <c r="CR398" s="1">
        <v>29920.9612752715</v>
      </c>
      <c r="CS398" s="1">
        <v>30238.107643332201</v>
      </c>
      <c r="CT398" s="20">
        <v>37456.270845135703</v>
      </c>
      <c r="CU398" s="20">
        <v>32788.200948324498</v>
      </c>
      <c r="CV398" s="20">
        <v>25825.991991933399</v>
      </c>
      <c r="CW398" s="20">
        <v>30900.953872399299</v>
      </c>
      <c r="CX398" s="20">
        <v>28670.6428948639</v>
      </c>
      <c r="CY398" s="20">
        <v>28986.054768234299</v>
      </c>
      <c r="CZ398" s="20">
        <v>32649.223329176501</v>
      </c>
      <c r="DA398" s="20">
        <v>26392.702555263601</v>
      </c>
      <c r="DB398" s="20">
        <v>31405.662239062502</v>
      </c>
      <c r="DC398" s="22">
        <v>28244.720520540399</v>
      </c>
      <c r="DD398" s="22">
        <v>29984.051150380499</v>
      </c>
      <c r="DE398" s="22">
        <v>28340.0696645836</v>
      </c>
      <c r="DF398" s="22">
        <v>29822.2608129785</v>
      </c>
      <c r="DG398" s="22">
        <v>28651.4490941076</v>
      </c>
      <c r="DH398" s="22">
        <v>31959.442451800202</v>
      </c>
      <c r="DI398" s="22">
        <v>36744.144303176297</v>
      </c>
      <c r="DJ398" s="22">
        <v>30588.015186742301</v>
      </c>
      <c r="DK398" s="22">
        <v>13812.3177136144</v>
      </c>
      <c r="DL398" s="22">
        <v>37874.663931927797</v>
      </c>
      <c r="DM398" s="6">
        <v>-4.6135212028032599E-2</v>
      </c>
      <c r="DN398" s="6">
        <v>-1.0324927328903299</v>
      </c>
      <c r="DO398" s="5">
        <v>0.74432776847011395</v>
      </c>
      <c r="DP398" s="5">
        <v>0.88265736036269804</v>
      </c>
      <c r="DQ398" s="24">
        <v>30563.967049377101</v>
      </c>
      <c r="DR398" s="26">
        <v>29602.113482985202</v>
      </c>
      <c r="DS398" t="s">
        <v>1443</v>
      </c>
      <c r="DT398" t="s">
        <v>1442</v>
      </c>
      <c r="DU398" t="s">
        <v>926</v>
      </c>
      <c r="DV398" t="s">
        <v>926</v>
      </c>
      <c r="DW398" t="s">
        <v>5952</v>
      </c>
      <c r="DX398" t="s">
        <v>5953</v>
      </c>
      <c r="DY398" t="s">
        <v>5954</v>
      </c>
      <c r="DZ398" t="s">
        <v>5955</v>
      </c>
      <c r="EA398" t="s">
        <v>5956</v>
      </c>
      <c r="EB398" t="str">
        <f>"OGN"</f>
        <v>OGN</v>
      </c>
      <c r="EC398" t="s">
        <v>5957</v>
      </c>
      <c r="ED398" t="s">
        <v>1506</v>
      </c>
      <c r="EE398">
        <v>9606</v>
      </c>
      <c r="EF398" s="15" t="str">
        <f>HYPERLINK("http://www.uniprot.org/uniprot/P20774", "P20774")</f>
        <v>P20774</v>
      </c>
      <c r="EG398" t="s">
        <v>5958</v>
      </c>
      <c r="EH398" t="s">
        <v>1508</v>
      </c>
      <c r="EI398" t="s">
        <v>1788</v>
      </c>
      <c r="EJ398" t="s">
        <v>1508</v>
      </c>
      <c r="EK398" t="s">
        <v>1508</v>
      </c>
      <c r="EL398" t="s">
        <v>1508</v>
      </c>
      <c r="EM398" t="s">
        <v>2120</v>
      </c>
      <c r="EN398" t="s">
        <v>1508</v>
      </c>
      <c r="EO398" t="s">
        <v>3673</v>
      </c>
      <c r="EP398" t="s">
        <v>1617</v>
      </c>
      <c r="EQ398" t="s">
        <v>1508</v>
      </c>
      <c r="ER398" t="s">
        <v>5959</v>
      </c>
      <c r="ES398" t="s">
        <v>5960</v>
      </c>
      <c r="ET398" t="s">
        <v>5961</v>
      </c>
      <c r="EU398" t="s">
        <v>1508</v>
      </c>
      <c r="EV398" t="s">
        <v>5962</v>
      </c>
      <c r="EW398" t="s">
        <v>98</v>
      </c>
    </row>
    <row r="399" spans="1:153">
      <c r="A399">
        <v>538</v>
      </c>
      <c r="B399">
        <v>1</v>
      </c>
      <c r="C399" t="s">
        <v>928</v>
      </c>
      <c r="D399" t="s">
        <v>98</v>
      </c>
      <c r="E399" t="s">
        <v>98</v>
      </c>
      <c r="F399" t="s">
        <v>98</v>
      </c>
      <c r="G399" t="s">
        <v>98</v>
      </c>
      <c r="H399" t="s">
        <v>98</v>
      </c>
      <c r="I399">
        <v>9.6999999999999993</v>
      </c>
      <c r="J399">
        <v>422</v>
      </c>
      <c r="K399">
        <v>46989</v>
      </c>
      <c r="L399" t="s">
        <v>929</v>
      </c>
      <c r="M399">
        <v>5</v>
      </c>
      <c r="N399">
        <v>5</v>
      </c>
      <c r="O399">
        <v>1</v>
      </c>
      <c r="P399">
        <v>3</v>
      </c>
      <c r="Q399">
        <v>2</v>
      </c>
      <c r="R399">
        <v>3</v>
      </c>
      <c r="S399">
        <v>2</v>
      </c>
      <c r="T399">
        <v>3</v>
      </c>
      <c r="U399">
        <v>2</v>
      </c>
      <c r="V399">
        <v>3</v>
      </c>
      <c r="W399" s="1">
        <v>71344.822759999995</v>
      </c>
      <c r="X399" s="1">
        <v>50312.493649999997</v>
      </c>
      <c r="Y399" s="1">
        <v>8340.0982060000006</v>
      </c>
      <c r="Z399" s="1">
        <v>58238.144529999998</v>
      </c>
      <c r="AA399" s="1">
        <v>25453.878540000002</v>
      </c>
      <c r="AB399" s="1">
        <v>52704.087890000003</v>
      </c>
      <c r="AC399" s="1">
        <v>59471.395020000004</v>
      </c>
      <c r="AD399" s="1">
        <v>61638.484859999997</v>
      </c>
      <c r="AE399" s="1">
        <v>50999.173340000001</v>
      </c>
      <c r="AF399" s="1">
        <v>55541.095220000003</v>
      </c>
      <c r="AG399" s="1">
        <v>53967.063979999999</v>
      </c>
      <c r="AH399">
        <v>2</v>
      </c>
      <c r="AI399" s="1">
        <v>12873.89795</v>
      </c>
      <c r="AJ399" s="1">
        <v>13188.46436</v>
      </c>
      <c r="AK399" s="1">
        <v>14287.846680000001</v>
      </c>
      <c r="AL399" s="1">
        <v>13181.96631</v>
      </c>
      <c r="AM399" s="1">
        <v>16167.030269999999</v>
      </c>
      <c r="AN399" s="1">
        <v>17571.400389999999</v>
      </c>
      <c r="AO399" s="1">
        <v>17224.244139999999</v>
      </c>
      <c r="AP399" s="1">
        <v>13670.48193</v>
      </c>
      <c r="AQ399" s="1">
        <v>8992.9626459999999</v>
      </c>
      <c r="AR399" s="1">
        <v>15736.20068</v>
      </c>
      <c r="AS399" s="1">
        <v>14289.44954</v>
      </c>
      <c r="AT399" s="1">
        <v>32054.303767818099</v>
      </c>
      <c r="AU399" s="1">
        <v>49819.1579996363</v>
      </c>
      <c r="AV399" s="1">
        <v>14289.449536</v>
      </c>
      <c r="AW399" s="1">
        <v>35655.723103430399</v>
      </c>
      <c r="AX399" s="1">
        <v>44492.574964732099</v>
      </c>
      <c r="AY399" s="1">
        <v>5925.6085642417302</v>
      </c>
      <c r="AZ399" s="1">
        <v>42607.633962145701</v>
      </c>
      <c r="BA399" s="1">
        <v>45021.595600763998</v>
      </c>
      <c r="BB399" s="1">
        <v>38070.874223943101</v>
      </c>
      <c r="BC399" s="1">
        <v>34979.964034757497</v>
      </c>
      <c r="BD399" s="1">
        <v>42569.849114518503</v>
      </c>
      <c r="BE399" s="1">
        <v>31910.517737112299</v>
      </c>
      <c r="BF399" s="1">
        <v>37716.671830945997</v>
      </c>
      <c r="BG399" s="1">
        <v>38343.396997019801</v>
      </c>
      <c r="BH399" s="1">
        <v>38343.396997019801</v>
      </c>
      <c r="BI399" s="1">
        <v>26205.8045939611</v>
      </c>
      <c r="BJ399" s="1">
        <v>24895.246816316401</v>
      </c>
      <c r="BK399" s="1">
        <v>25467.846810986401</v>
      </c>
      <c r="BL399" s="1">
        <v>20781.0627108933</v>
      </c>
      <c r="BM399" s="1">
        <v>25485.9064911887</v>
      </c>
      <c r="BN399" s="1">
        <v>30052.580028132401</v>
      </c>
      <c r="BO399" s="1">
        <v>28110.6580218075</v>
      </c>
      <c r="BP399" s="1">
        <v>23243.862028730098</v>
      </c>
      <c r="BQ399" s="1">
        <v>26456.293468251501</v>
      </c>
      <c r="BR399" s="1">
        <v>16579.277043030201</v>
      </c>
      <c r="BS399" s="1">
        <v>24115.869166531498</v>
      </c>
      <c r="BT399" s="1">
        <v>24115.869166531498</v>
      </c>
      <c r="BU399" s="1">
        <v>30408.6228787248</v>
      </c>
      <c r="BV399" s="7">
        <v>0.79306022054040404</v>
      </c>
      <c r="BW399" s="7">
        <v>1.26093829207393</v>
      </c>
      <c r="BX399" s="1">
        <v>28277.135627934102</v>
      </c>
      <c r="BY399" s="1">
        <v>35285.291313940899</v>
      </c>
      <c r="BZ399" s="1">
        <v>4699.3644347936497</v>
      </c>
      <c r="CA399" s="1">
        <v>33790.4195867241</v>
      </c>
      <c r="CB399" s="1">
        <v>35704.8365362228</v>
      </c>
      <c r="CC399" s="1">
        <v>30192.4959082063</v>
      </c>
      <c r="CD399" s="1">
        <v>27741.217991900201</v>
      </c>
      <c r="CE399" s="1">
        <v>33760.453927131799</v>
      </c>
      <c r="CF399" s="1">
        <v>25306.962234152801</v>
      </c>
      <c r="CG399" s="1">
        <v>29911.592080300099</v>
      </c>
      <c r="CH399" s="1">
        <v>30408.6228787248</v>
      </c>
      <c r="CI399" s="1">
        <v>33043.9024871328</v>
      </c>
      <c r="CJ399" s="1">
        <v>31391.370001325198</v>
      </c>
      <c r="CK399" s="1">
        <v>32113.3832606459</v>
      </c>
      <c r="CL399" s="1">
        <v>26203.637722155301</v>
      </c>
      <c r="CM399" s="1">
        <v>32136.155402955599</v>
      </c>
      <c r="CN399" s="1">
        <v>37894.448933088701</v>
      </c>
      <c r="CO399" s="1">
        <v>35445.805115092597</v>
      </c>
      <c r="CP399" s="1">
        <v>29309.075687709199</v>
      </c>
      <c r="CQ399" s="1">
        <v>33359.753500464001</v>
      </c>
      <c r="CR399" s="1">
        <v>20905.445278459199</v>
      </c>
      <c r="CS399" s="1">
        <v>30408.6228787248</v>
      </c>
      <c r="CT399" s="20">
        <v>32918.791290847097</v>
      </c>
      <c r="CU399" s="20">
        <v>33783.984947804602</v>
      </c>
      <c r="CV399" s="20">
        <v>29721.065077104799</v>
      </c>
      <c r="CW399" s="20">
        <v>34541.7057543954</v>
      </c>
      <c r="CX399" s="20">
        <v>33655.379234067099</v>
      </c>
      <c r="CY399" s="20">
        <v>31132.840453794699</v>
      </c>
      <c r="CZ399" s="20">
        <v>33210.877899565101</v>
      </c>
      <c r="DA399" s="20">
        <v>26418.811664102999</v>
      </c>
      <c r="DB399" s="20">
        <v>37744.3758994452</v>
      </c>
      <c r="DC399" s="22">
        <v>30518.0896912639</v>
      </c>
      <c r="DD399" s="22">
        <v>27392.480912032599</v>
      </c>
      <c r="DE399" s="22">
        <v>31339.646666048</v>
      </c>
      <c r="DF399" s="22">
        <v>27688.492971928299</v>
      </c>
      <c r="DG399" s="22">
        <v>28906.744692982</v>
      </c>
      <c r="DH399" s="22">
        <v>34627.414115059997</v>
      </c>
      <c r="DI399" s="22">
        <v>29964.840276593899</v>
      </c>
      <c r="DJ399" s="22">
        <v>29660.3933857353</v>
      </c>
      <c r="DK399" s="22">
        <v>29429.101782462902</v>
      </c>
      <c r="DL399" s="22">
        <v>26462.609505909499</v>
      </c>
      <c r="DM399" s="6">
        <v>-0.13796261368093601</v>
      </c>
      <c r="DN399" s="6">
        <v>-1.10036756655683</v>
      </c>
      <c r="DO399" s="5">
        <v>0.13503351892559401</v>
      </c>
      <c r="DP399" s="5">
        <v>0.46368127454597202</v>
      </c>
      <c r="DQ399" s="24">
        <v>32569.759135680801</v>
      </c>
      <c r="DR399" s="26">
        <v>29598.981400001601</v>
      </c>
      <c r="DS399" t="s">
        <v>1443</v>
      </c>
      <c r="DT399" t="s">
        <v>1442</v>
      </c>
      <c r="DU399" t="s">
        <v>928</v>
      </c>
      <c r="DV399" t="s">
        <v>928</v>
      </c>
      <c r="DW399" t="s">
        <v>5963</v>
      </c>
      <c r="DX399" t="s">
        <v>1508</v>
      </c>
      <c r="DY399" t="s">
        <v>5964</v>
      </c>
      <c r="DZ399" t="s">
        <v>5965</v>
      </c>
      <c r="EA399" t="s">
        <v>5966</v>
      </c>
      <c r="EB399" t="str">
        <f>"SERPINA11"</f>
        <v>SERPINA11</v>
      </c>
      <c r="EC399" t="s">
        <v>1508</v>
      </c>
      <c r="ED399" t="s">
        <v>1506</v>
      </c>
      <c r="EE399">
        <v>9606</v>
      </c>
      <c r="EF399" s="15" t="str">
        <f>HYPERLINK("http://www.uniprot.org/uniprot/Q86U17", "Q86U17")</f>
        <v>Q86U17</v>
      </c>
      <c r="EG399" t="s">
        <v>5967</v>
      </c>
      <c r="EH399" t="s">
        <v>1508</v>
      </c>
      <c r="EI399" t="s">
        <v>1509</v>
      </c>
      <c r="EJ399" t="s">
        <v>1510</v>
      </c>
      <c r="EK399" t="s">
        <v>1508</v>
      </c>
      <c r="EL399" t="s">
        <v>1508</v>
      </c>
      <c r="EM399" t="s">
        <v>1528</v>
      </c>
      <c r="EN399" t="s">
        <v>1508</v>
      </c>
      <c r="EO399" t="s">
        <v>1512</v>
      </c>
      <c r="EP399" t="s">
        <v>1604</v>
      </c>
      <c r="EQ399" t="s">
        <v>1508</v>
      </c>
      <c r="ER399" t="s">
        <v>1508</v>
      </c>
      <c r="ES399" t="s">
        <v>3613</v>
      </c>
      <c r="ET399" t="s">
        <v>1903</v>
      </c>
      <c r="EU399" t="s">
        <v>1508</v>
      </c>
      <c r="EV399" t="s">
        <v>1508</v>
      </c>
      <c r="EW399" t="s">
        <v>98</v>
      </c>
    </row>
    <row r="400" spans="1:153">
      <c r="A400">
        <v>617</v>
      </c>
      <c r="B400">
        <v>1</v>
      </c>
      <c r="C400" t="s">
        <v>930</v>
      </c>
      <c r="D400" t="s">
        <v>98</v>
      </c>
      <c r="E400" t="s">
        <v>98</v>
      </c>
      <c r="F400" t="s">
        <v>98</v>
      </c>
      <c r="G400" t="s">
        <v>98</v>
      </c>
      <c r="H400" t="s">
        <v>98</v>
      </c>
      <c r="I400">
        <v>8.3000000000000007</v>
      </c>
      <c r="J400">
        <v>460</v>
      </c>
      <c r="K400">
        <v>53637</v>
      </c>
      <c r="L400" t="s">
        <v>931</v>
      </c>
      <c r="M400">
        <v>9</v>
      </c>
      <c r="N400">
        <v>9</v>
      </c>
      <c r="O400">
        <v>1</v>
      </c>
      <c r="P400">
        <v>5</v>
      </c>
      <c r="Q400">
        <v>4</v>
      </c>
      <c r="R400">
        <v>5</v>
      </c>
      <c r="S400">
        <v>4</v>
      </c>
      <c r="T400">
        <v>5</v>
      </c>
      <c r="U400">
        <v>4</v>
      </c>
      <c r="V400">
        <v>5</v>
      </c>
      <c r="W400" s="1">
        <v>84789.778319999998</v>
      </c>
      <c r="X400" s="1">
        <v>36901.09921</v>
      </c>
      <c r="Y400" s="1">
        <v>8876.8220209999999</v>
      </c>
      <c r="Z400" s="1">
        <v>46682.277220000004</v>
      </c>
      <c r="AA400" s="1">
        <v>21838.138849999999</v>
      </c>
      <c r="AB400" s="1">
        <v>66038.173949999997</v>
      </c>
      <c r="AC400" s="1">
        <v>59852.327819999999</v>
      </c>
      <c r="AD400" s="1">
        <v>68021.441890000002</v>
      </c>
      <c r="AE400" s="1">
        <v>51249.350830000003</v>
      </c>
      <c r="AF400" s="1">
        <v>64615.825499999999</v>
      </c>
      <c r="AG400" s="1">
        <v>55554.268179999999</v>
      </c>
      <c r="AH400">
        <v>4</v>
      </c>
      <c r="AI400" s="1">
        <v>8351.6193239999993</v>
      </c>
      <c r="AJ400" s="1">
        <v>8704.0207530000007</v>
      </c>
      <c r="AK400" s="1">
        <v>8675.4714349999995</v>
      </c>
      <c r="AL400" s="1">
        <v>16417.089360000002</v>
      </c>
      <c r="AM400" s="1">
        <v>11882.860350000001</v>
      </c>
      <c r="AN400" s="1">
        <v>12256.61011</v>
      </c>
      <c r="AO400" s="1">
        <v>13335.02637</v>
      </c>
      <c r="AP400" s="1">
        <v>9995.0356449999999</v>
      </c>
      <c r="AQ400" s="1">
        <v>4722.2313240000003</v>
      </c>
      <c r="AR400" s="1">
        <v>29266.98144</v>
      </c>
      <c r="AS400" s="1">
        <v>12360.69461</v>
      </c>
      <c r="AT400" s="1">
        <v>31835.779296000001</v>
      </c>
      <c r="AU400" s="1">
        <v>51310.863981000002</v>
      </c>
      <c r="AV400" s="1">
        <v>12360.694611000001</v>
      </c>
      <c r="AW400" s="1">
        <v>42375.055972164701</v>
      </c>
      <c r="AX400" s="1">
        <v>32632.549169662201</v>
      </c>
      <c r="AY400" s="1">
        <v>6306.94882621951</v>
      </c>
      <c r="AZ400" s="1">
        <v>34153.240910423898</v>
      </c>
      <c r="BA400" s="1">
        <v>38626.2492151435</v>
      </c>
      <c r="BB400" s="1">
        <v>47702.770602474498</v>
      </c>
      <c r="BC400" s="1">
        <v>35204.021594516802</v>
      </c>
      <c r="BD400" s="1">
        <v>46978.1586031232</v>
      </c>
      <c r="BE400" s="1">
        <v>32067.055435848099</v>
      </c>
      <c r="BF400" s="1">
        <v>43879.111058501199</v>
      </c>
      <c r="BG400" s="1">
        <v>39471.099641330598</v>
      </c>
      <c r="BH400" s="1">
        <v>39471.099641330598</v>
      </c>
      <c r="BI400" s="1">
        <v>17000.360333592202</v>
      </c>
      <c r="BJ400" s="1">
        <v>16430.172537561099</v>
      </c>
      <c r="BK400" s="1">
        <v>15463.8821697986</v>
      </c>
      <c r="BL400" s="1">
        <v>25881.158811769099</v>
      </c>
      <c r="BM400" s="1">
        <v>18732.2880374587</v>
      </c>
      <c r="BN400" s="1">
        <v>20962.629501859101</v>
      </c>
      <c r="BO400" s="1">
        <v>21763.298461865299</v>
      </c>
      <c r="BP400" s="1">
        <v>16994.516410923599</v>
      </c>
      <c r="BQ400" s="1">
        <v>13892.2780679271</v>
      </c>
      <c r="BR400" s="1">
        <v>30834.977474816002</v>
      </c>
      <c r="BS400" s="1">
        <v>20860.768162396998</v>
      </c>
      <c r="BT400" s="1">
        <v>20860.768162396998</v>
      </c>
      <c r="BU400" s="1">
        <v>28694.903009640399</v>
      </c>
      <c r="BV400" s="7">
        <v>0.72698514281050497</v>
      </c>
      <c r="BW400" s="7">
        <v>1.37554392945917</v>
      </c>
      <c r="BX400" s="1">
        <v>30806.036117527299</v>
      </c>
      <c r="BY400" s="1">
        <v>23723.378418377699</v>
      </c>
      <c r="BZ400" s="1">
        <v>4585.05809312774</v>
      </c>
      <c r="CA400" s="1">
        <v>24828.8987207061</v>
      </c>
      <c r="CB400" s="1">
        <v>28080.709301905299</v>
      </c>
      <c r="CC400" s="1">
        <v>34679.205498896699</v>
      </c>
      <c r="CD400" s="1">
        <v>25592.800666393901</v>
      </c>
      <c r="CE400" s="1">
        <v>34152.423341066104</v>
      </c>
      <c r="CF400" s="1">
        <v>23312.2728755424</v>
      </c>
      <c r="CG400" s="1">
        <v>31899.461819262498</v>
      </c>
      <c r="CH400" s="1">
        <v>28694.903009640399</v>
      </c>
      <c r="CI400" s="1">
        <v>23384.7424554912</v>
      </c>
      <c r="CJ400" s="1">
        <v>22600.424094008999</v>
      </c>
      <c r="CK400" s="1">
        <v>21271.249244538401</v>
      </c>
      <c r="CL400" s="1">
        <v>35600.670890897803</v>
      </c>
      <c r="CM400" s="1">
        <v>25767.085094807</v>
      </c>
      <c r="CN400" s="1">
        <v>28835.017756784</v>
      </c>
      <c r="CO400" s="1">
        <v>29936.373084227002</v>
      </c>
      <c r="CP400" s="1">
        <v>23376.703883140199</v>
      </c>
      <c r="CQ400" s="1">
        <v>19109.438762696002</v>
      </c>
      <c r="CR400" s="1">
        <v>42414.866080493499</v>
      </c>
      <c r="CS400" s="1">
        <v>28694.903009640399</v>
      </c>
      <c r="CT400" s="20">
        <v>35862.8075627781</v>
      </c>
      <c r="CU400" s="20">
        <v>22714.004321707002</v>
      </c>
      <c r="CV400" s="20">
        <v>21838.773347486898</v>
      </c>
      <c r="CW400" s="20">
        <v>27165.944229911202</v>
      </c>
      <c r="CX400" s="20">
        <v>23817.476641477599</v>
      </c>
      <c r="CY400" s="20">
        <v>22414.2940393227</v>
      </c>
      <c r="CZ400" s="20">
        <v>21998.207280056398</v>
      </c>
      <c r="DA400" s="20">
        <v>35893.00956436</v>
      </c>
      <c r="DB400" s="20">
        <v>30263.811381803898</v>
      </c>
      <c r="DC400" s="22">
        <v>35053.183647180602</v>
      </c>
      <c r="DD400" s="22">
        <v>25271.071513310701</v>
      </c>
      <c r="DE400" s="22">
        <v>31703.509751630801</v>
      </c>
      <c r="DF400" s="22">
        <v>25506.091869178399</v>
      </c>
      <c r="DG400" s="22">
        <v>30827.834111185799</v>
      </c>
      <c r="DH400" s="22">
        <v>26349.0334070385</v>
      </c>
      <c r="DI400" s="22">
        <v>25307.328611007801</v>
      </c>
      <c r="DJ400" s="22">
        <v>23656.9123033295</v>
      </c>
      <c r="DK400" s="22">
        <v>16857.846936587801</v>
      </c>
      <c r="DL400" s="22">
        <v>53689.745584614</v>
      </c>
      <c r="DM400" s="6">
        <v>0.130074950060036</v>
      </c>
      <c r="DN400" s="6">
        <v>1.09435934755</v>
      </c>
      <c r="DO400" s="5">
        <v>0.46241116709087199</v>
      </c>
      <c r="DP400" s="5">
        <v>0.78042555514468004</v>
      </c>
      <c r="DQ400" s="24">
        <v>26885.3698187671</v>
      </c>
      <c r="DR400" s="26">
        <v>29422.2557735064</v>
      </c>
      <c r="DS400" t="s">
        <v>1441</v>
      </c>
      <c r="DT400" t="s">
        <v>1442</v>
      </c>
      <c r="DU400" t="s">
        <v>930</v>
      </c>
      <c r="DV400" t="s">
        <v>930</v>
      </c>
      <c r="DW400" t="s">
        <v>5968</v>
      </c>
      <c r="DX400" t="s">
        <v>5969</v>
      </c>
      <c r="DY400" t="s">
        <v>5970</v>
      </c>
      <c r="DZ400" t="s">
        <v>5971</v>
      </c>
      <c r="EA400" t="s">
        <v>5972</v>
      </c>
      <c r="EB400" t="str">
        <f>"ANGPTL3"</f>
        <v>ANGPTL3</v>
      </c>
      <c r="EC400" t="s">
        <v>5973</v>
      </c>
      <c r="ED400" t="s">
        <v>1506</v>
      </c>
      <c r="EE400">
        <v>9606</v>
      </c>
      <c r="EF400" s="15" t="str">
        <f>HYPERLINK("http://www.uniprot.org/uniprot/Q9Y5C1", "Q9Y5C1")</f>
        <v>Q9Y5C1</v>
      </c>
      <c r="EG400" t="s">
        <v>5974</v>
      </c>
      <c r="EH400" t="s">
        <v>5975</v>
      </c>
      <c r="EI400" t="s">
        <v>5976</v>
      </c>
      <c r="EJ400" t="s">
        <v>1510</v>
      </c>
      <c r="EK400" t="s">
        <v>1508</v>
      </c>
      <c r="EL400" t="s">
        <v>1508</v>
      </c>
      <c r="EM400" t="s">
        <v>2076</v>
      </c>
      <c r="EN400" t="s">
        <v>1508</v>
      </c>
      <c r="EO400" t="s">
        <v>1589</v>
      </c>
      <c r="EP400" t="s">
        <v>1617</v>
      </c>
      <c r="EQ400" t="s">
        <v>1514</v>
      </c>
      <c r="ER400" t="s">
        <v>5977</v>
      </c>
      <c r="ES400" t="s">
        <v>5978</v>
      </c>
      <c r="ET400" t="s">
        <v>5979</v>
      </c>
      <c r="EU400" t="s">
        <v>1508</v>
      </c>
      <c r="EV400" t="s">
        <v>5980</v>
      </c>
      <c r="EW400" t="s">
        <v>98</v>
      </c>
    </row>
    <row r="401" spans="1:153">
      <c r="A401">
        <v>93</v>
      </c>
      <c r="B401">
        <v>1</v>
      </c>
      <c r="C401" t="s">
        <v>932</v>
      </c>
      <c r="D401" t="s">
        <v>98</v>
      </c>
      <c r="E401" t="s">
        <v>98</v>
      </c>
      <c r="F401" t="s">
        <v>98</v>
      </c>
      <c r="G401" t="s">
        <v>98</v>
      </c>
      <c r="H401" t="s">
        <v>98</v>
      </c>
      <c r="I401">
        <v>1.8</v>
      </c>
      <c r="J401">
        <v>2351</v>
      </c>
      <c r="K401">
        <v>267006</v>
      </c>
      <c r="L401" t="s">
        <v>933</v>
      </c>
      <c r="M401">
        <v>7</v>
      </c>
      <c r="N401">
        <v>7</v>
      </c>
      <c r="O401">
        <v>1</v>
      </c>
      <c r="P401">
        <v>2</v>
      </c>
      <c r="Q401">
        <v>5</v>
      </c>
      <c r="R401">
        <v>2</v>
      </c>
      <c r="S401">
        <v>5</v>
      </c>
      <c r="T401">
        <v>2</v>
      </c>
      <c r="U401">
        <v>5</v>
      </c>
      <c r="V401">
        <v>2</v>
      </c>
      <c r="W401" s="1">
        <v>48974.494140000003</v>
      </c>
      <c r="X401" s="1">
        <v>38356.1875</v>
      </c>
      <c r="Y401" s="1">
        <v>7377.25</v>
      </c>
      <c r="Z401" s="1">
        <v>63367.83008</v>
      </c>
      <c r="AA401" s="1">
        <v>19094.51856</v>
      </c>
      <c r="AB401" s="1">
        <v>42401.060550000002</v>
      </c>
      <c r="AC401" s="1">
        <v>54954.48242</v>
      </c>
      <c r="AD401" s="1">
        <v>46940.251949999998</v>
      </c>
      <c r="AE401" s="1">
        <v>51046.572269999997</v>
      </c>
      <c r="AF401" s="1">
        <v>41226.054689999997</v>
      </c>
      <c r="AG401" s="1">
        <v>45151.27246</v>
      </c>
      <c r="AH401">
        <v>5</v>
      </c>
      <c r="AI401" s="1">
        <v>13322.69061</v>
      </c>
      <c r="AJ401" s="1">
        <v>20821.306209999999</v>
      </c>
      <c r="AK401" s="1">
        <v>27150.243289999999</v>
      </c>
      <c r="AL401" s="1">
        <v>26205.90076</v>
      </c>
      <c r="AM401" s="1">
        <v>20883.69873</v>
      </c>
      <c r="AN401" s="1">
        <v>22452.252140000001</v>
      </c>
      <c r="AO401" s="1">
        <v>26381.903200000001</v>
      </c>
      <c r="AP401" s="1">
        <v>21661.30701</v>
      </c>
      <c r="AQ401" s="1">
        <v>10796.28125</v>
      </c>
      <c r="AR401" s="1">
        <v>24519.730100000001</v>
      </c>
      <c r="AS401" s="1">
        <v>21419.531330000002</v>
      </c>
      <c r="AT401" s="1">
        <v>31568.400874999999</v>
      </c>
      <c r="AU401" s="1">
        <v>41717.270420000001</v>
      </c>
      <c r="AV401" s="1">
        <v>21419.5313299999</v>
      </c>
      <c r="AW401" s="1">
        <v>24475.791439844299</v>
      </c>
      <c r="AX401" s="1">
        <v>33919.319514886898</v>
      </c>
      <c r="AY401" s="1">
        <v>5241.5085171423098</v>
      </c>
      <c r="AZ401" s="1">
        <v>46360.565413159296</v>
      </c>
      <c r="BA401" s="1">
        <v>33773.465660593298</v>
      </c>
      <c r="BB401" s="1">
        <v>30628.4675019891</v>
      </c>
      <c r="BC401" s="1">
        <v>32323.2003882514</v>
      </c>
      <c r="BD401" s="1">
        <v>32418.698276695101</v>
      </c>
      <c r="BE401" s="1">
        <v>31940.175558944102</v>
      </c>
      <c r="BF401" s="1">
        <v>27995.659240573401</v>
      </c>
      <c r="BG401" s="1">
        <v>32079.810113368101</v>
      </c>
      <c r="BH401" s="1">
        <v>32079.810113368101</v>
      </c>
      <c r="BI401" s="1">
        <v>27119.356402189002</v>
      </c>
      <c r="BJ401" s="1">
        <v>39303.405080896897</v>
      </c>
      <c r="BK401" s="1">
        <v>48394.852805820497</v>
      </c>
      <c r="BL401" s="1">
        <v>41312.991877082699</v>
      </c>
      <c r="BM401" s="1">
        <v>32921.320993044501</v>
      </c>
      <c r="BN401" s="1">
        <v>38400.360203115197</v>
      </c>
      <c r="BO401" s="1">
        <v>43056.325304712598</v>
      </c>
      <c r="BP401" s="1">
        <v>36830.627777465903</v>
      </c>
      <c r="BQ401" s="1">
        <v>31761.455747047599</v>
      </c>
      <c r="BR401" s="1">
        <v>25833.3893050115</v>
      </c>
      <c r="BS401" s="1">
        <v>36149.0912380312</v>
      </c>
      <c r="BT401" s="1">
        <v>36149.0912380312</v>
      </c>
      <c r="BU401" s="1">
        <v>34053.722009302597</v>
      </c>
      <c r="BV401" s="7">
        <v>1.0615312836627999</v>
      </c>
      <c r="BW401" s="7">
        <v>0.942035355330755</v>
      </c>
      <c r="BX401" s="1">
        <v>25981.818305800902</v>
      </c>
      <c r="BY401" s="1">
        <v>36006.418785606598</v>
      </c>
      <c r="BZ401" s="1">
        <v>5564.0252645315804</v>
      </c>
      <c r="CA401" s="1">
        <v>49213.190514364302</v>
      </c>
      <c r="CB401" s="1">
        <v>35851.590356431101</v>
      </c>
      <c r="CC401" s="1">
        <v>32513.076424010898</v>
      </c>
      <c r="CD401" s="1">
        <v>34312.088400230401</v>
      </c>
      <c r="CE401" s="1">
        <v>34413.462396337301</v>
      </c>
      <c r="CF401" s="1">
        <v>33905.4955615012</v>
      </c>
      <c r="CG401" s="1">
        <v>29718.2680906323</v>
      </c>
      <c r="CH401" s="1">
        <v>34053.722009302597</v>
      </c>
      <c r="CI401" s="1">
        <v>25547.392544677499</v>
      </c>
      <c r="CJ401" s="1">
        <v>37025.197171091299</v>
      </c>
      <c r="CK401" s="1">
        <v>45589.662359110698</v>
      </c>
      <c r="CL401" s="1">
        <v>38918.298982704197</v>
      </c>
      <c r="CM401" s="1">
        <v>31013.0483196405</v>
      </c>
      <c r="CN401" s="1">
        <v>36174.496968770603</v>
      </c>
      <c r="CO401" s="1">
        <v>40560.580707661502</v>
      </c>
      <c r="CP401" s="1">
        <v>34695.753525399901</v>
      </c>
      <c r="CQ401" s="1">
        <v>29920.414250491998</v>
      </c>
      <c r="CR401" s="1">
        <v>24335.966073344302</v>
      </c>
      <c r="CS401" s="1">
        <v>34053.722009302597</v>
      </c>
      <c r="CT401" s="20">
        <v>30246.7005646943</v>
      </c>
      <c r="CU401" s="20">
        <v>34474.430137315598</v>
      </c>
      <c r="CV401" s="20">
        <v>43286.483441716198</v>
      </c>
      <c r="CW401" s="20">
        <v>34683.678880944397</v>
      </c>
      <c r="CX401" s="20">
        <v>26020.1465268065</v>
      </c>
      <c r="CY401" s="20">
        <v>36720.2691774591</v>
      </c>
      <c r="CZ401" s="20">
        <v>47147.717130953301</v>
      </c>
      <c r="DA401" s="20">
        <v>39237.880710050697</v>
      </c>
      <c r="DB401" s="20">
        <v>36425.270505647</v>
      </c>
      <c r="DC401" s="22">
        <v>32863.695186498197</v>
      </c>
      <c r="DD401" s="22">
        <v>33880.7483806124</v>
      </c>
      <c r="DE401" s="22">
        <v>31945.830893873001</v>
      </c>
      <c r="DF401" s="22">
        <v>37096.197752942098</v>
      </c>
      <c r="DG401" s="22">
        <v>28719.915212379499</v>
      </c>
      <c r="DH401" s="22">
        <v>33055.746216375999</v>
      </c>
      <c r="DI401" s="22">
        <v>34288.721006183798</v>
      </c>
      <c r="DJ401" s="22">
        <v>35111.639457447003</v>
      </c>
      <c r="DK401" s="22">
        <v>26395.006675901801</v>
      </c>
      <c r="DL401" s="22">
        <v>30805.0442633497</v>
      </c>
      <c r="DM401" s="6">
        <v>-0.17005633116480001</v>
      </c>
      <c r="DN401" s="6">
        <v>-1.1250959745431599</v>
      </c>
      <c r="DO401" s="5">
        <v>0.13243547069948899</v>
      </c>
      <c r="DP401" s="5">
        <v>0.46025163288197202</v>
      </c>
      <c r="DQ401" s="24">
        <v>36471.397452842997</v>
      </c>
      <c r="DR401" s="26">
        <v>32416.254504556298</v>
      </c>
      <c r="DS401" t="s">
        <v>1443</v>
      </c>
      <c r="DT401" t="s">
        <v>1442</v>
      </c>
      <c r="DU401" t="s">
        <v>932</v>
      </c>
      <c r="DV401" t="s">
        <v>932</v>
      </c>
      <c r="DW401" t="s">
        <v>5981</v>
      </c>
      <c r="DX401" t="s">
        <v>5982</v>
      </c>
      <c r="DY401" t="s">
        <v>5983</v>
      </c>
      <c r="DZ401" t="s">
        <v>5984</v>
      </c>
      <c r="EA401" t="s">
        <v>5985</v>
      </c>
      <c r="EB401" t="str">
        <f>"F8"</f>
        <v>F8</v>
      </c>
      <c r="EC401" t="s">
        <v>5986</v>
      </c>
      <c r="ED401" t="s">
        <v>1506</v>
      </c>
      <c r="EE401">
        <v>9606</v>
      </c>
      <c r="EF401" s="15" t="str">
        <f>HYPERLINK("http://www.uniprot.org/uniprot/P00451", "P00451")</f>
        <v>P00451</v>
      </c>
      <c r="EG401" t="s">
        <v>5987</v>
      </c>
      <c r="EH401" t="s">
        <v>2018</v>
      </c>
      <c r="EI401" t="s">
        <v>1509</v>
      </c>
      <c r="EJ401" t="s">
        <v>1542</v>
      </c>
      <c r="EK401" t="s">
        <v>1508</v>
      </c>
      <c r="EL401" t="s">
        <v>5988</v>
      </c>
      <c r="EM401" t="s">
        <v>1559</v>
      </c>
      <c r="EN401" t="s">
        <v>1805</v>
      </c>
      <c r="EO401" t="s">
        <v>1508</v>
      </c>
      <c r="EP401" t="s">
        <v>3427</v>
      </c>
      <c r="EQ401" t="s">
        <v>2021</v>
      </c>
      <c r="ER401" t="s">
        <v>5989</v>
      </c>
      <c r="ES401" t="s">
        <v>5990</v>
      </c>
      <c r="ET401" t="s">
        <v>5991</v>
      </c>
      <c r="EU401" t="s">
        <v>1508</v>
      </c>
      <c r="EV401" t="s">
        <v>5992</v>
      </c>
      <c r="EW401" t="s">
        <v>98</v>
      </c>
    </row>
    <row r="402" spans="1:153">
      <c r="A402">
        <v>193</v>
      </c>
      <c r="B402">
        <v>1</v>
      </c>
      <c r="C402" t="s">
        <v>934</v>
      </c>
      <c r="D402" t="s">
        <v>98</v>
      </c>
      <c r="E402" t="s">
        <v>98</v>
      </c>
      <c r="F402" t="s">
        <v>98</v>
      </c>
      <c r="G402" t="s">
        <v>98</v>
      </c>
      <c r="H402" t="s">
        <v>98</v>
      </c>
      <c r="I402">
        <v>7.5</v>
      </c>
      <c r="J402">
        <v>402</v>
      </c>
      <c r="K402">
        <v>45059</v>
      </c>
      <c r="L402" t="s">
        <v>935</v>
      </c>
      <c r="M402">
        <v>4</v>
      </c>
      <c r="N402">
        <v>4</v>
      </c>
      <c r="O402">
        <v>1</v>
      </c>
      <c r="P402">
        <v>2</v>
      </c>
      <c r="Q402">
        <v>2</v>
      </c>
      <c r="R402">
        <v>2</v>
      </c>
      <c r="S402">
        <v>2</v>
      </c>
      <c r="T402">
        <v>2</v>
      </c>
      <c r="U402">
        <v>2</v>
      </c>
      <c r="V402">
        <v>2</v>
      </c>
      <c r="W402" s="1">
        <v>47284.268069999998</v>
      </c>
      <c r="X402" s="1">
        <v>46175.141360000001</v>
      </c>
      <c r="Y402" s="1">
        <v>6192.5834349999996</v>
      </c>
      <c r="Z402" s="1">
        <v>39170.622069999998</v>
      </c>
      <c r="AA402" s="1">
        <v>18417.784909999998</v>
      </c>
      <c r="AB402" s="1">
        <v>56695.658199999998</v>
      </c>
      <c r="AC402" s="1">
        <v>69789.432620000007</v>
      </c>
      <c r="AD402" s="1">
        <v>55063.972170000001</v>
      </c>
      <c r="AE402" s="1">
        <v>58279.047359999997</v>
      </c>
      <c r="AF402" s="1">
        <v>64588.291019999997</v>
      </c>
      <c r="AG402" s="1">
        <v>50607.135309999998</v>
      </c>
      <c r="AH402">
        <v>2</v>
      </c>
      <c r="AI402" s="1">
        <v>10242.805179999999</v>
      </c>
      <c r="AJ402" s="1">
        <v>11375.17188</v>
      </c>
      <c r="AK402" s="1">
        <v>15165.170410000001</v>
      </c>
      <c r="AL402" s="1">
        <v>12564.387210000001</v>
      </c>
      <c r="AM402" s="1">
        <v>11466.757809999999</v>
      </c>
      <c r="AN402" s="1">
        <v>13925.793460000001</v>
      </c>
      <c r="AO402" s="1">
        <v>17399.251950000002</v>
      </c>
      <c r="AP402" s="1">
        <v>16250.184569999999</v>
      </c>
      <c r="AQ402" s="1">
        <v>12043.92676</v>
      </c>
      <c r="AR402" s="1">
        <v>27072.248049999998</v>
      </c>
      <c r="AS402" s="1">
        <v>14750.569729999999</v>
      </c>
      <c r="AT402" s="1">
        <v>30660.009251590898</v>
      </c>
      <c r="AU402" s="1">
        <v>46569.448774999997</v>
      </c>
      <c r="AV402" s="1">
        <v>14750.569728181799</v>
      </c>
      <c r="AW402" s="1">
        <v>23631.073765839399</v>
      </c>
      <c r="AX402" s="1">
        <v>40833.812626317696</v>
      </c>
      <c r="AY402" s="1">
        <v>4399.80735608348</v>
      </c>
      <c r="AZ402" s="1">
        <v>28657.635656101302</v>
      </c>
      <c r="BA402" s="1">
        <v>32576.4917427736</v>
      </c>
      <c r="BB402" s="1">
        <v>40954.190818762101</v>
      </c>
      <c r="BC402" s="1">
        <v>41048.841081208098</v>
      </c>
      <c r="BD402" s="1">
        <v>38029.244103696597</v>
      </c>
      <c r="BE402" s="1">
        <v>36465.582727880603</v>
      </c>
      <c r="BF402" s="1">
        <v>43860.413030634103</v>
      </c>
      <c r="BG402" s="1">
        <v>35956.180250835103</v>
      </c>
      <c r="BH402" s="1">
        <v>35956.180250835103</v>
      </c>
      <c r="BI402" s="1">
        <v>20850.013887293</v>
      </c>
      <c r="BJ402" s="1">
        <v>21472.379482596702</v>
      </c>
      <c r="BK402" s="1">
        <v>27031.661629251401</v>
      </c>
      <c r="BL402" s="1">
        <v>19807.463651070098</v>
      </c>
      <c r="BM402" s="1">
        <v>18076.3388465387</v>
      </c>
      <c r="BN402" s="1">
        <v>23817.4541085563</v>
      </c>
      <c r="BO402" s="1">
        <v>28396.2777946155</v>
      </c>
      <c r="BP402" s="1">
        <v>27630.1194076834</v>
      </c>
      <c r="BQ402" s="1">
        <v>35431.889735960904</v>
      </c>
      <c r="BR402" s="1">
        <v>28522.659930807698</v>
      </c>
      <c r="BS402" s="1">
        <v>24894.087679495002</v>
      </c>
      <c r="BT402" s="1">
        <v>24894.087679495002</v>
      </c>
      <c r="BU402" s="1">
        <v>29918.1601002471</v>
      </c>
      <c r="BV402" s="7">
        <v>0.83207281450738102</v>
      </c>
      <c r="BW402" s="7">
        <v>1.20181789690129</v>
      </c>
      <c r="BX402" s="1">
        <v>19662.774058173502</v>
      </c>
      <c r="BY402" s="1">
        <v>33976.7053990473</v>
      </c>
      <c r="BZ402" s="1">
        <v>3660.9600900666601</v>
      </c>
      <c r="CA402" s="1">
        <v>23845.239557499299</v>
      </c>
      <c r="CB402" s="1">
        <v>27106.013171186099</v>
      </c>
      <c r="CC402" s="1">
        <v>34076.868820439697</v>
      </c>
      <c r="CD402" s="1">
        <v>34155.624730707103</v>
      </c>
      <c r="CE402" s="1">
        <v>31643.100174951</v>
      </c>
      <c r="CF402" s="1">
        <v>30342.020053039301</v>
      </c>
      <c r="CG402" s="1">
        <v>36495.057315855898</v>
      </c>
      <c r="CH402" s="1">
        <v>29918.1601002471</v>
      </c>
      <c r="CI402" s="1">
        <v>25057.919840389201</v>
      </c>
      <c r="CJ402" s="1">
        <v>25805.889951240799</v>
      </c>
      <c r="CK402" s="1">
        <v>32487.134729014299</v>
      </c>
      <c r="CL402" s="1">
        <v>23804.964308077899</v>
      </c>
      <c r="CM402" s="1">
        <v>21724.467536222201</v>
      </c>
      <c r="CN402" s="1">
        <v>28624.2426062882</v>
      </c>
      <c r="CO402" s="1">
        <v>34127.154858949601</v>
      </c>
      <c r="CP402" s="1">
        <v>33206.371997673697</v>
      </c>
      <c r="CQ402" s="1">
        <v>42582.679205711</v>
      </c>
      <c r="CR402" s="1">
        <v>34279.043172074103</v>
      </c>
      <c r="CS402" s="1">
        <v>29918.1601002471</v>
      </c>
      <c r="CT402" s="20">
        <v>22890.393282291101</v>
      </c>
      <c r="CU402" s="20">
        <v>32531.0762936479</v>
      </c>
      <c r="CV402" s="20">
        <v>20973.5755085454</v>
      </c>
      <c r="CW402" s="20">
        <v>26223.0000740658</v>
      </c>
      <c r="CX402" s="20">
        <v>25521.616140029</v>
      </c>
      <c r="CY402" s="20">
        <v>25593.3606779904</v>
      </c>
      <c r="CZ402" s="20">
        <v>33597.402554411303</v>
      </c>
      <c r="DA402" s="20">
        <v>24000.441289648399</v>
      </c>
      <c r="DB402" s="20">
        <v>25515.699019399599</v>
      </c>
      <c r="DC402" s="22">
        <v>34444.351411734497</v>
      </c>
      <c r="DD402" s="22">
        <v>33726.251628447601</v>
      </c>
      <c r="DE402" s="22">
        <v>29374.1186372011</v>
      </c>
      <c r="DF402" s="22">
        <v>33197.378698376597</v>
      </c>
      <c r="DG402" s="22">
        <v>35269.045577817596</v>
      </c>
      <c r="DH402" s="22">
        <v>26156.430040928801</v>
      </c>
      <c r="DI402" s="22">
        <v>28850.092165280999</v>
      </c>
      <c r="DJ402" s="22">
        <v>33604.4052312809</v>
      </c>
      <c r="DK402" s="22">
        <v>37565.325550064597</v>
      </c>
      <c r="DL402" s="22">
        <v>43391.227578084203</v>
      </c>
      <c r="DM402" s="6">
        <v>0.35067740621931598</v>
      </c>
      <c r="DN402" s="6">
        <v>1.2751747700934</v>
      </c>
      <c r="DO402" s="5">
        <v>2.7848973992154998E-3</v>
      </c>
      <c r="DP402" s="5">
        <v>5.4344982478649301E-2</v>
      </c>
      <c r="DQ402" s="24">
        <v>26316.284982225399</v>
      </c>
      <c r="DR402" s="26">
        <v>33557.8626519217</v>
      </c>
      <c r="DS402" t="s">
        <v>1441</v>
      </c>
      <c r="DT402" t="s">
        <v>1444</v>
      </c>
      <c r="DU402" t="s">
        <v>934</v>
      </c>
      <c r="DV402" t="s">
        <v>934</v>
      </c>
      <c r="DW402" t="s">
        <v>5993</v>
      </c>
      <c r="DX402" t="s">
        <v>5994</v>
      </c>
      <c r="DY402" t="s">
        <v>5995</v>
      </c>
      <c r="DZ402" t="s">
        <v>5996</v>
      </c>
      <c r="EA402" t="s">
        <v>5997</v>
      </c>
      <c r="EB402" t="str">
        <f>"SERPINE1"</f>
        <v>SERPINE1</v>
      </c>
      <c r="EC402" t="s">
        <v>5998</v>
      </c>
      <c r="ED402" t="s">
        <v>1506</v>
      </c>
      <c r="EE402">
        <v>9606</v>
      </c>
      <c r="EF402" s="15" t="str">
        <f>HYPERLINK("http://www.uniprot.org/uniprot/P05121", "P05121")</f>
        <v>P05121</v>
      </c>
      <c r="EG402" t="s">
        <v>5999</v>
      </c>
      <c r="EH402" t="s">
        <v>1508</v>
      </c>
      <c r="EI402" t="s">
        <v>1509</v>
      </c>
      <c r="EJ402" t="s">
        <v>1542</v>
      </c>
      <c r="EK402" t="s">
        <v>1508</v>
      </c>
      <c r="EL402" t="s">
        <v>1508</v>
      </c>
      <c r="EM402" t="s">
        <v>1528</v>
      </c>
      <c r="EN402" t="s">
        <v>1508</v>
      </c>
      <c r="EO402" t="s">
        <v>1512</v>
      </c>
      <c r="EP402" t="s">
        <v>1604</v>
      </c>
      <c r="EQ402" t="s">
        <v>1514</v>
      </c>
      <c r="ER402" t="s">
        <v>6000</v>
      </c>
      <c r="ES402" t="s">
        <v>6001</v>
      </c>
      <c r="ET402" t="s">
        <v>6002</v>
      </c>
      <c r="EU402" t="s">
        <v>1508</v>
      </c>
      <c r="EV402" t="s">
        <v>6003</v>
      </c>
      <c r="EW402" t="s">
        <v>98</v>
      </c>
    </row>
    <row r="403" spans="1:153">
      <c r="A403">
        <v>69</v>
      </c>
      <c r="B403">
        <v>1</v>
      </c>
      <c r="C403" t="s">
        <v>936</v>
      </c>
      <c r="D403" t="s">
        <v>98</v>
      </c>
      <c r="E403" t="s">
        <v>98</v>
      </c>
      <c r="F403" t="s">
        <v>98</v>
      </c>
      <c r="G403" t="s">
        <v>98</v>
      </c>
      <c r="H403" t="s">
        <v>98</v>
      </c>
      <c r="I403">
        <v>4.8</v>
      </c>
      <c r="J403">
        <v>629</v>
      </c>
      <c r="K403">
        <v>68020</v>
      </c>
      <c r="L403" t="s">
        <v>937</v>
      </c>
      <c r="M403">
        <v>4</v>
      </c>
      <c r="N403">
        <v>4</v>
      </c>
      <c r="O403">
        <v>1</v>
      </c>
      <c r="P403">
        <v>1</v>
      </c>
      <c r="Q403">
        <v>3</v>
      </c>
      <c r="R403">
        <v>1</v>
      </c>
      <c r="S403">
        <v>3</v>
      </c>
      <c r="T403">
        <v>1</v>
      </c>
      <c r="U403">
        <v>3</v>
      </c>
      <c r="V403">
        <v>1</v>
      </c>
      <c r="W403" s="1">
        <v>19490.574219999999</v>
      </c>
      <c r="X403" s="1">
        <v>17546.40625</v>
      </c>
      <c r="Y403" s="1">
        <v>1945.821533</v>
      </c>
      <c r="Z403" s="1">
        <v>22559.73633</v>
      </c>
      <c r="AA403" s="1">
        <v>11002.496090000001</v>
      </c>
      <c r="AB403" s="1">
        <v>21506.259770000001</v>
      </c>
      <c r="AC403" s="1">
        <v>28377.54883</v>
      </c>
      <c r="AD403" s="1">
        <v>30572.976559999999</v>
      </c>
      <c r="AE403" s="1">
        <v>29591.910159999999</v>
      </c>
      <c r="AF403" s="1">
        <v>24319.683590000001</v>
      </c>
      <c r="AG403" s="1">
        <v>22774.176869999999</v>
      </c>
      <c r="AH403">
        <v>3</v>
      </c>
      <c r="AI403" s="1">
        <v>31217.40454</v>
      </c>
      <c r="AJ403" s="1">
        <v>31039.56006</v>
      </c>
      <c r="AK403" s="1">
        <v>32583.39185</v>
      </c>
      <c r="AL403" s="1">
        <v>39155.66577</v>
      </c>
      <c r="AM403" s="1">
        <v>36839.332759999998</v>
      </c>
      <c r="AN403" s="1">
        <v>34320.547120000003</v>
      </c>
      <c r="AO403" s="1">
        <v>40289.017820000001</v>
      </c>
      <c r="AP403" s="1">
        <v>41705.757319999997</v>
      </c>
      <c r="AQ403" s="1">
        <v>25690.518309999999</v>
      </c>
      <c r="AR403" s="1">
        <v>90139.690189999994</v>
      </c>
      <c r="AS403" s="1">
        <v>40298.08857</v>
      </c>
      <c r="AT403" s="1">
        <v>30589.3892960454</v>
      </c>
      <c r="AU403" s="1">
        <v>20880.690018454501</v>
      </c>
      <c r="AV403" s="1">
        <v>40298.088573636298</v>
      </c>
      <c r="AW403" s="1">
        <v>9740.7280673042605</v>
      </c>
      <c r="AX403" s="1">
        <v>15516.7183894843</v>
      </c>
      <c r="AY403" s="1">
        <v>1382.4989173551601</v>
      </c>
      <c r="AZ403" s="1">
        <v>16504.938397136099</v>
      </c>
      <c r="BA403" s="1">
        <v>19460.6856783943</v>
      </c>
      <c r="BB403" s="1">
        <v>15535.077894526399</v>
      </c>
      <c r="BC403" s="1">
        <v>16691.144324664801</v>
      </c>
      <c r="BD403" s="1">
        <v>21114.8441123591</v>
      </c>
      <c r="BE403" s="1">
        <v>18515.85255589</v>
      </c>
      <c r="BF403" s="1">
        <v>16514.934056722999</v>
      </c>
      <c r="BG403" s="1">
        <v>16180.967438406</v>
      </c>
      <c r="BH403" s="1">
        <v>16180.967438406</v>
      </c>
      <c r="BI403" s="1">
        <v>63545.416196644299</v>
      </c>
      <c r="BJ403" s="1">
        <v>58591.924553949997</v>
      </c>
      <c r="BK403" s="1">
        <v>58079.348890251596</v>
      </c>
      <c r="BL403" s="1">
        <v>61727.994649468303</v>
      </c>
      <c r="BM403" s="1">
        <v>58073.979836690502</v>
      </c>
      <c r="BN403" s="1">
        <v>58698.849610192701</v>
      </c>
      <c r="BO403" s="1">
        <v>65753.294760981604</v>
      </c>
      <c r="BP403" s="1">
        <v>70912.121014725693</v>
      </c>
      <c r="BQ403" s="1">
        <v>75578.640601066407</v>
      </c>
      <c r="BR403" s="1">
        <v>94968.978003204204</v>
      </c>
      <c r="BS403" s="1">
        <v>68009.857825175495</v>
      </c>
      <c r="BT403" s="1">
        <v>68009.857825175495</v>
      </c>
      <c r="BU403" s="1">
        <v>33173.261747374003</v>
      </c>
      <c r="BV403" s="7">
        <v>2.05014081349896</v>
      </c>
      <c r="BW403" s="7">
        <v>0.48777137327133402</v>
      </c>
      <c r="BX403" s="1">
        <v>19969.8641639753</v>
      </c>
      <c r="BY403" s="1">
        <v>31811.457661851699</v>
      </c>
      <c r="BZ403" s="1">
        <v>2834.3174550879498</v>
      </c>
      <c r="CA403" s="1">
        <v>33837.447832254999</v>
      </c>
      <c r="CB403" s="1">
        <v>39897.145967951001</v>
      </c>
      <c r="CC403" s="1">
        <v>31849.097232454202</v>
      </c>
      <c r="CD403" s="1">
        <v>34219.196203997002</v>
      </c>
      <c r="CE403" s="1">
        <v>43288.403685415797</v>
      </c>
      <c r="CF403" s="1">
        <v>37960.105021559197</v>
      </c>
      <c r="CG403" s="1">
        <v>33857.940341931797</v>
      </c>
      <c r="CH403" s="1">
        <v>33173.261747374003</v>
      </c>
      <c r="CI403" s="1">
        <v>30995.6349233357</v>
      </c>
      <c r="CJ403" s="1">
        <v>28579.4635022906</v>
      </c>
      <c r="CK403" s="1">
        <v>28329.443766902899</v>
      </c>
      <c r="CL403" s="1">
        <v>30109.148719456702</v>
      </c>
      <c r="CM403" s="1">
        <v>28326.824896274298</v>
      </c>
      <c r="CN403" s="1">
        <v>28631.618483811199</v>
      </c>
      <c r="CO403" s="1">
        <v>32072.5748826788</v>
      </c>
      <c r="CP403" s="1">
        <v>34588.9026489358</v>
      </c>
      <c r="CQ403" s="1">
        <v>36865.097315962797</v>
      </c>
      <c r="CR403" s="1">
        <v>46323.148818797999</v>
      </c>
      <c r="CS403" s="1">
        <v>33173.261747374003</v>
      </c>
      <c r="CT403" s="20">
        <v>23247.891836366201</v>
      </c>
      <c r="CU403" s="20">
        <v>30457.9547680002</v>
      </c>
      <c r="CV403" s="20">
        <v>29762.4297468242</v>
      </c>
      <c r="CW403" s="20">
        <v>38597.445336768797</v>
      </c>
      <c r="CX403" s="20">
        <v>31569.2085204453</v>
      </c>
      <c r="CY403" s="20">
        <v>28344.091941011098</v>
      </c>
      <c r="CZ403" s="20">
        <v>29297.6199445852</v>
      </c>
      <c r="DA403" s="20">
        <v>30356.3931779304</v>
      </c>
      <c r="DB403" s="20">
        <v>33270.262528802901</v>
      </c>
      <c r="DC403" s="22">
        <v>32192.5556893639</v>
      </c>
      <c r="DD403" s="22">
        <v>33789.023939639999</v>
      </c>
      <c r="DE403" s="22">
        <v>40184.390860571599</v>
      </c>
      <c r="DF403" s="22">
        <v>41532.369289453898</v>
      </c>
      <c r="DG403" s="22">
        <v>32720.519679025401</v>
      </c>
      <c r="DH403" s="22">
        <v>26163.170014002499</v>
      </c>
      <c r="DI403" s="22">
        <v>27113.210731087602</v>
      </c>
      <c r="DJ403" s="22">
        <v>35003.507796684098</v>
      </c>
      <c r="DK403" s="22">
        <v>32521.424389924799</v>
      </c>
      <c r="DL403" s="22">
        <v>58636.942765293301</v>
      </c>
      <c r="DM403" s="6">
        <v>0.23647000496097301</v>
      </c>
      <c r="DN403" s="6">
        <v>1.17812847728841</v>
      </c>
      <c r="DO403" s="5">
        <v>9.1231003645261599E-2</v>
      </c>
      <c r="DP403" s="5">
        <v>0.39817643647044099</v>
      </c>
      <c r="DQ403" s="24">
        <v>30544.810866748299</v>
      </c>
      <c r="DR403" s="26">
        <v>35985.711515504699</v>
      </c>
      <c r="DS403" t="s">
        <v>1441</v>
      </c>
      <c r="DT403" t="s">
        <v>1442</v>
      </c>
      <c r="DU403" t="s">
        <v>936</v>
      </c>
      <c r="DV403" t="s">
        <v>936</v>
      </c>
      <c r="DW403" t="s">
        <v>6004</v>
      </c>
      <c r="DX403" t="s">
        <v>1508</v>
      </c>
      <c r="DY403" t="s">
        <v>6005</v>
      </c>
      <c r="DZ403" t="s">
        <v>6006</v>
      </c>
      <c r="EA403" t="s">
        <v>1508</v>
      </c>
      <c r="EB403" t="str">
        <f>"SUSD5"</f>
        <v>SUSD5</v>
      </c>
      <c r="EC403" t="s">
        <v>6007</v>
      </c>
      <c r="ED403" t="s">
        <v>1506</v>
      </c>
      <c r="EE403">
        <v>9606</v>
      </c>
      <c r="EF403" s="15" t="str">
        <f>HYPERLINK("http://www.uniprot.org/uniprot/O60279", "O60279")</f>
        <v>O60279</v>
      </c>
      <c r="EG403" t="s">
        <v>6008</v>
      </c>
      <c r="EH403" t="s">
        <v>1508</v>
      </c>
      <c r="EI403" t="s">
        <v>2755</v>
      </c>
      <c r="EJ403" t="s">
        <v>1510</v>
      </c>
      <c r="EK403" t="s">
        <v>1508</v>
      </c>
      <c r="EL403" t="s">
        <v>1508</v>
      </c>
      <c r="EM403" t="s">
        <v>6009</v>
      </c>
      <c r="EN403" t="s">
        <v>1508</v>
      </c>
      <c r="EO403" t="s">
        <v>1508</v>
      </c>
      <c r="EP403" t="s">
        <v>4142</v>
      </c>
      <c r="EQ403" t="s">
        <v>1508</v>
      </c>
      <c r="ER403" t="s">
        <v>6010</v>
      </c>
      <c r="ES403" t="s">
        <v>4672</v>
      </c>
      <c r="ET403" t="s">
        <v>6011</v>
      </c>
      <c r="EU403" t="s">
        <v>1508</v>
      </c>
      <c r="EV403" t="s">
        <v>1508</v>
      </c>
      <c r="EW403" t="s">
        <v>98</v>
      </c>
    </row>
    <row r="404" spans="1:153">
      <c r="A404">
        <v>65</v>
      </c>
      <c r="B404">
        <v>1</v>
      </c>
      <c r="C404" t="s">
        <v>938</v>
      </c>
      <c r="D404" t="s">
        <v>98</v>
      </c>
      <c r="E404" t="s">
        <v>98</v>
      </c>
      <c r="F404" t="s">
        <v>98</v>
      </c>
      <c r="G404" t="s">
        <v>98</v>
      </c>
      <c r="H404" t="s">
        <v>98</v>
      </c>
      <c r="I404">
        <v>1.1000000000000001</v>
      </c>
      <c r="J404">
        <v>2135</v>
      </c>
      <c r="K404">
        <v>232295</v>
      </c>
      <c r="L404" t="s">
        <v>939</v>
      </c>
      <c r="M404">
        <v>4</v>
      </c>
      <c r="N404">
        <v>4</v>
      </c>
      <c r="O404">
        <v>1</v>
      </c>
      <c r="P404">
        <v>2</v>
      </c>
      <c r="Q404">
        <v>2</v>
      </c>
      <c r="R404">
        <v>2</v>
      </c>
      <c r="S404">
        <v>2</v>
      </c>
      <c r="T404">
        <v>2</v>
      </c>
      <c r="U404">
        <v>2</v>
      </c>
      <c r="V404">
        <v>2</v>
      </c>
      <c r="W404" s="1">
        <v>69007.988769999996</v>
      </c>
      <c r="X404" s="1">
        <v>45103.96875</v>
      </c>
      <c r="Y404" s="1">
        <v>7195.3618159999996</v>
      </c>
      <c r="Z404" s="1">
        <v>58174.80371</v>
      </c>
      <c r="AA404" s="1">
        <v>22100.941650000001</v>
      </c>
      <c r="AB404" s="1">
        <v>62985.057130000001</v>
      </c>
      <c r="AC404" s="1">
        <v>70862.682130000001</v>
      </c>
      <c r="AD404" s="1">
        <v>58730.202149999997</v>
      </c>
      <c r="AE404" s="1">
        <v>60377.818359999997</v>
      </c>
      <c r="AF404" s="1">
        <v>63015.657229999997</v>
      </c>
      <c r="AG404" s="1">
        <v>56706.568879999999</v>
      </c>
      <c r="AH404">
        <v>2</v>
      </c>
      <c r="AI404" s="1">
        <v>4695.7624509999996</v>
      </c>
      <c r="AJ404" s="1">
        <v>7399.9670409999999</v>
      </c>
      <c r="AK404" s="1">
        <v>4335.9489750000002</v>
      </c>
      <c r="AL404" s="1">
        <v>6701.4694820000004</v>
      </c>
      <c r="AM404" s="1">
        <v>6754.3728030000002</v>
      </c>
      <c r="AN404" s="1">
        <v>9508.4409180000002</v>
      </c>
      <c r="AO404" s="1">
        <v>7254.0048829999996</v>
      </c>
      <c r="AP404" s="1">
        <v>8225.0529779999997</v>
      </c>
      <c r="AQ404" s="1">
        <v>3680.486817</v>
      </c>
      <c r="AR404" s="1">
        <v>13527.4043</v>
      </c>
      <c r="AS404" s="1">
        <v>7208.2910650000003</v>
      </c>
      <c r="AT404" s="1">
        <v>29706.9205585909</v>
      </c>
      <c r="AU404" s="1">
        <v>52205.5500523636</v>
      </c>
      <c r="AV404" s="1">
        <v>7208.2910648181796</v>
      </c>
      <c r="AW404" s="1">
        <v>34487.852717566297</v>
      </c>
      <c r="AX404" s="1">
        <v>39886.548354700899</v>
      </c>
      <c r="AY404" s="1">
        <v>5112.2776430898402</v>
      </c>
      <c r="AZ404" s="1">
        <v>42561.2931575888</v>
      </c>
      <c r="BA404" s="1">
        <v>39091.082162537197</v>
      </c>
      <c r="BB404" s="1">
        <v>45497.347245413097</v>
      </c>
      <c r="BC404" s="1">
        <v>41680.1064020821</v>
      </c>
      <c r="BD404" s="1">
        <v>40561.280013115997</v>
      </c>
      <c r="BE404" s="1">
        <v>37778.797527954797</v>
      </c>
      <c r="BF404" s="1">
        <v>42792.473834751399</v>
      </c>
      <c r="BG404" s="1">
        <v>40289.804976429397</v>
      </c>
      <c r="BH404" s="1">
        <v>40289.804976429397</v>
      </c>
      <c r="BI404" s="1">
        <v>9558.5838639156009</v>
      </c>
      <c r="BJ404" s="1">
        <v>13968.5713885723</v>
      </c>
      <c r="BK404" s="1">
        <v>7728.7562463928598</v>
      </c>
      <c r="BL404" s="1">
        <v>10564.7104753206</v>
      </c>
      <c r="BM404" s="1">
        <v>10647.676832975099</v>
      </c>
      <c r="BN404" s="1">
        <v>16262.402272364599</v>
      </c>
      <c r="BO404" s="1">
        <v>11838.8272307974</v>
      </c>
      <c r="BP404" s="1">
        <v>13985.0224431427</v>
      </c>
      <c r="BQ404" s="1">
        <v>10827.581873687999</v>
      </c>
      <c r="BR404" s="1">
        <v>14252.1430759218</v>
      </c>
      <c r="BS404" s="1">
        <v>12165.2134850408</v>
      </c>
      <c r="BT404" s="1">
        <v>12165.2134850408</v>
      </c>
      <c r="BU404" s="1">
        <v>22138.9719456194</v>
      </c>
      <c r="BV404" s="7">
        <v>0.54949315238858198</v>
      </c>
      <c r="BW404" s="7">
        <v>1.81985889296912</v>
      </c>
      <c r="BX404" s="1">
        <v>18950.8389088886</v>
      </c>
      <c r="BY404" s="1">
        <v>21917.3851933242</v>
      </c>
      <c r="BZ404" s="1">
        <v>2809.16155798711</v>
      </c>
      <c r="CA404" s="1">
        <v>23387.139146898098</v>
      </c>
      <c r="CB404" s="1">
        <v>21480.281967773601</v>
      </c>
      <c r="CC404" s="1">
        <v>25000.480763200001</v>
      </c>
      <c r="CD404" s="1">
        <v>22902.933058771599</v>
      </c>
      <c r="CE404" s="1">
        <v>22288.145619323099</v>
      </c>
      <c r="CF404" s="1">
        <v>20759.1905470858</v>
      </c>
      <c r="CG404" s="1">
        <v>23514.171345963499</v>
      </c>
      <c r="CH404" s="1">
        <v>22138.9719456194</v>
      </c>
      <c r="CI404" s="1">
        <v>17395.273848937901</v>
      </c>
      <c r="CJ404" s="1">
        <v>25420.8288635674</v>
      </c>
      <c r="CK404" s="1">
        <v>14065.245786588701</v>
      </c>
      <c r="CL404" s="1">
        <v>19226.282310156199</v>
      </c>
      <c r="CM404" s="1">
        <v>19377.269373951</v>
      </c>
      <c r="CN404" s="1">
        <v>29595.277396403999</v>
      </c>
      <c r="CO404" s="1">
        <v>21544.995018291698</v>
      </c>
      <c r="CP404" s="1">
        <v>25450.767461526098</v>
      </c>
      <c r="CQ404" s="1">
        <v>19704.6711621824</v>
      </c>
      <c r="CR404" s="1">
        <v>25936.889320584702</v>
      </c>
      <c r="CS404" s="1">
        <v>22138.9719456194</v>
      </c>
      <c r="CT404" s="20">
        <v>22061.594888412201</v>
      </c>
      <c r="CU404" s="20">
        <v>20984.851871520601</v>
      </c>
      <c r="CV404" s="20">
        <v>20570.643781687599</v>
      </c>
      <c r="CW404" s="20">
        <v>20780.534270183602</v>
      </c>
      <c r="CX404" s="20">
        <v>17717.1730395472</v>
      </c>
      <c r="CY404" s="20">
        <v>25211.4708335205</v>
      </c>
      <c r="CZ404" s="20">
        <v>14545.934218591399</v>
      </c>
      <c r="DA404" s="20">
        <v>19384.160960347501</v>
      </c>
      <c r="DB404" s="20">
        <v>22758.881079096001</v>
      </c>
      <c r="DC404" s="22">
        <v>25270.084214822498</v>
      </c>
      <c r="DD404" s="22">
        <v>22615.018447464699</v>
      </c>
      <c r="DE404" s="22">
        <v>20689.964953038099</v>
      </c>
      <c r="DF404" s="22">
        <v>22712.749805672102</v>
      </c>
      <c r="DG404" s="22">
        <v>22724.2383467935</v>
      </c>
      <c r="DH404" s="22">
        <v>27043.747965958999</v>
      </c>
      <c r="DI404" s="22">
        <v>18213.504599116401</v>
      </c>
      <c r="DJ404" s="22">
        <v>25755.836960573099</v>
      </c>
      <c r="DK404" s="22">
        <v>17382.9453869844</v>
      </c>
      <c r="DL404" s="22">
        <v>32831.530959823402</v>
      </c>
      <c r="DM404" s="6">
        <v>0.202277637628095</v>
      </c>
      <c r="DN404" s="6">
        <v>1.15053325903465</v>
      </c>
      <c r="DO404" s="5">
        <v>0.11713960257323799</v>
      </c>
      <c r="DP404" s="5">
        <v>0.42737651876329802</v>
      </c>
      <c r="DQ404" s="24">
        <v>20446.1383269896</v>
      </c>
      <c r="DR404" s="26">
        <v>23523.962164024699</v>
      </c>
      <c r="DS404" t="s">
        <v>1441</v>
      </c>
      <c r="DT404" t="s">
        <v>1442</v>
      </c>
      <c r="DU404" t="s">
        <v>938</v>
      </c>
      <c r="DV404" t="s">
        <v>938</v>
      </c>
      <c r="DW404" t="s">
        <v>6012</v>
      </c>
      <c r="DX404" t="s">
        <v>6013</v>
      </c>
      <c r="DY404" t="s">
        <v>6014</v>
      </c>
      <c r="DZ404" t="s">
        <v>6015</v>
      </c>
      <c r="EA404" t="s">
        <v>6016</v>
      </c>
      <c r="EB404" t="str">
        <f>"PLXNB1"</f>
        <v>PLXNB1</v>
      </c>
      <c r="EC404" t="s">
        <v>6017</v>
      </c>
      <c r="ED404" t="s">
        <v>1506</v>
      </c>
      <c r="EE404">
        <v>9606</v>
      </c>
      <c r="EF404" s="15" t="str">
        <f>HYPERLINK("http://www.uniprot.org/uniprot/O43157", "O43157")</f>
        <v>O43157</v>
      </c>
      <c r="EG404" t="s">
        <v>6018</v>
      </c>
      <c r="EH404" t="s">
        <v>1508</v>
      </c>
      <c r="EI404" t="s">
        <v>2268</v>
      </c>
      <c r="EJ404" t="s">
        <v>1542</v>
      </c>
      <c r="EK404" t="s">
        <v>1508</v>
      </c>
      <c r="EL404" t="s">
        <v>1508</v>
      </c>
      <c r="EM404" t="s">
        <v>6019</v>
      </c>
      <c r="EN404" t="s">
        <v>1508</v>
      </c>
      <c r="EO404" t="s">
        <v>2271</v>
      </c>
      <c r="EP404" t="s">
        <v>1575</v>
      </c>
      <c r="EQ404" t="s">
        <v>1514</v>
      </c>
      <c r="ER404" t="s">
        <v>6020</v>
      </c>
      <c r="ES404" t="s">
        <v>6021</v>
      </c>
      <c r="ET404" t="s">
        <v>6022</v>
      </c>
      <c r="EU404" t="s">
        <v>1508</v>
      </c>
      <c r="EV404" t="s">
        <v>6023</v>
      </c>
      <c r="EW404" t="s">
        <v>98</v>
      </c>
    </row>
    <row r="405" spans="1:153">
      <c r="A405">
        <v>358</v>
      </c>
      <c r="B405">
        <v>1</v>
      </c>
      <c r="C405" t="s">
        <v>940</v>
      </c>
      <c r="D405" t="s">
        <v>98</v>
      </c>
      <c r="E405" t="s">
        <v>98</v>
      </c>
      <c r="F405" t="s">
        <v>98</v>
      </c>
      <c r="G405" t="s">
        <v>98</v>
      </c>
      <c r="H405" t="s">
        <v>98</v>
      </c>
      <c r="I405">
        <v>4.3</v>
      </c>
      <c r="J405">
        <v>398</v>
      </c>
      <c r="K405">
        <v>45421</v>
      </c>
      <c r="L405" t="s">
        <v>941</v>
      </c>
      <c r="M405">
        <v>5</v>
      </c>
      <c r="N405">
        <v>5</v>
      </c>
      <c r="O405">
        <v>1</v>
      </c>
      <c r="P405">
        <v>2</v>
      </c>
      <c r="Q405">
        <v>3</v>
      </c>
      <c r="R405">
        <v>2</v>
      </c>
      <c r="S405">
        <v>3</v>
      </c>
      <c r="T405">
        <v>2</v>
      </c>
      <c r="U405">
        <v>3</v>
      </c>
      <c r="V405">
        <v>2</v>
      </c>
      <c r="W405" s="1">
        <v>46366.152340000001</v>
      </c>
      <c r="X405" s="1">
        <v>39318.137210000001</v>
      </c>
      <c r="Y405" s="1">
        <v>8443.4513549999992</v>
      </c>
      <c r="Z405" s="1">
        <v>41797.345220000003</v>
      </c>
      <c r="AA405" s="1">
        <v>21365.942869999999</v>
      </c>
      <c r="AB405" s="1">
        <v>53270.573729999996</v>
      </c>
      <c r="AC405" s="1">
        <v>60023.956059999997</v>
      </c>
      <c r="AD405" s="1">
        <v>50541.960939999997</v>
      </c>
      <c r="AE405" s="1">
        <v>55028.850100000003</v>
      </c>
      <c r="AF405" s="1">
        <v>45458.947269999997</v>
      </c>
      <c r="AG405" s="1">
        <v>45907.985079999999</v>
      </c>
      <c r="AH405">
        <v>3</v>
      </c>
      <c r="AI405" s="1">
        <v>13647.01489</v>
      </c>
      <c r="AJ405" s="1">
        <v>17282.138180000002</v>
      </c>
      <c r="AK405" s="1">
        <v>14036.307860000001</v>
      </c>
      <c r="AL405" s="1">
        <v>18129.06079</v>
      </c>
      <c r="AM405" s="1">
        <v>15943.882809999999</v>
      </c>
      <c r="AN405" s="1">
        <v>18478.26514</v>
      </c>
      <c r="AO405" s="1">
        <v>23157.444339999998</v>
      </c>
      <c r="AP405" s="1">
        <v>22442.571779999998</v>
      </c>
      <c r="AQ405" s="1">
        <v>10789.922490000001</v>
      </c>
      <c r="AR405" s="1">
        <v>12561.55762</v>
      </c>
      <c r="AS405" s="1">
        <v>16646.816589999999</v>
      </c>
      <c r="AT405" s="1">
        <v>29574.4674847727</v>
      </c>
      <c r="AU405" s="1">
        <v>42502.118379545398</v>
      </c>
      <c r="AV405" s="1">
        <v>16646.816589999999</v>
      </c>
      <c r="AW405" s="1">
        <v>23172.230657406599</v>
      </c>
      <c r="AX405" s="1">
        <v>34769.995291011503</v>
      </c>
      <c r="AY405" s="1">
        <v>5999.0405898280897</v>
      </c>
      <c r="AZ405" s="1">
        <v>30579.373709370499</v>
      </c>
      <c r="BA405" s="1">
        <v>37791.051686308798</v>
      </c>
      <c r="BB405" s="1">
        <v>38480.076090965202</v>
      </c>
      <c r="BC405" s="1">
        <v>35304.9701204515</v>
      </c>
      <c r="BD405" s="1">
        <v>34906.173570855099</v>
      </c>
      <c r="BE405" s="1">
        <v>34431.912954002197</v>
      </c>
      <c r="BF405" s="1">
        <v>30870.118588253299</v>
      </c>
      <c r="BG405" s="1">
        <v>32617.451598034899</v>
      </c>
      <c r="BH405" s="1">
        <v>32617.451598034899</v>
      </c>
      <c r="BI405" s="1">
        <v>27779.5432966142</v>
      </c>
      <c r="BJ405" s="1">
        <v>32622.6832602053</v>
      </c>
      <c r="BK405" s="1">
        <v>25019.483087728899</v>
      </c>
      <c r="BL405" s="1">
        <v>28580.0418774237</v>
      </c>
      <c r="BM405" s="1">
        <v>25134.134075084599</v>
      </c>
      <c r="BN405" s="1">
        <v>31603.6018516166</v>
      </c>
      <c r="BO405" s="1">
        <v>37793.878977192799</v>
      </c>
      <c r="BP405" s="1">
        <v>38159.008928531002</v>
      </c>
      <c r="BQ405" s="1">
        <v>31742.748984073402</v>
      </c>
      <c r="BR405" s="1">
        <v>13234.5505823816</v>
      </c>
      <c r="BS405" s="1">
        <v>28094.3258030978</v>
      </c>
      <c r="BT405" s="1">
        <v>28094.3258030978</v>
      </c>
      <c r="BU405" s="1">
        <v>30271.5264243805</v>
      </c>
      <c r="BV405" s="7">
        <v>0.92807760696437203</v>
      </c>
      <c r="BW405" s="7">
        <v>1.07749609784345</v>
      </c>
      <c r="BX405" s="1">
        <v>21505.628376552399</v>
      </c>
      <c r="BY405" s="1">
        <v>32269.2540238445</v>
      </c>
      <c r="BZ405" s="1">
        <v>5567.5752346897898</v>
      </c>
      <c r="CA405" s="1">
        <v>28380.031974661801</v>
      </c>
      <c r="CB405" s="1">
        <v>35073.028813696401</v>
      </c>
      <c r="CC405" s="1">
        <v>35712.4969343099</v>
      </c>
      <c r="CD405" s="1">
        <v>32765.752183337299</v>
      </c>
      <c r="CE405" s="1">
        <v>32395.6380359223</v>
      </c>
      <c r="CF405" s="1">
        <v>31955.487377555899</v>
      </c>
      <c r="CG405" s="1">
        <v>28649.865786092501</v>
      </c>
      <c r="CH405" s="1">
        <v>30271.5264243805</v>
      </c>
      <c r="CI405" s="1">
        <v>29932.349501975001</v>
      </c>
      <c r="CJ405" s="1">
        <v>35150.813914054102</v>
      </c>
      <c r="CK405" s="1">
        <v>26958.395397088199</v>
      </c>
      <c r="CL405" s="1">
        <v>30794.883599126399</v>
      </c>
      <c r="CM405" s="1">
        <v>27081.931388577799</v>
      </c>
      <c r="CN405" s="1">
        <v>34052.7576729149</v>
      </c>
      <c r="CO405" s="1">
        <v>40722.757120292903</v>
      </c>
      <c r="CP405" s="1">
        <v>41116.183218065598</v>
      </c>
      <c r="CQ405" s="1">
        <v>34202.688165163301</v>
      </c>
      <c r="CR405" s="1">
        <v>14260.176609227899</v>
      </c>
      <c r="CS405" s="1">
        <v>30271.5264243805</v>
      </c>
      <c r="CT405" s="20">
        <v>25035.749781066799</v>
      </c>
      <c r="CU405" s="20">
        <v>30896.2729687801</v>
      </c>
      <c r="CV405" s="20">
        <v>24962.246326785302</v>
      </c>
      <c r="CW405" s="20">
        <v>33930.4799776656</v>
      </c>
      <c r="CX405" s="20">
        <v>30486.247023876302</v>
      </c>
      <c r="CY405" s="20">
        <v>34861.3227572123</v>
      </c>
      <c r="CZ405" s="20">
        <v>27879.715152843299</v>
      </c>
      <c r="DA405" s="20">
        <v>31047.7590420747</v>
      </c>
      <c r="DB405" s="20">
        <v>31808.117231081502</v>
      </c>
      <c r="DC405" s="22">
        <v>36097.618025809898</v>
      </c>
      <c r="DD405" s="22">
        <v>32353.851280521201</v>
      </c>
      <c r="DE405" s="22">
        <v>30072.6954607404</v>
      </c>
      <c r="DF405" s="22">
        <v>34962.682580445202</v>
      </c>
      <c r="DG405" s="22">
        <v>27687.404720667299</v>
      </c>
      <c r="DH405" s="22">
        <v>31116.9307088192</v>
      </c>
      <c r="DI405" s="22">
        <v>34425.820171666201</v>
      </c>
      <c r="DJ405" s="22">
        <v>41609.028608131703</v>
      </c>
      <c r="DK405" s="22">
        <v>30172.716690860201</v>
      </c>
      <c r="DL405" s="22">
        <v>18050.870482253398</v>
      </c>
      <c r="DM405" s="6">
        <v>7.2636812044386198E-2</v>
      </c>
      <c r="DN405" s="6">
        <v>1.051629155391</v>
      </c>
      <c r="DO405" s="5">
        <v>0.57384704074021398</v>
      </c>
      <c r="DP405" s="5">
        <v>0.80042892556776502</v>
      </c>
      <c r="DQ405" s="24">
        <v>30100.878917931801</v>
      </c>
      <c r="DR405" s="26">
        <v>31654.961872991498</v>
      </c>
      <c r="DS405" t="s">
        <v>1441</v>
      </c>
      <c r="DT405" t="s">
        <v>1442</v>
      </c>
      <c r="DU405" t="s">
        <v>940</v>
      </c>
      <c r="DV405" t="s">
        <v>940</v>
      </c>
      <c r="DW405" t="s">
        <v>6024</v>
      </c>
      <c r="DX405" t="s">
        <v>6025</v>
      </c>
      <c r="DY405" t="s">
        <v>6026</v>
      </c>
      <c r="DZ405" t="s">
        <v>6027</v>
      </c>
      <c r="EA405" t="s">
        <v>6028</v>
      </c>
      <c r="EB405" t="str">
        <f>"IL1R2"</f>
        <v>IL1R2</v>
      </c>
      <c r="EC405" t="s">
        <v>6029</v>
      </c>
      <c r="ED405" t="s">
        <v>1506</v>
      </c>
      <c r="EE405">
        <v>9606</v>
      </c>
      <c r="EF405" s="15" t="str">
        <f>HYPERLINK("http://www.uniprot.org/uniprot/P27930", "P27930")</f>
        <v>P27930</v>
      </c>
      <c r="EG405" t="s">
        <v>6030</v>
      </c>
      <c r="EH405" t="s">
        <v>1508</v>
      </c>
      <c r="EI405" t="s">
        <v>2268</v>
      </c>
      <c r="EJ405" t="s">
        <v>1542</v>
      </c>
      <c r="EK405" t="s">
        <v>1508</v>
      </c>
      <c r="EL405" t="s">
        <v>1508</v>
      </c>
      <c r="EM405" t="s">
        <v>2756</v>
      </c>
      <c r="EN405" t="s">
        <v>1508</v>
      </c>
      <c r="EO405" t="s">
        <v>2271</v>
      </c>
      <c r="EP405" t="s">
        <v>1617</v>
      </c>
      <c r="EQ405" t="s">
        <v>1514</v>
      </c>
      <c r="ER405" t="s">
        <v>6031</v>
      </c>
      <c r="ES405" t="s">
        <v>6032</v>
      </c>
      <c r="ET405" t="s">
        <v>6033</v>
      </c>
      <c r="EU405" t="s">
        <v>1508</v>
      </c>
      <c r="EV405" t="s">
        <v>6034</v>
      </c>
      <c r="EW405" t="s">
        <v>98</v>
      </c>
    </row>
    <row r="406" spans="1:153">
      <c r="A406">
        <v>516</v>
      </c>
      <c r="B406">
        <v>1</v>
      </c>
      <c r="C406" t="s">
        <v>942</v>
      </c>
      <c r="D406" t="s">
        <v>943</v>
      </c>
      <c r="E406" t="s">
        <v>98</v>
      </c>
      <c r="F406" t="s">
        <v>944</v>
      </c>
      <c r="G406" t="s">
        <v>98</v>
      </c>
      <c r="H406" t="s">
        <v>98</v>
      </c>
      <c r="I406">
        <v>11.8</v>
      </c>
      <c r="J406">
        <v>363</v>
      </c>
      <c r="K406">
        <v>40435</v>
      </c>
      <c r="L406" t="s">
        <v>945</v>
      </c>
      <c r="M406">
        <v>6</v>
      </c>
      <c r="N406">
        <v>3</v>
      </c>
      <c r="O406">
        <v>0.5</v>
      </c>
      <c r="P406">
        <v>3</v>
      </c>
      <c r="Q406">
        <v>3</v>
      </c>
      <c r="R406">
        <v>2</v>
      </c>
      <c r="S406">
        <v>1</v>
      </c>
      <c r="T406">
        <v>2.5</v>
      </c>
      <c r="U406">
        <v>1.667</v>
      </c>
      <c r="V406">
        <v>2</v>
      </c>
      <c r="W406" s="1">
        <v>72730.65625</v>
      </c>
      <c r="X406" s="1">
        <v>59952.41992</v>
      </c>
      <c r="Y406" s="1">
        <v>9069.1738280000009</v>
      </c>
      <c r="Z406" s="1">
        <v>54556.722659999999</v>
      </c>
      <c r="AA406" s="1">
        <v>23923.680660000002</v>
      </c>
      <c r="AB406" s="1">
        <v>58137.925779999998</v>
      </c>
      <c r="AC406" s="1">
        <v>57400.478519999997</v>
      </c>
      <c r="AD406" s="1">
        <v>65784.0625</v>
      </c>
      <c r="AE406" s="1">
        <v>51606.148439999997</v>
      </c>
      <c r="AF406" s="1">
        <v>50061.60742</v>
      </c>
      <c r="AG406" s="1">
        <v>54905.966910000003</v>
      </c>
      <c r="AH406">
        <v>1</v>
      </c>
      <c r="AI406" s="1">
        <v>6510.5971680000002</v>
      </c>
      <c r="AJ406" s="1">
        <v>5315.4848629999997</v>
      </c>
      <c r="AK406" s="1">
        <v>6397.7685549999997</v>
      </c>
      <c r="AL406" s="1">
        <v>6917.8227539999998</v>
      </c>
      <c r="AM406" s="1">
        <v>7024.6518550000001</v>
      </c>
      <c r="AN406" s="1">
        <v>9561.5195309999999</v>
      </c>
      <c r="AO406" s="1">
        <v>12563.637699999999</v>
      </c>
      <c r="AP406" s="1">
        <v>6754.580078</v>
      </c>
      <c r="AQ406" s="1">
        <v>7240.2724609999996</v>
      </c>
      <c r="AR406" s="1">
        <v>14348.32617</v>
      </c>
      <c r="AS406" s="1">
        <v>8263.4661140000007</v>
      </c>
      <c r="AT406" s="1">
        <v>29501.2259153181</v>
      </c>
      <c r="AU406" s="1">
        <v>50738.985717090902</v>
      </c>
      <c r="AV406" s="1">
        <v>8263.4661135454498</v>
      </c>
      <c r="AW406" s="1">
        <v>36348.315687942399</v>
      </c>
      <c r="AX406" s="1">
        <v>53017.398743218502</v>
      </c>
      <c r="AY406" s="1">
        <v>6443.6140652554996</v>
      </c>
      <c r="AZ406" s="1">
        <v>39914.2673248141</v>
      </c>
      <c r="BA406" s="1">
        <v>42315.055218941801</v>
      </c>
      <c r="BB406" s="1">
        <v>41996.0148941554</v>
      </c>
      <c r="BC406" s="1">
        <v>33761.889619912799</v>
      </c>
      <c r="BD406" s="1">
        <v>45432.940493681301</v>
      </c>
      <c r="BE406" s="1">
        <v>32290.306043981702</v>
      </c>
      <c r="BF406" s="1">
        <v>33995.678531558297</v>
      </c>
      <c r="BG406" s="1">
        <v>39010.484015131398</v>
      </c>
      <c r="BH406" s="1">
        <v>39010.484015131398</v>
      </c>
      <c r="BI406" s="1">
        <v>13252.818830570601</v>
      </c>
      <c r="BJ406" s="1">
        <v>10033.7919564108</v>
      </c>
      <c r="BK406" s="1">
        <v>11403.915029334899</v>
      </c>
      <c r="BL406" s="1">
        <v>10905.7863669899</v>
      </c>
      <c r="BM406" s="1">
        <v>11073.748073688999</v>
      </c>
      <c r="BN406" s="1">
        <v>16353.1832704387</v>
      </c>
      <c r="BO406" s="1">
        <v>20504.361179740401</v>
      </c>
      <c r="BP406" s="1">
        <v>11484.7836527619</v>
      </c>
      <c r="BQ406" s="1">
        <v>21300.074353529701</v>
      </c>
      <c r="BR406" s="1">
        <v>15117.046326088799</v>
      </c>
      <c r="BS406" s="1">
        <v>13946.0003066913</v>
      </c>
      <c r="BT406" s="1">
        <v>13946.0003066913</v>
      </c>
      <c r="BU406" s="1">
        <v>23324.6698162953</v>
      </c>
      <c r="BV406" s="7">
        <v>0.59790772673438697</v>
      </c>
      <c r="BW406" s="7">
        <v>1.6724988744697</v>
      </c>
      <c r="BX406" s="1">
        <v>21732.938803601501</v>
      </c>
      <c r="BY406" s="1">
        <v>31699.5123599283</v>
      </c>
      <c r="BZ406" s="1">
        <v>3852.6866377106398</v>
      </c>
      <c r="CA406" s="1">
        <v>23865.048840448198</v>
      </c>
      <c r="CB406" s="1">
        <v>25300.498472597599</v>
      </c>
      <c r="CC406" s="1">
        <v>25109.7417972679</v>
      </c>
      <c r="CD406" s="1">
        <v>20186.494672899302</v>
      </c>
      <c r="CE406" s="1">
        <v>27164.706169435602</v>
      </c>
      <c r="CF406" s="1">
        <v>19306.623482314699</v>
      </c>
      <c r="CG406" s="1">
        <v>20326.278869597001</v>
      </c>
      <c r="CH406" s="1">
        <v>23324.6698162953</v>
      </c>
      <c r="CI406" s="1">
        <v>22165.3245776802</v>
      </c>
      <c r="CJ406" s="1">
        <v>16781.505753760201</v>
      </c>
      <c r="CK406" s="1">
        <v>19073.035051110801</v>
      </c>
      <c r="CL406" s="1">
        <v>18239.9154239977</v>
      </c>
      <c r="CM406" s="1">
        <v>18520.831189405999</v>
      </c>
      <c r="CN406" s="1">
        <v>27350.6806138055</v>
      </c>
      <c r="CO406" s="1">
        <v>34293.520994836101</v>
      </c>
      <c r="CP406" s="1">
        <v>19208.2877327723</v>
      </c>
      <c r="CQ406" s="1">
        <v>35624.350382399403</v>
      </c>
      <c r="CR406" s="1">
        <v>25283.2429656899</v>
      </c>
      <c r="CS406" s="1">
        <v>23324.6698162953</v>
      </c>
      <c r="CT406" s="20">
        <v>25300.372924114999</v>
      </c>
      <c r="CU406" s="20">
        <v>30350.772476049999</v>
      </c>
      <c r="CV406" s="20">
        <v>20990.999174627599</v>
      </c>
      <c r="CW406" s="20">
        <v>24476.302329332699</v>
      </c>
      <c r="CX406" s="20">
        <v>22575.493460510599</v>
      </c>
      <c r="CY406" s="20">
        <v>16643.298498415301</v>
      </c>
      <c r="CZ406" s="20">
        <v>19724.867763553899</v>
      </c>
      <c r="DA406" s="20">
        <v>18389.694418204199</v>
      </c>
      <c r="DB406" s="20">
        <v>21752.982135467701</v>
      </c>
      <c r="DC406" s="22">
        <v>25380.5235123083</v>
      </c>
      <c r="DD406" s="22">
        <v>19932.728626756601</v>
      </c>
      <c r="DE406" s="22">
        <v>25216.849719338399</v>
      </c>
      <c r="DF406" s="22">
        <v>21123.487823454001</v>
      </c>
      <c r="DG406" s="22">
        <v>19643.439649231201</v>
      </c>
      <c r="DH406" s="22">
        <v>24992.667016091898</v>
      </c>
      <c r="DI406" s="22">
        <v>28990.733199476399</v>
      </c>
      <c r="DJ406" s="22">
        <v>19438.5307981355</v>
      </c>
      <c r="DK406" s="22">
        <v>31426.869905473701</v>
      </c>
      <c r="DL406" s="22">
        <v>32004.129868186999</v>
      </c>
      <c r="DM406" s="6">
        <v>0.157730972070595</v>
      </c>
      <c r="DN406" s="6">
        <v>1.1155326089562101</v>
      </c>
      <c r="DO406" s="5">
        <v>0.24386019971612199</v>
      </c>
      <c r="DP406" s="5">
        <v>0.59213871036655796</v>
      </c>
      <c r="DQ406" s="24">
        <v>22244.9759089197</v>
      </c>
      <c r="DR406" s="26">
        <v>24814.996011845298</v>
      </c>
      <c r="DS406" t="s">
        <v>1441</v>
      </c>
      <c r="DT406" t="s">
        <v>1442</v>
      </c>
      <c r="DU406" t="s">
        <v>942</v>
      </c>
      <c r="DV406" t="s">
        <v>6035</v>
      </c>
      <c r="DW406" t="s">
        <v>6036</v>
      </c>
      <c r="DX406" t="s">
        <v>6037</v>
      </c>
      <c r="DY406" t="s">
        <v>6038</v>
      </c>
      <c r="DZ406" t="s">
        <v>6039</v>
      </c>
      <c r="EA406" t="s">
        <v>6040</v>
      </c>
      <c r="EB406" t="str">
        <f>"HLA-B"</f>
        <v>HLA-B</v>
      </c>
      <c r="EC406" t="s">
        <v>6041</v>
      </c>
      <c r="ED406" t="s">
        <v>1506</v>
      </c>
      <c r="EE406">
        <v>9606</v>
      </c>
      <c r="EF406" s="15" t="str">
        <f>HYPERLINK("http://www.uniprot.org/uniprot/Q31612", "Q31612")</f>
        <v>Q31612</v>
      </c>
      <c r="EG406" t="s">
        <v>6042</v>
      </c>
      <c r="EH406" t="s">
        <v>2206</v>
      </c>
      <c r="EI406" t="s">
        <v>6043</v>
      </c>
      <c r="EJ406" t="s">
        <v>1510</v>
      </c>
      <c r="EK406" t="s">
        <v>1508</v>
      </c>
      <c r="EL406" t="s">
        <v>1508</v>
      </c>
      <c r="EM406" t="s">
        <v>3025</v>
      </c>
      <c r="EN406" t="s">
        <v>1508</v>
      </c>
      <c r="EO406" t="s">
        <v>1508</v>
      </c>
      <c r="EP406" t="s">
        <v>6044</v>
      </c>
      <c r="EQ406" t="s">
        <v>1508</v>
      </c>
      <c r="ER406" t="s">
        <v>6045</v>
      </c>
      <c r="ES406" t="s">
        <v>6046</v>
      </c>
      <c r="ET406" t="s">
        <v>6047</v>
      </c>
      <c r="EU406" t="s">
        <v>1508</v>
      </c>
      <c r="EV406" t="s">
        <v>6048</v>
      </c>
      <c r="EW406" t="s">
        <v>98</v>
      </c>
    </row>
    <row r="407" spans="1:153">
      <c r="A407">
        <v>313</v>
      </c>
      <c r="B407">
        <v>1</v>
      </c>
      <c r="C407" t="s">
        <v>946</v>
      </c>
      <c r="D407" t="s">
        <v>98</v>
      </c>
      <c r="E407" t="s">
        <v>98</v>
      </c>
      <c r="F407" t="s">
        <v>98</v>
      </c>
      <c r="G407" t="s">
        <v>98</v>
      </c>
      <c r="H407" t="s">
        <v>98</v>
      </c>
      <c r="I407">
        <v>4.8</v>
      </c>
      <c r="J407">
        <v>973</v>
      </c>
      <c r="K407">
        <v>108331</v>
      </c>
      <c r="L407" t="s">
        <v>947</v>
      </c>
      <c r="M407">
        <v>8</v>
      </c>
      <c r="N407">
        <v>8</v>
      </c>
      <c r="O407">
        <v>1</v>
      </c>
      <c r="P407">
        <v>3</v>
      </c>
      <c r="Q407">
        <v>5</v>
      </c>
      <c r="R407">
        <v>3</v>
      </c>
      <c r="S407">
        <v>5</v>
      </c>
      <c r="T407">
        <v>3</v>
      </c>
      <c r="U407">
        <v>5</v>
      </c>
      <c r="V407">
        <v>3</v>
      </c>
      <c r="W407" s="1">
        <v>50996.456539999999</v>
      </c>
      <c r="X407" s="1">
        <v>32096.376469999999</v>
      </c>
      <c r="Y407" s="1">
        <v>6604.8774409999996</v>
      </c>
      <c r="Z407" s="1">
        <v>38695.844729999997</v>
      </c>
      <c r="AA407" s="1">
        <v>14834.89539</v>
      </c>
      <c r="AB407" s="1">
        <v>39861.461909999998</v>
      </c>
      <c r="AC407" s="1">
        <v>48482.966310000003</v>
      </c>
      <c r="AD407" s="1">
        <v>39531.853029999998</v>
      </c>
      <c r="AE407" s="1">
        <v>41845.6875</v>
      </c>
      <c r="AF407" s="1">
        <v>41158.971680000002</v>
      </c>
      <c r="AG407" s="1">
        <v>38611.61262</v>
      </c>
      <c r="AH407">
        <v>5</v>
      </c>
      <c r="AI407" s="1">
        <v>19847.489259999998</v>
      </c>
      <c r="AJ407" s="1">
        <v>19683.27478</v>
      </c>
      <c r="AK407" s="1">
        <v>19596.724610000001</v>
      </c>
      <c r="AL407" s="1">
        <v>28201.525389999999</v>
      </c>
      <c r="AM407" s="1">
        <v>20596.905030000002</v>
      </c>
      <c r="AN407" s="1">
        <v>24451.88941</v>
      </c>
      <c r="AO407" s="1">
        <v>23839.724849999999</v>
      </c>
      <c r="AP407" s="1">
        <v>23849.297849999999</v>
      </c>
      <c r="AQ407" s="1">
        <v>14705.66425</v>
      </c>
      <c r="AR407" s="1">
        <v>34226.997560000003</v>
      </c>
      <c r="AS407" s="1">
        <v>22899.9493</v>
      </c>
      <c r="AT407" s="1">
        <v>29300.9293595909</v>
      </c>
      <c r="AU407" s="1">
        <v>35701.909420090902</v>
      </c>
      <c r="AV407" s="1">
        <v>22899.949299090898</v>
      </c>
      <c r="AW407" s="1">
        <v>25486.299682362001</v>
      </c>
      <c r="AX407" s="1">
        <v>28383.614736371499</v>
      </c>
      <c r="AY407" s="1">
        <v>4692.7407044200199</v>
      </c>
      <c r="AZ407" s="1">
        <v>28310.283602228399</v>
      </c>
      <c r="BA407" s="1">
        <v>26239.249157202001</v>
      </c>
      <c r="BB407" s="1">
        <v>28793.984746030401</v>
      </c>
      <c r="BC407" s="1">
        <v>28516.775455693001</v>
      </c>
      <c r="BD407" s="1">
        <v>27302.180164336001</v>
      </c>
      <c r="BE407" s="1">
        <v>26183.1215241108</v>
      </c>
      <c r="BF407" s="1">
        <v>27950.104721643202</v>
      </c>
      <c r="BG407" s="1">
        <v>27433.406270396099</v>
      </c>
      <c r="BH407" s="1">
        <v>27433.406270396099</v>
      </c>
      <c r="BI407" s="1">
        <v>40401.083436295397</v>
      </c>
      <c r="BJ407" s="1">
        <v>37155.196422085697</v>
      </c>
      <c r="BK407" s="1">
        <v>34930.832583973897</v>
      </c>
      <c r="BL407" s="1">
        <v>44459.047602621402</v>
      </c>
      <c r="BM407" s="1">
        <v>32469.215856949999</v>
      </c>
      <c r="BN407" s="1">
        <v>41820.364172640097</v>
      </c>
      <c r="BO407" s="1">
        <v>38907.3881643399</v>
      </c>
      <c r="BP407" s="1">
        <v>40550.8592561732</v>
      </c>
      <c r="BQ407" s="1">
        <v>43262.424671209403</v>
      </c>
      <c r="BR407" s="1">
        <v>36060.729424960497</v>
      </c>
      <c r="BS407" s="1">
        <v>38647.547597484598</v>
      </c>
      <c r="BT407" s="1">
        <v>38647.547597484598</v>
      </c>
      <c r="BU407" s="1">
        <v>32561.2326946672</v>
      </c>
      <c r="BV407" s="7">
        <v>1.1869190567780299</v>
      </c>
      <c r="BW407" s="7">
        <v>0.84251743561566805</v>
      </c>
      <c r="BX407" s="1">
        <v>30250.174779751502</v>
      </c>
      <c r="BY407" s="1">
        <v>33689.053230845297</v>
      </c>
      <c r="BZ407" s="1">
        <v>5569.9033705941101</v>
      </c>
      <c r="CA407" s="1">
        <v>33602.015110275701</v>
      </c>
      <c r="CB407" s="1">
        <v>31143.8648602301</v>
      </c>
      <c r="CC407" s="1">
        <v>34176.129215639601</v>
      </c>
      <c r="CD407" s="1">
        <v>33847.104226222204</v>
      </c>
      <c r="CE407" s="1">
        <v>32405.4779286378</v>
      </c>
      <c r="CF407" s="1">
        <v>31077.245902902301</v>
      </c>
      <c r="CG407" s="1">
        <v>33174.511933060101</v>
      </c>
      <c r="CH407" s="1">
        <v>32561.2326946672</v>
      </c>
      <c r="CI407" s="1">
        <v>34038.617212842299</v>
      </c>
      <c r="CJ407" s="1">
        <v>31303.900809332099</v>
      </c>
      <c r="CK407" s="1">
        <v>29429.835492569899</v>
      </c>
      <c r="CL407" s="1">
        <v>37457.522776075501</v>
      </c>
      <c r="CM407" s="1">
        <v>27355.880480249099</v>
      </c>
      <c r="CN407" s="1">
        <v>35234.385979246101</v>
      </c>
      <c r="CO407" s="1">
        <v>32780.152902722999</v>
      </c>
      <c r="CP407" s="1">
        <v>34164.805952522998</v>
      </c>
      <c r="CQ407" s="1">
        <v>36449.347092503398</v>
      </c>
      <c r="CR407" s="1">
        <v>30381.793281548202</v>
      </c>
      <c r="CS407" s="1">
        <v>32561.2326946672</v>
      </c>
      <c r="CT407" s="20">
        <v>35215.7022970377</v>
      </c>
      <c r="CU407" s="20">
        <v>32255.663050371099</v>
      </c>
      <c r="CV407" s="20">
        <v>29555.3500083418</v>
      </c>
      <c r="CW407" s="20">
        <v>30129.313572556301</v>
      </c>
      <c r="CX407" s="20">
        <v>34668.5011356494</v>
      </c>
      <c r="CY407" s="20">
        <v>31046.091630827399</v>
      </c>
      <c r="CZ407" s="20">
        <v>30435.6182347748</v>
      </c>
      <c r="DA407" s="20">
        <v>37765.109185137699</v>
      </c>
      <c r="DB407" s="20">
        <v>32129.874372335598</v>
      </c>
      <c r="DC407" s="22">
        <v>34544.682224156</v>
      </c>
      <c r="DD407" s="22">
        <v>33421.609560008503</v>
      </c>
      <c r="DE407" s="22">
        <v>30081.8297798938</v>
      </c>
      <c r="DF407" s="22">
        <v>34001.793530483097</v>
      </c>
      <c r="DG407" s="22">
        <v>32060.050303869801</v>
      </c>
      <c r="DH407" s="22">
        <v>32196.686025109801</v>
      </c>
      <c r="DI407" s="22">
        <v>27711.376361266099</v>
      </c>
      <c r="DJ407" s="22">
        <v>34574.327600651202</v>
      </c>
      <c r="DK407" s="22">
        <v>32154.6604196185</v>
      </c>
      <c r="DL407" s="22">
        <v>38457.996038347599</v>
      </c>
      <c r="DM407" s="6">
        <v>1.5079053989892101E-2</v>
      </c>
      <c r="DN407" s="6">
        <v>1.01051594238033</v>
      </c>
      <c r="DO407" s="5">
        <v>0.86977314422130503</v>
      </c>
      <c r="DP407" s="5">
        <v>0.95242451234497205</v>
      </c>
      <c r="DQ407" s="24">
        <v>32577.9137207813</v>
      </c>
      <c r="DR407" s="26">
        <v>32920.501184340399</v>
      </c>
      <c r="DS407" t="s">
        <v>1441</v>
      </c>
      <c r="DT407" t="s">
        <v>1442</v>
      </c>
      <c r="DU407" t="s">
        <v>946</v>
      </c>
      <c r="DV407" t="s">
        <v>946</v>
      </c>
      <c r="DW407" t="s">
        <v>6049</v>
      </c>
      <c r="DX407" t="s">
        <v>6050</v>
      </c>
      <c r="DY407" t="s">
        <v>6051</v>
      </c>
      <c r="DZ407" t="s">
        <v>6052</v>
      </c>
      <c r="EA407" t="s">
        <v>6053</v>
      </c>
      <c r="EB407" t="str">
        <f>"PAM"</f>
        <v>PAM</v>
      </c>
      <c r="EC407" t="s">
        <v>1508</v>
      </c>
      <c r="ED407" t="s">
        <v>1506</v>
      </c>
      <c r="EE407">
        <v>9606</v>
      </c>
      <c r="EF407" s="15" t="str">
        <f>HYPERLINK("http://www.uniprot.org/uniprot/P19021", "P19021")</f>
        <v>P19021</v>
      </c>
      <c r="EG407" t="s">
        <v>6054</v>
      </c>
      <c r="EH407" t="s">
        <v>1508</v>
      </c>
      <c r="EI407" t="s">
        <v>2207</v>
      </c>
      <c r="EJ407" t="s">
        <v>1542</v>
      </c>
      <c r="EK407" t="s">
        <v>1508</v>
      </c>
      <c r="EL407" t="s">
        <v>1508</v>
      </c>
      <c r="EM407" t="s">
        <v>2780</v>
      </c>
      <c r="EN407" t="s">
        <v>6055</v>
      </c>
      <c r="EO407" t="s">
        <v>6056</v>
      </c>
      <c r="EP407" t="s">
        <v>6057</v>
      </c>
      <c r="EQ407" t="s">
        <v>1508</v>
      </c>
      <c r="ER407" t="s">
        <v>6058</v>
      </c>
      <c r="ES407" t="s">
        <v>6059</v>
      </c>
      <c r="ET407" t="s">
        <v>6060</v>
      </c>
      <c r="EU407" t="s">
        <v>1508</v>
      </c>
      <c r="EV407" t="s">
        <v>1508</v>
      </c>
      <c r="EW407" t="s">
        <v>98</v>
      </c>
    </row>
    <row r="408" spans="1:153">
      <c r="A408">
        <v>361</v>
      </c>
      <c r="B408">
        <v>1</v>
      </c>
      <c r="C408" t="s">
        <v>948</v>
      </c>
      <c r="D408" t="s">
        <v>98</v>
      </c>
      <c r="E408" t="s">
        <v>98</v>
      </c>
      <c r="F408" t="s">
        <v>98</v>
      </c>
      <c r="G408" t="s">
        <v>98</v>
      </c>
      <c r="H408" t="s">
        <v>98</v>
      </c>
      <c r="I408">
        <v>6.5</v>
      </c>
      <c r="J408">
        <v>385</v>
      </c>
      <c r="K408">
        <v>40716</v>
      </c>
      <c r="L408" t="s">
        <v>949</v>
      </c>
      <c r="M408">
        <v>6</v>
      </c>
      <c r="N408">
        <v>6</v>
      </c>
      <c r="O408">
        <v>1</v>
      </c>
      <c r="P408">
        <v>2</v>
      </c>
      <c r="Q408">
        <v>4</v>
      </c>
      <c r="R408">
        <v>2</v>
      </c>
      <c r="S408">
        <v>4</v>
      </c>
      <c r="T408">
        <v>2</v>
      </c>
      <c r="U408">
        <v>4</v>
      </c>
      <c r="V408">
        <v>2</v>
      </c>
      <c r="W408" s="1">
        <v>20740.825199999999</v>
      </c>
      <c r="X408" s="1">
        <v>18784.549319999998</v>
      </c>
      <c r="Y408" s="1">
        <v>1553.3336489999999</v>
      </c>
      <c r="Z408" s="1">
        <v>23656.494139999999</v>
      </c>
      <c r="AA408" s="1">
        <v>8596.0510250000007</v>
      </c>
      <c r="AB408" s="1">
        <v>21921.367190000001</v>
      </c>
      <c r="AC408" s="1">
        <v>20366.05127</v>
      </c>
      <c r="AD408" s="1">
        <v>25119.903320000001</v>
      </c>
      <c r="AE408" s="1">
        <v>18261.730960000001</v>
      </c>
      <c r="AF408" s="1">
        <v>17362.977780000001</v>
      </c>
      <c r="AG408" s="1">
        <v>19423.327799999999</v>
      </c>
      <c r="AH408">
        <v>4</v>
      </c>
      <c r="AI408" s="1">
        <v>37434.384769999997</v>
      </c>
      <c r="AJ408" s="1">
        <v>31898.508300000001</v>
      </c>
      <c r="AK408" s="1">
        <v>31012.964840000001</v>
      </c>
      <c r="AL408" s="1">
        <v>36880.775390000003</v>
      </c>
      <c r="AM408" s="1">
        <v>33193.788569999997</v>
      </c>
      <c r="AN408" s="1">
        <v>37207.689939999997</v>
      </c>
      <c r="AO408" s="1">
        <v>62669.28613</v>
      </c>
      <c r="AP408" s="1">
        <v>34768.737300000001</v>
      </c>
      <c r="AQ408" s="1">
        <v>29411.42139</v>
      </c>
      <c r="AR408" s="1">
        <v>54240.190430000002</v>
      </c>
      <c r="AS408" s="1">
        <v>38871.774709999998</v>
      </c>
      <c r="AT408" s="1">
        <v>28335.278792000001</v>
      </c>
      <c r="AU408" s="1">
        <v>17798.782877636299</v>
      </c>
      <c r="AV408" s="1">
        <v>38871.774706363598</v>
      </c>
      <c r="AW408" s="1">
        <v>10365.561110938401</v>
      </c>
      <c r="AX408" s="1">
        <v>16611.638743507301</v>
      </c>
      <c r="AY408" s="1">
        <v>1103.63774457924</v>
      </c>
      <c r="AZ408" s="1">
        <v>17307.3378501189</v>
      </c>
      <c r="BA408" s="1">
        <v>15204.281438010001</v>
      </c>
      <c r="BB408" s="1">
        <v>15834.931340605001</v>
      </c>
      <c r="BC408" s="1">
        <v>11978.9310594622</v>
      </c>
      <c r="BD408" s="1">
        <v>17348.7472401782</v>
      </c>
      <c r="BE408" s="1">
        <v>11426.4850103441</v>
      </c>
      <c r="BF408" s="1">
        <v>11790.796208506301</v>
      </c>
      <c r="BG408" s="1">
        <v>13800.2017140427</v>
      </c>
      <c r="BH408" s="1">
        <v>13800.2017140427</v>
      </c>
      <c r="BI408" s="1">
        <v>76200.555277648105</v>
      </c>
      <c r="BJ408" s="1">
        <v>60213.320938967801</v>
      </c>
      <c r="BK408" s="1">
        <v>55280.089112744303</v>
      </c>
      <c r="BL408" s="1">
        <v>58141.682976730597</v>
      </c>
      <c r="BM408" s="1">
        <v>52327.098883034902</v>
      </c>
      <c r="BN408" s="1">
        <v>63636.765127733197</v>
      </c>
      <c r="BO408" s="1">
        <v>102278.79125215601</v>
      </c>
      <c r="BP408" s="1">
        <v>59117.135507918603</v>
      </c>
      <c r="BQ408" s="1">
        <v>86525.1226144424</v>
      </c>
      <c r="BR408" s="1">
        <v>57146.141072578597</v>
      </c>
      <c r="BS408" s="1">
        <v>65602.711325803</v>
      </c>
      <c r="BT408" s="1">
        <v>65602.711325803</v>
      </c>
      <c r="BU408" s="1">
        <v>30088.712988165498</v>
      </c>
      <c r="BV408" s="7">
        <v>2.1803096513834199</v>
      </c>
      <c r="BW408" s="7">
        <v>0.45865044874038502</v>
      </c>
      <c r="BX408" s="1">
        <v>22600.1329321837</v>
      </c>
      <c r="BY408" s="1">
        <v>36218.516277763803</v>
      </c>
      <c r="BZ408" s="1">
        <v>2406.2720261371601</v>
      </c>
      <c r="CA408" s="1">
        <v>37735.355754367898</v>
      </c>
      <c r="CB408" s="1">
        <v>33150.041561642996</v>
      </c>
      <c r="CC408" s="1">
        <v>34525.053630914997</v>
      </c>
      <c r="CD408" s="1">
        <v>26117.779002202202</v>
      </c>
      <c r="CE408" s="1">
        <v>37825.641047172103</v>
      </c>
      <c r="CF408" s="1">
        <v>24913.275549441401</v>
      </c>
      <c r="CG408" s="1">
        <v>25707.5867709015</v>
      </c>
      <c r="CH408" s="1">
        <v>30088.712988165498</v>
      </c>
      <c r="CI408" s="1">
        <v>34949.418872359798</v>
      </c>
      <c r="CJ408" s="1">
        <v>27616.8666688064</v>
      </c>
      <c r="CK408" s="1">
        <v>25354.237677968598</v>
      </c>
      <c r="CL408" s="1">
        <v>26666.708987798698</v>
      </c>
      <c r="CM408" s="1">
        <v>23999.8473839865</v>
      </c>
      <c r="CN408" s="1">
        <v>29187.030882221301</v>
      </c>
      <c r="CO408" s="1">
        <v>46910.213504425599</v>
      </c>
      <c r="CP408" s="1">
        <v>27114.100728952999</v>
      </c>
      <c r="CQ408" s="1">
        <v>39684.786314430799</v>
      </c>
      <c r="CR408" s="1">
        <v>26210.1032467195</v>
      </c>
      <c r="CS408" s="1">
        <v>30088.712988165498</v>
      </c>
      <c r="CT408" s="20">
        <v>26309.9158602547</v>
      </c>
      <c r="CU408" s="20">
        <v>34677.503378761998</v>
      </c>
      <c r="CV408" s="20">
        <v>33190.915584957896</v>
      </c>
      <c r="CW408" s="20">
        <v>32070.136498358701</v>
      </c>
      <c r="CX408" s="20">
        <v>35596.1571614477</v>
      </c>
      <c r="CY408" s="20">
        <v>27389.422755278702</v>
      </c>
      <c r="CZ408" s="20">
        <v>26220.734356303801</v>
      </c>
      <c r="DA408" s="20">
        <v>26885.685488409701</v>
      </c>
      <c r="DB408" s="20">
        <v>28188.165318219399</v>
      </c>
      <c r="DC408" s="22">
        <v>34897.3694161397</v>
      </c>
      <c r="DD408" s="22">
        <v>25789.4503042873</v>
      </c>
      <c r="DE408" s="22">
        <v>35113.337868435803</v>
      </c>
      <c r="DF408" s="22">
        <v>27257.7581052969</v>
      </c>
      <c r="DG408" s="22">
        <v>24843.968367319201</v>
      </c>
      <c r="DH408" s="22">
        <v>26670.698046890499</v>
      </c>
      <c r="DI408" s="22">
        <v>39656.513667466803</v>
      </c>
      <c r="DJ408" s="22">
        <v>27439.108025451798</v>
      </c>
      <c r="DK408" s="22">
        <v>35008.880255857803</v>
      </c>
      <c r="DL408" s="22">
        <v>33177.371641166501</v>
      </c>
      <c r="DM408" s="6">
        <v>4.3802866704854997E-2</v>
      </c>
      <c r="DN408" s="6">
        <v>1.0308299107902801</v>
      </c>
      <c r="DO408" s="5">
        <v>0.70803128017983796</v>
      </c>
      <c r="DP408" s="5">
        <v>0.86331751395296197</v>
      </c>
      <c r="DQ408" s="24">
        <v>30058.737377999201</v>
      </c>
      <c r="DR408" s="26">
        <v>30985.445569831201</v>
      </c>
      <c r="DS408" t="s">
        <v>1441</v>
      </c>
      <c r="DT408" t="s">
        <v>1442</v>
      </c>
      <c r="DU408" t="s">
        <v>948</v>
      </c>
      <c r="DV408" t="s">
        <v>948</v>
      </c>
      <c r="DW408" t="s">
        <v>6061</v>
      </c>
      <c r="DX408" t="s">
        <v>6062</v>
      </c>
      <c r="DY408" t="s">
        <v>6063</v>
      </c>
      <c r="DZ408" t="s">
        <v>6064</v>
      </c>
      <c r="EA408" t="s">
        <v>6065</v>
      </c>
      <c r="EB408" t="str">
        <f>"CD34"</f>
        <v>CD34</v>
      </c>
      <c r="EC408" t="s">
        <v>1508</v>
      </c>
      <c r="ED408" t="s">
        <v>1506</v>
      </c>
      <c r="EE408">
        <v>9606</v>
      </c>
      <c r="EF408" s="15" t="str">
        <f>HYPERLINK("http://www.uniprot.org/uniprot/P28906", "P28906")</f>
        <v>P28906</v>
      </c>
      <c r="EG408" t="s">
        <v>6066</v>
      </c>
      <c r="EH408" t="s">
        <v>1763</v>
      </c>
      <c r="EI408" t="s">
        <v>2755</v>
      </c>
      <c r="EJ408" t="s">
        <v>1542</v>
      </c>
      <c r="EK408" t="s">
        <v>1508</v>
      </c>
      <c r="EL408" t="s">
        <v>1508</v>
      </c>
      <c r="EM408" t="s">
        <v>3025</v>
      </c>
      <c r="EN408" t="s">
        <v>1508</v>
      </c>
      <c r="EO408" t="s">
        <v>1508</v>
      </c>
      <c r="EP408" t="s">
        <v>2385</v>
      </c>
      <c r="EQ408" t="s">
        <v>1508</v>
      </c>
      <c r="ER408" t="s">
        <v>6067</v>
      </c>
      <c r="ES408" t="s">
        <v>6068</v>
      </c>
      <c r="ET408" t="s">
        <v>6069</v>
      </c>
      <c r="EU408" t="s">
        <v>1508</v>
      </c>
      <c r="EV408" t="s">
        <v>6070</v>
      </c>
      <c r="EW408" t="s">
        <v>98</v>
      </c>
    </row>
    <row r="409" spans="1:153">
      <c r="A409">
        <v>231</v>
      </c>
      <c r="B409">
        <v>1</v>
      </c>
      <c r="C409" t="s">
        <v>950</v>
      </c>
      <c r="D409" t="s">
        <v>98</v>
      </c>
      <c r="E409" t="s">
        <v>98</v>
      </c>
      <c r="F409" t="s">
        <v>98</v>
      </c>
      <c r="G409" t="s">
        <v>98</v>
      </c>
      <c r="H409" t="s">
        <v>98</v>
      </c>
      <c r="I409">
        <v>4.7</v>
      </c>
      <c r="J409">
        <v>381</v>
      </c>
      <c r="K409">
        <v>42117</v>
      </c>
      <c r="L409" t="s">
        <v>951</v>
      </c>
      <c r="M409">
        <v>4</v>
      </c>
      <c r="N409">
        <v>4</v>
      </c>
      <c r="O409">
        <v>1</v>
      </c>
      <c r="P409">
        <v>2</v>
      </c>
      <c r="Q409">
        <v>2</v>
      </c>
      <c r="R409">
        <v>2</v>
      </c>
      <c r="S409">
        <v>2</v>
      </c>
      <c r="T409">
        <v>2</v>
      </c>
      <c r="U409">
        <v>2</v>
      </c>
      <c r="V409">
        <v>2</v>
      </c>
      <c r="W409" s="1">
        <v>170016.51269999999</v>
      </c>
      <c r="X409" s="1">
        <v>12990.440919999999</v>
      </c>
      <c r="Y409" s="1">
        <v>19313.899410000002</v>
      </c>
      <c r="Z409" s="1">
        <v>49300.416019999997</v>
      </c>
      <c r="AA409" s="1">
        <v>3653.5034179999998</v>
      </c>
      <c r="AB409" s="1">
        <v>17344.08496</v>
      </c>
      <c r="AC409" s="1">
        <v>41117.621090000001</v>
      </c>
      <c r="AD409" s="1">
        <v>28971.916499999999</v>
      </c>
      <c r="AE409" s="1">
        <v>45822.198239999998</v>
      </c>
      <c r="AF409" s="1">
        <v>16896.462889999999</v>
      </c>
      <c r="AG409" s="1">
        <v>42901.461860000003</v>
      </c>
      <c r="AH409">
        <v>2</v>
      </c>
      <c r="AI409" s="1">
        <v>15368.22949</v>
      </c>
      <c r="AJ409" s="1">
        <v>34236.92383</v>
      </c>
      <c r="AK409" s="1">
        <v>12342.543949999999</v>
      </c>
      <c r="AL409" s="1">
        <v>21509.717290000001</v>
      </c>
      <c r="AM409" s="1">
        <v>21055.209470000002</v>
      </c>
      <c r="AN409" s="1">
        <v>8565.6494139999995</v>
      </c>
      <c r="AO409" s="1">
        <v>9746.0314949999993</v>
      </c>
      <c r="AP409" s="1">
        <v>20408.739750000001</v>
      </c>
      <c r="AQ409" s="1">
        <v>4341.4448249999996</v>
      </c>
      <c r="AR409" s="1">
        <v>10591.55762</v>
      </c>
      <c r="AS409" s="1">
        <v>15816.60471</v>
      </c>
      <c r="AT409" s="1">
        <v>28286.871356909</v>
      </c>
      <c r="AU409" s="1">
        <v>40757.138000727202</v>
      </c>
      <c r="AV409" s="1">
        <v>15816.604713090899</v>
      </c>
      <c r="AW409" s="1">
        <v>84968.4877658818</v>
      </c>
      <c r="AX409" s="1">
        <v>11487.766249050201</v>
      </c>
      <c r="AY409" s="1">
        <v>13722.4532524646</v>
      </c>
      <c r="AZ409" s="1">
        <v>36068.698563698301</v>
      </c>
      <c r="BA409" s="1">
        <v>6462.1410506347502</v>
      </c>
      <c r="BB409" s="1">
        <v>12528.5248920288</v>
      </c>
      <c r="BC409" s="1">
        <v>24184.616931203502</v>
      </c>
      <c r="BD409" s="1">
        <v>20009.091994468999</v>
      </c>
      <c r="BE409" s="1">
        <v>28671.250413075799</v>
      </c>
      <c r="BF409" s="1">
        <v>11473.996747842401</v>
      </c>
      <c r="BG409" s="1">
        <v>30481.328101527099</v>
      </c>
      <c r="BH409" s="1">
        <v>30481.328101527099</v>
      </c>
      <c r="BI409" s="1">
        <v>31283.2073498059</v>
      </c>
      <c r="BJ409" s="1">
        <v>64627.438473001697</v>
      </c>
      <c r="BK409" s="1">
        <v>22000.377356825498</v>
      </c>
      <c r="BL409" s="1">
        <v>33909.568070886497</v>
      </c>
      <c r="BM409" s="1">
        <v>33191.6926450346</v>
      </c>
      <c r="BN409" s="1">
        <v>14649.934484087</v>
      </c>
      <c r="BO409" s="1">
        <v>15905.914721068901</v>
      </c>
      <c r="BP409" s="1">
        <v>34700.893015939197</v>
      </c>
      <c r="BQ409" s="1">
        <v>12772.046642216401</v>
      </c>
      <c r="BR409" s="1">
        <v>11159.006654152399</v>
      </c>
      <c r="BS409" s="1">
        <v>26693.202476230999</v>
      </c>
      <c r="BT409" s="1">
        <v>26693.202476230999</v>
      </c>
      <c r="BU409" s="1">
        <v>28524.450262160899</v>
      </c>
      <c r="BV409" s="7">
        <v>0.93580076849511895</v>
      </c>
      <c r="BW409" s="7">
        <v>1.0686035250944701</v>
      </c>
      <c r="BX409" s="1">
        <v>79513.576149180299</v>
      </c>
      <c r="BY409" s="1">
        <v>10750.260484153399</v>
      </c>
      <c r="BZ409" s="1">
        <v>12841.482299294699</v>
      </c>
      <c r="CA409" s="1">
        <v>33753.1158345277</v>
      </c>
      <c r="CB409" s="1">
        <v>6047.27656130786</v>
      </c>
      <c r="CC409" s="1">
        <v>11724.203222070801</v>
      </c>
      <c r="CD409" s="1">
        <v>22631.9831099804</v>
      </c>
      <c r="CE409" s="1">
        <v>18724.5236653137</v>
      </c>
      <c r="CF409" s="1">
        <v>26830.5781702723</v>
      </c>
      <c r="CG409" s="1">
        <v>10737.374974341399</v>
      </c>
      <c r="CH409" s="1">
        <v>28524.450262160899</v>
      </c>
      <c r="CI409" s="1">
        <v>33429.345650263902</v>
      </c>
      <c r="CJ409" s="1">
        <v>69061.108570075696</v>
      </c>
      <c r="CK409" s="1">
        <v>23509.6807969123</v>
      </c>
      <c r="CL409" s="1">
        <v>36235.883974980199</v>
      </c>
      <c r="CM409" s="1">
        <v>35468.759764336202</v>
      </c>
      <c r="CN409" s="1">
        <v>15654.971632098401</v>
      </c>
      <c r="CO409" s="1">
        <v>16997.116540786199</v>
      </c>
      <c r="CP409" s="1">
        <v>37081.496600758699</v>
      </c>
      <c r="CQ409" s="1">
        <v>13648.2540645434</v>
      </c>
      <c r="CR409" s="1">
        <v>11924.553847179899</v>
      </c>
      <c r="CS409" s="1">
        <v>28524.450262160899</v>
      </c>
      <c r="CT409" s="20">
        <v>92565.628021319193</v>
      </c>
      <c r="CU409" s="20">
        <v>10292.862120657301</v>
      </c>
      <c r="CV409" s="20">
        <v>29688.2537873898</v>
      </c>
      <c r="CW409" s="20">
        <v>5850.2787818180996</v>
      </c>
      <c r="CX409" s="20">
        <v>34047.955015133099</v>
      </c>
      <c r="CY409" s="20">
        <v>68492.342786682799</v>
      </c>
      <c r="CZ409" s="20">
        <v>24313.138608501202</v>
      </c>
      <c r="DA409" s="20">
        <v>36533.438767850297</v>
      </c>
      <c r="DB409" s="20">
        <v>41658.567568076302</v>
      </c>
      <c r="DC409" s="22">
        <v>11850.636216945401</v>
      </c>
      <c r="DD409" s="22">
        <v>22347.474632245499</v>
      </c>
      <c r="DE409" s="22">
        <v>17381.8739797626</v>
      </c>
      <c r="DF409" s="22">
        <v>29355.4899330345</v>
      </c>
      <c r="DG409" s="22">
        <v>10376.664546068199</v>
      </c>
      <c r="DH409" s="22">
        <v>14305.2927520169</v>
      </c>
      <c r="DI409" s="22">
        <v>14368.8620036578</v>
      </c>
      <c r="DJ409" s="22">
        <v>37525.979605407098</v>
      </c>
      <c r="DK409" s="22">
        <v>12040.132671027601</v>
      </c>
      <c r="DL409" s="22">
        <v>15094.383677886</v>
      </c>
      <c r="DM409" s="6">
        <v>-1.0472972774306599</v>
      </c>
      <c r="DN409" s="6">
        <v>-2.06666327294309</v>
      </c>
      <c r="DO409" s="5">
        <v>5.1866152975821398E-3</v>
      </c>
      <c r="DP409" s="5">
        <v>7.8133849805511593E-2</v>
      </c>
      <c r="DQ409" s="24">
        <v>38160.2739397142</v>
      </c>
      <c r="DR409" s="26">
        <v>18464.6790018051</v>
      </c>
      <c r="DS409" t="s">
        <v>1443</v>
      </c>
      <c r="DT409" t="s">
        <v>1444</v>
      </c>
      <c r="DU409" t="s">
        <v>950</v>
      </c>
      <c r="DV409" t="s">
        <v>950</v>
      </c>
      <c r="DW409" t="s">
        <v>6071</v>
      </c>
      <c r="DX409" t="s">
        <v>6072</v>
      </c>
      <c r="DY409" t="s">
        <v>6073</v>
      </c>
      <c r="DZ409" t="s">
        <v>6074</v>
      </c>
      <c r="EA409" t="s">
        <v>6075</v>
      </c>
      <c r="EB409" t="str">
        <f>"SFTPB"</f>
        <v>SFTPB</v>
      </c>
      <c r="EC409" t="s">
        <v>6076</v>
      </c>
      <c r="ED409" t="s">
        <v>1506</v>
      </c>
      <c r="EE409">
        <v>9606</v>
      </c>
      <c r="EF409" s="15" t="str">
        <f>HYPERLINK("http://www.uniprot.org/uniprot/P07988", "P07988")</f>
        <v>P07988</v>
      </c>
      <c r="EG409" t="s">
        <v>6077</v>
      </c>
      <c r="EH409" t="s">
        <v>6078</v>
      </c>
      <c r="EI409" t="s">
        <v>6079</v>
      </c>
      <c r="EJ409" t="s">
        <v>1510</v>
      </c>
      <c r="EK409" t="s">
        <v>1508</v>
      </c>
      <c r="EL409" t="s">
        <v>1603</v>
      </c>
      <c r="EM409" t="s">
        <v>1559</v>
      </c>
      <c r="EN409" t="s">
        <v>1508</v>
      </c>
      <c r="EO409" t="s">
        <v>1508</v>
      </c>
      <c r="EP409" t="s">
        <v>1617</v>
      </c>
      <c r="EQ409" t="s">
        <v>1514</v>
      </c>
      <c r="ER409" t="s">
        <v>6080</v>
      </c>
      <c r="ES409" t="s">
        <v>6081</v>
      </c>
      <c r="ET409" t="s">
        <v>6082</v>
      </c>
      <c r="EU409" t="s">
        <v>1508</v>
      </c>
      <c r="EV409" t="s">
        <v>6083</v>
      </c>
      <c r="EW409" t="s">
        <v>98</v>
      </c>
    </row>
    <row r="410" spans="1:153">
      <c r="A410">
        <v>359</v>
      </c>
      <c r="B410">
        <v>1</v>
      </c>
      <c r="C410" t="s">
        <v>952</v>
      </c>
      <c r="D410" t="s">
        <v>98</v>
      </c>
      <c r="E410" t="s">
        <v>98</v>
      </c>
      <c r="F410" t="s">
        <v>98</v>
      </c>
      <c r="G410" t="s">
        <v>98</v>
      </c>
      <c r="H410" t="s">
        <v>98</v>
      </c>
      <c r="I410">
        <v>7.5</v>
      </c>
      <c r="J410">
        <v>239</v>
      </c>
      <c r="K410">
        <v>25357</v>
      </c>
      <c r="L410" t="s">
        <v>953</v>
      </c>
      <c r="M410">
        <v>3</v>
      </c>
      <c r="N410">
        <v>3</v>
      </c>
      <c r="O410">
        <v>1</v>
      </c>
      <c r="P410">
        <v>2</v>
      </c>
      <c r="Q410">
        <v>1</v>
      </c>
      <c r="R410">
        <v>2</v>
      </c>
      <c r="S410">
        <v>1</v>
      </c>
      <c r="T410">
        <v>2</v>
      </c>
      <c r="U410">
        <v>1</v>
      </c>
      <c r="V410">
        <v>2</v>
      </c>
      <c r="W410" s="1">
        <v>65728.779299999995</v>
      </c>
      <c r="X410" s="1">
        <v>42895.54492</v>
      </c>
      <c r="Y410" s="1">
        <v>4729.8547369999997</v>
      </c>
      <c r="Z410" s="1">
        <v>92891.945309999996</v>
      </c>
      <c r="AA410" s="1">
        <v>27563.86621</v>
      </c>
      <c r="AB410" s="1">
        <v>55596.66992</v>
      </c>
      <c r="AC410" s="1">
        <v>69713.634770000004</v>
      </c>
      <c r="AD410" s="1">
        <v>75180.208979999996</v>
      </c>
      <c r="AE410" s="1">
        <v>43137.800779999998</v>
      </c>
      <c r="AF410" s="1">
        <v>48218.599609999997</v>
      </c>
      <c r="AG410" s="1">
        <v>57880.783309999999</v>
      </c>
      <c r="AH410">
        <v>1</v>
      </c>
      <c r="AI410" s="1">
        <v>2472.2368160000001</v>
      </c>
      <c r="AJ410" s="1">
        <v>2218.296143</v>
      </c>
      <c r="AK410" s="1">
        <v>2549.9953609999998</v>
      </c>
      <c r="AL410" s="1">
        <v>3733.8093260000001</v>
      </c>
      <c r="AM410" s="1">
        <v>2582.5131839999999</v>
      </c>
      <c r="AN410" s="1">
        <v>3339.578857</v>
      </c>
      <c r="AO410" s="1">
        <v>5256.9951170000004</v>
      </c>
      <c r="AP410" s="1">
        <v>3274.5798340000001</v>
      </c>
      <c r="AQ410" s="1">
        <v>3822.306885</v>
      </c>
      <c r="AR410" s="1">
        <v>4147.1528319999998</v>
      </c>
      <c r="AS410" s="1">
        <v>3339.7464359999999</v>
      </c>
      <c r="AT410" s="1">
        <v>28194.3135744545</v>
      </c>
      <c r="AU410" s="1">
        <v>53048.8807133636</v>
      </c>
      <c r="AV410" s="1">
        <v>3339.7464355454499</v>
      </c>
      <c r="AW410" s="1">
        <v>32849.015022870699</v>
      </c>
      <c r="AX410" s="1">
        <v>37933.584872236497</v>
      </c>
      <c r="AY410" s="1">
        <v>3360.54409011913</v>
      </c>
      <c r="AZ410" s="1">
        <v>67960.716052025396</v>
      </c>
      <c r="BA410" s="1">
        <v>48753.640265472197</v>
      </c>
      <c r="BB410" s="1">
        <v>40160.335042929401</v>
      </c>
      <c r="BC410" s="1">
        <v>41004.258201219898</v>
      </c>
      <c r="BD410" s="1">
        <v>51922.271612381199</v>
      </c>
      <c r="BE410" s="1">
        <v>26991.605290404699</v>
      </c>
      <c r="BF410" s="1">
        <v>32744.134598614601</v>
      </c>
      <c r="BG410" s="1">
        <v>41124.079934685498</v>
      </c>
      <c r="BH410" s="1">
        <v>41124.079934685498</v>
      </c>
      <c r="BI410" s="1">
        <v>5032.4272541008204</v>
      </c>
      <c r="BJ410" s="1">
        <v>4187.37379001931</v>
      </c>
      <c r="BK410" s="1">
        <v>4545.3239159950099</v>
      </c>
      <c r="BL410" s="1">
        <v>5886.26339419954</v>
      </c>
      <c r="BM410" s="1">
        <v>4071.1057269323701</v>
      </c>
      <c r="BN410" s="1">
        <v>5711.7223802702101</v>
      </c>
      <c r="BO410" s="1">
        <v>8579.6271090418395</v>
      </c>
      <c r="BP410" s="1">
        <v>5567.7541035715303</v>
      </c>
      <c r="BQ410" s="1">
        <v>11244.8007020531</v>
      </c>
      <c r="BR410" s="1">
        <v>4369.3390253279003</v>
      </c>
      <c r="BS410" s="1">
        <v>5636.3884329141101</v>
      </c>
      <c r="BT410" s="1">
        <v>5636.3884329141101</v>
      </c>
      <c r="BU410" s="1">
        <v>15224.6933781307</v>
      </c>
      <c r="BV410" s="7">
        <v>0.37021359267638299</v>
      </c>
      <c r="BW410" s="7">
        <v>2.7011433933873201</v>
      </c>
      <c r="BX410" s="1">
        <v>12161.1518674974</v>
      </c>
      <c r="BY410" s="1">
        <v>14043.5287386451</v>
      </c>
      <c r="BZ410" s="1">
        <v>1244.11910095039</v>
      </c>
      <c r="CA410" s="1">
        <v>25159.980850479798</v>
      </c>
      <c r="CB410" s="1">
        <v>18049.260318732398</v>
      </c>
      <c r="CC410" s="1">
        <v>14867.901919330099</v>
      </c>
      <c r="CD410" s="1">
        <v>15180.333743703601</v>
      </c>
      <c r="CE410" s="1">
        <v>19222.330713538599</v>
      </c>
      <c r="CF410" s="1">
        <v>9992.6591666635995</v>
      </c>
      <c r="CG410" s="1">
        <v>12122.3237088321</v>
      </c>
      <c r="CH410" s="1">
        <v>15224.6933781307</v>
      </c>
      <c r="CI410" s="1">
        <v>13593.3076301167</v>
      </c>
      <c r="CJ410" s="1">
        <v>11310.6970485539</v>
      </c>
      <c r="CK410" s="1">
        <v>12277.5716664953</v>
      </c>
      <c r="CL410" s="1">
        <v>15899.6414789797</v>
      </c>
      <c r="CM410" s="1">
        <v>10996.6403380847</v>
      </c>
      <c r="CN410" s="1">
        <v>15428.181172329399</v>
      </c>
      <c r="CO410" s="1">
        <v>23174.803083315099</v>
      </c>
      <c r="CP410" s="1">
        <v>15039.3022128674</v>
      </c>
      <c r="CQ410" s="1">
        <v>30373.819126307899</v>
      </c>
      <c r="CR410" s="1">
        <v>11802.211241733799</v>
      </c>
      <c r="CS410" s="1">
        <v>15224.6933781307</v>
      </c>
      <c r="CT410" s="20">
        <v>14157.389399334001</v>
      </c>
      <c r="CU410" s="20">
        <v>13446.0095369257</v>
      </c>
      <c r="CV410" s="20">
        <v>22129.983508391098</v>
      </c>
      <c r="CW410" s="20">
        <v>17461.282545899499</v>
      </c>
      <c r="CX410" s="20">
        <v>13844.851512773401</v>
      </c>
      <c r="CY410" s="20">
        <v>11217.545670003199</v>
      </c>
      <c r="CZ410" s="20">
        <v>12697.165235119301</v>
      </c>
      <c r="DA410" s="20">
        <v>16030.2030662244</v>
      </c>
      <c r="DB410" s="20">
        <v>12915.7119558084</v>
      </c>
      <c r="DC410" s="22">
        <v>15028.236343048</v>
      </c>
      <c r="DD410" s="22">
        <v>14989.5005487538</v>
      </c>
      <c r="DE410" s="22">
        <v>17843.9855684549</v>
      </c>
      <c r="DF410" s="22">
        <v>10933.025882247</v>
      </c>
      <c r="DG410" s="22">
        <v>11715.0874348705</v>
      </c>
      <c r="DH410" s="22">
        <v>14098.054821690101</v>
      </c>
      <c r="DI410" s="22">
        <v>19591.2963629474</v>
      </c>
      <c r="DJ410" s="22">
        <v>15219.573098569799</v>
      </c>
      <c r="DK410" s="22">
        <v>26794.988595398401</v>
      </c>
      <c r="DL410" s="22">
        <v>14939.5195001213</v>
      </c>
      <c r="DM410" s="6">
        <v>0.115277227680114</v>
      </c>
      <c r="DN410" s="6">
        <v>1.08317988844407</v>
      </c>
      <c r="DO410" s="5">
        <v>0.47769811642176901</v>
      </c>
      <c r="DP410" s="5">
        <v>0.78275445743496896</v>
      </c>
      <c r="DQ410" s="24">
        <v>14877.793603386601</v>
      </c>
      <c r="DR410" s="26">
        <v>16115.3268156101</v>
      </c>
      <c r="DS410" t="s">
        <v>1441</v>
      </c>
      <c r="DT410" t="s">
        <v>1442</v>
      </c>
      <c r="DU410" t="s">
        <v>952</v>
      </c>
      <c r="DV410" t="s">
        <v>952</v>
      </c>
      <c r="DW410" t="s">
        <v>6084</v>
      </c>
      <c r="DX410" t="s">
        <v>6085</v>
      </c>
      <c r="DY410" t="s">
        <v>6086</v>
      </c>
      <c r="DZ410" t="s">
        <v>6087</v>
      </c>
      <c r="EA410" t="s">
        <v>6088</v>
      </c>
      <c r="EB410" t="str">
        <f>"PSMB6"</f>
        <v>PSMB6</v>
      </c>
      <c r="EC410" t="s">
        <v>6089</v>
      </c>
      <c r="ED410" t="s">
        <v>1506</v>
      </c>
      <c r="EE410">
        <v>9606</v>
      </c>
      <c r="EF410" s="15" t="str">
        <f>HYPERLINK("http://www.uniprot.org/uniprot/P28072", "P28072")</f>
        <v>P28072</v>
      </c>
      <c r="EG410" t="s">
        <v>6090</v>
      </c>
      <c r="EH410" t="s">
        <v>2063</v>
      </c>
      <c r="EI410" t="s">
        <v>6091</v>
      </c>
      <c r="EJ410" t="s">
        <v>1510</v>
      </c>
      <c r="EK410" t="s">
        <v>1508</v>
      </c>
      <c r="EL410" t="s">
        <v>1508</v>
      </c>
      <c r="EM410" t="s">
        <v>1508</v>
      </c>
      <c r="EN410" t="s">
        <v>1508</v>
      </c>
      <c r="EO410" t="s">
        <v>6092</v>
      </c>
      <c r="EP410" t="s">
        <v>4661</v>
      </c>
      <c r="EQ410" t="s">
        <v>1514</v>
      </c>
      <c r="ER410" t="s">
        <v>6093</v>
      </c>
      <c r="ES410" t="s">
        <v>6094</v>
      </c>
      <c r="ET410" t="s">
        <v>6095</v>
      </c>
      <c r="EU410" t="s">
        <v>1508</v>
      </c>
      <c r="EV410" t="s">
        <v>6096</v>
      </c>
      <c r="EW410" t="s">
        <v>98</v>
      </c>
    </row>
    <row r="411" spans="1:153">
      <c r="A411">
        <v>562</v>
      </c>
      <c r="B411">
        <v>1</v>
      </c>
      <c r="C411" t="s">
        <v>954</v>
      </c>
      <c r="D411" t="s">
        <v>98</v>
      </c>
      <c r="E411" t="s">
        <v>98</v>
      </c>
      <c r="F411" t="s">
        <v>98</v>
      </c>
      <c r="G411" t="s">
        <v>98</v>
      </c>
      <c r="H411" t="s">
        <v>98</v>
      </c>
      <c r="I411">
        <v>1.6</v>
      </c>
      <c r="J411">
        <v>729</v>
      </c>
      <c r="K411">
        <v>80272</v>
      </c>
      <c r="L411" t="s">
        <v>955</v>
      </c>
      <c r="M411">
        <v>5</v>
      </c>
      <c r="N411">
        <v>5</v>
      </c>
      <c r="O411">
        <v>1</v>
      </c>
      <c r="P411">
        <v>3</v>
      </c>
      <c r="Q411">
        <v>2</v>
      </c>
      <c r="R411">
        <v>3</v>
      </c>
      <c r="S411">
        <v>2</v>
      </c>
      <c r="T411">
        <v>3</v>
      </c>
      <c r="U411">
        <v>2</v>
      </c>
      <c r="V411">
        <v>3</v>
      </c>
      <c r="W411" s="1">
        <v>46196.725590000002</v>
      </c>
      <c r="X411" s="1">
        <v>40643.082029999998</v>
      </c>
      <c r="Y411" s="1">
        <v>10489.119140000001</v>
      </c>
      <c r="Z411" s="1">
        <v>50221.545899999997</v>
      </c>
      <c r="AA411" s="1">
        <v>20649.845700000002</v>
      </c>
      <c r="AB411" s="1">
        <v>38185.860350000003</v>
      </c>
      <c r="AC411" s="1">
        <v>45993.960939999997</v>
      </c>
      <c r="AD411" s="1">
        <v>54086.000979999997</v>
      </c>
      <c r="AE411" s="1">
        <v>48253.228519999997</v>
      </c>
      <c r="AF411" s="1">
        <v>38213.77637</v>
      </c>
      <c r="AG411" s="1">
        <v>42493.780709999999</v>
      </c>
      <c r="AH411">
        <v>2</v>
      </c>
      <c r="AI411" s="1">
        <v>12919.76611</v>
      </c>
      <c r="AJ411" s="1">
        <v>13897.41553</v>
      </c>
      <c r="AK411" s="1">
        <v>14220.840330000001</v>
      </c>
      <c r="AL411" s="1">
        <v>22734.832030000001</v>
      </c>
      <c r="AM411" s="1">
        <v>14915.032719999999</v>
      </c>
      <c r="AN411" s="1">
        <v>13128.050289999999</v>
      </c>
      <c r="AO411" s="1">
        <v>23677.179690000001</v>
      </c>
      <c r="AP411" s="1">
        <v>21108.174319999998</v>
      </c>
      <c r="AQ411" s="1">
        <v>13277.52441</v>
      </c>
      <c r="AR411" s="1">
        <v>16482.466799999998</v>
      </c>
      <c r="AS411" s="1">
        <v>16636.128219999999</v>
      </c>
      <c r="AT411" s="1">
        <v>28110.197121818099</v>
      </c>
      <c r="AU411" s="1">
        <v>39584.266020909003</v>
      </c>
      <c r="AV411" s="1">
        <v>16636.128222727199</v>
      </c>
      <c r="AW411" s="1">
        <v>23087.5569130392</v>
      </c>
      <c r="AX411" s="1">
        <v>35941.676566403497</v>
      </c>
      <c r="AY411" s="1">
        <v>7452.4798955749602</v>
      </c>
      <c r="AZ411" s="1">
        <v>36742.606791293299</v>
      </c>
      <c r="BA411" s="1">
        <v>36524.453468362299</v>
      </c>
      <c r="BB411" s="1">
        <v>27583.611532223102</v>
      </c>
      <c r="BC411" s="1">
        <v>27052.788974534498</v>
      </c>
      <c r="BD411" s="1">
        <v>37353.820525534204</v>
      </c>
      <c r="BE411" s="1">
        <v>30192.3620270272</v>
      </c>
      <c r="BF411" s="1">
        <v>25950.090776197801</v>
      </c>
      <c r="BG411" s="1">
        <v>30191.6721701159</v>
      </c>
      <c r="BH411" s="1">
        <v>30191.6721701159</v>
      </c>
      <c r="BI411" s="1">
        <v>26299.172744206899</v>
      </c>
      <c r="BJ411" s="1">
        <v>26233.500753704</v>
      </c>
      <c r="BK411" s="1">
        <v>25348.409117162799</v>
      </c>
      <c r="BL411" s="1">
        <v>35840.932909883697</v>
      </c>
      <c r="BM411" s="1">
        <v>23512.242067135099</v>
      </c>
      <c r="BN411" s="1">
        <v>22453.064251959298</v>
      </c>
      <c r="BO411" s="1">
        <v>38642.107936730397</v>
      </c>
      <c r="BP411" s="1">
        <v>35890.138627502201</v>
      </c>
      <c r="BQ411" s="1">
        <v>39060.996486967197</v>
      </c>
      <c r="BR411" s="1">
        <v>17365.524816740399</v>
      </c>
      <c r="BS411" s="1">
        <v>28076.287366291501</v>
      </c>
      <c r="BT411" s="1">
        <v>28076.287366291501</v>
      </c>
      <c r="BU411" s="1">
        <v>29114.7739801813</v>
      </c>
      <c r="BV411" s="7">
        <v>0.96433128367760401</v>
      </c>
      <c r="BW411" s="7">
        <v>1.0369880319410201</v>
      </c>
      <c r="BX411" s="1">
        <v>22264.053394930899</v>
      </c>
      <c r="BY411" s="1">
        <v>34659.683100805203</v>
      </c>
      <c r="BZ411" s="1">
        <v>7186.6595042813397</v>
      </c>
      <c r="CA411" s="1">
        <v>35432.045172709397</v>
      </c>
      <c r="CB411" s="1">
        <v>35221.673098768697</v>
      </c>
      <c r="CC411" s="1">
        <v>26599.739517333099</v>
      </c>
      <c r="CD411" s="1">
        <v>26087.8507188722</v>
      </c>
      <c r="CE411" s="1">
        <v>36021.457697651298</v>
      </c>
      <c r="CF411" s="1">
        <v>29115.4392307821</v>
      </c>
      <c r="CG411" s="1">
        <v>25024.484349761198</v>
      </c>
      <c r="CH411" s="1">
        <v>29114.7739801813</v>
      </c>
      <c r="CI411" s="1">
        <v>27271.927385692201</v>
      </c>
      <c r="CJ411" s="1">
        <v>27203.826317506901</v>
      </c>
      <c r="CK411" s="1">
        <v>26285.996883242598</v>
      </c>
      <c r="CL411" s="1">
        <v>37166.618481150603</v>
      </c>
      <c r="CM411" s="1">
        <v>24381.913627719299</v>
      </c>
      <c r="CN411" s="1">
        <v>23283.558909684602</v>
      </c>
      <c r="CO411" s="1">
        <v>40071.4034593627</v>
      </c>
      <c r="CP411" s="1">
        <v>37217.644221424001</v>
      </c>
      <c r="CQ411" s="1">
        <v>40505.785872675297</v>
      </c>
      <c r="CR411" s="1">
        <v>18007.8414033347</v>
      </c>
      <c r="CS411" s="1">
        <v>29114.7739801813</v>
      </c>
      <c r="CT411" s="20">
        <v>25918.669296616801</v>
      </c>
      <c r="CU411" s="20">
        <v>33184.9948964613</v>
      </c>
      <c r="CV411" s="20">
        <v>31164.990943372399</v>
      </c>
      <c r="CW411" s="20">
        <v>34074.281984764297</v>
      </c>
      <c r="CX411" s="20">
        <v>27776.593850160902</v>
      </c>
      <c r="CY411" s="20">
        <v>26979.784075684802</v>
      </c>
      <c r="CZ411" s="20">
        <v>27184.337005921599</v>
      </c>
      <c r="DA411" s="20">
        <v>37471.816098834599</v>
      </c>
      <c r="DB411" s="20">
        <v>28636.907606807399</v>
      </c>
      <c r="DC411" s="22">
        <v>26886.5892645063</v>
      </c>
      <c r="DD411" s="22">
        <v>25759.898251811199</v>
      </c>
      <c r="DE411" s="22">
        <v>33438.524229472503</v>
      </c>
      <c r="DF411" s="22">
        <v>31855.369564197001</v>
      </c>
      <c r="DG411" s="22">
        <v>24183.814028691901</v>
      </c>
      <c r="DH411" s="22">
        <v>21276.1884428419</v>
      </c>
      <c r="DI411" s="22">
        <v>33875.184959686303</v>
      </c>
      <c r="DJ411" s="22">
        <v>37663.759180255904</v>
      </c>
      <c r="DK411" s="22">
        <v>35733.144587205403</v>
      </c>
      <c r="DL411" s="22">
        <v>22794.753651662799</v>
      </c>
      <c r="DM411" s="6">
        <v>-4.4486273037313499E-2</v>
      </c>
      <c r="DN411" s="6">
        <v>-1.03131855385449</v>
      </c>
      <c r="DO411" s="5">
        <v>0.72510739542132097</v>
      </c>
      <c r="DP411" s="5">
        <v>0.87500039705880295</v>
      </c>
      <c r="DQ411" s="24">
        <v>30265.819528735999</v>
      </c>
      <c r="DR411" s="26">
        <v>29346.722616033101</v>
      </c>
      <c r="DS411" t="s">
        <v>1443</v>
      </c>
      <c r="DT411" t="s">
        <v>1442</v>
      </c>
      <c r="DU411" t="s">
        <v>954</v>
      </c>
      <c r="DV411" t="s">
        <v>954</v>
      </c>
      <c r="DW411" t="s">
        <v>6097</v>
      </c>
      <c r="DX411" t="s">
        <v>6098</v>
      </c>
      <c r="DY411" t="s">
        <v>6099</v>
      </c>
      <c r="DZ411" t="s">
        <v>6100</v>
      </c>
      <c r="EA411" t="s">
        <v>6101</v>
      </c>
      <c r="EB411" t="str">
        <f>"DDX17"</f>
        <v>DDX17</v>
      </c>
      <c r="EC411" t="s">
        <v>1508</v>
      </c>
      <c r="ED411" t="s">
        <v>1506</v>
      </c>
      <c r="EE411">
        <v>9606</v>
      </c>
      <c r="EF411" s="15" t="str">
        <f>HYPERLINK("http://www.uniprot.org/uniprot/Q92841", "Q92841")</f>
        <v>Q92841</v>
      </c>
      <c r="EG411" t="s">
        <v>6102</v>
      </c>
      <c r="EH411" t="s">
        <v>6103</v>
      </c>
      <c r="EI411" t="s">
        <v>3461</v>
      </c>
      <c r="EJ411" t="s">
        <v>6104</v>
      </c>
      <c r="EK411" t="s">
        <v>1508</v>
      </c>
      <c r="EL411" t="s">
        <v>1508</v>
      </c>
      <c r="EM411" t="s">
        <v>1508</v>
      </c>
      <c r="EN411" t="s">
        <v>2673</v>
      </c>
      <c r="EO411" t="s">
        <v>6105</v>
      </c>
      <c r="EP411" t="s">
        <v>4538</v>
      </c>
      <c r="EQ411" t="s">
        <v>1508</v>
      </c>
      <c r="ER411" t="s">
        <v>6106</v>
      </c>
      <c r="ES411" t="s">
        <v>6107</v>
      </c>
      <c r="ET411" t="s">
        <v>6108</v>
      </c>
      <c r="EU411" t="s">
        <v>1508</v>
      </c>
      <c r="EV411" t="s">
        <v>6109</v>
      </c>
      <c r="EW411" t="s">
        <v>98</v>
      </c>
    </row>
    <row r="412" spans="1:153">
      <c r="A412">
        <v>303</v>
      </c>
      <c r="B412">
        <v>1</v>
      </c>
      <c r="C412" t="s">
        <v>956</v>
      </c>
      <c r="D412" t="s">
        <v>98</v>
      </c>
      <c r="E412" t="s">
        <v>98</v>
      </c>
      <c r="F412" t="s">
        <v>706</v>
      </c>
      <c r="G412" t="s">
        <v>98</v>
      </c>
      <c r="H412" t="s">
        <v>98</v>
      </c>
      <c r="I412">
        <v>19.5</v>
      </c>
      <c r="J412">
        <v>226</v>
      </c>
      <c r="K412">
        <v>22580</v>
      </c>
      <c r="L412" t="s">
        <v>957</v>
      </c>
      <c r="M412">
        <v>8</v>
      </c>
      <c r="N412">
        <v>5</v>
      </c>
      <c r="O412">
        <v>0.625</v>
      </c>
      <c r="P412">
        <v>4</v>
      </c>
      <c r="Q412">
        <v>4</v>
      </c>
      <c r="R412">
        <v>2</v>
      </c>
      <c r="S412">
        <v>3</v>
      </c>
      <c r="T412">
        <v>2.8</v>
      </c>
      <c r="U412">
        <v>3.375</v>
      </c>
      <c r="V412">
        <v>2</v>
      </c>
      <c r="W412" s="1">
        <v>26024.711429999999</v>
      </c>
      <c r="X412" s="1">
        <v>32030.014159999999</v>
      </c>
      <c r="Y412" s="1">
        <v>10076.1698</v>
      </c>
      <c r="Z412" s="1">
        <v>48168.916989999998</v>
      </c>
      <c r="AA412" s="1">
        <v>23207.921880000002</v>
      </c>
      <c r="AB412" s="1">
        <v>30457.315429999999</v>
      </c>
      <c r="AC412" s="1">
        <v>48705.075199999999</v>
      </c>
      <c r="AD412" s="1">
        <v>37469.166989999998</v>
      </c>
      <c r="AE412" s="1">
        <v>26902.760740000002</v>
      </c>
      <c r="AF412" s="1">
        <v>28292.842769999999</v>
      </c>
      <c r="AG412" s="1">
        <v>33473.191729999999</v>
      </c>
      <c r="AH412">
        <v>3</v>
      </c>
      <c r="AI412" s="1">
        <v>13694.985720000001</v>
      </c>
      <c r="AJ412" s="1">
        <v>18776.301510000001</v>
      </c>
      <c r="AK412" s="1">
        <v>29899.779170000002</v>
      </c>
      <c r="AL412" s="1">
        <v>21581.917850000002</v>
      </c>
      <c r="AM412" s="1">
        <v>28811.762449999998</v>
      </c>
      <c r="AN412" s="1">
        <v>28069.36609</v>
      </c>
      <c r="AO412" s="1">
        <v>33786.532469999998</v>
      </c>
      <c r="AP412" s="1">
        <v>27898.15381</v>
      </c>
      <c r="AQ412" s="1">
        <v>18201.478029999998</v>
      </c>
      <c r="AR412" s="1">
        <v>28005.485349999999</v>
      </c>
      <c r="AS412" s="1">
        <v>24872.576249999998</v>
      </c>
      <c r="AT412" s="1">
        <v>28109.3829918181</v>
      </c>
      <c r="AU412" s="1">
        <v>31346.189738181802</v>
      </c>
      <c r="AV412" s="1">
        <v>24872.5762454545</v>
      </c>
      <c r="AW412" s="1">
        <v>13006.268271438001</v>
      </c>
      <c r="AX412" s="1">
        <v>28324.928914256499</v>
      </c>
      <c r="AY412" s="1">
        <v>7159.0809348838802</v>
      </c>
      <c r="AZ412" s="1">
        <v>35240.882071812499</v>
      </c>
      <c r="BA412" s="1">
        <v>41049.055528944999</v>
      </c>
      <c r="BB412" s="1">
        <v>22000.8859152365</v>
      </c>
      <c r="BC412" s="1">
        <v>28647.4157573269</v>
      </c>
      <c r="BD412" s="1">
        <v>25877.6118334813</v>
      </c>
      <c r="BE412" s="1">
        <v>16833.234100634501</v>
      </c>
      <c r="BF412" s="1">
        <v>19213.0144660234</v>
      </c>
      <c r="BG412" s="1">
        <v>23782.5774575471</v>
      </c>
      <c r="BH412" s="1">
        <v>23782.5774575471</v>
      </c>
      <c r="BI412" s="1">
        <v>27877.191592575</v>
      </c>
      <c r="BJ412" s="1">
        <v>35443.1454360032</v>
      </c>
      <c r="BK412" s="1">
        <v>53295.854346603497</v>
      </c>
      <c r="BL412" s="1">
        <v>34023.390571250697</v>
      </c>
      <c r="BM412" s="1">
        <v>45419.218705220002</v>
      </c>
      <c r="BN412" s="1">
        <v>48007.378583140497</v>
      </c>
      <c r="BO412" s="1">
        <v>55140.977582942302</v>
      </c>
      <c r="BP412" s="1">
        <v>47435.1117492704</v>
      </c>
      <c r="BQ412" s="1">
        <v>53546.719059463598</v>
      </c>
      <c r="BR412" s="1">
        <v>29505.895977311298</v>
      </c>
      <c r="BS412" s="1">
        <v>41976.6900747654</v>
      </c>
      <c r="BT412" s="1">
        <v>41976.6900747654</v>
      </c>
      <c r="BU412" s="1">
        <v>31596.105505497901</v>
      </c>
      <c r="BV412" s="7">
        <v>1.32854000210441</v>
      </c>
      <c r="BW412" s="7">
        <v>0.75270597679858897</v>
      </c>
      <c r="BX412" s="1">
        <v>17279.347676706799</v>
      </c>
      <c r="BY412" s="1">
        <v>37630.8011193536</v>
      </c>
      <c r="BZ412" s="1">
        <v>9511.1254002962705</v>
      </c>
      <c r="CA412" s="1">
        <v>46818.921541847099</v>
      </c>
      <c r="CB412" s="1">
        <v>54535.312318808697</v>
      </c>
      <c r="CC412" s="1">
        <v>29229.0570201273</v>
      </c>
      <c r="CD412" s="1">
        <v>38059.237790525003</v>
      </c>
      <c r="CE412" s="1">
        <v>34379.4424797104</v>
      </c>
      <c r="CF412" s="1">
        <v>22363.624867481001</v>
      </c>
      <c r="CG412" s="1">
        <v>25525.258279122801</v>
      </c>
      <c r="CH412" s="1">
        <v>31596.105505497901</v>
      </c>
      <c r="CI412" s="1">
        <v>20983.328728090601</v>
      </c>
      <c r="CJ412" s="1">
        <v>26678.267406221199</v>
      </c>
      <c r="CK412" s="1">
        <v>40116.108105275503</v>
      </c>
      <c r="CL412" s="1">
        <v>25609.609433933201</v>
      </c>
      <c r="CM412" s="1">
        <v>34187.3173809414</v>
      </c>
      <c r="CN412" s="1">
        <v>36135.440789962398</v>
      </c>
      <c r="CO412" s="1">
        <v>41504.943393197696</v>
      </c>
      <c r="CP412" s="1">
        <v>35704.6921237848</v>
      </c>
      <c r="CQ412" s="1">
        <v>40304.935474013197</v>
      </c>
      <c r="CR412" s="1">
        <v>22209.264252919598</v>
      </c>
      <c r="CS412" s="1">
        <v>31596.105505497901</v>
      </c>
      <c r="CT412" s="20">
        <v>20115.7305073567</v>
      </c>
      <c r="CU412" s="20">
        <v>36029.698813561503</v>
      </c>
      <c r="CV412" s="20">
        <v>41180.554459045801</v>
      </c>
      <c r="CW412" s="20">
        <v>52758.754669812697</v>
      </c>
      <c r="CX412" s="20">
        <v>21371.6248016401</v>
      </c>
      <c r="CY412" s="20">
        <v>26458.553503924599</v>
      </c>
      <c r="CZ412" s="20">
        <v>41487.1007914867</v>
      </c>
      <c r="DA412" s="20">
        <v>25819.905449779199</v>
      </c>
      <c r="DB412" s="20">
        <v>40153.495091115103</v>
      </c>
      <c r="DC412" s="22">
        <v>29544.261144997399</v>
      </c>
      <c r="DD412" s="22">
        <v>37580.792054907703</v>
      </c>
      <c r="DE412" s="22">
        <v>31914.250389387002</v>
      </c>
      <c r="DF412" s="22">
        <v>24468.170625964402</v>
      </c>
      <c r="DG412" s="22">
        <v>24667.765002819098</v>
      </c>
      <c r="DH412" s="22">
        <v>33020.057229851103</v>
      </c>
      <c r="DI412" s="22">
        <v>35087.057422676102</v>
      </c>
      <c r="DJ412" s="22">
        <v>36132.671851951898</v>
      </c>
      <c r="DK412" s="22">
        <v>35555.959620140398</v>
      </c>
      <c r="DL412" s="22">
        <v>28113.014552440301</v>
      </c>
      <c r="DM412" s="6">
        <v>-0.102278810553698</v>
      </c>
      <c r="DN412" s="6">
        <v>-1.0734678762925001</v>
      </c>
      <c r="DO412" s="5">
        <v>0.54423471407717605</v>
      </c>
      <c r="DP412" s="5">
        <v>0.79938692223385899</v>
      </c>
      <c r="DQ412" s="24">
        <v>33930.602009746901</v>
      </c>
      <c r="DR412" s="26">
        <v>31608.399989513498</v>
      </c>
      <c r="DS412" t="s">
        <v>1443</v>
      </c>
      <c r="DT412" t="s">
        <v>1442</v>
      </c>
      <c r="DU412" t="s">
        <v>956</v>
      </c>
      <c r="DV412" t="s">
        <v>956</v>
      </c>
      <c r="DW412" t="s">
        <v>6110</v>
      </c>
      <c r="DX412" t="s">
        <v>6111</v>
      </c>
      <c r="DY412" t="s">
        <v>6112</v>
      </c>
      <c r="DZ412" t="s">
        <v>6113</v>
      </c>
      <c r="EA412" t="s">
        <v>6114</v>
      </c>
      <c r="EB412" t="str">
        <f>"HIST1H1B"</f>
        <v>HIST1H1B</v>
      </c>
      <c r="EC412" t="s">
        <v>6115</v>
      </c>
      <c r="ED412" t="s">
        <v>1506</v>
      </c>
      <c r="EE412">
        <v>9606</v>
      </c>
      <c r="EF412" s="15" t="str">
        <f>HYPERLINK("http://www.uniprot.org/uniprot/P16401", "P16401")</f>
        <v>P16401</v>
      </c>
      <c r="EG412" t="s">
        <v>6116</v>
      </c>
      <c r="EH412" t="s">
        <v>1508</v>
      </c>
      <c r="EI412" t="s">
        <v>4799</v>
      </c>
      <c r="EJ412" t="s">
        <v>1510</v>
      </c>
      <c r="EK412" t="s">
        <v>1508</v>
      </c>
      <c r="EL412" t="s">
        <v>1508</v>
      </c>
      <c r="EM412" t="s">
        <v>1508</v>
      </c>
      <c r="EN412" t="s">
        <v>1508</v>
      </c>
      <c r="EO412" t="s">
        <v>3323</v>
      </c>
      <c r="EP412" t="s">
        <v>6117</v>
      </c>
      <c r="EQ412" t="s">
        <v>1514</v>
      </c>
      <c r="ER412" t="s">
        <v>6118</v>
      </c>
      <c r="ES412" t="s">
        <v>6119</v>
      </c>
      <c r="ET412" t="s">
        <v>6120</v>
      </c>
      <c r="EU412" t="s">
        <v>1508</v>
      </c>
      <c r="EV412" t="s">
        <v>4805</v>
      </c>
      <c r="EW412" t="s">
        <v>98</v>
      </c>
    </row>
    <row r="413" spans="1:153">
      <c r="A413">
        <v>56</v>
      </c>
      <c r="B413">
        <v>1</v>
      </c>
      <c r="C413" t="s">
        <v>958</v>
      </c>
      <c r="D413" t="s">
        <v>98</v>
      </c>
      <c r="E413" t="s">
        <v>98</v>
      </c>
      <c r="F413" t="s">
        <v>98</v>
      </c>
      <c r="G413" t="s">
        <v>98</v>
      </c>
      <c r="H413" t="s">
        <v>98</v>
      </c>
      <c r="I413">
        <v>2.9</v>
      </c>
      <c r="J413">
        <v>558</v>
      </c>
      <c r="K413">
        <v>58635</v>
      </c>
      <c r="L413" t="s">
        <v>959</v>
      </c>
      <c r="M413">
        <v>6</v>
      </c>
      <c r="N413">
        <v>6</v>
      </c>
      <c r="O413">
        <v>1</v>
      </c>
      <c r="P413">
        <v>2</v>
      </c>
      <c r="Q413">
        <v>4</v>
      </c>
      <c r="R413">
        <v>2</v>
      </c>
      <c r="S413">
        <v>4</v>
      </c>
      <c r="T413">
        <v>2</v>
      </c>
      <c r="U413">
        <v>4</v>
      </c>
      <c r="V413">
        <v>2</v>
      </c>
      <c r="W413" s="1">
        <v>50800.171880000002</v>
      </c>
      <c r="X413" s="1">
        <v>37879.32617</v>
      </c>
      <c r="Y413" s="1">
        <v>5754.5812980000001</v>
      </c>
      <c r="Z413" s="1">
        <v>23660.889650000001</v>
      </c>
      <c r="AA413" s="1">
        <v>14880.2168</v>
      </c>
      <c r="AB413" s="1">
        <v>43661.490230000003</v>
      </c>
      <c r="AC413" s="1">
        <v>47296.103510000001</v>
      </c>
      <c r="AD413" s="1">
        <v>54922.554689999997</v>
      </c>
      <c r="AE413" s="1">
        <v>54516.615230000003</v>
      </c>
      <c r="AF413" s="1">
        <v>37511.712890000003</v>
      </c>
      <c r="AG413" s="1">
        <v>40569.89789</v>
      </c>
      <c r="AH413">
        <v>4</v>
      </c>
      <c r="AI413" s="1">
        <v>15195.985350000001</v>
      </c>
      <c r="AJ413" s="1">
        <v>14042.49231</v>
      </c>
      <c r="AK413" s="1">
        <v>16549.706300000002</v>
      </c>
      <c r="AL413" s="1">
        <v>16969.02954</v>
      </c>
      <c r="AM413" s="1">
        <v>16223.450070000001</v>
      </c>
      <c r="AN413" s="1">
        <v>21525.35425</v>
      </c>
      <c r="AO413" s="1">
        <v>24988.472659999999</v>
      </c>
      <c r="AP413" s="1">
        <v>21576.243170000002</v>
      </c>
      <c r="AQ413" s="1">
        <v>12344.831910000001</v>
      </c>
      <c r="AR413" s="1">
        <v>23921.77075</v>
      </c>
      <c r="AS413" s="1">
        <v>18333.733629999999</v>
      </c>
      <c r="AT413" s="1">
        <v>27869.301371727201</v>
      </c>
      <c r="AU413" s="1">
        <v>37404.869112545399</v>
      </c>
      <c r="AV413" s="1">
        <v>18333.733630908999</v>
      </c>
      <c r="AW413" s="1">
        <v>25388.203265331798</v>
      </c>
      <c r="AX413" s="1">
        <v>33497.6193181048</v>
      </c>
      <c r="AY413" s="1">
        <v>4088.6084768788901</v>
      </c>
      <c r="AZ413" s="1">
        <v>17310.553651080099</v>
      </c>
      <c r="BA413" s="1">
        <v>26319.4114864859</v>
      </c>
      <c r="BB413" s="1">
        <v>31538.9407069435</v>
      </c>
      <c r="BC413" s="1">
        <v>27818.684919154701</v>
      </c>
      <c r="BD413" s="1">
        <v>37931.5758887911</v>
      </c>
      <c r="BE413" s="1">
        <v>34111.4042313268</v>
      </c>
      <c r="BF413" s="1">
        <v>25473.335721678901</v>
      </c>
      <c r="BG413" s="1">
        <v>28824.7606262464</v>
      </c>
      <c r="BH413" s="1">
        <v>28824.7606262464</v>
      </c>
      <c r="BI413" s="1">
        <v>30932.591219957299</v>
      </c>
      <c r="BJ413" s="1">
        <v>26507.355400221499</v>
      </c>
      <c r="BK413" s="1">
        <v>29499.573606511902</v>
      </c>
      <c r="BL413" s="1">
        <v>26751.2796437834</v>
      </c>
      <c r="BM413" s="1">
        <v>25574.8473617776</v>
      </c>
      <c r="BN413" s="1">
        <v>36815.0754563749</v>
      </c>
      <c r="BO413" s="1">
        <v>40782.190714613702</v>
      </c>
      <c r="BP413" s="1">
        <v>36685.9940936852</v>
      </c>
      <c r="BQ413" s="1">
        <v>36317.1191389819</v>
      </c>
      <c r="BR413" s="1">
        <v>25203.393925204298</v>
      </c>
      <c r="BS413" s="1">
        <v>30941.284359307701</v>
      </c>
      <c r="BT413" s="1">
        <v>30941.284359307701</v>
      </c>
      <c r="BU413" s="1">
        <v>29864.2782455171</v>
      </c>
      <c r="BV413" s="7">
        <v>1.0360633565270301</v>
      </c>
      <c r="BW413" s="7">
        <v>0.96519193898728395</v>
      </c>
      <c r="BX413" s="1">
        <v>26303.787091270198</v>
      </c>
      <c r="BY413" s="1">
        <v>34705.655906380402</v>
      </c>
      <c r="BZ413" s="1">
        <v>4236.0574220800199</v>
      </c>
      <c r="CA413" s="1">
        <v>17934.830319079301</v>
      </c>
      <c r="CB413" s="1">
        <v>27268.577806504702</v>
      </c>
      <c r="CC413" s="1">
        <v>32676.340770142899</v>
      </c>
      <c r="CD413" s="1">
        <v>28821.9200715074</v>
      </c>
      <c r="CE413" s="1">
        <v>39299.515833700701</v>
      </c>
      <c r="CF413" s="1">
        <v>35341.575963758798</v>
      </c>
      <c r="CG413" s="1">
        <v>26391.9897097426</v>
      </c>
      <c r="CH413" s="1">
        <v>29864.2782455171</v>
      </c>
      <c r="CI413" s="1">
        <v>29855.887697491598</v>
      </c>
      <c r="CJ413" s="1">
        <v>25584.685756164901</v>
      </c>
      <c r="CK413" s="1">
        <v>28472.7506485673</v>
      </c>
      <c r="CL413" s="1">
        <v>25820.119469774399</v>
      </c>
      <c r="CM413" s="1">
        <v>24684.636514418002</v>
      </c>
      <c r="CN413" s="1">
        <v>35533.614063701702</v>
      </c>
      <c r="CO413" s="1">
        <v>39362.641731987198</v>
      </c>
      <c r="CP413" s="1">
        <v>35409.0257729601</v>
      </c>
      <c r="CQ413" s="1">
        <v>35052.990640186101</v>
      </c>
      <c r="CR413" s="1">
        <v>24326.112651728199</v>
      </c>
      <c r="CS413" s="1">
        <v>29864.2782455171</v>
      </c>
      <c r="CT413" s="20">
        <v>30621.520114683</v>
      </c>
      <c r="CU413" s="20">
        <v>33229.0116670114</v>
      </c>
      <c r="CV413" s="20">
        <v>15774.9523557149</v>
      </c>
      <c r="CW413" s="20">
        <v>26380.268958172001</v>
      </c>
      <c r="CX413" s="20">
        <v>30408.370295248002</v>
      </c>
      <c r="CY413" s="20">
        <v>25373.978251778401</v>
      </c>
      <c r="CZ413" s="20">
        <v>29445.8244271367</v>
      </c>
      <c r="DA413" s="20">
        <v>26032.144111039201</v>
      </c>
      <c r="DB413" s="20">
        <v>28992.459983426499</v>
      </c>
      <c r="DC413" s="22">
        <v>33028.720164022001</v>
      </c>
      <c r="DD413" s="22">
        <v>28459.597398982802</v>
      </c>
      <c r="DE413" s="22">
        <v>36481.527856031898</v>
      </c>
      <c r="DF413" s="22">
        <v>38667.421582856099</v>
      </c>
      <c r="DG413" s="22">
        <v>25505.379534170399</v>
      </c>
      <c r="DH413" s="22">
        <v>32470.116437400498</v>
      </c>
      <c r="DI413" s="22">
        <v>33276.018658173001</v>
      </c>
      <c r="DJ413" s="22">
        <v>35833.461451397998</v>
      </c>
      <c r="DK413" s="22">
        <v>30922.831288768601</v>
      </c>
      <c r="DL413" s="22">
        <v>30792.571568075899</v>
      </c>
      <c r="DM413" s="6">
        <v>0.25021521397084601</v>
      </c>
      <c r="DN413" s="6">
        <v>1.1893755767590399</v>
      </c>
      <c r="DO413" s="5">
        <v>4.59233932614058E-2</v>
      </c>
      <c r="DP413" s="5">
        <v>0.28218716648784897</v>
      </c>
      <c r="DQ413" s="24">
        <v>27362.0589071344</v>
      </c>
      <c r="DR413" s="26">
        <v>32543.7645939879</v>
      </c>
      <c r="DS413" t="s">
        <v>1441</v>
      </c>
      <c r="DT413" t="s">
        <v>1442</v>
      </c>
      <c r="DU413" t="s">
        <v>958</v>
      </c>
      <c r="DV413" t="s">
        <v>958</v>
      </c>
      <c r="DW413" t="s">
        <v>6121</v>
      </c>
      <c r="DX413" t="s">
        <v>6122</v>
      </c>
      <c r="DY413" t="s">
        <v>6123</v>
      </c>
      <c r="DZ413" t="s">
        <v>6124</v>
      </c>
      <c r="EA413" t="s">
        <v>6125</v>
      </c>
      <c r="EB413" t="str">
        <f>"PODXL"</f>
        <v>PODXL</v>
      </c>
      <c r="EC413" t="s">
        <v>6126</v>
      </c>
      <c r="ED413" t="s">
        <v>1506</v>
      </c>
      <c r="EE413">
        <v>9606</v>
      </c>
      <c r="EF413" s="15" t="str">
        <f>HYPERLINK("http://www.uniprot.org/uniprot/O00592", "O00592")</f>
        <v>O00592</v>
      </c>
      <c r="EG413" t="s">
        <v>6127</v>
      </c>
      <c r="EH413" t="s">
        <v>1763</v>
      </c>
      <c r="EI413" t="s">
        <v>4505</v>
      </c>
      <c r="EJ413" t="s">
        <v>1542</v>
      </c>
      <c r="EK413" t="s">
        <v>1508</v>
      </c>
      <c r="EL413" t="s">
        <v>1508</v>
      </c>
      <c r="EM413" t="s">
        <v>3025</v>
      </c>
      <c r="EN413" t="s">
        <v>1508</v>
      </c>
      <c r="EO413" t="s">
        <v>1508</v>
      </c>
      <c r="EP413" t="s">
        <v>2385</v>
      </c>
      <c r="EQ413" t="s">
        <v>1508</v>
      </c>
      <c r="ER413" t="s">
        <v>6128</v>
      </c>
      <c r="ES413" t="s">
        <v>6129</v>
      </c>
      <c r="ET413" t="s">
        <v>1508</v>
      </c>
      <c r="EU413" t="s">
        <v>1508</v>
      </c>
      <c r="EV413" t="s">
        <v>1508</v>
      </c>
      <c r="EW413" t="s">
        <v>98</v>
      </c>
    </row>
    <row r="414" spans="1:153">
      <c r="A414">
        <v>392</v>
      </c>
      <c r="B414">
        <v>1</v>
      </c>
      <c r="C414" t="s">
        <v>960</v>
      </c>
      <c r="D414" t="s">
        <v>98</v>
      </c>
      <c r="E414" t="s">
        <v>98</v>
      </c>
      <c r="F414" t="s">
        <v>961</v>
      </c>
      <c r="G414" t="s">
        <v>98</v>
      </c>
      <c r="H414" t="s">
        <v>98</v>
      </c>
      <c r="I414">
        <v>2.4</v>
      </c>
      <c r="J414">
        <v>679</v>
      </c>
      <c r="K414">
        <v>73680</v>
      </c>
      <c r="L414" t="s">
        <v>962</v>
      </c>
      <c r="M414">
        <v>6</v>
      </c>
      <c r="N414">
        <v>2</v>
      </c>
      <c r="O414">
        <v>0.33300000000000002</v>
      </c>
      <c r="P414">
        <v>2</v>
      </c>
      <c r="Q414">
        <v>4</v>
      </c>
      <c r="R414">
        <v>1</v>
      </c>
      <c r="S414">
        <v>1</v>
      </c>
      <c r="T414">
        <v>1.2</v>
      </c>
      <c r="U414">
        <v>1.5</v>
      </c>
      <c r="V414">
        <v>1</v>
      </c>
      <c r="W414" s="1">
        <v>24184.519530000001</v>
      </c>
      <c r="X414" s="1">
        <v>20338.097659999999</v>
      </c>
      <c r="Y414" s="1">
        <v>7894.7866210000002</v>
      </c>
      <c r="Z414" s="1">
        <v>21576.648440000001</v>
      </c>
      <c r="AA414" s="1">
        <v>12860.12988</v>
      </c>
      <c r="AB414" s="1">
        <v>22065.589840000001</v>
      </c>
      <c r="AC414" s="1">
        <v>26863.476559999999</v>
      </c>
      <c r="AD414" s="1">
        <v>21041.76367</v>
      </c>
      <c r="AE414" s="1">
        <v>24450.394530000001</v>
      </c>
      <c r="AF414" s="1">
        <v>20832.380860000001</v>
      </c>
      <c r="AG414" s="1">
        <v>21579.222330000001</v>
      </c>
      <c r="AH414">
        <v>1</v>
      </c>
      <c r="AI414" s="1">
        <v>38484.878909999999</v>
      </c>
      <c r="AJ414" s="1">
        <v>28315.839840000001</v>
      </c>
      <c r="AK414" s="1">
        <v>34058.082029999998</v>
      </c>
      <c r="AL414" s="1">
        <v>29435.224610000001</v>
      </c>
      <c r="AM414" s="1">
        <v>36606.382810000003</v>
      </c>
      <c r="AN414" s="1">
        <v>39040.6875</v>
      </c>
      <c r="AO414" s="1">
        <v>39823.195310000003</v>
      </c>
      <c r="AP414" s="1">
        <v>34821.964840000001</v>
      </c>
      <c r="AQ414" s="1">
        <v>23287.917969999999</v>
      </c>
      <c r="AR414" s="1">
        <v>46152.8125</v>
      </c>
      <c r="AS414" s="1">
        <v>35002.698629999999</v>
      </c>
      <c r="AT414" s="1">
        <v>27668.940675954502</v>
      </c>
      <c r="AU414" s="1">
        <v>20335.182720090899</v>
      </c>
      <c r="AV414" s="1">
        <v>35002.698631818101</v>
      </c>
      <c r="AW414" s="1">
        <v>12086.6027609595</v>
      </c>
      <c r="AX414" s="1">
        <v>17985.4797313866</v>
      </c>
      <c r="AY414" s="1">
        <v>5609.2163495872601</v>
      </c>
      <c r="AZ414" s="1">
        <v>15785.7010432029</v>
      </c>
      <c r="BA414" s="1">
        <v>22746.378942635602</v>
      </c>
      <c r="BB414" s="1">
        <v>15939.110780724601</v>
      </c>
      <c r="BC414" s="1">
        <v>15800.5952878916</v>
      </c>
      <c r="BD414" s="1">
        <v>14532.2310658636</v>
      </c>
      <c r="BE414" s="1">
        <v>15298.772455141099</v>
      </c>
      <c r="BF414" s="1">
        <v>14146.787513670801</v>
      </c>
      <c r="BG414" s="1">
        <v>15331.9567096106</v>
      </c>
      <c r="BH414" s="1">
        <v>15331.9567096106</v>
      </c>
      <c r="BI414" s="1">
        <v>78338.916500244406</v>
      </c>
      <c r="BJ414" s="1">
        <v>53450.485392833602</v>
      </c>
      <c r="BK414" s="1">
        <v>60707.959375726503</v>
      </c>
      <c r="BL414" s="1">
        <v>46403.945674296097</v>
      </c>
      <c r="BM414" s="1">
        <v>57706.7546541013</v>
      </c>
      <c r="BN414" s="1">
        <v>66771.7631723183</v>
      </c>
      <c r="BO414" s="1">
        <v>64993.0537210244</v>
      </c>
      <c r="BP414" s="1">
        <v>59207.638066806001</v>
      </c>
      <c r="BQ414" s="1">
        <v>68510.458269603696</v>
      </c>
      <c r="BR414" s="1">
        <v>48625.477033032403</v>
      </c>
      <c r="BS414" s="1">
        <v>59072.989359995401</v>
      </c>
      <c r="BT414" s="1">
        <v>59072.989359995401</v>
      </c>
      <c r="BU414" s="1">
        <v>30094.925080065201</v>
      </c>
      <c r="BV414" s="7">
        <v>1.96288873299522</v>
      </c>
      <c r="BW414" s="7">
        <v>0.50945322737375498</v>
      </c>
      <c r="BX414" s="1">
        <v>23724.6563796765</v>
      </c>
      <c r="BY414" s="1">
        <v>35303.495522252801</v>
      </c>
      <c r="BZ414" s="1">
        <v>11010.2675735374</v>
      </c>
      <c r="CA414" s="1">
        <v>30985.574720133998</v>
      </c>
      <c r="CB414" s="1">
        <v>44648.610942939398</v>
      </c>
      <c r="CC414" s="1">
        <v>31286.7009654471</v>
      </c>
      <c r="CD414" s="1">
        <v>31014.8104652199</v>
      </c>
      <c r="CE414" s="1">
        <v>28525.1526244669</v>
      </c>
      <c r="CF414" s="1">
        <v>30029.7880808542</v>
      </c>
      <c r="CG414" s="1">
        <v>27768.569818662101</v>
      </c>
      <c r="CH414" s="1">
        <v>30094.925080065201</v>
      </c>
      <c r="CI414" s="1">
        <v>39910.013840012602</v>
      </c>
      <c r="CJ414" s="1">
        <v>27230.5222880728</v>
      </c>
      <c r="CK414" s="1">
        <v>30927.865831238702</v>
      </c>
      <c r="CL414" s="1">
        <v>23640.639886646601</v>
      </c>
      <c r="CM414" s="1">
        <v>29398.892399797402</v>
      </c>
      <c r="CN414" s="1">
        <v>34017.0902455736</v>
      </c>
      <c r="CO414" s="1">
        <v>33110.920975051697</v>
      </c>
      <c r="CP414" s="1">
        <v>30163.522298311502</v>
      </c>
      <c r="CQ414" s="1">
        <v>34902.8740743046</v>
      </c>
      <c r="CR414" s="1">
        <v>24772.406207066801</v>
      </c>
      <c r="CS414" s="1">
        <v>30094.925080065201</v>
      </c>
      <c r="CT414" s="20">
        <v>27619.0283940259</v>
      </c>
      <c r="CU414" s="20">
        <v>33801.414609759799</v>
      </c>
      <c r="CV414" s="20">
        <v>27254.005542755</v>
      </c>
      <c r="CW414" s="20">
        <v>43194.125254400104</v>
      </c>
      <c r="CX414" s="20">
        <v>40648.547838607301</v>
      </c>
      <c r="CY414" s="20">
        <v>27006.260186550699</v>
      </c>
      <c r="CZ414" s="20">
        <v>31984.844682314499</v>
      </c>
      <c r="DA414" s="20">
        <v>23834.767500854701</v>
      </c>
      <c r="DB414" s="20">
        <v>34529.421203360202</v>
      </c>
      <c r="DC414" s="22">
        <v>31624.094579996301</v>
      </c>
      <c r="DD414" s="22">
        <v>30624.920791397901</v>
      </c>
      <c r="DE414" s="22">
        <v>26479.744800689499</v>
      </c>
      <c r="DF414" s="22">
        <v>32855.763901331098</v>
      </c>
      <c r="DG414" s="22">
        <v>26835.714932271101</v>
      </c>
      <c r="DH414" s="22">
        <v>31084.338315691999</v>
      </c>
      <c r="DI414" s="22">
        <v>27990.997953263901</v>
      </c>
      <c r="DJ414" s="22">
        <v>30525.0819507247</v>
      </c>
      <c r="DK414" s="22">
        <v>30790.402381687501</v>
      </c>
      <c r="DL414" s="22">
        <v>31357.500557753901</v>
      </c>
      <c r="DM414" s="6">
        <v>-0.10165401961640599</v>
      </c>
      <c r="DN414" s="6">
        <v>-1.07299865505743</v>
      </c>
      <c r="DO414" s="5">
        <v>0.38097121091538</v>
      </c>
      <c r="DP414" s="5">
        <v>0.74404470291997404</v>
      </c>
      <c r="DQ414" s="24">
        <v>32208.046134736502</v>
      </c>
      <c r="DR414" s="26">
        <v>30016.8560164808</v>
      </c>
      <c r="DS414" t="s">
        <v>1443</v>
      </c>
      <c r="DT414" t="s">
        <v>1442</v>
      </c>
      <c r="DU414" t="s">
        <v>960</v>
      </c>
      <c r="DV414" t="s">
        <v>960</v>
      </c>
      <c r="DW414" t="s">
        <v>6130</v>
      </c>
      <c r="DX414" t="s">
        <v>6131</v>
      </c>
      <c r="DY414" t="s">
        <v>6132</v>
      </c>
      <c r="DZ414" t="s">
        <v>6133</v>
      </c>
      <c r="EA414" t="s">
        <v>6134</v>
      </c>
      <c r="EB414" t="str">
        <f>"HSPA9"</f>
        <v>HSPA9</v>
      </c>
      <c r="EC414" t="s">
        <v>6135</v>
      </c>
      <c r="ED414" t="s">
        <v>1506</v>
      </c>
      <c r="EE414">
        <v>9606</v>
      </c>
      <c r="EF414" s="15" t="str">
        <f>HYPERLINK("http://www.uniprot.org/uniprot/P38646", "P38646")</f>
        <v>P38646</v>
      </c>
      <c r="EG414" t="s">
        <v>6136</v>
      </c>
      <c r="EH414" t="s">
        <v>1508</v>
      </c>
      <c r="EI414" t="s">
        <v>6137</v>
      </c>
      <c r="EJ414" t="s">
        <v>1510</v>
      </c>
      <c r="EK414" t="s">
        <v>1508</v>
      </c>
      <c r="EL414" t="s">
        <v>1789</v>
      </c>
      <c r="EM414" t="s">
        <v>6138</v>
      </c>
      <c r="EN414" t="s">
        <v>2673</v>
      </c>
      <c r="EO414" t="s">
        <v>1949</v>
      </c>
      <c r="EP414" t="s">
        <v>5650</v>
      </c>
      <c r="EQ414" t="s">
        <v>1514</v>
      </c>
      <c r="ER414" t="s">
        <v>6139</v>
      </c>
      <c r="ES414" t="s">
        <v>6140</v>
      </c>
      <c r="ET414" t="s">
        <v>6141</v>
      </c>
      <c r="EU414" t="s">
        <v>1508</v>
      </c>
      <c r="EV414" t="s">
        <v>6142</v>
      </c>
      <c r="EW414" t="s">
        <v>98</v>
      </c>
    </row>
    <row r="415" spans="1:153">
      <c r="A415">
        <v>499</v>
      </c>
      <c r="B415">
        <v>1</v>
      </c>
      <c r="C415" t="s">
        <v>963</v>
      </c>
      <c r="D415" t="s">
        <v>98</v>
      </c>
      <c r="E415" t="s">
        <v>98</v>
      </c>
      <c r="F415" t="s">
        <v>98</v>
      </c>
      <c r="G415" t="s">
        <v>98</v>
      </c>
      <c r="H415" t="s">
        <v>98</v>
      </c>
      <c r="I415">
        <v>6.7</v>
      </c>
      <c r="J415">
        <v>944</v>
      </c>
      <c r="K415">
        <v>106873</v>
      </c>
      <c r="L415" t="s">
        <v>964</v>
      </c>
      <c r="M415">
        <v>12</v>
      </c>
      <c r="N415">
        <v>12</v>
      </c>
      <c r="O415">
        <v>1</v>
      </c>
      <c r="P415">
        <v>3</v>
      </c>
      <c r="Q415">
        <v>9</v>
      </c>
      <c r="R415">
        <v>3</v>
      </c>
      <c r="S415">
        <v>9</v>
      </c>
      <c r="T415">
        <v>3</v>
      </c>
      <c r="U415">
        <v>9</v>
      </c>
      <c r="V415">
        <v>3</v>
      </c>
      <c r="W415" s="1">
        <v>31851.280149999999</v>
      </c>
      <c r="X415" s="1">
        <v>17422.6247</v>
      </c>
      <c r="Y415" s="1">
        <v>3390.2795719999999</v>
      </c>
      <c r="Z415" s="1">
        <v>20952.401249999999</v>
      </c>
      <c r="AA415" s="1">
        <v>11803.125120000001</v>
      </c>
      <c r="AB415" s="1">
        <v>26547.885129999999</v>
      </c>
      <c r="AC415" s="1">
        <v>26690.25549</v>
      </c>
      <c r="AD415" s="1">
        <v>23836.586910000002</v>
      </c>
      <c r="AE415" s="1">
        <v>27229.406129999999</v>
      </c>
      <c r="AF415" s="1">
        <v>18987.668460000001</v>
      </c>
      <c r="AG415" s="1">
        <v>22813.470369999999</v>
      </c>
      <c r="AH415">
        <v>9</v>
      </c>
      <c r="AI415" s="1">
        <v>25927.12401</v>
      </c>
      <c r="AJ415" s="1">
        <v>26940.21588</v>
      </c>
      <c r="AK415" s="1">
        <v>29762.959070000001</v>
      </c>
      <c r="AL415" s="1">
        <v>35145.246700000003</v>
      </c>
      <c r="AM415" s="1">
        <v>35134.273070000003</v>
      </c>
      <c r="AN415" s="1">
        <v>33271.47494</v>
      </c>
      <c r="AO415" s="1">
        <v>41662.499309999999</v>
      </c>
      <c r="AP415" s="1">
        <v>28358.414550000001</v>
      </c>
      <c r="AQ415" s="1">
        <v>24485.304629999999</v>
      </c>
      <c r="AR415" s="1">
        <v>55543.759160000001</v>
      </c>
      <c r="AS415" s="1">
        <v>33623.127130000001</v>
      </c>
      <c r="AT415" s="1">
        <v>27335.426442363601</v>
      </c>
      <c r="AU415" s="1">
        <v>21047.725752908998</v>
      </c>
      <c r="AV415" s="1">
        <v>33623.127131818102</v>
      </c>
      <c r="AW415" s="1">
        <v>15918.189738007401</v>
      </c>
      <c r="AX415" s="1">
        <v>15407.255321902399</v>
      </c>
      <c r="AY415" s="1">
        <v>2408.7809484742402</v>
      </c>
      <c r="AZ415" s="1">
        <v>15328.9952880991</v>
      </c>
      <c r="BA415" s="1">
        <v>20876.7997829009</v>
      </c>
      <c r="BB415" s="1">
        <v>19176.9032756126</v>
      </c>
      <c r="BC415" s="1">
        <v>15698.709889094</v>
      </c>
      <c r="BD415" s="1">
        <v>16462.440802504301</v>
      </c>
      <c r="BE415" s="1">
        <v>17037.618266664998</v>
      </c>
      <c r="BF415" s="1">
        <v>12894.0860331242</v>
      </c>
      <c r="BG415" s="1">
        <v>16208.885323108099</v>
      </c>
      <c r="BH415" s="1">
        <v>16208.885323108099</v>
      </c>
      <c r="BI415" s="1">
        <v>52776.645280884703</v>
      </c>
      <c r="BJ415" s="1">
        <v>50853.784436920403</v>
      </c>
      <c r="BK415" s="1">
        <v>53051.974815593298</v>
      </c>
      <c r="BL415" s="1">
        <v>55405.662439636297</v>
      </c>
      <c r="BM415" s="1">
        <v>55386.102651115398</v>
      </c>
      <c r="BN415" s="1">
        <v>56904.608687728702</v>
      </c>
      <c r="BO415" s="1">
        <v>67994.871700489195</v>
      </c>
      <c r="BP415" s="1">
        <v>48217.691119374598</v>
      </c>
      <c r="BQ415" s="1">
        <v>72033.036325237001</v>
      </c>
      <c r="BR415" s="1">
        <v>58519.549276934398</v>
      </c>
      <c r="BS415" s="1">
        <v>56744.728519244003</v>
      </c>
      <c r="BT415" s="1">
        <v>56744.728519244003</v>
      </c>
      <c r="BU415" s="1">
        <v>30327.690272411601</v>
      </c>
      <c r="BV415" s="7">
        <v>1.87105341717576</v>
      </c>
      <c r="BW415" s="7">
        <v>0.53445828473963797</v>
      </c>
      <c r="BX415" s="1">
        <v>29783.783304551001</v>
      </c>
      <c r="BY415" s="1">
        <v>28827.797719344999</v>
      </c>
      <c r="BZ415" s="1">
        <v>4506.9578248706102</v>
      </c>
      <c r="CA415" s="1">
        <v>28681.369015669101</v>
      </c>
      <c r="CB415" s="1">
        <v>39061.607573491099</v>
      </c>
      <c r="CC415" s="1">
        <v>35881.010404684297</v>
      </c>
      <c r="CD415" s="1">
        <v>29373.124783240299</v>
      </c>
      <c r="CE415" s="1">
        <v>30802.106118579399</v>
      </c>
      <c r="CF415" s="1">
        <v>31878.2938783799</v>
      </c>
      <c r="CG415" s="1">
        <v>24125.5237336354</v>
      </c>
      <c r="CH415" s="1">
        <v>30327.690272411601</v>
      </c>
      <c r="CI415" s="1">
        <v>28206.9153111339</v>
      </c>
      <c r="CJ415" s="1">
        <v>27179.226402675798</v>
      </c>
      <c r="CK415" s="1">
        <v>28354.067461992501</v>
      </c>
      <c r="CL415" s="1">
        <v>29612.015312351399</v>
      </c>
      <c r="CM415" s="1">
        <v>29601.561421328701</v>
      </c>
      <c r="CN415" s="1">
        <v>30413.139553023801</v>
      </c>
      <c r="CO415" s="1">
        <v>36340.422500135202</v>
      </c>
      <c r="CP415" s="1">
        <v>25770.344489766601</v>
      </c>
      <c r="CQ415" s="1">
        <v>38498.653038974197</v>
      </c>
      <c r="CR415" s="1">
        <v>31276.257930287102</v>
      </c>
      <c r="CS415" s="1">
        <v>30327.690272411601</v>
      </c>
      <c r="CT415" s="20">
        <v>34672.753257433098</v>
      </c>
      <c r="CU415" s="20">
        <v>27601.242556382698</v>
      </c>
      <c r="CV415" s="20">
        <v>25227.293577321299</v>
      </c>
      <c r="CW415" s="20">
        <v>37789.125675687203</v>
      </c>
      <c r="CX415" s="20">
        <v>28728.883708245001</v>
      </c>
      <c r="CY415" s="20">
        <v>26955.386758091401</v>
      </c>
      <c r="CZ415" s="20">
        <v>29323.085169610498</v>
      </c>
      <c r="DA415" s="20">
        <v>29855.1775072854</v>
      </c>
      <c r="DB415" s="20">
        <v>34767.458878867197</v>
      </c>
      <c r="DC415" s="22">
        <v>36267.948733768098</v>
      </c>
      <c r="DD415" s="22">
        <v>29003.872872005399</v>
      </c>
      <c r="DE415" s="22">
        <v>28593.428406204101</v>
      </c>
      <c r="DF415" s="22">
        <v>34878.224728900699</v>
      </c>
      <c r="DG415" s="22">
        <v>23315.0530162512</v>
      </c>
      <c r="DH415" s="22">
        <v>27791.098894226001</v>
      </c>
      <c r="DI415" s="22">
        <v>30721.123480330501</v>
      </c>
      <c r="DJ415" s="22">
        <v>26079.244647518099</v>
      </c>
      <c r="DK415" s="22">
        <v>33962.504511789601</v>
      </c>
      <c r="DL415" s="22">
        <v>39590.230650006699</v>
      </c>
      <c r="DM415" s="6">
        <v>2.2189896070489899E-2</v>
      </c>
      <c r="DN415" s="6">
        <v>1.01550285009071</v>
      </c>
      <c r="DO415" s="5">
        <v>0.851781540871551</v>
      </c>
      <c r="DP415" s="5">
        <v>0.94485030780763501</v>
      </c>
      <c r="DQ415" s="24">
        <v>30546.711898769299</v>
      </c>
      <c r="DR415" s="26">
        <v>31020.272994100102</v>
      </c>
      <c r="DS415" t="s">
        <v>1441</v>
      </c>
      <c r="DT415" t="s">
        <v>1442</v>
      </c>
      <c r="DU415" t="s">
        <v>963</v>
      </c>
      <c r="DV415" t="s">
        <v>963</v>
      </c>
      <c r="DW415" t="s">
        <v>6143</v>
      </c>
      <c r="DX415" t="s">
        <v>6144</v>
      </c>
      <c r="DY415" t="s">
        <v>6145</v>
      </c>
      <c r="DZ415" t="s">
        <v>6146</v>
      </c>
      <c r="EA415" t="s">
        <v>6147</v>
      </c>
      <c r="EB415" t="str">
        <f>"GANAB"</f>
        <v>GANAB</v>
      </c>
      <c r="EC415" t="s">
        <v>1508</v>
      </c>
      <c r="ED415" t="s">
        <v>1506</v>
      </c>
      <c r="EE415">
        <v>9606</v>
      </c>
      <c r="EF415" s="15" t="str">
        <f>HYPERLINK("http://www.uniprot.org/uniprot/Q14697", "Q14697")</f>
        <v>Q14697</v>
      </c>
      <c r="EG415" t="s">
        <v>6148</v>
      </c>
      <c r="EH415" t="s">
        <v>1508</v>
      </c>
      <c r="EI415" t="s">
        <v>6149</v>
      </c>
      <c r="EJ415" t="s">
        <v>1542</v>
      </c>
      <c r="EK415" t="s">
        <v>1508</v>
      </c>
      <c r="EL415" t="s">
        <v>1603</v>
      </c>
      <c r="EM415" t="s">
        <v>1528</v>
      </c>
      <c r="EN415" t="s">
        <v>1508</v>
      </c>
      <c r="EO415" t="s">
        <v>2816</v>
      </c>
      <c r="EP415" t="s">
        <v>1575</v>
      </c>
      <c r="EQ415" t="s">
        <v>1508</v>
      </c>
      <c r="ER415" t="s">
        <v>6150</v>
      </c>
      <c r="ES415" t="s">
        <v>6151</v>
      </c>
      <c r="ET415" t="s">
        <v>6152</v>
      </c>
      <c r="EU415" t="s">
        <v>5745</v>
      </c>
      <c r="EV415" t="s">
        <v>6153</v>
      </c>
      <c r="EW415" t="s">
        <v>98</v>
      </c>
    </row>
    <row r="416" spans="1:153">
      <c r="A416">
        <v>488</v>
      </c>
      <c r="B416">
        <v>1</v>
      </c>
      <c r="C416" t="s">
        <v>965</v>
      </c>
      <c r="D416" t="s">
        <v>98</v>
      </c>
      <c r="E416" t="s">
        <v>98</v>
      </c>
      <c r="F416" t="s">
        <v>98</v>
      </c>
      <c r="G416" t="s">
        <v>98</v>
      </c>
      <c r="H416" t="s">
        <v>98</v>
      </c>
      <c r="I416">
        <v>11.7</v>
      </c>
      <c r="J416">
        <v>326</v>
      </c>
      <c r="K416">
        <v>35399</v>
      </c>
      <c r="L416" t="s">
        <v>966</v>
      </c>
      <c r="M416">
        <v>10</v>
      </c>
      <c r="N416">
        <v>10</v>
      </c>
      <c r="O416">
        <v>1</v>
      </c>
      <c r="P416">
        <v>5</v>
      </c>
      <c r="Q416">
        <v>5</v>
      </c>
      <c r="R416">
        <v>5</v>
      </c>
      <c r="S416">
        <v>5</v>
      </c>
      <c r="T416">
        <v>5</v>
      </c>
      <c r="U416">
        <v>5</v>
      </c>
      <c r="V416">
        <v>5</v>
      </c>
      <c r="W416" s="1">
        <v>37889.818850000003</v>
      </c>
      <c r="X416" s="1">
        <v>34221.761960000003</v>
      </c>
      <c r="Y416" s="1">
        <v>2423.8181450000002</v>
      </c>
      <c r="Z416" s="1">
        <v>44807.14673</v>
      </c>
      <c r="AA416" s="1">
        <v>15058.020930000001</v>
      </c>
      <c r="AB416" s="1">
        <v>42100.269039999999</v>
      </c>
      <c r="AC416" s="1">
        <v>55269.46875</v>
      </c>
      <c r="AD416" s="1">
        <v>56195.67383</v>
      </c>
      <c r="AE416" s="1">
        <v>48985.495000000003</v>
      </c>
      <c r="AF416" s="1">
        <v>100106.2703</v>
      </c>
      <c r="AG416" s="1">
        <v>48292.658380000001</v>
      </c>
      <c r="AH416">
        <v>5</v>
      </c>
      <c r="AI416" s="1">
        <v>2795.8919380000002</v>
      </c>
      <c r="AJ416" s="1">
        <v>12050.806640000001</v>
      </c>
      <c r="AK416" s="1">
        <v>5223.9823610000003</v>
      </c>
      <c r="AL416" s="1">
        <v>7440.5875249999999</v>
      </c>
      <c r="AM416" s="1">
        <v>9801.3347169999997</v>
      </c>
      <c r="AN416" s="1">
        <v>13939.13989</v>
      </c>
      <c r="AO416" s="1">
        <v>13370.56409</v>
      </c>
      <c r="AP416" s="1">
        <v>9351.3776839999991</v>
      </c>
      <c r="AQ416" s="1">
        <v>2763.1392820000001</v>
      </c>
      <c r="AR416" s="1">
        <v>20120.88391</v>
      </c>
      <c r="AS416" s="1">
        <v>9685.7708039999998</v>
      </c>
      <c r="AT416" s="1">
        <v>26904.2673070909</v>
      </c>
      <c r="AU416" s="1">
        <v>44122.763810454497</v>
      </c>
      <c r="AV416" s="1">
        <v>9685.7708037272696</v>
      </c>
      <c r="AW416" s="1">
        <v>18936.046612651699</v>
      </c>
      <c r="AX416" s="1">
        <v>30263.145373445801</v>
      </c>
      <c r="AY416" s="1">
        <v>1722.1137213760601</v>
      </c>
      <c r="AZ416" s="1">
        <v>32781.375886324</v>
      </c>
      <c r="BA416" s="1">
        <v>26633.902876253</v>
      </c>
      <c r="BB416" s="1">
        <v>30411.190319074201</v>
      </c>
      <c r="BC416" s="1">
        <v>32508.4694657824</v>
      </c>
      <c r="BD416" s="1">
        <v>38810.839709400898</v>
      </c>
      <c r="BE416" s="1">
        <v>30650.545973314998</v>
      </c>
      <c r="BF416" s="1">
        <v>67979.850418316506</v>
      </c>
      <c r="BG416" s="1">
        <v>34311.753053529603</v>
      </c>
      <c r="BH416" s="1">
        <v>34311.753053529603</v>
      </c>
      <c r="BI416" s="1">
        <v>5691.2520262023199</v>
      </c>
      <c r="BJ416" s="1">
        <v>22747.743592378702</v>
      </c>
      <c r="BK416" s="1">
        <v>9311.6608466604193</v>
      </c>
      <c r="BL416" s="1">
        <v>11729.912846584701</v>
      </c>
      <c r="BM416" s="1">
        <v>15450.9452827482</v>
      </c>
      <c r="BN416" s="1">
        <v>23840.280670285199</v>
      </c>
      <c r="BO416" s="1">
        <v>21821.297447810699</v>
      </c>
      <c r="BP416" s="1">
        <v>15900.1075293796</v>
      </c>
      <c r="BQ416" s="1">
        <v>8128.8477019040201</v>
      </c>
      <c r="BR416" s="1">
        <v>21198.872299494498</v>
      </c>
      <c r="BS416" s="1">
        <v>16346.3806518522</v>
      </c>
      <c r="BT416" s="1">
        <v>16346.3806518522</v>
      </c>
      <c r="BU416" s="1">
        <v>23682.756939286999</v>
      </c>
      <c r="BV416" s="7">
        <v>0.69022287792581305</v>
      </c>
      <c r="BW416" s="7">
        <v>1.4488073808928099</v>
      </c>
      <c r="BX416" s="1">
        <v>13070.092589521801</v>
      </c>
      <c r="BY416" s="1">
        <v>20888.315294747001</v>
      </c>
      <c r="BZ416" s="1">
        <v>1188.6422888837101</v>
      </c>
      <c r="CA416" s="1">
        <v>22626.455606626401</v>
      </c>
      <c r="CB416" s="1">
        <v>18383.329093643901</v>
      </c>
      <c r="CC416" s="1">
        <v>20990.499303181001</v>
      </c>
      <c r="CD416" s="1">
        <v>22438.089351635699</v>
      </c>
      <c r="CE416" s="1">
        <v>26788.1294789401</v>
      </c>
      <c r="CF416" s="1">
        <v>21155.708051698901</v>
      </c>
      <c r="CG416" s="1">
        <v>46921.2479966967</v>
      </c>
      <c r="CH416" s="1">
        <v>23682.756939286999</v>
      </c>
      <c r="CI416" s="1">
        <v>8245.5279420831193</v>
      </c>
      <c r="CJ416" s="1">
        <v>32957.098815295598</v>
      </c>
      <c r="CK416" s="1">
        <v>13490.8029630122</v>
      </c>
      <c r="CL416" s="1">
        <v>16994.384309361401</v>
      </c>
      <c r="CM416" s="1">
        <v>22385.443567416602</v>
      </c>
      <c r="CN416" s="1">
        <v>34539.974597665503</v>
      </c>
      <c r="CO416" s="1">
        <v>31614.856803045699</v>
      </c>
      <c r="CP416" s="1">
        <v>23036.193145554698</v>
      </c>
      <c r="CQ416" s="1">
        <v>11777.1345486721</v>
      </c>
      <c r="CR416" s="1">
        <v>30713.082654112</v>
      </c>
      <c r="CS416" s="1">
        <v>23682.756939286999</v>
      </c>
      <c r="CT416" s="20">
        <v>15215.5315788592</v>
      </c>
      <c r="CU416" s="20">
        <v>19999.566482930401</v>
      </c>
      <c r="CV416" s="20">
        <v>19901.5687811399</v>
      </c>
      <c r="CW416" s="20">
        <v>17784.468602584398</v>
      </c>
      <c r="CX416" s="20">
        <v>8398.1112698163997</v>
      </c>
      <c r="CY416" s="20">
        <v>32685.674412847398</v>
      </c>
      <c r="CZ416" s="20">
        <v>13951.859457946101</v>
      </c>
      <c r="DA416" s="20">
        <v>17133.935493116602</v>
      </c>
      <c r="DB416" s="20">
        <v>26292.024857667999</v>
      </c>
      <c r="DC416" s="22">
        <v>21216.859392693699</v>
      </c>
      <c r="DD416" s="22">
        <v>22156.0183279128</v>
      </c>
      <c r="DE416" s="22">
        <v>24867.275615617102</v>
      </c>
      <c r="DF416" s="22">
        <v>23146.581888643701</v>
      </c>
      <c r="DG416" s="22">
        <v>45344.979728106802</v>
      </c>
      <c r="DH416" s="22">
        <v>31562.142677648601</v>
      </c>
      <c r="DI416" s="22">
        <v>26726.2693397613</v>
      </c>
      <c r="DJ416" s="22">
        <v>23312.3199819453</v>
      </c>
      <c r="DK416" s="22">
        <v>10389.479986229901</v>
      </c>
      <c r="DL416" s="22">
        <v>38877.350000094899</v>
      </c>
      <c r="DM416" s="6">
        <v>0.49100900193006303</v>
      </c>
      <c r="DN416" s="6">
        <v>1.4054359070590501</v>
      </c>
      <c r="DO416" s="5">
        <v>4.0521977215870898E-2</v>
      </c>
      <c r="DP416" s="5">
        <v>0.25572653188934702</v>
      </c>
      <c r="DQ416" s="24">
        <v>19040.304548545399</v>
      </c>
      <c r="DR416" s="26">
        <v>26759.9276938654</v>
      </c>
      <c r="DS416" t="s">
        <v>1441</v>
      </c>
      <c r="DT416" t="s">
        <v>1442</v>
      </c>
      <c r="DU416" t="s">
        <v>965</v>
      </c>
      <c r="DV416" t="s">
        <v>965</v>
      </c>
      <c r="DW416" t="s">
        <v>6154</v>
      </c>
      <c r="DX416" t="s">
        <v>6155</v>
      </c>
      <c r="DY416" t="s">
        <v>6156</v>
      </c>
      <c r="DZ416" t="s">
        <v>6157</v>
      </c>
      <c r="EA416" t="s">
        <v>6158</v>
      </c>
      <c r="EB416" t="str">
        <f>"APOF"</f>
        <v>APOF</v>
      </c>
      <c r="EC416" t="s">
        <v>1508</v>
      </c>
      <c r="ED416" t="s">
        <v>1506</v>
      </c>
      <c r="EE416">
        <v>9606</v>
      </c>
      <c r="EF416" s="15" t="str">
        <f>HYPERLINK("http://www.uniprot.org/uniprot/Q13790", "Q13790")</f>
        <v>Q13790</v>
      </c>
      <c r="EG416" t="s">
        <v>6159</v>
      </c>
      <c r="EH416" t="s">
        <v>1585</v>
      </c>
      <c r="EI416" t="s">
        <v>6160</v>
      </c>
      <c r="EJ416" t="s">
        <v>1510</v>
      </c>
      <c r="EK416" t="s">
        <v>1508</v>
      </c>
      <c r="EL416" t="s">
        <v>1508</v>
      </c>
      <c r="EM416" t="s">
        <v>1528</v>
      </c>
      <c r="EN416" t="s">
        <v>1508</v>
      </c>
      <c r="EO416" t="s">
        <v>1508</v>
      </c>
      <c r="EP416" t="s">
        <v>2385</v>
      </c>
      <c r="EQ416" t="s">
        <v>1508</v>
      </c>
      <c r="ER416" t="s">
        <v>6161</v>
      </c>
      <c r="ES416" t="s">
        <v>6162</v>
      </c>
      <c r="ET416" t="s">
        <v>6163</v>
      </c>
      <c r="EU416" t="s">
        <v>1508</v>
      </c>
      <c r="EV416" t="s">
        <v>2259</v>
      </c>
      <c r="EW416" t="s">
        <v>98</v>
      </c>
    </row>
    <row r="417" spans="1:153">
      <c r="A417">
        <v>366</v>
      </c>
      <c r="B417">
        <v>1</v>
      </c>
      <c r="C417" t="s">
        <v>967</v>
      </c>
      <c r="D417" t="s">
        <v>98</v>
      </c>
      <c r="E417" t="s">
        <v>98</v>
      </c>
      <c r="F417" t="s">
        <v>98</v>
      </c>
      <c r="G417" t="s">
        <v>98</v>
      </c>
      <c r="H417" t="s">
        <v>98</v>
      </c>
      <c r="I417">
        <v>10.199999999999999</v>
      </c>
      <c r="J417">
        <v>176</v>
      </c>
      <c r="K417">
        <v>19250</v>
      </c>
      <c r="L417" t="s">
        <v>968</v>
      </c>
      <c r="M417">
        <v>4</v>
      </c>
      <c r="N417">
        <v>4</v>
      </c>
      <c r="O417">
        <v>1</v>
      </c>
      <c r="P417">
        <v>3</v>
      </c>
      <c r="Q417">
        <v>1</v>
      </c>
      <c r="R417">
        <v>3</v>
      </c>
      <c r="S417">
        <v>1</v>
      </c>
      <c r="T417">
        <v>3</v>
      </c>
      <c r="U417">
        <v>1</v>
      </c>
      <c r="V417">
        <v>3</v>
      </c>
      <c r="W417" s="1">
        <v>53802.478029999998</v>
      </c>
      <c r="X417" s="1">
        <v>45287.513180000002</v>
      </c>
      <c r="Y417" s="1">
        <v>14743.659299999999</v>
      </c>
      <c r="Z417" s="1">
        <v>85297.691900000005</v>
      </c>
      <c r="AA417" s="1">
        <v>39441.364260000002</v>
      </c>
      <c r="AB417" s="1">
        <v>52531.182009999997</v>
      </c>
      <c r="AC417" s="1">
        <v>52875.33814</v>
      </c>
      <c r="AD417" s="1">
        <v>62150.385499999997</v>
      </c>
      <c r="AE417" s="1">
        <v>44207.200320000004</v>
      </c>
      <c r="AF417" s="1">
        <v>56721.268799999998</v>
      </c>
      <c r="AG417" s="1">
        <v>54701.602460000002</v>
      </c>
      <c r="AH417">
        <v>1</v>
      </c>
      <c r="AI417" s="1">
        <v>1350.3739009999999</v>
      </c>
      <c r="AJ417" s="1">
        <v>2057.7932129999999</v>
      </c>
      <c r="AK417" s="1">
        <v>1979.9571530000001</v>
      </c>
      <c r="AL417" s="1">
        <v>1655.4406739999999</v>
      </c>
      <c r="AM417" s="1">
        <v>1461.3323969999999</v>
      </c>
      <c r="AN417" s="1">
        <v>1995.892822</v>
      </c>
      <c r="AO417" s="1">
        <v>1576.4537350000001</v>
      </c>
      <c r="AP417" s="1">
        <v>2094.1877439999998</v>
      </c>
      <c r="AQ417" s="1">
        <v>884.57202099999995</v>
      </c>
      <c r="AR417" s="1">
        <v>1730.2589109999999</v>
      </c>
      <c r="AS417" s="1">
        <v>1678.6262569999999</v>
      </c>
      <c r="AT417" s="1">
        <v>26373.844214909001</v>
      </c>
      <c r="AU417" s="1">
        <v>51069.062172727201</v>
      </c>
      <c r="AV417" s="1">
        <v>1678.6262570909</v>
      </c>
      <c r="AW417" s="1">
        <v>26888.6540705183</v>
      </c>
      <c r="AX417" s="1">
        <v>40048.861206215399</v>
      </c>
      <c r="AY417" s="1">
        <v>10475.3147575037</v>
      </c>
      <c r="AZ417" s="1">
        <v>62404.6810491867</v>
      </c>
      <c r="BA417" s="1">
        <v>69761.987308365104</v>
      </c>
      <c r="BB417" s="1">
        <v>37945.975411088199</v>
      </c>
      <c r="BC417" s="1">
        <v>31100.2865468489</v>
      </c>
      <c r="BD417" s="1">
        <v>42923.386893000898</v>
      </c>
      <c r="BE417" s="1">
        <v>27660.7356067281</v>
      </c>
      <c r="BF417" s="1">
        <v>38518.100384778001</v>
      </c>
      <c r="BG417" s="1">
        <v>38865.283838198797</v>
      </c>
      <c r="BH417" s="1">
        <v>38865.283838198797</v>
      </c>
      <c r="BI417" s="1">
        <v>2748.7894277110599</v>
      </c>
      <c r="BJ417" s="1">
        <v>3884.39992224961</v>
      </c>
      <c r="BK417" s="1">
        <v>3529.24038130291</v>
      </c>
      <c r="BL417" s="1">
        <v>2609.7636461458701</v>
      </c>
      <c r="BM417" s="1">
        <v>2303.6624661732999</v>
      </c>
      <c r="BN417" s="1">
        <v>3413.5997945198601</v>
      </c>
      <c r="BO417" s="1">
        <v>2572.8357930594302</v>
      </c>
      <c r="BP417" s="1">
        <v>3560.7384752816502</v>
      </c>
      <c r="BQ417" s="1">
        <v>2602.3122637776701</v>
      </c>
      <c r="BR417" s="1">
        <v>1822.95856700022</v>
      </c>
      <c r="BS417" s="1">
        <v>2832.96645402594</v>
      </c>
      <c r="BT417" s="1">
        <v>2832.96645402594</v>
      </c>
      <c r="BU417" s="1">
        <v>10493.0474762965</v>
      </c>
      <c r="BV417" s="7">
        <v>0.269985098268688</v>
      </c>
      <c r="BW417" s="7">
        <v>3.7039081283101098</v>
      </c>
      <c r="BX417" s="1">
        <v>7259.5359115416504</v>
      </c>
      <c r="BY417" s="1">
        <v>10812.595728309099</v>
      </c>
      <c r="BZ417" s="1">
        <v>2828.1788842000801</v>
      </c>
      <c r="CA417" s="1">
        <v>16848.333945490798</v>
      </c>
      <c r="CB417" s="1">
        <v>18834.696998867901</v>
      </c>
      <c r="CC417" s="1">
        <v>10244.8479002638</v>
      </c>
      <c r="CD417" s="1">
        <v>8396.6139195353808</v>
      </c>
      <c r="CE417" s="1">
        <v>11588.674828331699</v>
      </c>
      <c r="CF417" s="1">
        <v>7467.9864209667203</v>
      </c>
      <c r="CG417" s="1">
        <v>10399.3131175075</v>
      </c>
      <c r="CH417" s="1">
        <v>10493.0474762965</v>
      </c>
      <c r="CI417" s="1">
        <v>10181.263504311801</v>
      </c>
      <c r="CJ417" s="1">
        <v>14387.460445627499</v>
      </c>
      <c r="CK417" s="1">
        <v>13071.9821350681</v>
      </c>
      <c r="CL417" s="1">
        <v>9666.3247819279204</v>
      </c>
      <c r="CM417" s="1">
        <v>8532.5541333422298</v>
      </c>
      <c r="CN417" s="1">
        <v>12643.660025719801</v>
      </c>
      <c r="CO417" s="1">
        <v>9529.5474067200303</v>
      </c>
      <c r="CP417" s="1">
        <v>13188.648181382199</v>
      </c>
      <c r="CQ417" s="1">
        <v>9638.7255462072299</v>
      </c>
      <c r="CR417" s="1">
        <v>6752.0710538846997</v>
      </c>
      <c r="CS417" s="1">
        <v>10493.0474762965</v>
      </c>
      <c r="CT417" s="20">
        <v>8451.1794505937396</v>
      </c>
      <c r="CU417" s="20">
        <v>10352.5451464125</v>
      </c>
      <c r="CV417" s="20">
        <v>14819.3019133585</v>
      </c>
      <c r="CW417" s="20">
        <v>18221.132620172299</v>
      </c>
      <c r="CX417" s="20">
        <v>10369.6675794577</v>
      </c>
      <c r="CY417" s="20">
        <v>14268.9698018944</v>
      </c>
      <c r="CZ417" s="20">
        <v>13518.725170420201</v>
      </c>
      <c r="DA417" s="20">
        <v>9745.7008299991194</v>
      </c>
      <c r="DB417" s="20">
        <v>10021.6073314611</v>
      </c>
      <c r="DC417" s="22">
        <v>10355.3276298907</v>
      </c>
      <c r="DD417" s="22">
        <v>8291.0594114409905</v>
      </c>
      <c r="DE417" s="22">
        <v>10757.7041242259</v>
      </c>
      <c r="DF417" s="22">
        <v>8170.7669066790504</v>
      </c>
      <c r="DG417" s="22">
        <v>10049.9595094489</v>
      </c>
      <c r="DH417" s="22">
        <v>11553.598586792899</v>
      </c>
      <c r="DI417" s="22">
        <v>8055.9988699201404</v>
      </c>
      <c r="DJ417" s="22">
        <v>13346.7359207749</v>
      </c>
      <c r="DK417" s="22">
        <v>8503.03150916905</v>
      </c>
      <c r="DL417" s="22">
        <v>8546.9320205876393</v>
      </c>
      <c r="DM417" s="6">
        <v>-0.32107874120566898</v>
      </c>
      <c r="DN417" s="6">
        <v>-1.2492468935905301</v>
      </c>
      <c r="DO417" s="5">
        <v>3.2436014896830803E-2</v>
      </c>
      <c r="DP417" s="5">
        <v>0.22346029868565601</v>
      </c>
      <c r="DQ417" s="24">
        <v>12196.5366493077</v>
      </c>
      <c r="DR417" s="26">
        <v>9763.1114488930107</v>
      </c>
      <c r="DS417" t="s">
        <v>1443</v>
      </c>
      <c r="DT417" t="s">
        <v>1442</v>
      </c>
      <c r="DU417" t="s">
        <v>967</v>
      </c>
      <c r="DV417" t="s">
        <v>967</v>
      </c>
      <c r="DW417" t="s">
        <v>6164</v>
      </c>
      <c r="DX417" t="s">
        <v>6165</v>
      </c>
      <c r="DY417" t="s">
        <v>6166</v>
      </c>
      <c r="DZ417" t="s">
        <v>6167</v>
      </c>
      <c r="EA417" t="s">
        <v>6168</v>
      </c>
      <c r="EB417" t="str">
        <f>"LCN1"</f>
        <v>LCN1</v>
      </c>
      <c r="EC417" t="s">
        <v>6169</v>
      </c>
      <c r="ED417" t="s">
        <v>1506</v>
      </c>
      <c r="EE417">
        <v>9606</v>
      </c>
      <c r="EF417" s="15" t="str">
        <f>HYPERLINK("http://www.uniprot.org/uniprot/P31025", "P31025")</f>
        <v>P31025</v>
      </c>
      <c r="EG417" t="s">
        <v>6170</v>
      </c>
      <c r="EH417" t="s">
        <v>6171</v>
      </c>
      <c r="EI417" t="s">
        <v>1509</v>
      </c>
      <c r="EJ417" t="s">
        <v>1508</v>
      </c>
      <c r="EK417" t="s">
        <v>1508</v>
      </c>
      <c r="EL417" t="s">
        <v>1508</v>
      </c>
      <c r="EM417" t="s">
        <v>1528</v>
      </c>
      <c r="EN417" t="s">
        <v>1508</v>
      </c>
      <c r="EO417" t="s">
        <v>1508</v>
      </c>
      <c r="EP417" t="s">
        <v>4142</v>
      </c>
      <c r="EQ417" t="s">
        <v>1514</v>
      </c>
      <c r="ER417" t="s">
        <v>6172</v>
      </c>
      <c r="ES417" t="s">
        <v>2351</v>
      </c>
      <c r="ET417" t="s">
        <v>6173</v>
      </c>
      <c r="EU417" t="s">
        <v>1508</v>
      </c>
      <c r="EV417" t="s">
        <v>2113</v>
      </c>
      <c r="EW417" t="s">
        <v>98</v>
      </c>
    </row>
    <row r="418" spans="1:153">
      <c r="A418">
        <v>586</v>
      </c>
      <c r="B418">
        <v>1</v>
      </c>
      <c r="C418" t="s">
        <v>969</v>
      </c>
      <c r="D418" t="s">
        <v>98</v>
      </c>
      <c r="E418" t="s">
        <v>98</v>
      </c>
      <c r="F418" t="s">
        <v>98</v>
      </c>
      <c r="G418" t="s">
        <v>98</v>
      </c>
      <c r="H418" t="s">
        <v>98</v>
      </c>
      <c r="I418">
        <v>2.6</v>
      </c>
      <c r="J418">
        <v>807</v>
      </c>
      <c r="K418">
        <v>90973</v>
      </c>
      <c r="L418" t="s">
        <v>970</v>
      </c>
      <c r="M418">
        <v>3</v>
      </c>
      <c r="N418">
        <v>3</v>
      </c>
      <c r="O418">
        <v>1</v>
      </c>
      <c r="P418">
        <v>2</v>
      </c>
      <c r="Q418">
        <v>1</v>
      </c>
      <c r="R418">
        <v>2</v>
      </c>
      <c r="S418">
        <v>1</v>
      </c>
      <c r="T418">
        <v>2</v>
      </c>
      <c r="U418">
        <v>1</v>
      </c>
      <c r="V418">
        <v>2</v>
      </c>
      <c r="W418" s="1">
        <v>55061.295899999997</v>
      </c>
      <c r="X418" s="1">
        <v>37069.139159999999</v>
      </c>
      <c r="Y418" s="1">
        <v>8582.7185669999999</v>
      </c>
      <c r="Z418" s="1">
        <v>42510.000489999999</v>
      </c>
      <c r="AA418" s="1">
        <v>19904.950440000001</v>
      </c>
      <c r="AB418" s="1">
        <v>48640.933109999998</v>
      </c>
      <c r="AC418" s="1">
        <v>49287.61133</v>
      </c>
      <c r="AD418" s="1">
        <v>44913.551760000002</v>
      </c>
      <c r="AE418" s="1">
        <v>71047.665040000007</v>
      </c>
      <c r="AF418" s="1">
        <v>44941.166019999997</v>
      </c>
      <c r="AG418" s="1">
        <v>45930.70147</v>
      </c>
      <c r="AH418">
        <v>1</v>
      </c>
      <c r="AI418" s="1">
        <v>6100.8525390000004</v>
      </c>
      <c r="AJ418" s="1">
        <v>7028.1010740000002</v>
      </c>
      <c r="AK418" s="1">
        <v>7321.9458009999998</v>
      </c>
      <c r="AL418" s="1">
        <v>9346.0302730000003</v>
      </c>
      <c r="AM418" s="1">
        <v>9479.2226559999999</v>
      </c>
      <c r="AN418" s="1">
        <v>9416.3691409999992</v>
      </c>
      <c r="AO418" s="1">
        <v>9388.1787110000005</v>
      </c>
      <c r="AP418" s="1">
        <v>7521.5385740000002</v>
      </c>
      <c r="AQ418" s="1">
        <v>6862.6870120000003</v>
      </c>
      <c r="AR418" s="1">
        <v>11614.659180000001</v>
      </c>
      <c r="AS418" s="1">
        <v>8407.9584959999993</v>
      </c>
      <c r="AT418" s="1">
        <v>25471.694397454499</v>
      </c>
      <c r="AU418" s="1">
        <v>42535.430298818101</v>
      </c>
      <c r="AV418" s="1">
        <v>8407.9584960908996</v>
      </c>
      <c r="AW418" s="1">
        <v>27517.7685552701</v>
      </c>
      <c r="AX418" s="1">
        <v>32781.151028366599</v>
      </c>
      <c r="AY418" s="1">
        <v>6097.98942277487</v>
      </c>
      <c r="AZ418" s="1">
        <v>31100.759737898799</v>
      </c>
      <c r="BA418" s="1">
        <v>35206.918574497497</v>
      </c>
      <c r="BB418" s="1">
        <v>35135.848483536603</v>
      </c>
      <c r="BC418" s="1">
        <v>28990.052631230599</v>
      </c>
      <c r="BD418" s="1">
        <v>31018.983123335602</v>
      </c>
      <c r="BE418" s="1">
        <v>44454.990678469301</v>
      </c>
      <c r="BF418" s="1">
        <v>30518.505329474101</v>
      </c>
      <c r="BG418" s="1">
        <v>32633.591508118399</v>
      </c>
      <c r="BH418" s="1">
        <v>32633.591508118399</v>
      </c>
      <c r="BI418" s="1">
        <v>12418.7522780236</v>
      </c>
      <c r="BJ418" s="1">
        <v>13266.6174098262</v>
      </c>
      <c r="BK418" s="1">
        <v>13051.2454531891</v>
      </c>
      <c r="BL418" s="1">
        <v>14733.7989366414</v>
      </c>
      <c r="BM418" s="1">
        <v>14943.163845512699</v>
      </c>
      <c r="BN418" s="1">
        <v>16104.9307911388</v>
      </c>
      <c r="BO418" s="1">
        <v>15321.884609128299</v>
      </c>
      <c r="BP418" s="1">
        <v>12788.839907257499</v>
      </c>
      <c r="BQ418" s="1">
        <v>20189.260060029999</v>
      </c>
      <c r="BR418" s="1">
        <v>12236.921492132</v>
      </c>
      <c r="BS418" s="1">
        <v>14189.8557029484</v>
      </c>
      <c r="BT418" s="1">
        <v>14189.8557029484</v>
      </c>
      <c r="BU418" s="1">
        <v>21518.967321160198</v>
      </c>
      <c r="BV418" s="7">
        <v>0.65941155498642801</v>
      </c>
      <c r="BW418" s="7">
        <v>1.51650360452143</v>
      </c>
      <c r="BX418" s="1">
        <v>18145.5345527873</v>
      </c>
      <c r="BY418" s="1">
        <v>21616.2697738602</v>
      </c>
      <c r="BZ418" s="1">
        <v>4021.0846875627699</v>
      </c>
      <c r="CA418" s="1">
        <v>20508.200340027099</v>
      </c>
      <c r="CB418" s="1">
        <v>23215.848923489899</v>
      </c>
      <c r="CC418" s="1">
        <v>23168.984484296401</v>
      </c>
      <c r="CD418" s="1">
        <v>19116.3756846982</v>
      </c>
      <c r="CE418" s="1">
        <v>20454.2758954565</v>
      </c>
      <c r="CF418" s="1">
        <v>29314.134530196599</v>
      </c>
      <c r="CG418" s="1">
        <v>20124.255055170099</v>
      </c>
      <c r="CH418" s="1">
        <v>21518.967321160198</v>
      </c>
      <c r="CI418" s="1">
        <v>18833.082593281499</v>
      </c>
      <c r="CJ418" s="1">
        <v>20118.873121808199</v>
      </c>
      <c r="CK418" s="1">
        <v>19792.260773255199</v>
      </c>
      <c r="CL418" s="1">
        <v>22343.859195710698</v>
      </c>
      <c r="CM418" s="1">
        <v>22661.361834674299</v>
      </c>
      <c r="CN418" s="1">
        <v>24423.185595330098</v>
      </c>
      <c r="CO418" s="1">
        <v>23235.693237804498</v>
      </c>
      <c r="CP418" s="1">
        <v>19394.321817003602</v>
      </c>
      <c r="CQ418" s="1">
        <v>30617.0856536561</v>
      </c>
      <c r="CR418" s="1">
        <v>18557.335551063901</v>
      </c>
      <c r="CS418" s="1">
        <v>21518.967321160198</v>
      </c>
      <c r="CT418" s="20">
        <v>21124.100851784198</v>
      </c>
      <c r="CU418" s="20">
        <v>20696.548206738102</v>
      </c>
      <c r="CV418" s="20">
        <v>18038.413383884901</v>
      </c>
      <c r="CW418" s="20">
        <v>22459.562909359302</v>
      </c>
      <c r="CX418" s="20">
        <v>19181.5884056131</v>
      </c>
      <c r="CY418" s="20">
        <v>19953.1803481323</v>
      </c>
      <c r="CZ418" s="20">
        <v>20468.673467440502</v>
      </c>
      <c r="DA418" s="20">
        <v>22527.338158152699</v>
      </c>
      <c r="DB418" s="20">
        <v>26616.094823919801</v>
      </c>
      <c r="DC418" s="22">
        <v>23418.8372069988</v>
      </c>
      <c r="DD418" s="22">
        <v>18876.062190320299</v>
      </c>
      <c r="DE418" s="22">
        <v>18987.593613434899</v>
      </c>
      <c r="DF418" s="22">
        <v>32072.7632343851</v>
      </c>
      <c r="DG418" s="22">
        <v>19448.202605015598</v>
      </c>
      <c r="DH418" s="22">
        <v>22317.5632692736</v>
      </c>
      <c r="DI418" s="22">
        <v>19642.7711072159</v>
      </c>
      <c r="DJ418" s="22">
        <v>19626.794808241</v>
      </c>
      <c r="DK418" s="22">
        <v>27009.591961502301</v>
      </c>
      <c r="DL418" s="22">
        <v>23490.316404020199</v>
      </c>
      <c r="DM418" s="6">
        <v>8.31526220175164E-2</v>
      </c>
      <c r="DN418" s="6">
        <v>1.0593301573147</v>
      </c>
      <c r="DO418" s="5">
        <v>0.48593373026992498</v>
      </c>
      <c r="DP418" s="5">
        <v>0.78795504179185805</v>
      </c>
      <c r="DQ418" s="24">
        <v>21229.500061669401</v>
      </c>
      <c r="DR418" s="26">
        <v>22489.049640040801</v>
      </c>
      <c r="DS418" t="s">
        <v>1441</v>
      </c>
      <c r="DT418" t="s">
        <v>1442</v>
      </c>
      <c r="DU418" t="s">
        <v>969</v>
      </c>
      <c r="DV418" t="s">
        <v>969</v>
      </c>
      <c r="DW418" t="s">
        <v>6174</v>
      </c>
      <c r="DX418" t="s">
        <v>6175</v>
      </c>
      <c r="DY418" t="s">
        <v>6176</v>
      </c>
      <c r="DZ418" t="s">
        <v>6177</v>
      </c>
      <c r="EA418" t="s">
        <v>6178</v>
      </c>
      <c r="EB418" t="str">
        <f>"SPON1"</f>
        <v>SPON1</v>
      </c>
      <c r="EC418" t="s">
        <v>6179</v>
      </c>
      <c r="ED418" t="s">
        <v>1506</v>
      </c>
      <c r="EE418">
        <v>9606</v>
      </c>
      <c r="EF418" s="15" t="str">
        <f>HYPERLINK("http://www.uniprot.org/uniprot/Q9HCB6", "Q9HCB6")</f>
        <v>Q9HCB6</v>
      </c>
      <c r="EG418" t="s">
        <v>6180</v>
      </c>
      <c r="EH418" t="s">
        <v>1763</v>
      </c>
      <c r="EI418" t="s">
        <v>1788</v>
      </c>
      <c r="EJ418" t="s">
        <v>1508</v>
      </c>
      <c r="EK418" t="s">
        <v>1508</v>
      </c>
      <c r="EL418" t="s">
        <v>1508</v>
      </c>
      <c r="EM418" t="s">
        <v>1559</v>
      </c>
      <c r="EN418" t="s">
        <v>2088</v>
      </c>
      <c r="EO418" t="s">
        <v>1508</v>
      </c>
      <c r="EP418" t="s">
        <v>1617</v>
      </c>
      <c r="EQ418" t="s">
        <v>1514</v>
      </c>
      <c r="ER418" t="s">
        <v>2350</v>
      </c>
      <c r="ES418" t="s">
        <v>6181</v>
      </c>
      <c r="ET418" t="s">
        <v>6182</v>
      </c>
      <c r="EU418" t="s">
        <v>1508</v>
      </c>
      <c r="EV418" t="s">
        <v>4654</v>
      </c>
      <c r="EW418" t="s">
        <v>98</v>
      </c>
    </row>
    <row r="419" spans="1:153">
      <c r="A419">
        <v>388</v>
      </c>
      <c r="B419">
        <v>1</v>
      </c>
      <c r="C419" t="s">
        <v>971</v>
      </c>
      <c r="D419" t="s">
        <v>98</v>
      </c>
      <c r="E419" t="s">
        <v>98</v>
      </c>
      <c r="F419" t="s">
        <v>98</v>
      </c>
      <c r="G419" t="s">
        <v>98</v>
      </c>
      <c r="H419" t="s">
        <v>98</v>
      </c>
      <c r="I419">
        <v>8.4</v>
      </c>
      <c r="J419">
        <v>383</v>
      </c>
      <c r="K419">
        <v>42625</v>
      </c>
      <c r="L419" t="s">
        <v>972</v>
      </c>
      <c r="M419">
        <v>6</v>
      </c>
      <c r="N419">
        <v>6</v>
      </c>
      <c r="O419">
        <v>1</v>
      </c>
      <c r="P419">
        <v>3</v>
      </c>
      <c r="Q419">
        <v>3</v>
      </c>
      <c r="R419">
        <v>3</v>
      </c>
      <c r="S419">
        <v>3</v>
      </c>
      <c r="T419">
        <v>3</v>
      </c>
      <c r="U419">
        <v>3</v>
      </c>
      <c r="V419">
        <v>3</v>
      </c>
      <c r="W419" s="1">
        <v>10608.262940000001</v>
      </c>
      <c r="X419" s="1">
        <v>12729.275879999999</v>
      </c>
      <c r="Y419" s="1">
        <v>933.19387800000004</v>
      </c>
      <c r="Z419" s="1">
        <v>19032.789799999999</v>
      </c>
      <c r="AA419" s="1">
        <v>7888.9836420000001</v>
      </c>
      <c r="AB419" s="1">
        <v>13459.612059999999</v>
      </c>
      <c r="AC419" s="1">
        <v>30145.837889999999</v>
      </c>
      <c r="AD419" s="1">
        <v>22238.557369999999</v>
      </c>
      <c r="AE419" s="1">
        <v>17851.16748</v>
      </c>
      <c r="AF419" s="1">
        <v>13497.140380000001</v>
      </c>
      <c r="AG419" s="1">
        <v>16383.514160000001</v>
      </c>
      <c r="AH419">
        <v>3</v>
      </c>
      <c r="AI419" s="1">
        <v>12032.3169</v>
      </c>
      <c r="AJ419" s="1">
        <v>13458.10986</v>
      </c>
      <c r="AK419" s="1">
        <v>37416.854010000003</v>
      </c>
      <c r="AL419" s="1">
        <v>39239.546139999999</v>
      </c>
      <c r="AM419" s="1">
        <v>17196.828130000002</v>
      </c>
      <c r="AN419" s="1">
        <v>110611.81879999999</v>
      </c>
      <c r="AO419" s="1">
        <v>20756.327389999999</v>
      </c>
      <c r="AP419" s="1">
        <v>44014.341549999997</v>
      </c>
      <c r="AQ419" s="1">
        <v>13437.573119999999</v>
      </c>
      <c r="AR419" s="1">
        <v>42686.318599999999</v>
      </c>
      <c r="AS419" s="1">
        <v>35085.003449999997</v>
      </c>
      <c r="AT419" s="1">
        <v>25031.971519545401</v>
      </c>
      <c r="AU419" s="1">
        <v>14978.9395890909</v>
      </c>
      <c r="AV419" s="1">
        <v>35085.003449999997</v>
      </c>
      <c r="AW419" s="1">
        <v>5301.6500898659297</v>
      </c>
      <c r="AX419" s="1">
        <v>11256.8115839684</v>
      </c>
      <c r="AY419" s="1">
        <v>663.03075803071101</v>
      </c>
      <c r="AZ419" s="1">
        <v>13924.587529726699</v>
      </c>
      <c r="BA419" s="1">
        <v>13953.654672823999</v>
      </c>
      <c r="BB419" s="1">
        <v>9722.5702664432902</v>
      </c>
      <c r="BC419" s="1">
        <v>17731.2189302976</v>
      </c>
      <c r="BD419" s="1">
        <v>15358.781675372</v>
      </c>
      <c r="BE419" s="1">
        <v>11169.5927442008</v>
      </c>
      <c r="BF419" s="1">
        <v>9165.5955352021592</v>
      </c>
      <c r="BG419" s="1">
        <v>11640.4254987075</v>
      </c>
      <c r="BH419" s="1">
        <v>11640.4254987075</v>
      </c>
      <c r="BI419" s="1">
        <v>24492.701955433498</v>
      </c>
      <c r="BJ419" s="1">
        <v>25404.244004478001</v>
      </c>
      <c r="BK419" s="1">
        <v>66694.914035550304</v>
      </c>
      <c r="BL419" s="1">
        <v>61860.230098125197</v>
      </c>
      <c r="BM419" s="1">
        <v>27109.292575489399</v>
      </c>
      <c r="BN419" s="1">
        <v>189180.74045117601</v>
      </c>
      <c r="BO419" s="1">
        <v>33875.159705496699</v>
      </c>
      <c r="BP419" s="1">
        <v>74837.396919305495</v>
      </c>
      <c r="BQ419" s="1">
        <v>39531.8419477629</v>
      </c>
      <c r="BR419" s="1">
        <v>44973.263649078901</v>
      </c>
      <c r="BS419" s="1">
        <v>59211.892700207303</v>
      </c>
      <c r="BT419" s="1">
        <v>59211.892700207303</v>
      </c>
      <c r="BU419" s="1">
        <v>26253.602145500499</v>
      </c>
      <c r="BV419" s="7">
        <v>2.2553816566598299</v>
      </c>
      <c r="BW419" s="7">
        <v>0.44338393772385898</v>
      </c>
      <c r="BX419" s="1">
        <v>11957.244362712599</v>
      </c>
      <c r="BY419" s="1">
        <v>25388.406358958298</v>
      </c>
      <c r="BZ419" s="1">
        <v>1495.3874094637299</v>
      </c>
      <c r="CA419" s="1">
        <v>31405.259291099999</v>
      </c>
      <c r="CB419" s="1">
        <v>31470.816792453101</v>
      </c>
      <c r="CC419" s="1">
        <v>21928.106634522501</v>
      </c>
      <c r="CD419" s="1">
        <v>39990.665925612899</v>
      </c>
      <c r="CE419" s="1">
        <v>34639.914459277301</v>
      </c>
      <c r="CF419" s="1">
        <v>25191.6945876313</v>
      </c>
      <c r="CG419" s="1">
        <v>20671.916042458201</v>
      </c>
      <c r="CH419" s="1">
        <v>26253.602145500499</v>
      </c>
      <c r="CI419" s="1">
        <v>10859.6706384969</v>
      </c>
      <c r="CJ419" s="1">
        <v>11263.833741603201</v>
      </c>
      <c r="CK419" s="1">
        <v>29571.453611236499</v>
      </c>
      <c r="CL419" s="1">
        <v>27427.832409410701</v>
      </c>
      <c r="CM419" s="1">
        <v>12019.8248910286</v>
      </c>
      <c r="CN419" s="1">
        <v>83879.701642757893</v>
      </c>
      <c r="CO419" s="1">
        <v>15019.701701247701</v>
      </c>
      <c r="CP419" s="1">
        <v>33181.699735085</v>
      </c>
      <c r="CQ419" s="1">
        <v>17527.783748276299</v>
      </c>
      <c r="CR419" s="1">
        <v>19940.422729021899</v>
      </c>
      <c r="CS419" s="1">
        <v>26253.602145500499</v>
      </c>
      <c r="CT419" s="20">
        <v>13920.0107383207</v>
      </c>
      <c r="CU419" s="20">
        <v>24308.189229570398</v>
      </c>
      <c r="CV419" s="20">
        <v>27623.1478203027</v>
      </c>
      <c r="CW419" s="20">
        <v>30445.6146268189</v>
      </c>
      <c r="CX419" s="20">
        <v>11060.628623934401</v>
      </c>
      <c r="CY419" s="20">
        <v>11171.0683146545</v>
      </c>
      <c r="CZ419" s="20">
        <v>30582.076239813701</v>
      </c>
      <c r="DA419" s="20">
        <v>27653.058955480101</v>
      </c>
      <c r="DB419" s="20">
        <v>14117.4569030983</v>
      </c>
      <c r="DC419" s="22">
        <v>22164.5778165054</v>
      </c>
      <c r="DD419" s="22">
        <v>39487.940051755097</v>
      </c>
      <c r="DE419" s="22">
        <v>32156.045118321999</v>
      </c>
      <c r="DF419" s="22">
        <v>27562.377976731601</v>
      </c>
      <c r="DG419" s="22">
        <v>19977.4655173789</v>
      </c>
      <c r="DH419" s="22">
        <v>76648.090852569803</v>
      </c>
      <c r="DI419" s="22">
        <v>12697.213704657601</v>
      </c>
      <c r="DJ419" s="22">
        <v>33579.4372308604</v>
      </c>
      <c r="DK419" s="22">
        <v>15462.552262019901</v>
      </c>
      <c r="DL419" s="22">
        <v>25241.061026553802</v>
      </c>
      <c r="DM419" s="6">
        <v>0.52401296185305002</v>
      </c>
      <c r="DN419" s="6">
        <v>1.4379572813658399</v>
      </c>
      <c r="DO419" s="5">
        <v>7.7577433498092804E-2</v>
      </c>
      <c r="DP419" s="5">
        <v>0.374479270333134</v>
      </c>
      <c r="DQ419" s="24">
        <v>21209.027939110401</v>
      </c>
      <c r="DR419" s="26">
        <v>30497.6761557354</v>
      </c>
      <c r="DS419" t="s">
        <v>1441</v>
      </c>
      <c r="DT419" t="s">
        <v>1442</v>
      </c>
      <c r="DU419" t="s">
        <v>971</v>
      </c>
      <c r="DV419" t="s">
        <v>971</v>
      </c>
      <c r="DW419" t="s">
        <v>6183</v>
      </c>
      <c r="DX419" t="s">
        <v>6184</v>
      </c>
      <c r="DY419" t="s">
        <v>6185</v>
      </c>
      <c r="DZ419" t="s">
        <v>6186</v>
      </c>
      <c r="EA419" t="s">
        <v>6187</v>
      </c>
      <c r="EB419" t="str">
        <f>"CHI3L1"</f>
        <v>CHI3L1</v>
      </c>
      <c r="EC419" t="s">
        <v>1508</v>
      </c>
      <c r="ED419" t="s">
        <v>1506</v>
      </c>
      <c r="EE419">
        <v>9606</v>
      </c>
      <c r="EF419" s="15" t="str">
        <f>HYPERLINK("http://www.uniprot.org/uniprot/P36222", "P36222")</f>
        <v>P36222</v>
      </c>
      <c r="EG419" t="s">
        <v>6188</v>
      </c>
      <c r="EH419" t="s">
        <v>6189</v>
      </c>
      <c r="EI419" t="s">
        <v>6190</v>
      </c>
      <c r="EJ419" t="s">
        <v>1510</v>
      </c>
      <c r="EK419" t="s">
        <v>1508</v>
      </c>
      <c r="EL419" t="s">
        <v>6191</v>
      </c>
      <c r="EM419" t="s">
        <v>1528</v>
      </c>
      <c r="EN419" t="s">
        <v>2270</v>
      </c>
      <c r="EO419" t="s">
        <v>3660</v>
      </c>
      <c r="EP419" t="s">
        <v>1617</v>
      </c>
      <c r="EQ419" t="s">
        <v>1514</v>
      </c>
      <c r="ER419" t="s">
        <v>6192</v>
      </c>
      <c r="ES419" t="s">
        <v>6193</v>
      </c>
      <c r="ET419" t="s">
        <v>6194</v>
      </c>
      <c r="EU419" t="s">
        <v>1508</v>
      </c>
      <c r="EV419" t="s">
        <v>2124</v>
      </c>
      <c r="EW419" t="s">
        <v>98</v>
      </c>
    </row>
    <row r="420" spans="1:153">
      <c r="A420">
        <v>397</v>
      </c>
      <c r="B420">
        <v>1</v>
      </c>
      <c r="C420" t="s">
        <v>973</v>
      </c>
      <c r="D420" t="s">
        <v>98</v>
      </c>
      <c r="E420" t="s">
        <v>98</v>
      </c>
      <c r="F420" t="s">
        <v>98</v>
      </c>
      <c r="G420" t="s">
        <v>98</v>
      </c>
      <c r="H420" t="s">
        <v>98</v>
      </c>
      <c r="I420">
        <v>7.7</v>
      </c>
      <c r="J420">
        <v>181</v>
      </c>
      <c r="K420">
        <v>19408</v>
      </c>
      <c r="L420" t="s">
        <v>974</v>
      </c>
      <c r="M420">
        <v>3</v>
      </c>
      <c r="N420">
        <v>3</v>
      </c>
      <c r="O420">
        <v>1</v>
      </c>
      <c r="P420">
        <v>2</v>
      </c>
      <c r="Q420">
        <v>1</v>
      </c>
      <c r="R420">
        <v>2</v>
      </c>
      <c r="S420">
        <v>1</v>
      </c>
      <c r="T420">
        <v>2</v>
      </c>
      <c r="U420">
        <v>1</v>
      </c>
      <c r="V420">
        <v>2</v>
      </c>
      <c r="W420" s="1">
        <v>41354.682130000001</v>
      </c>
      <c r="X420" s="1">
        <v>33308.692629999998</v>
      </c>
      <c r="Y420" s="1">
        <v>7204.2789620000003</v>
      </c>
      <c r="Z420" s="1">
        <v>89539.958499999993</v>
      </c>
      <c r="AA420" s="1">
        <v>31582.971679999999</v>
      </c>
      <c r="AB420" s="1">
        <v>28160.093260000001</v>
      </c>
      <c r="AC420" s="1">
        <v>61442.309569999998</v>
      </c>
      <c r="AD420" s="1">
        <v>56804.06738</v>
      </c>
      <c r="AE420" s="1">
        <v>63607.859859999997</v>
      </c>
      <c r="AF420" s="1">
        <v>54136.712650000001</v>
      </c>
      <c r="AG420" s="1">
        <v>51104.149740000001</v>
      </c>
      <c r="AH420">
        <v>1</v>
      </c>
      <c r="AI420" s="1">
        <v>842.58892800000001</v>
      </c>
      <c r="AJ420" s="1">
        <v>2093.813721</v>
      </c>
      <c r="AK420" s="1">
        <v>2095.4216310000002</v>
      </c>
      <c r="AL420" s="1">
        <v>2569.2211910000001</v>
      </c>
      <c r="AM420" s="1">
        <v>1527.8544919999999</v>
      </c>
      <c r="AN420" s="1">
        <v>1860.0780030000001</v>
      </c>
      <c r="AO420" s="1">
        <v>2471.3103030000002</v>
      </c>
      <c r="AP420" s="1">
        <v>2062.8142090000001</v>
      </c>
      <c r="AQ420" s="1">
        <v>864.73040800000001</v>
      </c>
      <c r="AR420" s="1">
        <v>5040.0107420000004</v>
      </c>
      <c r="AS420" s="1">
        <v>2142.7843630000002</v>
      </c>
      <c r="AT420" s="1">
        <v>24628.018379681798</v>
      </c>
      <c r="AU420" s="1">
        <v>47113.252396545402</v>
      </c>
      <c r="AV420" s="1">
        <v>2142.7843628181799</v>
      </c>
      <c r="AW420" s="1">
        <v>20667.6677860411</v>
      </c>
      <c r="AX420" s="1">
        <v>29455.695718979601</v>
      </c>
      <c r="AY420" s="1">
        <v>5118.6132419522401</v>
      </c>
      <c r="AZ420" s="1">
        <v>65508.367540598301</v>
      </c>
      <c r="BA420" s="1">
        <v>55862.440634060702</v>
      </c>
      <c r="BB420" s="1">
        <v>20341.4841534404</v>
      </c>
      <c r="BC420" s="1">
        <v>36139.219169959797</v>
      </c>
      <c r="BD420" s="1">
        <v>39231.019110055699</v>
      </c>
      <c r="BE420" s="1">
        <v>39799.855710411903</v>
      </c>
      <c r="BF420" s="1">
        <v>36762.988143075199</v>
      </c>
      <c r="BG420" s="1">
        <v>36309.307143374601</v>
      </c>
      <c r="BH420" s="1">
        <v>36309.307143374601</v>
      </c>
      <c r="BI420" s="1">
        <v>1715.1542513356001</v>
      </c>
      <c r="BJ420" s="1">
        <v>3952.3941490702</v>
      </c>
      <c r="BK420" s="1">
        <v>3735.0538746637299</v>
      </c>
      <c r="BL420" s="1">
        <v>4050.3173375450001</v>
      </c>
      <c r="BM420" s="1">
        <v>2408.5287195577598</v>
      </c>
      <c r="BN420" s="1">
        <v>3181.3140559667299</v>
      </c>
      <c r="BO420" s="1">
        <v>4033.27764218526</v>
      </c>
      <c r="BP420" s="1">
        <v>3507.3941877409702</v>
      </c>
      <c r="BQ420" s="1">
        <v>2543.9404504970998</v>
      </c>
      <c r="BR420" s="1">
        <v>5310.0323318618503</v>
      </c>
      <c r="BS420" s="1">
        <v>3616.31196538013</v>
      </c>
      <c r="BT420" s="1">
        <v>3616.31196538013</v>
      </c>
      <c r="BU420" s="1">
        <v>11458.873499487099</v>
      </c>
      <c r="BV420" s="7">
        <v>0.31559053039044299</v>
      </c>
      <c r="BW420" s="7">
        <v>3.1686628833977202</v>
      </c>
      <c r="BX420" s="1">
        <v>6522.52023853019</v>
      </c>
      <c r="BY420" s="1">
        <v>9295.9386349722899</v>
      </c>
      <c r="BZ420" s="1">
        <v>1615.38586789125</v>
      </c>
      <c r="CA420" s="1">
        <v>20673.820457149501</v>
      </c>
      <c r="CB420" s="1">
        <v>17629.6572686078</v>
      </c>
      <c r="CC420" s="1">
        <v>6419.57977291307</v>
      </c>
      <c r="CD420" s="1">
        <v>11405.1953457441</v>
      </c>
      <c r="CE420" s="1">
        <v>12380.9381287001</v>
      </c>
      <c r="CF420" s="1">
        <v>12560.457573112</v>
      </c>
      <c r="CG420" s="1">
        <v>11602.0509268107</v>
      </c>
      <c r="CH420" s="1">
        <v>11458.873499487099</v>
      </c>
      <c r="CI420" s="1">
        <v>5434.7456155089403</v>
      </c>
      <c r="CJ420" s="1">
        <v>12523.8046407171</v>
      </c>
      <c r="CK420" s="1">
        <v>11835.126580137799</v>
      </c>
      <c r="CL420" s="1">
        <v>12834.090213461101</v>
      </c>
      <c r="CM420" s="1">
        <v>7631.8155572601299</v>
      </c>
      <c r="CN420" s="1">
        <v>10080.511769573201</v>
      </c>
      <c r="CO420" s="1">
        <v>12780.097163230301</v>
      </c>
      <c r="CP420" s="1">
        <v>11113.7497801397</v>
      </c>
      <c r="CQ420" s="1">
        <v>8060.8896830642698</v>
      </c>
      <c r="CR420" s="1">
        <v>16825.7023596125</v>
      </c>
      <c r="CS420" s="1">
        <v>11458.873499487099</v>
      </c>
      <c r="CT420" s="20">
        <v>7593.1835970823104</v>
      </c>
      <c r="CU420" s="20">
        <v>8900.4182543205698</v>
      </c>
      <c r="CV420" s="20">
        <v>18184.087996371902</v>
      </c>
      <c r="CW420" s="20">
        <v>17055.348602570899</v>
      </c>
      <c r="CX420" s="20">
        <v>5535.3154731606201</v>
      </c>
      <c r="CY420" s="20">
        <v>12420.662485819499</v>
      </c>
      <c r="CZ420" s="20">
        <v>12239.5993156078</v>
      </c>
      <c r="DA420" s="20">
        <v>12939.4787023353</v>
      </c>
      <c r="DB420" s="20">
        <v>8963.6769419520206</v>
      </c>
      <c r="DC420" s="22">
        <v>6488.8080762059699</v>
      </c>
      <c r="DD420" s="22">
        <v>11261.819718857199</v>
      </c>
      <c r="DE420" s="22">
        <v>11493.157858160001</v>
      </c>
      <c r="DF420" s="22">
        <v>13742.4688913461</v>
      </c>
      <c r="DG420" s="22">
        <v>11212.2926508206</v>
      </c>
      <c r="DH420" s="22">
        <v>9211.4297836365804</v>
      </c>
      <c r="DI420" s="22">
        <v>10803.917952268201</v>
      </c>
      <c r="DJ420" s="22">
        <v>11246.9664339434</v>
      </c>
      <c r="DK420" s="22">
        <v>7111.1059899409602</v>
      </c>
      <c r="DL420" s="22">
        <v>21298.373953501501</v>
      </c>
      <c r="DM420" s="6">
        <v>-1.8914612899769801E-2</v>
      </c>
      <c r="DN420" s="6">
        <v>-1.01315789106092</v>
      </c>
      <c r="DO420" s="5">
        <v>0.931179753637014</v>
      </c>
      <c r="DP420" s="5">
        <v>0.97284327728967601</v>
      </c>
      <c r="DQ420" s="24">
        <v>11536.863485469001</v>
      </c>
      <c r="DR420" s="26">
        <v>11387.0341308681</v>
      </c>
      <c r="DS420" t="s">
        <v>1443</v>
      </c>
      <c r="DT420" t="s">
        <v>1442</v>
      </c>
      <c r="DU420" t="s">
        <v>973</v>
      </c>
      <c r="DV420" t="s">
        <v>973</v>
      </c>
      <c r="DW420" t="s">
        <v>6195</v>
      </c>
      <c r="DX420" t="s">
        <v>6196</v>
      </c>
      <c r="DY420" t="s">
        <v>6197</v>
      </c>
      <c r="DZ420" t="s">
        <v>6198</v>
      </c>
      <c r="EA420" t="s">
        <v>6199</v>
      </c>
      <c r="EB420" t="str">
        <f>"NBL1"</f>
        <v>NBL1</v>
      </c>
      <c r="EC420" t="s">
        <v>6200</v>
      </c>
      <c r="ED420" t="s">
        <v>1506</v>
      </c>
      <c r="EE420">
        <v>9606</v>
      </c>
      <c r="EF420" s="15" t="str">
        <f>HYPERLINK("http://www.uniprot.org/uniprot/P41271", "P41271")</f>
        <v>P41271</v>
      </c>
      <c r="EG420" t="s">
        <v>6201</v>
      </c>
      <c r="EH420" t="s">
        <v>1508</v>
      </c>
      <c r="EI420" t="s">
        <v>1509</v>
      </c>
      <c r="EJ420" t="s">
        <v>2410</v>
      </c>
      <c r="EK420" t="s">
        <v>1508</v>
      </c>
      <c r="EL420" t="s">
        <v>6202</v>
      </c>
      <c r="EM420" t="s">
        <v>1528</v>
      </c>
      <c r="EN420" t="s">
        <v>1508</v>
      </c>
      <c r="EO420" t="s">
        <v>1508</v>
      </c>
      <c r="EP420" t="s">
        <v>4142</v>
      </c>
      <c r="EQ420" t="s">
        <v>1514</v>
      </c>
      <c r="ER420" t="s">
        <v>6203</v>
      </c>
      <c r="ES420" t="s">
        <v>3613</v>
      </c>
      <c r="ET420" t="s">
        <v>6204</v>
      </c>
      <c r="EU420" t="s">
        <v>1508</v>
      </c>
      <c r="EV420" t="s">
        <v>1508</v>
      </c>
      <c r="EW420" t="s">
        <v>98</v>
      </c>
    </row>
    <row r="421" spans="1:153">
      <c r="A421">
        <v>87</v>
      </c>
      <c r="B421">
        <v>1</v>
      </c>
      <c r="C421" t="s">
        <v>975</v>
      </c>
      <c r="D421" t="s">
        <v>98</v>
      </c>
      <c r="E421" t="s">
        <v>98</v>
      </c>
      <c r="F421" t="s">
        <v>98</v>
      </c>
      <c r="G421" t="s">
        <v>98</v>
      </c>
      <c r="H421" t="s">
        <v>98</v>
      </c>
      <c r="I421">
        <v>4.2</v>
      </c>
      <c r="J421">
        <v>454</v>
      </c>
      <c r="K421">
        <v>51386</v>
      </c>
      <c r="L421" t="s">
        <v>976</v>
      </c>
      <c r="M421">
        <v>6</v>
      </c>
      <c r="N421">
        <v>6</v>
      </c>
      <c r="O421">
        <v>1</v>
      </c>
      <c r="P421">
        <v>4</v>
      </c>
      <c r="Q421">
        <v>2</v>
      </c>
      <c r="R421">
        <v>4</v>
      </c>
      <c r="S421">
        <v>2</v>
      </c>
      <c r="T421">
        <v>4</v>
      </c>
      <c r="U421">
        <v>2</v>
      </c>
      <c r="V421">
        <v>4</v>
      </c>
      <c r="W421" s="1">
        <v>72287.838870000007</v>
      </c>
      <c r="X421" s="1">
        <v>42001.95435</v>
      </c>
      <c r="Y421" s="1">
        <v>8429.7911380000005</v>
      </c>
      <c r="Z421" s="1">
        <v>58454.016109999997</v>
      </c>
      <c r="AA421" s="1">
        <v>20051.71961</v>
      </c>
      <c r="AB421" s="1">
        <v>44217.09375</v>
      </c>
      <c r="AC421" s="1">
        <v>70841.247069999998</v>
      </c>
      <c r="AD421" s="1">
        <v>36682.767330000002</v>
      </c>
      <c r="AE421" s="1">
        <v>46822.937010000001</v>
      </c>
      <c r="AF421" s="1">
        <v>43230.111080000002</v>
      </c>
      <c r="AG421" s="1">
        <v>48287.7428</v>
      </c>
      <c r="AH421">
        <v>2</v>
      </c>
      <c r="AI421" s="1">
        <v>4303.1245120000003</v>
      </c>
      <c r="AJ421" s="1">
        <v>4652.5903319999998</v>
      </c>
      <c r="AK421" s="1">
        <v>3834.280518</v>
      </c>
      <c r="AL421" s="1">
        <v>3944.536987</v>
      </c>
      <c r="AM421" s="1">
        <v>3466.7463680000001</v>
      </c>
      <c r="AN421" s="1">
        <v>4368.8194579999999</v>
      </c>
      <c r="AO421" s="1">
        <v>2673.9324339999998</v>
      </c>
      <c r="AP421" s="1">
        <v>6012.5375969999996</v>
      </c>
      <c r="AQ421" s="1">
        <v>2190.8544459999998</v>
      </c>
      <c r="AR421" s="1">
        <v>5000.1966560000001</v>
      </c>
      <c r="AS421" s="1">
        <v>4044.761931</v>
      </c>
      <c r="AT421" s="1">
        <v>24354.527288954501</v>
      </c>
      <c r="AU421" s="1">
        <v>44664.292647090901</v>
      </c>
      <c r="AV421" s="1">
        <v>4044.7619308181802</v>
      </c>
      <c r="AW421" s="1">
        <v>36127.010577412097</v>
      </c>
      <c r="AX421" s="1">
        <v>37143.360764083904</v>
      </c>
      <c r="AY421" s="1">
        <v>5989.33505677017</v>
      </c>
      <c r="AZ421" s="1">
        <v>42765.567861614902</v>
      </c>
      <c r="BA421" s="1">
        <v>35466.516820321398</v>
      </c>
      <c r="BB421" s="1">
        <v>31940.2817143516</v>
      </c>
      <c r="BC421" s="1">
        <v>41667.4987000494</v>
      </c>
      <c r="BD421" s="1">
        <v>25334.494737953399</v>
      </c>
      <c r="BE421" s="1">
        <v>29297.419234625198</v>
      </c>
      <c r="BF421" s="1">
        <v>29356.567535466402</v>
      </c>
      <c r="BG421" s="1">
        <v>34308.260552335203</v>
      </c>
      <c r="BH421" s="1">
        <v>34308.260552335203</v>
      </c>
      <c r="BI421" s="1">
        <v>8759.3392881412892</v>
      </c>
      <c r="BJ421" s="1">
        <v>8782.4769805381402</v>
      </c>
      <c r="BK421" s="1">
        <v>6834.5406449149796</v>
      </c>
      <c r="BL421" s="1">
        <v>6218.4706412199403</v>
      </c>
      <c r="BM421" s="1">
        <v>5465.0218554651201</v>
      </c>
      <c r="BN421" s="1">
        <v>7472.0451117104903</v>
      </c>
      <c r="BO421" s="1">
        <v>4363.9650956313799</v>
      </c>
      <c r="BP421" s="1">
        <v>10223.0919921358</v>
      </c>
      <c r="BQ421" s="1">
        <v>6445.2495191204398</v>
      </c>
      <c r="BR421" s="1">
        <v>5268.0851823921603</v>
      </c>
      <c r="BS421" s="1">
        <v>6826.2216304914</v>
      </c>
      <c r="BT421" s="1">
        <v>6826.2216304914</v>
      </c>
      <c r="BU421" s="1">
        <v>15303.456808410499</v>
      </c>
      <c r="BV421" s="7">
        <v>0.446057496417399</v>
      </c>
      <c r="BW421" s="7">
        <v>2.2418634548947098</v>
      </c>
      <c r="BX421" s="1">
        <v>16114.7238912054</v>
      </c>
      <c r="BY421" s="1">
        <v>16568.074510955499</v>
      </c>
      <c r="BZ421" s="1">
        <v>2671.5878006278699</v>
      </c>
      <c r="CA421" s="1">
        <v>19075.902133220301</v>
      </c>
      <c r="CB421" s="1">
        <v>15820.105699518101</v>
      </c>
      <c r="CC421" s="1">
        <v>14247.2020963701</v>
      </c>
      <c r="CD421" s="1">
        <v>18586.100152119299</v>
      </c>
      <c r="CE421" s="1">
        <v>11300.6412958112</v>
      </c>
      <c r="CF421" s="1">
        <v>13068.3334752878</v>
      </c>
      <c r="CG421" s="1">
        <v>13094.717018278399</v>
      </c>
      <c r="CH421" s="1">
        <v>15303.456808410499</v>
      </c>
      <c r="CI421" s="1">
        <v>19637.2426391074</v>
      </c>
      <c r="CJ421" s="1">
        <v>19689.114186122501</v>
      </c>
      <c r="CK421" s="1">
        <v>15322.1069028274</v>
      </c>
      <c r="CL421" s="1">
        <v>13940.9620758867</v>
      </c>
      <c r="CM421" s="1">
        <v>12251.8327779681</v>
      </c>
      <c r="CN421" s="1">
        <v>16751.304869268399</v>
      </c>
      <c r="CO421" s="1">
        <v>9783.4138663321301</v>
      </c>
      <c r="CP421" s="1">
        <v>22918.7763331961</v>
      </c>
      <c r="CQ421" s="1">
        <v>14449.3693545938</v>
      </c>
      <c r="CR421" s="1">
        <v>11810.327647677301</v>
      </c>
      <c r="CS421" s="1">
        <v>15303.456808410499</v>
      </c>
      <c r="CT421" s="20">
        <v>18759.935216358201</v>
      </c>
      <c r="CU421" s="20">
        <v>15863.1418092071</v>
      </c>
      <c r="CV421" s="20">
        <v>16778.605759860799</v>
      </c>
      <c r="CW421" s="20">
        <v>15304.7454935639</v>
      </c>
      <c r="CX421" s="20">
        <v>20000.629416816198</v>
      </c>
      <c r="CY421" s="20">
        <v>19526.9607732068</v>
      </c>
      <c r="CZ421" s="20">
        <v>15845.7493370834</v>
      </c>
      <c r="DA421" s="20">
        <v>14055.4397601006</v>
      </c>
      <c r="DB421" s="20">
        <v>14389.9534972451</v>
      </c>
      <c r="DC421" s="22">
        <v>14400.842936221499</v>
      </c>
      <c r="DD421" s="22">
        <v>18352.452794059202</v>
      </c>
      <c r="DE421" s="22">
        <v>10490.324154849601</v>
      </c>
      <c r="DF421" s="22">
        <v>14298.138837738599</v>
      </c>
      <c r="DG421" s="22">
        <v>12654.8142492061</v>
      </c>
      <c r="DH421" s="22">
        <v>15307.1066345363</v>
      </c>
      <c r="DI421" s="22">
        <v>8270.6101021706309</v>
      </c>
      <c r="DJ421" s="22">
        <v>23193.495735088702</v>
      </c>
      <c r="DK421" s="22">
        <v>12746.855621185199</v>
      </c>
      <c r="DL421" s="22">
        <v>14949.793439671999</v>
      </c>
      <c r="DM421" s="6">
        <v>-0.20931638343144601</v>
      </c>
      <c r="DN421" s="6">
        <v>-1.1561250664821401</v>
      </c>
      <c r="DO421" s="5">
        <v>0.173432609328143</v>
      </c>
      <c r="DP421" s="5">
        <v>0.51661774291482698</v>
      </c>
      <c r="DQ421" s="24">
        <v>16725.017895937999</v>
      </c>
      <c r="DR421" s="26">
        <v>14466.4434504728</v>
      </c>
      <c r="DS421" t="s">
        <v>1443</v>
      </c>
      <c r="DT421" t="s">
        <v>1442</v>
      </c>
      <c r="DU421" t="s">
        <v>975</v>
      </c>
      <c r="DV421" t="s">
        <v>975</v>
      </c>
      <c r="DW421" t="s">
        <v>6205</v>
      </c>
      <c r="DX421" t="s">
        <v>6206</v>
      </c>
      <c r="DY421" t="s">
        <v>6207</v>
      </c>
      <c r="DZ421" t="s">
        <v>6208</v>
      </c>
      <c r="EA421" t="s">
        <v>6209</v>
      </c>
      <c r="EB421" t="str">
        <f>"OLFM2"</f>
        <v>OLFM2</v>
      </c>
      <c r="EC421" t="s">
        <v>6210</v>
      </c>
      <c r="ED421" t="s">
        <v>1506</v>
      </c>
      <c r="EE421">
        <v>9606</v>
      </c>
      <c r="EF421" s="15" t="str">
        <f>HYPERLINK("http://www.uniprot.org/uniprot/O95897", "O95897")</f>
        <v>O95897</v>
      </c>
      <c r="EG421" t="s">
        <v>6211</v>
      </c>
      <c r="EH421" t="s">
        <v>1508</v>
      </c>
      <c r="EI421" t="s">
        <v>6212</v>
      </c>
      <c r="EJ421" t="s">
        <v>1510</v>
      </c>
      <c r="EK421" t="s">
        <v>1508</v>
      </c>
      <c r="EL421" t="s">
        <v>1508</v>
      </c>
      <c r="EM421" t="s">
        <v>2076</v>
      </c>
      <c r="EN421" t="s">
        <v>1508</v>
      </c>
      <c r="EO421" t="s">
        <v>1508</v>
      </c>
      <c r="EP421" t="s">
        <v>1617</v>
      </c>
      <c r="EQ421" t="s">
        <v>1508</v>
      </c>
      <c r="ER421" t="s">
        <v>6213</v>
      </c>
      <c r="ES421" t="s">
        <v>6214</v>
      </c>
      <c r="ET421" t="s">
        <v>1508</v>
      </c>
      <c r="EU421" t="s">
        <v>1508</v>
      </c>
      <c r="EV421" t="s">
        <v>1508</v>
      </c>
      <c r="EW421" t="s">
        <v>98</v>
      </c>
    </row>
    <row r="422" spans="1:153">
      <c r="A422">
        <v>343</v>
      </c>
      <c r="B422">
        <v>1</v>
      </c>
      <c r="C422" t="s">
        <v>977</v>
      </c>
      <c r="D422" t="s">
        <v>98</v>
      </c>
      <c r="E422" t="s">
        <v>98</v>
      </c>
      <c r="F422" t="s">
        <v>98</v>
      </c>
      <c r="G422" t="s">
        <v>98</v>
      </c>
      <c r="H422" t="s">
        <v>98</v>
      </c>
      <c r="I422">
        <v>8.8000000000000007</v>
      </c>
      <c r="J422">
        <v>272</v>
      </c>
      <c r="K422">
        <v>30570</v>
      </c>
      <c r="L422" t="s">
        <v>978</v>
      </c>
      <c r="M422">
        <v>3</v>
      </c>
      <c r="N422">
        <v>3</v>
      </c>
      <c r="O422">
        <v>1</v>
      </c>
      <c r="P422">
        <v>2</v>
      </c>
      <c r="Q422">
        <v>1</v>
      </c>
      <c r="R422">
        <v>2</v>
      </c>
      <c r="S422">
        <v>1</v>
      </c>
      <c r="T422">
        <v>2</v>
      </c>
      <c r="U422">
        <v>1</v>
      </c>
      <c r="V422">
        <v>2</v>
      </c>
      <c r="W422" s="1">
        <v>23492.690429999999</v>
      </c>
      <c r="X422" s="1">
        <v>23289.144530000001</v>
      </c>
      <c r="Y422" s="1">
        <v>2115.7678219999998</v>
      </c>
      <c r="Z422" s="1">
        <v>28571.67383</v>
      </c>
      <c r="AA422" s="1">
        <v>7680.6284180000002</v>
      </c>
      <c r="AB422" s="1">
        <v>27506.54883</v>
      </c>
      <c r="AC422" s="1">
        <v>36680.16113</v>
      </c>
      <c r="AD422" s="1">
        <v>17613.722170000001</v>
      </c>
      <c r="AE422" s="1">
        <v>28926.604490000002</v>
      </c>
      <c r="AF422" s="1">
        <v>32172.242190000001</v>
      </c>
      <c r="AG422" s="1">
        <v>25103.712889999999</v>
      </c>
      <c r="AH422">
        <v>1</v>
      </c>
      <c r="AI422" s="1">
        <v>20521.160159999999</v>
      </c>
      <c r="AJ422" s="1">
        <v>30105.132809999999</v>
      </c>
      <c r="AK422" s="1">
        <v>16136.4043</v>
      </c>
      <c r="AL422" s="1">
        <v>26155.900389999999</v>
      </c>
      <c r="AM422" s="1">
        <v>24351.621090000001</v>
      </c>
      <c r="AN422" s="1">
        <v>24296.921880000002</v>
      </c>
      <c r="AO422" s="1">
        <v>38827.269529999998</v>
      </c>
      <c r="AP422" s="1">
        <v>18725.115229999999</v>
      </c>
      <c r="AQ422" s="1">
        <v>23730.85742</v>
      </c>
      <c r="AR422" s="1">
        <v>27372.824219999999</v>
      </c>
      <c r="AS422" s="1">
        <v>25022.3207</v>
      </c>
      <c r="AT422" s="1">
        <v>24018.110202727199</v>
      </c>
      <c r="AU422" s="1">
        <v>23013.899702727202</v>
      </c>
      <c r="AV422" s="1">
        <v>25022.3207027272</v>
      </c>
      <c r="AW422" s="1">
        <v>11740.850036792301</v>
      </c>
      <c r="AX422" s="1">
        <v>20595.163023995799</v>
      </c>
      <c r="AY422" s="1">
        <v>1503.2451197002399</v>
      </c>
      <c r="AZ422" s="1">
        <v>20903.334576659799</v>
      </c>
      <c r="BA422" s="1">
        <v>13585.1259780126</v>
      </c>
      <c r="BB422" s="1">
        <v>19869.395387836201</v>
      </c>
      <c r="BC422" s="1">
        <v>21574.585843917401</v>
      </c>
      <c r="BD422" s="1">
        <v>12164.697052904599</v>
      </c>
      <c r="BE422" s="1">
        <v>18099.566428238501</v>
      </c>
      <c r="BF422" s="1">
        <v>21847.4247931106</v>
      </c>
      <c r="BG422" s="1">
        <v>17836.094062800901</v>
      </c>
      <c r="BH422" s="1">
        <v>17836.094062800901</v>
      </c>
      <c r="BI422" s="1">
        <v>41772.392113325797</v>
      </c>
      <c r="BJ422" s="1">
        <v>56828.0499749507</v>
      </c>
      <c r="BK422" s="1">
        <v>28762.869730944101</v>
      </c>
      <c r="BL422" s="1">
        <v>41234.167458926699</v>
      </c>
      <c r="BM422" s="1">
        <v>38388.196696844498</v>
      </c>
      <c r="BN422" s="1">
        <v>41555.321319269198</v>
      </c>
      <c r="BO422" s="1">
        <v>63367.662859798402</v>
      </c>
      <c r="BP422" s="1">
        <v>31838.233436602201</v>
      </c>
      <c r="BQ422" s="1">
        <v>69813.536747648803</v>
      </c>
      <c r="BR422" s="1">
        <v>28839.339648885802</v>
      </c>
      <c r="BS422" s="1">
        <v>42229.409226367803</v>
      </c>
      <c r="BT422" s="1">
        <v>42229.409226367803</v>
      </c>
      <c r="BU422" s="1">
        <v>27444.629987995901</v>
      </c>
      <c r="BV422" s="7">
        <v>1.5387130103352999</v>
      </c>
      <c r="BW422" s="7">
        <v>0.64989377049726005</v>
      </c>
      <c r="BX422" s="1">
        <v>18065.798704008099</v>
      </c>
      <c r="BY422" s="1">
        <v>31690.045294998901</v>
      </c>
      <c r="BZ422" s="1">
        <v>2313.0628234058099</v>
      </c>
      <c r="CA422" s="1">
        <v>32164.2328724982</v>
      </c>
      <c r="CB422" s="1">
        <v>20903.610089412101</v>
      </c>
      <c r="CC422" s="1">
        <v>30573.2971907598</v>
      </c>
      <c r="CD422" s="1">
        <v>33197.095930631498</v>
      </c>
      <c r="CE422" s="1">
        <v>18717.977622091901</v>
      </c>
      <c r="CF422" s="1">
        <v>27850.038344558601</v>
      </c>
      <c r="CG422" s="1">
        <v>33616.916771481301</v>
      </c>
      <c r="CH422" s="1">
        <v>27444.629987995901</v>
      </c>
      <c r="CI422" s="1">
        <v>27147.617413219301</v>
      </c>
      <c r="CJ422" s="1">
        <v>36932.195668227498</v>
      </c>
      <c r="CK422" s="1">
        <v>18692.809859764799</v>
      </c>
      <c r="CL422" s="1">
        <v>26797.828563197301</v>
      </c>
      <c r="CM422" s="1">
        <v>24948.249893902699</v>
      </c>
      <c r="CN422" s="1">
        <v>27006.544456405099</v>
      </c>
      <c r="CO422" s="1">
        <v>41182.249343553602</v>
      </c>
      <c r="CP422" s="1">
        <v>20691.4695740854</v>
      </c>
      <c r="CQ422" s="1">
        <v>45371.382628678497</v>
      </c>
      <c r="CR422" s="1">
        <v>18742.5071830655</v>
      </c>
      <c r="CS422" s="1">
        <v>27444.629987995901</v>
      </c>
      <c r="CT422" s="20">
        <v>21031.276465364801</v>
      </c>
      <c r="CU422" s="20">
        <v>30341.708212523601</v>
      </c>
      <c r="CV422" s="20">
        <v>28290.7187910225</v>
      </c>
      <c r="CW422" s="20">
        <v>20222.648216875699</v>
      </c>
      <c r="CX422" s="20">
        <v>27649.983524162701</v>
      </c>
      <c r="CY422" s="20">
        <v>36628.033606010496</v>
      </c>
      <c r="CZ422" s="20">
        <v>19331.6481422627</v>
      </c>
      <c r="DA422" s="20">
        <v>27017.881766066501</v>
      </c>
      <c r="DB422" s="20">
        <v>29302.077682327701</v>
      </c>
      <c r="DC422" s="22">
        <v>30902.9975084529</v>
      </c>
      <c r="DD422" s="22">
        <v>32779.772570917703</v>
      </c>
      <c r="DE422" s="22">
        <v>17375.797323267601</v>
      </c>
      <c r="DF422" s="22">
        <v>30470.887174699201</v>
      </c>
      <c r="DG422" s="22">
        <v>32487.593033151799</v>
      </c>
      <c r="DH422" s="22">
        <v>24678.200238772799</v>
      </c>
      <c r="DI422" s="22">
        <v>34814.261371792301</v>
      </c>
      <c r="DJ422" s="22">
        <v>20939.491024403302</v>
      </c>
      <c r="DK422" s="22">
        <v>40025.446751933501</v>
      </c>
      <c r="DL422" s="22">
        <v>23724.711056894699</v>
      </c>
      <c r="DM422" s="6">
        <v>0.11313876942708</v>
      </c>
      <c r="DN422" s="6">
        <v>1.0815761574161</v>
      </c>
      <c r="DO422" s="5">
        <v>0.47728361432635502</v>
      </c>
      <c r="DP422" s="5">
        <v>0.78275445743496896</v>
      </c>
      <c r="DQ422" s="24">
        <v>26646.219600735199</v>
      </c>
      <c r="DR422" s="26">
        <v>28819.915805428602</v>
      </c>
      <c r="DS422" t="s">
        <v>1441</v>
      </c>
      <c r="DT422" t="s">
        <v>1442</v>
      </c>
      <c r="DU422" t="s">
        <v>977</v>
      </c>
      <c r="DV422" t="s">
        <v>977</v>
      </c>
      <c r="DW422" t="s">
        <v>6215</v>
      </c>
      <c r="DX422" t="s">
        <v>1508</v>
      </c>
      <c r="DY422" t="s">
        <v>6216</v>
      </c>
      <c r="DZ422" t="s">
        <v>6217</v>
      </c>
      <c r="EA422" t="s">
        <v>6218</v>
      </c>
      <c r="EB422" t="str">
        <f>"IGFBP5"</f>
        <v>IGFBP5</v>
      </c>
      <c r="EC422" t="s">
        <v>6219</v>
      </c>
      <c r="ED422" t="s">
        <v>1506</v>
      </c>
      <c r="EE422">
        <v>9606</v>
      </c>
      <c r="EF422" s="15" t="str">
        <f>HYPERLINK("http://www.uniprot.org/uniprot/P24593", "P24593")</f>
        <v>P24593</v>
      </c>
      <c r="EG422" t="s">
        <v>6220</v>
      </c>
      <c r="EH422" t="s">
        <v>1508</v>
      </c>
      <c r="EI422" t="s">
        <v>1509</v>
      </c>
      <c r="EJ422" t="s">
        <v>1510</v>
      </c>
      <c r="EK422" t="s">
        <v>1508</v>
      </c>
      <c r="EL422" t="s">
        <v>1508</v>
      </c>
      <c r="EM422" t="s">
        <v>1528</v>
      </c>
      <c r="EN422" t="s">
        <v>1508</v>
      </c>
      <c r="EO422" t="s">
        <v>2659</v>
      </c>
      <c r="EP422" t="s">
        <v>1575</v>
      </c>
      <c r="EQ422" t="s">
        <v>1514</v>
      </c>
      <c r="ER422" t="s">
        <v>6221</v>
      </c>
      <c r="ES422" t="s">
        <v>6222</v>
      </c>
      <c r="ET422" t="s">
        <v>6223</v>
      </c>
      <c r="EU422" t="s">
        <v>1508</v>
      </c>
      <c r="EV422" t="s">
        <v>1716</v>
      </c>
      <c r="EW422" t="s">
        <v>98</v>
      </c>
    </row>
    <row r="423" spans="1:153">
      <c r="A423">
        <v>394</v>
      </c>
      <c r="B423">
        <v>1</v>
      </c>
      <c r="C423" t="s">
        <v>979</v>
      </c>
      <c r="D423" t="s">
        <v>98</v>
      </c>
      <c r="E423" t="s">
        <v>98</v>
      </c>
      <c r="F423" t="s">
        <v>98</v>
      </c>
      <c r="G423" t="s">
        <v>98</v>
      </c>
      <c r="H423" t="s">
        <v>98</v>
      </c>
      <c r="I423">
        <v>1.9</v>
      </c>
      <c r="J423">
        <v>918</v>
      </c>
      <c r="K423">
        <v>103535</v>
      </c>
      <c r="L423" t="s">
        <v>980</v>
      </c>
      <c r="M423">
        <v>4</v>
      </c>
      <c r="N423">
        <v>4</v>
      </c>
      <c r="O423">
        <v>1</v>
      </c>
      <c r="P423">
        <v>2</v>
      </c>
      <c r="Q423">
        <v>2</v>
      </c>
      <c r="R423">
        <v>2</v>
      </c>
      <c r="S423">
        <v>2</v>
      </c>
      <c r="T423">
        <v>2</v>
      </c>
      <c r="U423">
        <v>2</v>
      </c>
      <c r="V423">
        <v>2</v>
      </c>
      <c r="W423" s="1">
        <v>34348.738279999998</v>
      </c>
      <c r="X423" s="1">
        <v>24616.58887</v>
      </c>
      <c r="Y423" s="1">
        <v>5630.1953130000002</v>
      </c>
      <c r="Z423" s="1">
        <v>35149.69238</v>
      </c>
      <c r="AA423" s="1">
        <v>17497.556639999999</v>
      </c>
      <c r="AB423" s="1">
        <v>48640.724609999997</v>
      </c>
      <c r="AC423" s="1">
        <v>37805.166989999998</v>
      </c>
      <c r="AD423" s="1">
        <v>35018.09375</v>
      </c>
      <c r="AE423" s="1">
        <v>31298.32617</v>
      </c>
      <c r="AF423" s="1">
        <v>32748.05371</v>
      </c>
      <c r="AG423" s="1">
        <v>33013.660159999999</v>
      </c>
      <c r="AH423">
        <v>2</v>
      </c>
      <c r="AI423" s="1">
        <v>18161.38379</v>
      </c>
      <c r="AJ423" s="1">
        <v>12706.55054</v>
      </c>
      <c r="AK423" s="1">
        <v>18921.811519999999</v>
      </c>
      <c r="AL423" s="1">
        <v>17436.268069999998</v>
      </c>
      <c r="AM423" s="1">
        <v>19046.427</v>
      </c>
      <c r="AN423" s="1">
        <v>19659.454590000001</v>
      </c>
      <c r="AO423" s="1">
        <v>20935.07373</v>
      </c>
      <c r="AP423" s="1">
        <v>13230.74072</v>
      </c>
      <c r="AQ423" s="1">
        <v>5689.6866449999998</v>
      </c>
      <c r="AR423" s="1">
        <v>22245.067869999999</v>
      </c>
      <c r="AS423" s="1">
        <v>16803.246449999999</v>
      </c>
      <c r="AT423" s="1">
        <v>23663.7503544545</v>
      </c>
      <c r="AU423" s="1">
        <v>30524.254261181799</v>
      </c>
      <c r="AV423" s="1">
        <v>16803.246447727201</v>
      </c>
      <c r="AW423" s="1">
        <v>17166.3346222584</v>
      </c>
      <c r="AX423" s="1">
        <v>21769.0546863694</v>
      </c>
      <c r="AY423" s="1">
        <v>4000.23270002564</v>
      </c>
      <c r="AZ423" s="1">
        <v>25715.8815565902</v>
      </c>
      <c r="BA423" s="1">
        <v>30948.836257295301</v>
      </c>
      <c r="BB423" s="1">
        <v>35135.697873259604</v>
      </c>
      <c r="BC423" s="1">
        <v>22236.293283409199</v>
      </c>
      <c r="BD423" s="1">
        <v>24184.8087376164</v>
      </c>
      <c r="BE423" s="1">
        <v>19583.5682616128</v>
      </c>
      <c r="BF423" s="1">
        <v>22238.445064682401</v>
      </c>
      <c r="BG423" s="1">
        <v>23456.081996765599</v>
      </c>
      <c r="BH423" s="1">
        <v>23456.081996765599</v>
      </c>
      <c r="BI423" s="1">
        <v>36968.8867043313</v>
      </c>
      <c r="BJ423" s="1">
        <v>23985.5606568359</v>
      </c>
      <c r="BK423" s="1">
        <v>33727.811332989302</v>
      </c>
      <c r="BL423" s="1">
        <v>27487.870298359001</v>
      </c>
      <c r="BM423" s="1">
        <v>30025.023112253501</v>
      </c>
      <c r="BN423" s="1">
        <v>33623.804549559303</v>
      </c>
      <c r="BO423" s="1">
        <v>34166.880909373598</v>
      </c>
      <c r="BP423" s="1">
        <v>22496.171927830601</v>
      </c>
      <c r="BQ423" s="1">
        <v>16738.4237595454</v>
      </c>
      <c r="BR423" s="1">
        <v>23436.860685595999</v>
      </c>
      <c r="BS423" s="1">
        <v>28358.327717722899</v>
      </c>
      <c r="BT423" s="1">
        <v>28358.327717722899</v>
      </c>
      <c r="BU423" s="1">
        <v>25790.991842852</v>
      </c>
      <c r="BV423" s="7">
        <v>1.0995438985252599</v>
      </c>
      <c r="BW423" s="7">
        <v>0.90946800881822099</v>
      </c>
      <c r="BX423" s="1">
        <v>18875.138493947299</v>
      </c>
      <c r="BY423" s="1">
        <v>23936.0312570604</v>
      </c>
      <c r="BZ423" s="1">
        <v>4398.4314579944603</v>
      </c>
      <c r="CA423" s="1">
        <v>28275.740660747299</v>
      </c>
      <c r="CB423" s="1">
        <v>34029.6040731666</v>
      </c>
      <c r="CC423" s="1">
        <v>38633.242216969898</v>
      </c>
      <c r="CD423" s="1">
        <v>24449.780605591</v>
      </c>
      <c r="CE423" s="1">
        <v>26592.258884446699</v>
      </c>
      <c r="CF423" s="1">
        <v>21532.9929934094</v>
      </c>
      <c r="CG423" s="1">
        <v>24452.1465835608</v>
      </c>
      <c r="CH423" s="1">
        <v>25790.991842852</v>
      </c>
      <c r="CI423" s="1">
        <v>33622.019779214599</v>
      </c>
      <c r="CJ423" s="1">
        <v>21814.100090961201</v>
      </c>
      <c r="CK423" s="1">
        <v>30674.3654148104</v>
      </c>
      <c r="CL423" s="1">
        <v>24999.338666902</v>
      </c>
      <c r="CM423" s="1">
        <v>27306.797984622299</v>
      </c>
      <c r="CN423" s="1">
        <v>30579.774572580802</v>
      </c>
      <c r="CO423" s="1">
        <v>31073.685148177301</v>
      </c>
      <c r="CP423" s="1">
        <v>20459.548689236399</v>
      </c>
      <c r="CQ423" s="1">
        <v>15223.060927349399</v>
      </c>
      <c r="CR423" s="1">
        <v>21315.075020679</v>
      </c>
      <c r="CS423" s="1">
        <v>25790.991842852</v>
      </c>
      <c r="CT423" s="20">
        <v>21973.4683471362</v>
      </c>
      <c r="CU423" s="20">
        <v>22917.609280987199</v>
      </c>
      <c r="CV423" s="20">
        <v>24870.5147364191</v>
      </c>
      <c r="CW423" s="20">
        <v>32921.0461345035</v>
      </c>
      <c r="CX423" s="20">
        <v>34244.194574941597</v>
      </c>
      <c r="CY423" s="20">
        <v>21634.445955889601</v>
      </c>
      <c r="CZ423" s="20">
        <v>31722.6807331237</v>
      </c>
      <c r="DA423" s="20">
        <v>25204.6233798141</v>
      </c>
      <c r="DB423" s="20">
        <v>32072.226276544701</v>
      </c>
      <c r="DC423" s="22">
        <v>39049.860423144302</v>
      </c>
      <c r="DD423" s="22">
        <v>24142.4204495126</v>
      </c>
      <c r="DE423" s="22">
        <v>24685.450002817499</v>
      </c>
      <c r="DF423" s="22">
        <v>23559.371513898201</v>
      </c>
      <c r="DG423" s="22">
        <v>23630.7033269516</v>
      </c>
      <c r="DH423" s="22">
        <v>27943.367629904398</v>
      </c>
      <c r="DI423" s="22">
        <v>26268.778752435199</v>
      </c>
      <c r="DJ423" s="22">
        <v>20704.790184558198</v>
      </c>
      <c r="DK423" s="22">
        <v>13429.386085402901</v>
      </c>
      <c r="DL423" s="22">
        <v>26981.1285695306</v>
      </c>
      <c r="DM423" s="6">
        <v>-0.13558232226504099</v>
      </c>
      <c r="DN423" s="6">
        <v>-1.09853345221091</v>
      </c>
      <c r="DO423" s="5">
        <v>0.38475808643001602</v>
      </c>
      <c r="DP423" s="5">
        <v>0.74404470291997404</v>
      </c>
      <c r="DQ423" s="24">
        <v>27506.756602151101</v>
      </c>
      <c r="DR423" s="26">
        <v>25039.5256938155</v>
      </c>
      <c r="DS423" t="s">
        <v>1443</v>
      </c>
      <c r="DT423" t="s">
        <v>1442</v>
      </c>
      <c r="DU423" t="s">
        <v>979</v>
      </c>
      <c r="DV423" t="s">
        <v>979</v>
      </c>
      <c r="DW423" t="s">
        <v>6224</v>
      </c>
      <c r="DX423" t="s">
        <v>6225</v>
      </c>
      <c r="DY423" t="s">
        <v>6226</v>
      </c>
      <c r="DZ423" t="s">
        <v>6227</v>
      </c>
      <c r="EA423" t="s">
        <v>6228</v>
      </c>
      <c r="EB423" t="str">
        <f>"IL6ST"</f>
        <v>IL6ST</v>
      </c>
      <c r="EC423" t="s">
        <v>1508</v>
      </c>
      <c r="ED423" t="s">
        <v>1506</v>
      </c>
      <c r="EE423">
        <v>9606</v>
      </c>
      <c r="EF423" s="15" t="str">
        <f>HYPERLINK("http://www.uniprot.org/uniprot/P40189", "P40189")</f>
        <v>P40189</v>
      </c>
      <c r="EG423" t="s">
        <v>6229</v>
      </c>
      <c r="EH423" t="s">
        <v>2063</v>
      </c>
      <c r="EI423" t="s">
        <v>2268</v>
      </c>
      <c r="EJ423" t="s">
        <v>1542</v>
      </c>
      <c r="EK423" t="s">
        <v>1508</v>
      </c>
      <c r="EL423" t="s">
        <v>1508</v>
      </c>
      <c r="EM423" t="s">
        <v>2756</v>
      </c>
      <c r="EN423" t="s">
        <v>1508</v>
      </c>
      <c r="EO423" t="s">
        <v>2271</v>
      </c>
      <c r="EP423" t="s">
        <v>1575</v>
      </c>
      <c r="EQ423" t="s">
        <v>1514</v>
      </c>
      <c r="ER423" t="s">
        <v>6230</v>
      </c>
      <c r="ES423" t="s">
        <v>6231</v>
      </c>
      <c r="ET423" t="s">
        <v>6232</v>
      </c>
      <c r="EU423" t="s">
        <v>1508</v>
      </c>
      <c r="EV423" t="s">
        <v>6233</v>
      </c>
      <c r="EW423" t="s">
        <v>98</v>
      </c>
    </row>
    <row r="424" spans="1:153">
      <c r="A424">
        <v>445</v>
      </c>
      <c r="B424">
        <v>1</v>
      </c>
      <c r="C424" t="s">
        <v>981</v>
      </c>
      <c r="D424" t="s">
        <v>98</v>
      </c>
      <c r="E424" t="s">
        <v>98</v>
      </c>
      <c r="F424" t="s">
        <v>98</v>
      </c>
      <c r="G424" t="s">
        <v>98</v>
      </c>
      <c r="H424" t="s">
        <v>98</v>
      </c>
      <c r="I424">
        <v>9.5</v>
      </c>
      <c r="J424">
        <v>241</v>
      </c>
      <c r="K424">
        <v>27566</v>
      </c>
      <c r="L424" t="s">
        <v>982</v>
      </c>
      <c r="M424">
        <v>4</v>
      </c>
      <c r="N424">
        <v>4</v>
      </c>
      <c r="O424">
        <v>1</v>
      </c>
      <c r="P424">
        <v>2</v>
      </c>
      <c r="Q424">
        <v>2</v>
      </c>
      <c r="R424">
        <v>2</v>
      </c>
      <c r="S424">
        <v>2</v>
      </c>
      <c r="T424">
        <v>2</v>
      </c>
      <c r="U424">
        <v>2</v>
      </c>
      <c r="V424">
        <v>2</v>
      </c>
      <c r="W424" s="1">
        <v>56525.476560000003</v>
      </c>
      <c r="X424" s="1">
        <v>24374.71387</v>
      </c>
      <c r="Y424" s="1">
        <v>6050.1782229999999</v>
      </c>
      <c r="Z424" s="1">
        <v>41153.90625</v>
      </c>
      <c r="AA424" s="1">
        <v>15305.190919999999</v>
      </c>
      <c r="AB424" s="1">
        <v>38236.849609999997</v>
      </c>
      <c r="AC424" s="1">
        <v>73794.171879999994</v>
      </c>
      <c r="AD424" s="1">
        <v>30338.26367</v>
      </c>
      <c r="AE424" s="1">
        <v>49251.699220000002</v>
      </c>
      <c r="AF424" s="1">
        <v>38306.25488</v>
      </c>
      <c r="AG424" s="1">
        <v>40809.614099999999</v>
      </c>
      <c r="AH424">
        <v>2</v>
      </c>
      <c r="AI424" s="1">
        <v>7516.0258780000004</v>
      </c>
      <c r="AJ424" s="1">
        <v>9410.5039059999999</v>
      </c>
      <c r="AK424" s="1">
        <v>9607.3535159999992</v>
      </c>
      <c r="AL424" s="1">
        <v>8947.8315430000002</v>
      </c>
      <c r="AM424" s="1">
        <v>11016.213379999999</v>
      </c>
      <c r="AN424" s="1">
        <v>9036.8549800000001</v>
      </c>
      <c r="AO424" s="1">
        <v>10101.47559</v>
      </c>
      <c r="AP424" s="1">
        <v>7031.3247069999998</v>
      </c>
      <c r="AQ424" s="1">
        <v>5486.8603510000003</v>
      </c>
      <c r="AR424" s="1">
        <v>15788.191409999999</v>
      </c>
      <c r="AS424" s="1">
        <v>9394.2635260000006</v>
      </c>
      <c r="AT424" s="1">
        <v>23521.964453181801</v>
      </c>
      <c r="AU424" s="1">
        <v>37649.665380272701</v>
      </c>
      <c r="AV424" s="1">
        <v>9394.2635260908992</v>
      </c>
      <c r="AW424" s="1">
        <v>28249.516398585602</v>
      </c>
      <c r="AX424" s="1">
        <v>21555.1586778659</v>
      </c>
      <c r="AY424" s="1">
        <v>4298.6289858800201</v>
      </c>
      <c r="AZ424" s="1">
        <v>30108.6270478484</v>
      </c>
      <c r="BA424" s="1">
        <v>27071.085261520398</v>
      </c>
      <c r="BB424" s="1">
        <v>27620.443698036899</v>
      </c>
      <c r="BC424" s="1">
        <v>43404.353932996302</v>
      </c>
      <c r="BD424" s="1">
        <v>20952.7425886889</v>
      </c>
      <c r="BE424" s="1">
        <v>30817.111702280199</v>
      </c>
      <c r="BF424" s="1">
        <v>26012.8907912006</v>
      </c>
      <c r="BG424" s="1">
        <v>28995.078096362198</v>
      </c>
      <c r="BH424" s="1">
        <v>28995.078096362198</v>
      </c>
      <c r="BI424" s="1">
        <v>15299.4459212738</v>
      </c>
      <c r="BJ424" s="1">
        <v>17763.767714786401</v>
      </c>
      <c r="BK424" s="1">
        <v>17124.946332674299</v>
      </c>
      <c r="BL424" s="1">
        <v>14106.047917944699</v>
      </c>
      <c r="BM424" s="1">
        <v>17366.095034203299</v>
      </c>
      <c r="BN424" s="1">
        <v>15455.8431007944</v>
      </c>
      <c r="BO424" s="1">
        <v>16486.0137558481</v>
      </c>
      <c r="BP424" s="1">
        <v>11955.3313632674</v>
      </c>
      <c r="BQ424" s="1">
        <v>16141.7314159462</v>
      </c>
      <c r="BR424" s="1">
        <v>16634.0532074849</v>
      </c>
      <c r="BS424" s="1">
        <v>15854.4126892193</v>
      </c>
      <c r="BT424" s="1">
        <v>15854.4126892193</v>
      </c>
      <c r="BU424" s="1">
        <v>21440.614125902899</v>
      </c>
      <c r="BV424" s="7">
        <v>0.73945702283150405</v>
      </c>
      <c r="BW424" s="7">
        <v>1.35234363745824</v>
      </c>
      <c r="BX424" s="1">
        <v>20889.3032925279</v>
      </c>
      <c r="BY424" s="1">
        <v>15939.1134625953</v>
      </c>
      <c r="BZ424" s="1">
        <v>3178.65139215605</v>
      </c>
      <c r="CA424" s="1">
        <v>22264.035718346098</v>
      </c>
      <c r="CB424" s="1">
        <v>20017.904112301701</v>
      </c>
      <c r="CC424" s="1">
        <v>20424.131066235601</v>
      </c>
      <c r="CD424" s="1">
        <v>32095.6543372183</v>
      </c>
      <c r="CE424" s="1">
        <v>15493.6526547867</v>
      </c>
      <c r="CF424" s="1">
        <v>22787.929671634</v>
      </c>
      <c r="CG424" s="1">
        <v>19235.414779702201</v>
      </c>
      <c r="CH424" s="1">
        <v>21440.614125902899</v>
      </c>
      <c r="CI424" s="1">
        <v>20690.108348271198</v>
      </c>
      <c r="CJ424" s="1">
        <v>24022.718246377601</v>
      </c>
      <c r="CK424" s="1">
        <v>23158.812214805999</v>
      </c>
      <c r="CL424" s="1">
        <v>19076.224151513601</v>
      </c>
      <c r="CM424" s="1">
        <v>23484.928127000101</v>
      </c>
      <c r="CN424" s="1">
        <v>20901.611078912199</v>
      </c>
      <c r="CO424" s="1">
        <v>22294.7558097703</v>
      </c>
      <c r="CP424" s="1">
        <v>16167.716302819599</v>
      </c>
      <c r="CQ424" s="1">
        <v>21829.167777914801</v>
      </c>
      <c r="CR424" s="1">
        <v>22494.956020284098</v>
      </c>
      <c r="CS424" s="1">
        <v>21440.614125902899</v>
      </c>
      <c r="CT424" s="20">
        <v>24318.255722429702</v>
      </c>
      <c r="CU424" s="20">
        <v>15260.941577912399</v>
      </c>
      <c r="CV424" s="20">
        <v>19582.794844131698</v>
      </c>
      <c r="CW424" s="20">
        <v>19365.795246404301</v>
      </c>
      <c r="CX424" s="20">
        <v>21072.978384624901</v>
      </c>
      <c r="CY424" s="20">
        <v>23824.8746199788</v>
      </c>
      <c r="CZ424" s="20">
        <v>23950.278876639601</v>
      </c>
      <c r="DA424" s="20">
        <v>19232.870583267999</v>
      </c>
      <c r="DB424" s="20">
        <v>27583.3852581949</v>
      </c>
      <c r="DC424" s="22">
        <v>20644.383479939301</v>
      </c>
      <c r="DD424" s="22">
        <v>31692.177288255702</v>
      </c>
      <c r="DE424" s="22">
        <v>14382.673906444899</v>
      </c>
      <c r="DF424" s="22">
        <v>24932.404953223599</v>
      </c>
      <c r="DG424" s="22">
        <v>18589.221951400999</v>
      </c>
      <c r="DH424" s="22">
        <v>19099.598038208602</v>
      </c>
      <c r="DI424" s="22">
        <v>18847.330302591301</v>
      </c>
      <c r="DJ424" s="22">
        <v>16361.513095811901</v>
      </c>
      <c r="DK424" s="22">
        <v>19257.120720444698</v>
      </c>
      <c r="DL424" s="22">
        <v>28474.649981780301</v>
      </c>
      <c r="DM424" s="6">
        <v>-2.3519600703237001E-2</v>
      </c>
      <c r="DN424" s="6">
        <v>-1.0164310914785999</v>
      </c>
      <c r="DO424" s="5">
        <v>0.87395872523141205</v>
      </c>
      <c r="DP424" s="5">
        <v>0.95242451234497205</v>
      </c>
      <c r="DQ424" s="24">
        <v>21576.908345953801</v>
      </c>
      <c r="DR424" s="26">
        <v>21228.1073718101</v>
      </c>
      <c r="DS424" t="s">
        <v>1443</v>
      </c>
      <c r="DT424" t="s">
        <v>1442</v>
      </c>
      <c r="DU424" t="s">
        <v>981</v>
      </c>
      <c r="DV424" t="s">
        <v>981</v>
      </c>
      <c r="DW424" t="s">
        <v>6234</v>
      </c>
      <c r="DX424" t="s">
        <v>6235</v>
      </c>
      <c r="DY424" t="s">
        <v>6236</v>
      </c>
      <c r="DZ424" t="s">
        <v>6237</v>
      </c>
      <c r="EA424" t="s">
        <v>6238</v>
      </c>
      <c r="EB424" t="str">
        <f>"GSTO1"</f>
        <v>GSTO1</v>
      </c>
      <c r="EC424" t="s">
        <v>6239</v>
      </c>
      <c r="ED424" t="s">
        <v>1506</v>
      </c>
      <c r="EE424">
        <v>9606</v>
      </c>
      <c r="EF424" s="15" t="str">
        <f>HYPERLINK("http://www.uniprot.org/uniprot/P78417", "P78417")</f>
        <v>P78417</v>
      </c>
      <c r="EG424" t="s">
        <v>6240</v>
      </c>
      <c r="EH424" t="s">
        <v>1508</v>
      </c>
      <c r="EI424" t="s">
        <v>3082</v>
      </c>
      <c r="EJ424" t="s">
        <v>1542</v>
      </c>
      <c r="EK424" t="s">
        <v>1508</v>
      </c>
      <c r="EL424" t="s">
        <v>1508</v>
      </c>
      <c r="EM424" t="s">
        <v>1508</v>
      </c>
      <c r="EN424" t="s">
        <v>1508</v>
      </c>
      <c r="EO424" t="s">
        <v>3411</v>
      </c>
      <c r="EP424" t="s">
        <v>3247</v>
      </c>
      <c r="EQ424" t="s">
        <v>1514</v>
      </c>
      <c r="ER424" t="s">
        <v>6241</v>
      </c>
      <c r="ES424" t="s">
        <v>3687</v>
      </c>
      <c r="ET424" t="s">
        <v>6242</v>
      </c>
      <c r="EU424" t="s">
        <v>1508</v>
      </c>
      <c r="EV424" t="s">
        <v>6243</v>
      </c>
      <c r="EW424" t="s">
        <v>98</v>
      </c>
    </row>
    <row r="425" spans="1:153">
      <c r="A425">
        <v>277</v>
      </c>
      <c r="B425">
        <v>1</v>
      </c>
      <c r="C425" t="s">
        <v>983</v>
      </c>
      <c r="D425" t="s">
        <v>98</v>
      </c>
      <c r="E425" t="s">
        <v>98</v>
      </c>
      <c r="F425" t="s">
        <v>98</v>
      </c>
      <c r="G425" t="s">
        <v>98</v>
      </c>
      <c r="H425" t="s">
        <v>98</v>
      </c>
      <c r="I425">
        <v>1.9</v>
      </c>
      <c r="J425">
        <v>892</v>
      </c>
      <c r="K425">
        <v>103056</v>
      </c>
      <c r="L425" t="s">
        <v>984</v>
      </c>
      <c r="M425">
        <v>4</v>
      </c>
      <c r="N425">
        <v>4</v>
      </c>
      <c r="O425">
        <v>1</v>
      </c>
      <c r="P425">
        <v>1</v>
      </c>
      <c r="Q425">
        <v>3</v>
      </c>
      <c r="R425">
        <v>1</v>
      </c>
      <c r="S425">
        <v>3</v>
      </c>
      <c r="T425">
        <v>1</v>
      </c>
      <c r="U425">
        <v>3</v>
      </c>
      <c r="V425">
        <v>1</v>
      </c>
      <c r="W425" s="1">
        <v>6800.0092770000001</v>
      </c>
      <c r="X425" s="1">
        <v>5767.1367190000001</v>
      </c>
      <c r="Y425" s="1">
        <v>150</v>
      </c>
      <c r="Z425" s="1">
        <v>17563.957030000001</v>
      </c>
      <c r="AA425" s="1">
        <v>4815.8183589999999</v>
      </c>
      <c r="AB425" s="1">
        <v>44512.023439999997</v>
      </c>
      <c r="AC425" s="1">
        <v>41593.914060000003</v>
      </c>
      <c r="AD425" s="1">
        <v>12145.160159999999</v>
      </c>
      <c r="AE425" s="1">
        <v>12674.67676</v>
      </c>
      <c r="AF425" s="1">
        <v>16139.440430000001</v>
      </c>
      <c r="AG425" s="1">
        <v>18001.348470000001</v>
      </c>
      <c r="AH425">
        <v>3</v>
      </c>
      <c r="AI425" s="1">
        <v>15459.362789999999</v>
      </c>
      <c r="AJ425" s="1">
        <v>17278.097659999999</v>
      </c>
      <c r="AK425" s="1">
        <v>15203.549559999999</v>
      </c>
      <c r="AL425" s="1">
        <v>15982.654049999999</v>
      </c>
      <c r="AM425" s="1">
        <v>20587.270509999998</v>
      </c>
      <c r="AN425" s="1">
        <v>23224.164550000001</v>
      </c>
      <c r="AO425" s="1">
        <v>25376.43677</v>
      </c>
      <c r="AP425" s="1">
        <v>20682.14502</v>
      </c>
      <c r="AQ425" s="1">
        <v>11164.61938</v>
      </c>
      <c r="AR425" s="1">
        <v>134857.27540000001</v>
      </c>
      <c r="AS425" s="1">
        <v>29981.557570000001</v>
      </c>
      <c r="AT425" s="1">
        <v>23180.028089318101</v>
      </c>
      <c r="AU425" s="1">
        <v>16378.498609545401</v>
      </c>
      <c r="AV425" s="1">
        <v>29981.557569090899</v>
      </c>
      <c r="AW425" s="1">
        <v>3398.4140474647902</v>
      </c>
      <c r="AX425" s="1">
        <v>5100.0207739050602</v>
      </c>
      <c r="AY425" s="1">
        <v>106.574438655508</v>
      </c>
      <c r="AZ425" s="1">
        <v>12849.974155265099</v>
      </c>
      <c r="BA425" s="1">
        <v>8517.9877913267101</v>
      </c>
      <c r="BB425" s="1">
        <v>32153.3246030993</v>
      </c>
      <c r="BC425" s="1">
        <v>24464.763562285701</v>
      </c>
      <c r="BD425" s="1">
        <v>8387.90305532604</v>
      </c>
      <c r="BE425" s="1">
        <v>7930.6284999117997</v>
      </c>
      <c r="BF425" s="1">
        <v>10959.920322460801</v>
      </c>
      <c r="BG425" s="1">
        <v>12789.890721546401</v>
      </c>
      <c r="BH425" s="1">
        <v>12789.890721546401</v>
      </c>
      <c r="BI425" s="1">
        <v>31468.716156934701</v>
      </c>
      <c r="BJ425" s="1">
        <v>32615.056159739201</v>
      </c>
      <c r="BK425" s="1">
        <v>27100.071819731998</v>
      </c>
      <c r="BL425" s="1">
        <v>25196.281669116401</v>
      </c>
      <c r="BM425" s="1">
        <v>32454.0278804505</v>
      </c>
      <c r="BN425" s="1">
        <v>39720.571396380998</v>
      </c>
      <c r="BO425" s="1">
        <v>41415.3637196118</v>
      </c>
      <c r="BP425" s="1">
        <v>35165.762828601801</v>
      </c>
      <c r="BQ425" s="1">
        <v>32845.065459044097</v>
      </c>
      <c r="BR425" s="1">
        <v>142082.33458578499</v>
      </c>
      <c r="BS425" s="1">
        <v>50598.9623843097</v>
      </c>
      <c r="BT425" s="1">
        <v>50598.9623843097</v>
      </c>
      <c r="BU425" s="1">
        <v>25439.245262368899</v>
      </c>
      <c r="BV425" s="7">
        <v>1.9890119326440201</v>
      </c>
      <c r="BW425" s="7">
        <v>0.50276219241715903</v>
      </c>
      <c r="BX425" s="1">
        <v>6759.4860924725499</v>
      </c>
      <c r="BY425" s="1">
        <v>10144.0021760295</v>
      </c>
      <c r="BZ425" s="1">
        <v>211.97783020064301</v>
      </c>
      <c r="CA425" s="1">
        <v>25558.751928989699</v>
      </c>
      <c r="CB425" s="1">
        <v>16942.3793590649</v>
      </c>
      <c r="CC425" s="1">
        <v>63953.346309741202</v>
      </c>
      <c r="CD425" s="1">
        <v>48660.706654700902</v>
      </c>
      <c r="CE425" s="1">
        <v>16683.639266904702</v>
      </c>
      <c r="CF425" s="1">
        <v>15774.114719691301</v>
      </c>
      <c r="CG425" s="1">
        <v>21799.412302202301</v>
      </c>
      <c r="CH425" s="1">
        <v>25439.245262368899</v>
      </c>
      <c r="CI425" s="1">
        <v>15821.280727613799</v>
      </c>
      <c r="CJ425" s="1">
        <v>16397.6171406793</v>
      </c>
      <c r="CK425" s="1">
        <v>13624.891522750901</v>
      </c>
      <c r="CL425" s="1">
        <v>12667.7378127252</v>
      </c>
      <c r="CM425" s="1">
        <v>16316.6582099429</v>
      </c>
      <c r="CN425" s="1">
        <v>19970.001559306798</v>
      </c>
      <c r="CO425" s="1">
        <v>20822.079063426099</v>
      </c>
      <c r="CP425" s="1">
        <v>17680.0160177297</v>
      </c>
      <c r="CQ425" s="1">
        <v>16513.257120274098</v>
      </c>
      <c r="CR425" s="1">
        <v>71433.626040097995</v>
      </c>
      <c r="CS425" s="1">
        <v>25439.245262368899</v>
      </c>
      <c r="CT425" s="20">
        <v>7869.0470930044403</v>
      </c>
      <c r="CU425" s="20">
        <v>9712.3986812624207</v>
      </c>
      <c r="CV425" s="20">
        <v>22480.730889459901</v>
      </c>
      <c r="CW425" s="20">
        <v>16390.4596512143</v>
      </c>
      <c r="CX425" s="20">
        <v>16114.053207360201</v>
      </c>
      <c r="CY425" s="20">
        <v>16262.5714724023</v>
      </c>
      <c r="CZ425" s="20">
        <v>14090.5305767462</v>
      </c>
      <c r="DA425" s="20">
        <v>12771.760281270501</v>
      </c>
      <c r="DB425" s="20">
        <v>19164.149325784401</v>
      </c>
      <c r="DC425" s="22">
        <v>64643.014763369203</v>
      </c>
      <c r="DD425" s="22">
        <v>48048.989002361101</v>
      </c>
      <c r="DE425" s="22">
        <v>15487.3320381632</v>
      </c>
      <c r="DF425" s="22">
        <v>17258.549663662699</v>
      </c>
      <c r="DG425" s="22">
        <v>21067.084767174099</v>
      </c>
      <c r="DH425" s="22">
        <v>18248.3063705063</v>
      </c>
      <c r="DI425" s="22">
        <v>17602.372730320902</v>
      </c>
      <c r="DJ425" s="22">
        <v>17891.940221501802</v>
      </c>
      <c r="DK425" s="22">
        <v>14567.5634127743</v>
      </c>
      <c r="DL425" s="22">
        <v>90422.381648002993</v>
      </c>
      <c r="DM425" s="6">
        <v>1.1180533433089901</v>
      </c>
      <c r="DN425" s="6">
        <v>2.17057031032448</v>
      </c>
      <c r="DO425" s="5">
        <v>1.2612380214378301E-3</v>
      </c>
      <c r="DP425" s="5">
        <v>3.0999902947971999E-2</v>
      </c>
      <c r="DQ425" s="24">
        <v>14983.9667976116</v>
      </c>
      <c r="DR425" s="26">
        <v>32523.753461783599</v>
      </c>
      <c r="DS425" t="s">
        <v>1441</v>
      </c>
      <c r="DT425" t="s">
        <v>1445</v>
      </c>
      <c r="DU425" t="s">
        <v>983</v>
      </c>
      <c r="DV425" t="s">
        <v>983</v>
      </c>
      <c r="DW425" t="s">
        <v>6244</v>
      </c>
      <c r="DX425" t="s">
        <v>6245</v>
      </c>
      <c r="DY425" t="s">
        <v>6246</v>
      </c>
      <c r="DZ425" t="s">
        <v>6247</v>
      </c>
      <c r="EA425" t="s">
        <v>6248</v>
      </c>
      <c r="EB425" t="str">
        <f>"ACTN1"</f>
        <v>ACTN1</v>
      </c>
      <c r="EC425" t="s">
        <v>1508</v>
      </c>
      <c r="ED425" t="s">
        <v>1506</v>
      </c>
      <c r="EE425">
        <v>9606</v>
      </c>
      <c r="EF425" s="15" t="str">
        <f>HYPERLINK("http://www.uniprot.org/uniprot/P12814", "P12814")</f>
        <v>P12814</v>
      </c>
      <c r="EG425" t="s">
        <v>6249</v>
      </c>
      <c r="EH425" t="s">
        <v>1508</v>
      </c>
      <c r="EI425" t="s">
        <v>3246</v>
      </c>
      <c r="EJ425" t="s">
        <v>1542</v>
      </c>
      <c r="EK425" t="s">
        <v>1508</v>
      </c>
      <c r="EL425" t="s">
        <v>1603</v>
      </c>
      <c r="EM425" t="s">
        <v>2730</v>
      </c>
      <c r="EN425" t="s">
        <v>1805</v>
      </c>
      <c r="EO425" t="s">
        <v>1679</v>
      </c>
      <c r="EP425" t="s">
        <v>3247</v>
      </c>
      <c r="EQ425" t="s">
        <v>1514</v>
      </c>
      <c r="ER425" t="s">
        <v>6250</v>
      </c>
      <c r="ES425" t="s">
        <v>6251</v>
      </c>
      <c r="ET425" t="s">
        <v>6252</v>
      </c>
      <c r="EU425" t="s">
        <v>1508</v>
      </c>
      <c r="EV425" t="s">
        <v>6253</v>
      </c>
      <c r="EW425" t="s">
        <v>98</v>
      </c>
    </row>
    <row r="426" spans="1:153">
      <c r="A426">
        <v>604</v>
      </c>
      <c r="B426">
        <v>1</v>
      </c>
      <c r="C426" t="s">
        <v>985</v>
      </c>
      <c r="D426" t="s">
        <v>98</v>
      </c>
      <c r="E426" t="s">
        <v>98</v>
      </c>
      <c r="F426" t="s">
        <v>98</v>
      </c>
      <c r="G426" t="s">
        <v>98</v>
      </c>
      <c r="H426" t="s">
        <v>98</v>
      </c>
      <c r="I426">
        <v>6.3</v>
      </c>
      <c r="J426">
        <v>350</v>
      </c>
      <c r="K426">
        <v>38390</v>
      </c>
      <c r="L426" t="s">
        <v>986</v>
      </c>
      <c r="M426">
        <v>3</v>
      </c>
      <c r="N426">
        <v>3</v>
      </c>
      <c r="O426">
        <v>1</v>
      </c>
      <c r="P426">
        <v>2</v>
      </c>
      <c r="Q426">
        <v>1</v>
      </c>
      <c r="R426">
        <v>2</v>
      </c>
      <c r="S426">
        <v>1</v>
      </c>
      <c r="T426">
        <v>2</v>
      </c>
      <c r="U426">
        <v>1</v>
      </c>
      <c r="V426">
        <v>2</v>
      </c>
      <c r="W426" s="1">
        <v>51759.918460000001</v>
      </c>
      <c r="X426" s="1">
        <v>31871.76758</v>
      </c>
      <c r="Y426" s="1">
        <v>7279.6898499999998</v>
      </c>
      <c r="Z426" s="1">
        <v>41916.660889999999</v>
      </c>
      <c r="AA426" s="1">
        <v>23914.639889999999</v>
      </c>
      <c r="AB426" s="1">
        <v>32884.777340000001</v>
      </c>
      <c r="AC426" s="1">
        <v>58947.162600000003</v>
      </c>
      <c r="AD426" s="1">
        <v>53746.400150000001</v>
      </c>
      <c r="AE426" s="1">
        <v>48653.863160000001</v>
      </c>
      <c r="AF426" s="1">
        <v>43251.625489999999</v>
      </c>
      <c r="AG426" s="1">
        <v>42994.090620000003</v>
      </c>
      <c r="AH426">
        <v>1</v>
      </c>
      <c r="AI426" s="1">
        <v>5559.2294920000004</v>
      </c>
      <c r="AJ426" s="1">
        <v>5219.3017579999996</v>
      </c>
      <c r="AK426" s="1">
        <v>7388.7553710000002</v>
      </c>
      <c r="AL426" s="1">
        <v>5795.8916019999997</v>
      </c>
      <c r="AM426" s="1">
        <v>4516.7602539999998</v>
      </c>
      <c r="AN426" s="1">
        <v>7472.6640619999998</v>
      </c>
      <c r="AO426" s="1">
        <v>6133.0791019999997</v>
      </c>
      <c r="AP426" s="1">
        <v>6545.4570309999999</v>
      </c>
      <c r="AQ426" s="1">
        <v>2581.4785160000001</v>
      </c>
      <c r="AR426" s="1">
        <v>8337.8681639999995</v>
      </c>
      <c r="AS426" s="1">
        <v>5955.0485349999999</v>
      </c>
      <c r="AT426" s="1">
        <v>22851.187723499999</v>
      </c>
      <c r="AU426" s="1">
        <v>39747.326911818098</v>
      </c>
      <c r="AV426" s="1">
        <v>5955.0485351818097</v>
      </c>
      <c r="AW426" s="1">
        <v>25867.852060887199</v>
      </c>
      <c r="AX426" s="1">
        <v>28184.9875733931</v>
      </c>
      <c r="AY426" s="1">
        <v>5172.1923956663204</v>
      </c>
      <c r="AZ426" s="1">
        <v>30666.666298005199</v>
      </c>
      <c r="BA426" s="1">
        <v>42299.064339979297</v>
      </c>
      <c r="BB426" s="1">
        <v>23754.366541860902</v>
      </c>
      <c r="BC426" s="1">
        <v>34671.620314364103</v>
      </c>
      <c r="BD426" s="1">
        <v>37119.279457156197</v>
      </c>
      <c r="BE426" s="1">
        <v>30443.041752766901</v>
      </c>
      <c r="BF426" s="1">
        <v>29371.177473178199</v>
      </c>
      <c r="BG426" s="1">
        <v>30547.140488862799</v>
      </c>
      <c r="BH426" s="1">
        <v>30547.140488862799</v>
      </c>
      <c r="BI426" s="1">
        <v>11316.2371121901</v>
      </c>
      <c r="BJ426" s="1">
        <v>9852.2316114629393</v>
      </c>
      <c r="BK426" s="1">
        <v>13170.332389966599</v>
      </c>
      <c r="BL426" s="1">
        <v>9137.0880500074909</v>
      </c>
      <c r="BM426" s="1">
        <v>7120.2767332087096</v>
      </c>
      <c r="BN426" s="1">
        <v>12780.5883288853</v>
      </c>
      <c r="BO426" s="1">
        <v>10009.4313489576</v>
      </c>
      <c r="BP426" s="1">
        <v>11129.212629268601</v>
      </c>
      <c r="BQ426" s="1">
        <v>7594.4219819105001</v>
      </c>
      <c r="BR426" s="1">
        <v>8784.5744376474195</v>
      </c>
      <c r="BS426" s="1">
        <v>10050.1542028192</v>
      </c>
      <c r="BT426" s="1">
        <v>10050.1542028192</v>
      </c>
      <c r="BU426" s="1">
        <v>17521.514556917002</v>
      </c>
      <c r="BV426" s="7">
        <v>0.573589353258948</v>
      </c>
      <c r="BW426" s="7">
        <v>1.7434075341850801</v>
      </c>
      <c r="BX426" s="1">
        <v>14837.5245338024</v>
      </c>
      <c r="BY426" s="1">
        <v>16166.608793834001</v>
      </c>
      <c r="BZ426" s="1">
        <v>2966.7144911610999</v>
      </c>
      <c r="CA426" s="1">
        <v>17590.073288480799</v>
      </c>
      <c r="CB426" s="1">
        <v>24262.292958227401</v>
      </c>
      <c r="CC426" s="1">
        <v>13625.251741822</v>
      </c>
      <c r="CD426" s="1">
        <v>19887.2722725559</v>
      </c>
      <c r="CE426" s="1">
        <v>21291.223497268398</v>
      </c>
      <c r="CF426" s="1">
        <v>17461.804630204701</v>
      </c>
      <c r="CG426" s="1">
        <v>16846.994691293999</v>
      </c>
      <c r="CH426" s="1">
        <v>17521.514556917002</v>
      </c>
      <c r="CI426" s="1">
        <v>19728.813040017001</v>
      </c>
      <c r="CJ426" s="1">
        <v>17176.454819960902</v>
      </c>
      <c r="CK426" s="1">
        <v>22961.256716389598</v>
      </c>
      <c r="CL426" s="1">
        <v>15929.668146895499</v>
      </c>
      <c r="CM426" s="1">
        <v>12413.544102158799</v>
      </c>
      <c r="CN426" s="1">
        <v>22281.773983896499</v>
      </c>
      <c r="CO426" s="1">
        <v>17450.5180266811</v>
      </c>
      <c r="CP426" s="1">
        <v>19402.753147414802</v>
      </c>
      <c r="CQ426" s="1">
        <v>13240.1725010435</v>
      </c>
      <c r="CR426" s="1">
        <v>15315.093259204201</v>
      </c>
      <c r="CS426" s="1">
        <v>17521.514556917002</v>
      </c>
      <c r="CT426" s="20">
        <v>17273.085217250798</v>
      </c>
      <c r="CU426" s="20">
        <v>15478.757516510699</v>
      </c>
      <c r="CV426" s="20">
        <v>15471.714151882899</v>
      </c>
      <c r="CW426" s="20">
        <v>23471.9176893531</v>
      </c>
      <c r="CX426" s="20">
        <v>20093.894326141901</v>
      </c>
      <c r="CY426" s="20">
        <v>17034.9948871005</v>
      </c>
      <c r="CZ426" s="20">
        <v>23745.971797468199</v>
      </c>
      <c r="DA426" s="20">
        <v>16060.476301298801</v>
      </c>
      <c r="DB426" s="20">
        <v>14579.885769196</v>
      </c>
      <c r="DC426" s="22">
        <v>13772.1855121608</v>
      </c>
      <c r="DD426" s="22">
        <v>19637.2677752448</v>
      </c>
      <c r="DE426" s="22">
        <v>19764.527542563799</v>
      </c>
      <c r="DF426" s="22">
        <v>19105.0609040747</v>
      </c>
      <c r="DG426" s="22">
        <v>16281.038236877899</v>
      </c>
      <c r="DH426" s="22">
        <v>20360.7714766065</v>
      </c>
      <c r="DI426" s="22">
        <v>14752.1542736992</v>
      </c>
      <c r="DJ426" s="22">
        <v>19635.3272020779</v>
      </c>
      <c r="DK426" s="22">
        <v>11680.133791910601</v>
      </c>
      <c r="DL426" s="22">
        <v>19386.209050639201</v>
      </c>
      <c r="DM426" s="6">
        <v>-5.6566546859035803E-2</v>
      </c>
      <c r="DN426" s="6">
        <v>-1.0399745193591501</v>
      </c>
      <c r="DO426" s="5">
        <v>0.67388446596646701</v>
      </c>
      <c r="DP426" s="5">
        <v>0.84597861722134504</v>
      </c>
      <c r="DQ426" s="24">
        <v>18134.521961800299</v>
      </c>
      <c r="DR426" s="26">
        <v>17437.467576585499</v>
      </c>
      <c r="DS426" t="s">
        <v>1443</v>
      </c>
      <c r="DT426" t="s">
        <v>1442</v>
      </c>
      <c r="DU426" t="s">
        <v>985</v>
      </c>
      <c r="DV426" t="s">
        <v>985</v>
      </c>
      <c r="DW426" t="s">
        <v>6254</v>
      </c>
      <c r="DX426" t="s">
        <v>1508</v>
      </c>
      <c r="DY426" t="s">
        <v>6255</v>
      </c>
      <c r="DZ426" t="s">
        <v>6256</v>
      </c>
      <c r="EA426" t="s">
        <v>6257</v>
      </c>
      <c r="EB426" t="str">
        <f>"DKK3"</f>
        <v>DKK3</v>
      </c>
      <c r="EC426" t="s">
        <v>6258</v>
      </c>
      <c r="ED426" t="s">
        <v>1506</v>
      </c>
      <c r="EE426">
        <v>9606</v>
      </c>
      <c r="EF426" s="15" t="str">
        <f>HYPERLINK("http://www.uniprot.org/uniprot/Q9UBP4", "Q9UBP4")</f>
        <v>Q9UBP4</v>
      </c>
      <c r="EG426" t="s">
        <v>6259</v>
      </c>
      <c r="EH426" t="s">
        <v>6260</v>
      </c>
      <c r="EI426" t="s">
        <v>1509</v>
      </c>
      <c r="EJ426" t="s">
        <v>1510</v>
      </c>
      <c r="EK426" t="s">
        <v>1508</v>
      </c>
      <c r="EL426" t="s">
        <v>1508</v>
      </c>
      <c r="EM426" t="s">
        <v>2076</v>
      </c>
      <c r="EN426" t="s">
        <v>1508</v>
      </c>
      <c r="EO426" t="s">
        <v>3049</v>
      </c>
      <c r="EP426" t="s">
        <v>1617</v>
      </c>
      <c r="EQ426" t="s">
        <v>1508</v>
      </c>
      <c r="ER426" t="s">
        <v>6261</v>
      </c>
      <c r="ES426" t="s">
        <v>3613</v>
      </c>
      <c r="ET426" t="s">
        <v>1508</v>
      </c>
      <c r="EU426" t="s">
        <v>1508</v>
      </c>
      <c r="EV426" t="s">
        <v>1508</v>
      </c>
      <c r="EW426" t="s">
        <v>98</v>
      </c>
    </row>
    <row r="427" spans="1:153">
      <c r="A427">
        <v>189</v>
      </c>
      <c r="B427">
        <v>1</v>
      </c>
      <c r="C427" t="s">
        <v>987</v>
      </c>
      <c r="D427" t="s">
        <v>98</v>
      </c>
      <c r="E427" t="s">
        <v>98</v>
      </c>
      <c r="F427" t="s">
        <v>988</v>
      </c>
      <c r="G427" t="s">
        <v>98</v>
      </c>
      <c r="H427" t="s">
        <v>98</v>
      </c>
      <c r="I427">
        <v>4.8</v>
      </c>
      <c r="J427">
        <v>770</v>
      </c>
      <c r="K427">
        <v>86942</v>
      </c>
      <c r="L427" t="s">
        <v>989</v>
      </c>
      <c r="M427">
        <v>7</v>
      </c>
      <c r="N427">
        <v>5</v>
      </c>
      <c r="O427">
        <v>0.71399999999999997</v>
      </c>
      <c r="P427">
        <v>3</v>
      </c>
      <c r="Q427">
        <v>4</v>
      </c>
      <c r="R427">
        <v>2</v>
      </c>
      <c r="S427">
        <v>3</v>
      </c>
      <c r="T427">
        <v>2.6669999999999998</v>
      </c>
      <c r="U427">
        <v>4</v>
      </c>
      <c r="V427">
        <v>2</v>
      </c>
      <c r="W427" s="1">
        <v>35253.064449999998</v>
      </c>
      <c r="X427" s="1">
        <v>18382.892090000001</v>
      </c>
      <c r="Y427" s="1">
        <v>3824.142456</v>
      </c>
      <c r="Z427" s="1">
        <v>24942.884770000001</v>
      </c>
      <c r="AA427" s="1">
        <v>9324.0756829999991</v>
      </c>
      <c r="AB427" s="1">
        <v>45321.130859999997</v>
      </c>
      <c r="AC427" s="1">
        <v>33720.61621</v>
      </c>
      <c r="AD427" s="1">
        <v>63778.943359999997</v>
      </c>
      <c r="AE427" s="1">
        <v>39007.64258</v>
      </c>
      <c r="AF427" s="1">
        <v>50857.148439999997</v>
      </c>
      <c r="AG427" s="1">
        <v>35620.93316</v>
      </c>
      <c r="AH427">
        <v>3</v>
      </c>
      <c r="AI427" s="1">
        <v>6859.6987310000004</v>
      </c>
      <c r="AJ427" s="1">
        <v>7651.0473019999999</v>
      </c>
      <c r="AK427" s="1">
        <v>9265.8699949999991</v>
      </c>
      <c r="AL427" s="1">
        <v>7559.0823979999996</v>
      </c>
      <c r="AM427" s="1">
        <v>7816.8852539999998</v>
      </c>
      <c r="AN427" s="1">
        <v>13532.689700000001</v>
      </c>
      <c r="AO427" s="1">
        <v>29012.929199999999</v>
      </c>
      <c r="AP427" s="1">
        <v>9637.6597899999997</v>
      </c>
      <c r="AQ427" s="1">
        <v>9993.5025029999997</v>
      </c>
      <c r="AR427" s="1">
        <v>18111.473150000002</v>
      </c>
      <c r="AS427" s="1">
        <v>11944.0838</v>
      </c>
      <c r="AT427" s="1">
        <v>22337.1998128181</v>
      </c>
      <c r="AU427" s="1">
        <v>32730.315823545399</v>
      </c>
      <c r="AV427" s="1">
        <v>11944.0838020909</v>
      </c>
      <c r="AW427" s="1">
        <v>17618.286176208901</v>
      </c>
      <c r="AX427" s="1">
        <v>16256.443381094499</v>
      </c>
      <c r="AY427" s="1">
        <v>2717.0389039126298</v>
      </c>
      <c r="AZ427" s="1">
        <v>18248.4746520845</v>
      </c>
      <c r="BA427" s="1">
        <v>16491.976422817599</v>
      </c>
      <c r="BB427" s="1">
        <v>32737.784519847501</v>
      </c>
      <c r="BC427" s="1">
        <v>19833.8367858864</v>
      </c>
      <c r="BD427" s="1">
        <v>44048.1300227506</v>
      </c>
      <c r="BE427" s="1">
        <v>24407.3381765138</v>
      </c>
      <c r="BF427" s="1">
        <v>34535.912019222596</v>
      </c>
      <c r="BG427" s="1">
        <v>25308.539706076201</v>
      </c>
      <c r="BH427" s="1">
        <v>25308.539706076201</v>
      </c>
      <c r="BI427" s="1">
        <v>13963.441780896601</v>
      </c>
      <c r="BJ427" s="1">
        <v>14442.523844118101</v>
      </c>
      <c r="BK427" s="1">
        <v>16516.257690075901</v>
      </c>
      <c r="BL427" s="1">
        <v>11916.717252606</v>
      </c>
      <c r="BM427" s="1">
        <v>12322.634603182199</v>
      </c>
      <c r="BN427" s="1">
        <v>23145.123961581601</v>
      </c>
      <c r="BO427" s="1">
        <v>47350.265377283104</v>
      </c>
      <c r="BP427" s="1">
        <v>16386.8717712865</v>
      </c>
      <c r="BQ427" s="1">
        <v>29399.7701761469</v>
      </c>
      <c r="BR427" s="1">
        <v>19081.806156227402</v>
      </c>
      <c r="BS427" s="1">
        <v>20157.666775657199</v>
      </c>
      <c r="BT427" s="1">
        <v>20157.666775657199</v>
      </c>
      <c r="BU427" s="1">
        <v>22586.7463343788</v>
      </c>
      <c r="BV427" s="7">
        <v>0.89245553464137695</v>
      </c>
      <c r="BW427" s="7">
        <v>1.1205040040474801</v>
      </c>
      <c r="BX427" s="1">
        <v>15723.5370088533</v>
      </c>
      <c r="BY427" s="1">
        <v>14508.152869042</v>
      </c>
      <c r="BZ427" s="1">
        <v>2424.8364076327698</v>
      </c>
      <c r="CA427" s="1">
        <v>16285.9522020157</v>
      </c>
      <c r="CB427" s="1">
        <v>14718.355635718701</v>
      </c>
      <c r="CC427" s="1">
        <v>29217.016986634699</v>
      </c>
      <c r="CD427" s="1">
        <v>17700.817412738099</v>
      </c>
      <c r="CE427" s="1">
        <v>39310.997429406802</v>
      </c>
      <c r="CF427" s="1">
        <v>21782.4640414936</v>
      </c>
      <c r="CG427" s="1">
        <v>30821.765825442901</v>
      </c>
      <c r="CH427" s="1">
        <v>22586.7463343788</v>
      </c>
      <c r="CI427" s="1">
        <v>15646.092425778499</v>
      </c>
      <c r="CJ427" s="1">
        <v>16182.905795885599</v>
      </c>
      <c r="CK427" s="1">
        <v>18506.532873609998</v>
      </c>
      <c r="CL427" s="1">
        <v>13352.7293966467</v>
      </c>
      <c r="CM427" s="1">
        <v>13807.5614132797</v>
      </c>
      <c r="CN427" s="1">
        <v>25934.204073127501</v>
      </c>
      <c r="CO427" s="1">
        <v>53056.1619479566</v>
      </c>
      <c r="CP427" s="1">
        <v>18361.555433539201</v>
      </c>
      <c r="CQ427" s="1">
        <v>32942.560200448301</v>
      </c>
      <c r="CR427" s="1">
        <v>21381.2402025107</v>
      </c>
      <c r="CS427" s="1">
        <v>22586.7463343788</v>
      </c>
      <c r="CT427" s="20">
        <v>18304.535507374101</v>
      </c>
      <c r="CU427" s="20">
        <v>13890.8650005821</v>
      </c>
      <c r="CV427" s="20">
        <v>14324.6473751661</v>
      </c>
      <c r="CW427" s="20">
        <v>14238.886349242101</v>
      </c>
      <c r="CX427" s="20">
        <v>15935.6230495441</v>
      </c>
      <c r="CY427" s="20">
        <v>16049.6284233796</v>
      </c>
      <c r="CZ427" s="20">
        <v>19139.005025451399</v>
      </c>
      <c r="DA427" s="20">
        <v>13462.376746014899</v>
      </c>
      <c r="DB427" s="20">
        <v>16217.179115009299</v>
      </c>
      <c r="DC427" s="22">
        <v>29532.0912726182</v>
      </c>
      <c r="DD427" s="22">
        <v>17478.299015110799</v>
      </c>
      <c r="DE427" s="22">
        <v>36492.186159186502</v>
      </c>
      <c r="DF427" s="22">
        <v>23832.319222819799</v>
      </c>
      <c r="DG427" s="22">
        <v>29786.342141572099</v>
      </c>
      <c r="DH427" s="22">
        <v>23698.310688469101</v>
      </c>
      <c r="DI427" s="22">
        <v>44852.117572092699</v>
      </c>
      <c r="DJ427" s="22">
        <v>18581.649013283</v>
      </c>
      <c r="DK427" s="22">
        <v>29061.064767772401</v>
      </c>
      <c r="DL427" s="22">
        <v>27064.8820292813</v>
      </c>
      <c r="DM427" s="6">
        <v>0.83395300486047497</v>
      </c>
      <c r="DN427" s="6">
        <v>1.7825405466431301</v>
      </c>
      <c r="DO427" s="5">
        <v>9.3427999861446196E-8</v>
      </c>
      <c r="DP427" s="5">
        <v>6.2329822764707699E-6</v>
      </c>
      <c r="DQ427" s="24">
        <v>15729.194065751501</v>
      </c>
      <c r="DR427" s="26">
        <v>28037.926188220601</v>
      </c>
      <c r="DS427" t="s">
        <v>1441</v>
      </c>
      <c r="DT427" t="s">
        <v>1446</v>
      </c>
      <c r="DU427" t="s">
        <v>987</v>
      </c>
      <c r="DV427" t="s">
        <v>987</v>
      </c>
      <c r="DW427" t="s">
        <v>6262</v>
      </c>
      <c r="DX427" t="s">
        <v>6263</v>
      </c>
      <c r="DY427" t="s">
        <v>6264</v>
      </c>
      <c r="DZ427" t="s">
        <v>6265</v>
      </c>
      <c r="EA427" t="s">
        <v>6266</v>
      </c>
      <c r="EB427" t="str">
        <f>"APP"</f>
        <v>APP</v>
      </c>
      <c r="EC427" t="s">
        <v>6267</v>
      </c>
      <c r="ED427" t="s">
        <v>1506</v>
      </c>
      <c r="EE427">
        <v>9606</v>
      </c>
      <c r="EF427" s="15" t="str">
        <f>HYPERLINK("http://www.uniprot.org/uniprot/P05067", "P05067")</f>
        <v>P05067</v>
      </c>
      <c r="EG427" t="s">
        <v>6268</v>
      </c>
      <c r="EH427" t="s">
        <v>6269</v>
      </c>
      <c r="EI427" t="s">
        <v>6270</v>
      </c>
      <c r="EJ427" t="s">
        <v>1542</v>
      </c>
      <c r="EK427" t="s">
        <v>1508</v>
      </c>
      <c r="EL427" t="s">
        <v>6271</v>
      </c>
      <c r="EM427" t="s">
        <v>3025</v>
      </c>
      <c r="EN427" t="s">
        <v>6272</v>
      </c>
      <c r="EO427" t="s">
        <v>1655</v>
      </c>
      <c r="EP427" t="s">
        <v>6273</v>
      </c>
      <c r="EQ427" t="s">
        <v>1514</v>
      </c>
      <c r="ER427" t="s">
        <v>6274</v>
      </c>
      <c r="ES427" t="s">
        <v>6275</v>
      </c>
      <c r="ET427" t="s">
        <v>6276</v>
      </c>
      <c r="EU427" t="s">
        <v>1508</v>
      </c>
      <c r="EV427" t="s">
        <v>6277</v>
      </c>
      <c r="EW427" t="s">
        <v>98</v>
      </c>
    </row>
    <row r="428" spans="1:153">
      <c r="A428">
        <v>281</v>
      </c>
      <c r="B428">
        <v>1</v>
      </c>
      <c r="C428" t="s">
        <v>990</v>
      </c>
      <c r="D428" t="s">
        <v>98</v>
      </c>
      <c r="E428" t="s">
        <v>98</v>
      </c>
      <c r="F428" t="s">
        <v>98</v>
      </c>
      <c r="G428" t="s">
        <v>98</v>
      </c>
      <c r="H428" t="s">
        <v>98</v>
      </c>
      <c r="I428">
        <v>3</v>
      </c>
      <c r="J428">
        <v>986</v>
      </c>
      <c r="K428">
        <v>111247</v>
      </c>
      <c r="L428" t="s">
        <v>991</v>
      </c>
      <c r="M428">
        <v>4</v>
      </c>
      <c r="N428">
        <v>4</v>
      </c>
      <c r="O428">
        <v>1</v>
      </c>
      <c r="P428">
        <v>2</v>
      </c>
      <c r="Q428">
        <v>2</v>
      </c>
      <c r="R428">
        <v>2</v>
      </c>
      <c r="S428">
        <v>2</v>
      </c>
      <c r="T428">
        <v>2</v>
      </c>
      <c r="U428">
        <v>2</v>
      </c>
      <c r="V428">
        <v>2</v>
      </c>
      <c r="W428" s="1">
        <v>32848.60254</v>
      </c>
      <c r="X428" s="1">
        <v>30820.493170000002</v>
      </c>
      <c r="Y428" s="1">
        <v>4006.5753479999998</v>
      </c>
      <c r="Z428" s="1">
        <v>31580.698</v>
      </c>
      <c r="AA428" s="1">
        <v>8469.8417969999991</v>
      </c>
      <c r="AB428" s="1">
        <v>27694.324710000001</v>
      </c>
      <c r="AC428" s="1">
        <v>37295.340329999999</v>
      </c>
      <c r="AD428" s="1">
        <v>26534.107179999999</v>
      </c>
      <c r="AE428" s="1">
        <v>29903.015630000002</v>
      </c>
      <c r="AF428" s="1">
        <v>31452.444579999999</v>
      </c>
      <c r="AG428" s="1">
        <v>28510.98533</v>
      </c>
      <c r="AH428">
        <v>2</v>
      </c>
      <c r="AI428" s="1">
        <v>15451.73193</v>
      </c>
      <c r="AJ428" s="1">
        <v>19635.39258</v>
      </c>
      <c r="AK428" s="1">
        <v>17576.124749999999</v>
      </c>
      <c r="AL428" s="1">
        <v>21721.482670000001</v>
      </c>
      <c r="AM428" s="1">
        <v>14144.5437</v>
      </c>
      <c r="AN428" s="1">
        <v>16430.245849999999</v>
      </c>
      <c r="AO428" s="1">
        <v>15003.803959999999</v>
      </c>
      <c r="AP428" s="1">
        <v>13417.19702</v>
      </c>
      <c r="AQ428" s="1">
        <v>10051.476930000001</v>
      </c>
      <c r="AR428" s="1">
        <v>19251.665529999998</v>
      </c>
      <c r="AS428" s="1">
        <v>16268.36649</v>
      </c>
      <c r="AT428" s="1">
        <v>21275.8390920454</v>
      </c>
      <c r="AU428" s="1">
        <v>26283.311692272699</v>
      </c>
      <c r="AV428" s="1">
        <v>16268.3664918181</v>
      </c>
      <c r="AW428" s="1">
        <v>16416.617649200201</v>
      </c>
      <c r="AX428" s="1">
        <v>27255.319769192902</v>
      </c>
      <c r="AY428" s="1">
        <v>2846.6567909606401</v>
      </c>
      <c r="AZ428" s="1">
        <v>23104.768043561598</v>
      </c>
      <c r="BA428" s="1">
        <v>14981.048628315701</v>
      </c>
      <c r="BB428" s="1">
        <v>20005.0355667287</v>
      </c>
      <c r="BC428" s="1">
        <v>21936.422762047401</v>
      </c>
      <c r="BD428" s="1">
        <v>18325.449459158899</v>
      </c>
      <c r="BE428" s="1">
        <v>18710.513291905499</v>
      </c>
      <c r="BF428" s="1">
        <v>21358.626901503801</v>
      </c>
      <c r="BG428" s="1">
        <v>20256.948380396101</v>
      </c>
      <c r="BH428" s="1">
        <v>20256.948380396101</v>
      </c>
      <c r="BI428" s="1">
        <v>31453.182957369201</v>
      </c>
      <c r="BJ428" s="1">
        <v>37064.811434526098</v>
      </c>
      <c r="BK428" s="1">
        <v>31329.147259843499</v>
      </c>
      <c r="BL428" s="1">
        <v>34243.4112577286</v>
      </c>
      <c r="BM428" s="1">
        <v>22297.633645658501</v>
      </c>
      <c r="BN428" s="1">
        <v>28100.849524208901</v>
      </c>
      <c r="BO428" s="1">
        <v>24486.810493258701</v>
      </c>
      <c r="BP428" s="1">
        <v>22813.202778226299</v>
      </c>
      <c r="BQ428" s="1">
        <v>29570.324476741898</v>
      </c>
      <c r="BR428" s="1">
        <v>20283.085024918801</v>
      </c>
      <c r="BS428" s="1">
        <v>27455.627085410099</v>
      </c>
      <c r="BT428" s="1">
        <v>27455.627085410099</v>
      </c>
      <c r="BU428" s="1">
        <v>23583.197845511899</v>
      </c>
      <c r="BV428" s="7">
        <v>1.1642028899246599</v>
      </c>
      <c r="BW428" s="7">
        <v>0.85895680955122</v>
      </c>
      <c r="BX428" s="1">
        <v>19112.273709987199</v>
      </c>
      <c r="BY428" s="1">
        <v>31730.722041115201</v>
      </c>
      <c r="BZ428" s="1">
        <v>3314.0860626600502</v>
      </c>
      <c r="CA428" s="1">
        <v>26898.6377273535</v>
      </c>
      <c r="CB428" s="1">
        <v>17440.980107187101</v>
      </c>
      <c r="CC428" s="1">
        <v>23289.9202198313</v>
      </c>
      <c r="CD428" s="1">
        <v>25538.446774184798</v>
      </c>
      <c r="CE428" s="1">
        <v>21334.541219521099</v>
      </c>
      <c r="CF428" s="1">
        <v>21782.833646410199</v>
      </c>
      <c r="CG428" s="1">
        <v>24865.7751635534</v>
      </c>
      <c r="CH428" s="1">
        <v>23583.197845511899</v>
      </c>
      <c r="CI428" s="1">
        <v>27016.925683292699</v>
      </c>
      <c r="CJ428" s="1">
        <v>31837.072176418202</v>
      </c>
      <c r="CK428" s="1">
        <v>26910.384376275499</v>
      </c>
      <c r="CL428" s="1">
        <v>29413.611282088899</v>
      </c>
      <c r="CM428" s="1">
        <v>19152.7042568168</v>
      </c>
      <c r="CN428" s="1">
        <v>24137.416052993402</v>
      </c>
      <c r="CO428" s="1">
        <v>21033.112617374802</v>
      </c>
      <c r="CP428" s="1">
        <v>19595.555874030299</v>
      </c>
      <c r="CQ428" s="1">
        <v>25399.631569936599</v>
      </c>
      <c r="CR428" s="1">
        <v>17422.294000860398</v>
      </c>
      <c r="CS428" s="1">
        <v>23583.197845511899</v>
      </c>
      <c r="CT428" s="20">
        <v>22249.5290057276</v>
      </c>
      <c r="CU428" s="20">
        <v>30380.654258520299</v>
      </c>
      <c r="CV428" s="20">
        <v>23659.255261045499</v>
      </c>
      <c r="CW428" s="20">
        <v>16872.817841345899</v>
      </c>
      <c r="CX428" s="20">
        <v>27516.873346418099</v>
      </c>
      <c r="CY428" s="20">
        <v>31574.8719645727</v>
      </c>
      <c r="CZ428" s="20">
        <v>27830.063325843301</v>
      </c>
      <c r="DA428" s="20">
        <v>29655.144261349102</v>
      </c>
      <c r="DB428" s="20">
        <v>22495.1261249413</v>
      </c>
      <c r="DC428" s="22">
        <v>23541.077105122899</v>
      </c>
      <c r="DD428" s="22">
        <v>25217.4009082468</v>
      </c>
      <c r="DE428" s="22">
        <v>19804.739149691701</v>
      </c>
      <c r="DF428" s="22">
        <v>23832.723609685501</v>
      </c>
      <c r="DG428" s="22">
        <v>24030.436504893602</v>
      </c>
      <c r="DH428" s="22">
        <v>22056.431083357998</v>
      </c>
      <c r="DI428" s="22">
        <v>17780.7742849348</v>
      </c>
      <c r="DJ428" s="22">
        <v>19830.440987930098</v>
      </c>
      <c r="DK428" s="22">
        <v>22406.8904675308</v>
      </c>
      <c r="DL428" s="22">
        <v>22053.553832549602</v>
      </c>
      <c r="DM428" s="6">
        <v>-0.226461045086712</v>
      </c>
      <c r="DN428" s="6">
        <v>-1.16995204336714</v>
      </c>
      <c r="DO428" s="5">
        <v>5.8694338624750701E-2</v>
      </c>
      <c r="DP428" s="5">
        <v>0.322678318473476</v>
      </c>
      <c r="DQ428" s="24">
        <v>25803.815043307099</v>
      </c>
      <c r="DR428" s="26">
        <v>22055.4467933944</v>
      </c>
      <c r="DS428" t="s">
        <v>1443</v>
      </c>
      <c r="DT428" t="s">
        <v>1442</v>
      </c>
      <c r="DU428" t="s">
        <v>990</v>
      </c>
      <c r="DV428" t="s">
        <v>990</v>
      </c>
      <c r="DW428" t="s">
        <v>6278</v>
      </c>
      <c r="DX428" t="s">
        <v>6279</v>
      </c>
      <c r="DY428" t="s">
        <v>6280</v>
      </c>
      <c r="DZ428" t="s">
        <v>6281</v>
      </c>
      <c r="EA428" t="s">
        <v>6282</v>
      </c>
      <c r="EB428" t="str">
        <f>"BMP1"</f>
        <v>BMP1</v>
      </c>
      <c r="EC428" t="s">
        <v>6283</v>
      </c>
      <c r="ED428" t="s">
        <v>1506</v>
      </c>
      <c r="EE428">
        <v>9606</v>
      </c>
      <c r="EF428" s="15" t="str">
        <f>HYPERLINK("http://www.uniprot.org/uniprot/P13497", "P13497")</f>
        <v>P13497</v>
      </c>
      <c r="EG428" t="s">
        <v>6284</v>
      </c>
      <c r="EH428" t="s">
        <v>6285</v>
      </c>
      <c r="EI428" t="s">
        <v>3522</v>
      </c>
      <c r="EJ428" t="s">
        <v>1542</v>
      </c>
      <c r="EK428" t="s">
        <v>1508</v>
      </c>
      <c r="EL428" t="s">
        <v>6286</v>
      </c>
      <c r="EM428" t="s">
        <v>2137</v>
      </c>
      <c r="EN428" t="s">
        <v>3659</v>
      </c>
      <c r="EO428" t="s">
        <v>6287</v>
      </c>
      <c r="EP428" t="s">
        <v>6288</v>
      </c>
      <c r="EQ428" t="s">
        <v>1514</v>
      </c>
      <c r="ER428" t="s">
        <v>6289</v>
      </c>
      <c r="ES428" t="s">
        <v>6290</v>
      </c>
      <c r="ET428" t="s">
        <v>6291</v>
      </c>
      <c r="EU428" t="s">
        <v>1508</v>
      </c>
      <c r="EV428" t="s">
        <v>6292</v>
      </c>
      <c r="EW428" t="s">
        <v>98</v>
      </c>
    </row>
    <row r="429" spans="1:153">
      <c r="A429">
        <v>314</v>
      </c>
      <c r="B429">
        <v>1</v>
      </c>
      <c r="C429" t="s">
        <v>992</v>
      </c>
      <c r="D429" t="s">
        <v>98</v>
      </c>
      <c r="E429" t="s">
        <v>98</v>
      </c>
      <c r="F429" t="s">
        <v>98</v>
      </c>
      <c r="G429" t="s">
        <v>98</v>
      </c>
      <c r="H429" t="s">
        <v>98</v>
      </c>
      <c r="I429">
        <v>2.2999999999999998</v>
      </c>
      <c r="J429">
        <v>906</v>
      </c>
      <c r="K429">
        <v>99808</v>
      </c>
      <c r="L429" t="s">
        <v>993</v>
      </c>
      <c r="M429">
        <v>4</v>
      </c>
      <c r="N429">
        <v>4</v>
      </c>
      <c r="O429">
        <v>1</v>
      </c>
      <c r="P429">
        <v>2</v>
      </c>
      <c r="Q429">
        <v>2</v>
      </c>
      <c r="R429">
        <v>2</v>
      </c>
      <c r="S429">
        <v>2</v>
      </c>
      <c r="T429">
        <v>2</v>
      </c>
      <c r="U429">
        <v>2</v>
      </c>
      <c r="V429">
        <v>2</v>
      </c>
      <c r="W429" s="1">
        <v>41982.400390000003</v>
      </c>
      <c r="X429" s="1">
        <v>23363.208500000001</v>
      </c>
      <c r="Y429" s="1">
        <v>4242.9960929999997</v>
      </c>
      <c r="Z429" s="1">
        <v>29192.344239999999</v>
      </c>
      <c r="AA429" s="1">
        <v>6966.7121580000003</v>
      </c>
      <c r="AB429" s="1">
        <v>25315.194339999998</v>
      </c>
      <c r="AC429" s="1">
        <v>47431.962890000003</v>
      </c>
      <c r="AD429" s="1">
        <v>31156.630860000001</v>
      </c>
      <c r="AE429" s="1">
        <v>34476.509769999997</v>
      </c>
      <c r="AF429" s="1">
        <v>25877.924319999998</v>
      </c>
      <c r="AG429" s="1">
        <v>29529.209719999999</v>
      </c>
      <c r="AH429">
        <v>2</v>
      </c>
      <c r="AI429" s="1">
        <v>11410.780269999999</v>
      </c>
      <c r="AJ429" s="1">
        <v>14974.99121</v>
      </c>
      <c r="AK429" s="1">
        <v>14628.08057</v>
      </c>
      <c r="AL429" s="1">
        <v>14581.342290000001</v>
      </c>
      <c r="AM429" s="1">
        <v>10494.6167</v>
      </c>
      <c r="AN429" s="1">
        <v>16795.10498</v>
      </c>
      <c r="AO429" s="1">
        <v>12352.63745</v>
      </c>
      <c r="AP429" s="1">
        <v>14391.654790000001</v>
      </c>
      <c r="AQ429" s="1">
        <v>9349.1635740000002</v>
      </c>
      <c r="AR429" s="1">
        <v>21194.518550000001</v>
      </c>
      <c r="AS429" s="1">
        <v>14017.28904</v>
      </c>
      <c r="AT429" s="1">
        <v>20623.876032045398</v>
      </c>
      <c r="AU429" s="1">
        <v>27230.463025545399</v>
      </c>
      <c r="AV429" s="1">
        <v>14017.289038545399</v>
      </c>
      <c r="AW429" s="1">
        <v>20981.380086383</v>
      </c>
      <c r="AX429" s="1">
        <v>20660.659613378499</v>
      </c>
      <c r="AY429" s="1">
        <v>3014.6328455265898</v>
      </c>
      <c r="AZ429" s="1">
        <v>21357.423522209701</v>
      </c>
      <c r="BA429" s="1">
        <v>12322.3852487355</v>
      </c>
      <c r="BB429" s="1">
        <v>18286.467298026801</v>
      </c>
      <c r="BC429" s="1">
        <v>27898.594869553301</v>
      </c>
      <c r="BD429" s="1">
        <v>21517.937659231298</v>
      </c>
      <c r="BE429" s="1">
        <v>21572.1786154213</v>
      </c>
      <c r="BF429" s="1">
        <v>17573.099258799499</v>
      </c>
      <c r="BG429" s="1">
        <v>20980.392998993299</v>
      </c>
      <c r="BH429" s="1">
        <v>20980.392998993299</v>
      </c>
      <c r="BI429" s="1">
        <v>23227.516575137</v>
      </c>
      <c r="BJ429" s="1">
        <v>28267.5899231925</v>
      </c>
      <c r="BK429" s="1">
        <v>26074.3080073089</v>
      </c>
      <c r="BL429" s="1">
        <v>22987.146333974499</v>
      </c>
      <c r="BM429" s="1">
        <v>16543.843576107</v>
      </c>
      <c r="BN429" s="1">
        <v>28724.872536601299</v>
      </c>
      <c r="BO429" s="1">
        <v>20160.000299689302</v>
      </c>
      <c r="BP429" s="1">
        <v>24470.0691619196</v>
      </c>
      <c r="BQ429" s="1">
        <v>27504.196885155299</v>
      </c>
      <c r="BR429" s="1">
        <v>22330.027557458299</v>
      </c>
      <c r="BS429" s="1">
        <v>23656.552172414598</v>
      </c>
      <c r="BT429" s="1">
        <v>23656.552172414598</v>
      </c>
      <c r="BU429" s="1">
        <v>22278.324927571299</v>
      </c>
      <c r="BV429" s="7">
        <v>1.06186404271075</v>
      </c>
      <c r="BW429" s="7">
        <v>0.941740147304713</v>
      </c>
      <c r="BX429" s="1">
        <v>22279.373080177498</v>
      </c>
      <c r="BY429" s="1">
        <v>21938.8115421328</v>
      </c>
      <c r="BZ429" s="1">
        <v>3201.1302206394798</v>
      </c>
      <c r="CA429" s="1">
        <v>22678.680083179301</v>
      </c>
      <c r="CB429" s="1">
        <v>13084.6978160616</v>
      </c>
      <c r="CC429" s="1">
        <v>19417.742091980701</v>
      </c>
      <c r="CD429" s="1">
        <v>29624.514734133299</v>
      </c>
      <c r="CE429" s="1">
        <v>22849.124273629201</v>
      </c>
      <c r="CF429" s="1">
        <v>22906.720794649598</v>
      </c>
      <c r="CG429" s="1">
        <v>18660.242221906101</v>
      </c>
      <c r="CH429" s="1">
        <v>22278.324927571299</v>
      </c>
      <c r="CI429" s="1">
        <v>21874.2848809922</v>
      </c>
      <c r="CJ429" s="1">
        <v>26620.724298216501</v>
      </c>
      <c r="CK429" s="1">
        <v>24555.2226636716</v>
      </c>
      <c r="CL429" s="1">
        <v>21647.918574672101</v>
      </c>
      <c r="CM429" s="1">
        <v>15580.0016863491</v>
      </c>
      <c r="CN429" s="1">
        <v>27051.365693928001</v>
      </c>
      <c r="CO429" s="1">
        <v>18985.4816518925</v>
      </c>
      <c r="CP429" s="1">
        <v>23044.4465371027</v>
      </c>
      <c r="CQ429" s="1">
        <v>25901.806426124</v>
      </c>
      <c r="CR429" s="1">
        <v>21029.083441278999</v>
      </c>
      <c r="CS429" s="1">
        <v>22278.324927571299</v>
      </c>
      <c r="CT429" s="20">
        <v>25936.503688611501</v>
      </c>
      <c r="CU429" s="20">
        <v>21005.366579453501</v>
      </c>
      <c r="CV429" s="20">
        <v>19947.503903734701</v>
      </c>
      <c r="CW429" s="20">
        <v>12658.447025490699</v>
      </c>
      <c r="CX429" s="20">
        <v>22279.0680801241</v>
      </c>
      <c r="CY429" s="20">
        <v>26401.484303037501</v>
      </c>
      <c r="CZ429" s="20">
        <v>25394.412512094401</v>
      </c>
      <c r="DA429" s="20">
        <v>21825.682747115101</v>
      </c>
      <c r="DB429" s="20">
        <v>18298.935662648299</v>
      </c>
      <c r="DC429" s="22">
        <v>19627.141676744599</v>
      </c>
      <c r="DD429" s="22">
        <v>29252.102579631199</v>
      </c>
      <c r="DE429" s="22">
        <v>21210.7184017652</v>
      </c>
      <c r="DF429" s="22">
        <v>25062.375004323101</v>
      </c>
      <c r="DG429" s="22">
        <v>18033.371689803898</v>
      </c>
      <c r="DH429" s="22">
        <v>24719.1572548148</v>
      </c>
      <c r="DI429" s="22">
        <v>16049.7673399138</v>
      </c>
      <c r="DJ429" s="22">
        <v>23320.672304027699</v>
      </c>
      <c r="DK429" s="22">
        <v>22849.8959877942</v>
      </c>
      <c r="DL429" s="22">
        <v>26619.113630990301</v>
      </c>
      <c r="DM429" s="6">
        <v>7.4877810766556904E-2</v>
      </c>
      <c r="DN429" s="6">
        <v>1.0532780287149399</v>
      </c>
      <c r="DO429" s="5">
        <v>0.59732813347732505</v>
      </c>
      <c r="DP429" s="5">
        <v>0.81386887899004601</v>
      </c>
      <c r="DQ429" s="24">
        <v>21527.489389145499</v>
      </c>
      <c r="DR429" s="26">
        <v>22674.4315869809</v>
      </c>
      <c r="DS429" t="s">
        <v>1441</v>
      </c>
      <c r="DT429" t="s">
        <v>1442</v>
      </c>
      <c r="DU429" t="s">
        <v>992</v>
      </c>
      <c r="DV429" t="s">
        <v>992</v>
      </c>
      <c r="DW429" t="s">
        <v>6293</v>
      </c>
      <c r="DX429" t="s">
        <v>6294</v>
      </c>
      <c r="DY429" t="s">
        <v>6295</v>
      </c>
      <c r="DZ429" t="s">
        <v>6296</v>
      </c>
      <c r="EA429" t="s">
        <v>6297</v>
      </c>
      <c r="EB429" t="str">
        <f>"CDH2"</f>
        <v>CDH2</v>
      </c>
      <c r="EC429" t="s">
        <v>6298</v>
      </c>
      <c r="ED429" t="s">
        <v>1506</v>
      </c>
      <c r="EE429">
        <v>9606</v>
      </c>
      <c r="EF429" s="15" t="str">
        <f>HYPERLINK("http://www.uniprot.org/uniprot/P19022", "P19022")</f>
        <v>P19022</v>
      </c>
      <c r="EG429" t="s">
        <v>2778</v>
      </c>
      <c r="EH429" t="s">
        <v>1763</v>
      </c>
      <c r="EI429" t="s">
        <v>2779</v>
      </c>
      <c r="EJ429" t="s">
        <v>1542</v>
      </c>
      <c r="EK429" t="s">
        <v>1508</v>
      </c>
      <c r="EL429" t="s">
        <v>1508</v>
      </c>
      <c r="EM429" t="s">
        <v>2780</v>
      </c>
      <c r="EN429" t="s">
        <v>1805</v>
      </c>
      <c r="EO429" t="s">
        <v>1508</v>
      </c>
      <c r="EP429" t="s">
        <v>2781</v>
      </c>
      <c r="EQ429" t="s">
        <v>1508</v>
      </c>
      <c r="ER429" t="s">
        <v>6299</v>
      </c>
      <c r="ES429" t="s">
        <v>6300</v>
      </c>
      <c r="ET429" t="s">
        <v>6301</v>
      </c>
      <c r="EU429" t="s">
        <v>1508</v>
      </c>
      <c r="EV429" t="s">
        <v>6302</v>
      </c>
      <c r="EW429" t="s">
        <v>98</v>
      </c>
    </row>
    <row r="430" spans="1:153">
      <c r="A430">
        <v>545</v>
      </c>
      <c r="B430">
        <v>1</v>
      </c>
      <c r="C430" t="s">
        <v>994</v>
      </c>
      <c r="D430" t="s">
        <v>98</v>
      </c>
      <c r="E430" t="s">
        <v>98</v>
      </c>
      <c r="F430" t="s">
        <v>98</v>
      </c>
      <c r="G430" t="s">
        <v>98</v>
      </c>
      <c r="H430" t="s">
        <v>98</v>
      </c>
      <c r="I430">
        <v>8.1999999999999993</v>
      </c>
      <c r="J430">
        <v>414</v>
      </c>
      <c r="K430">
        <v>47174</v>
      </c>
      <c r="L430" t="s">
        <v>995</v>
      </c>
      <c r="M430">
        <v>7</v>
      </c>
      <c r="N430">
        <v>7</v>
      </c>
      <c r="O430">
        <v>1</v>
      </c>
      <c r="P430">
        <v>4</v>
      </c>
      <c r="Q430">
        <v>3</v>
      </c>
      <c r="R430">
        <v>4</v>
      </c>
      <c r="S430">
        <v>3</v>
      </c>
      <c r="T430">
        <v>4</v>
      </c>
      <c r="U430">
        <v>3</v>
      </c>
      <c r="V430">
        <v>4</v>
      </c>
      <c r="W430" s="1">
        <v>28371.326659999999</v>
      </c>
      <c r="X430" s="1">
        <v>23512.039550000001</v>
      </c>
      <c r="Y430" s="1">
        <v>3074.8377679999999</v>
      </c>
      <c r="Z430" s="1">
        <v>70115.746830000004</v>
      </c>
      <c r="AA430" s="1">
        <v>13263.0874</v>
      </c>
      <c r="AB430" s="1">
        <v>37087.736570000001</v>
      </c>
      <c r="AC430" s="1">
        <v>32731.513920000001</v>
      </c>
      <c r="AD430" s="1">
        <v>53419.970459999997</v>
      </c>
      <c r="AE430" s="1">
        <v>24536.053349999998</v>
      </c>
      <c r="AF430" s="1">
        <v>33892.84302</v>
      </c>
      <c r="AG430" s="1">
        <v>35214.479749999999</v>
      </c>
      <c r="AH430">
        <v>3</v>
      </c>
      <c r="AI430" s="1">
        <v>4879.9015499999996</v>
      </c>
      <c r="AJ430" s="1">
        <v>11663.416499999999</v>
      </c>
      <c r="AK430" s="1">
        <v>7965.1387940000004</v>
      </c>
      <c r="AL430" s="1">
        <v>11892.295410000001</v>
      </c>
      <c r="AM430" s="1">
        <v>7466.1992190000001</v>
      </c>
      <c r="AN430" s="1">
        <v>8534.0301519999994</v>
      </c>
      <c r="AO430" s="1">
        <v>11259.268550000001</v>
      </c>
      <c r="AP430" s="1">
        <v>8595.1035150000007</v>
      </c>
      <c r="AQ430" s="1">
        <v>7592.7937009999996</v>
      </c>
      <c r="AR430" s="1">
        <v>9209.141114</v>
      </c>
      <c r="AS430" s="1">
        <v>8905.7288509999998</v>
      </c>
      <c r="AT430" s="1">
        <v>20599.211483363601</v>
      </c>
      <c r="AU430" s="1">
        <v>32292.694116181799</v>
      </c>
      <c r="AV430" s="1">
        <v>8905.7288505454508</v>
      </c>
      <c r="AW430" s="1">
        <v>14179.026989370999</v>
      </c>
      <c r="AX430" s="1">
        <v>20792.274569601301</v>
      </c>
      <c r="AY430" s="1">
        <v>2184.66072720903</v>
      </c>
      <c r="AZ430" s="1">
        <v>51297.411688248401</v>
      </c>
      <c r="BA430" s="1">
        <v>23459.1108149598</v>
      </c>
      <c r="BB430" s="1">
        <v>26790.380229217601</v>
      </c>
      <c r="BC430" s="1">
        <v>19252.065288526101</v>
      </c>
      <c r="BD430" s="1">
        <v>36893.834871985797</v>
      </c>
      <c r="BE430" s="1">
        <v>15352.3697414486</v>
      </c>
      <c r="BF430" s="1">
        <v>23015.844980002999</v>
      </c>
      <c r="BG430" s="1">
        <v>25019.756079340499</v>
      </c>
      <c r="BH430" s="1">
        <v>25019.756079340499</v>
      </c>
      <c r="BI430" s="1">
        <v>9933.4130932013704</v>
      </c>
      <c r="BJ430" s="1">
        <v>22016.485358951799</v>
      </c>
      <c r="BK430" s="1">
        <v>14197.726163858601</v>
      </c>
      <c r="BL430" s="1">
        <v>18747.926589995899</v>
      </c>
      <c r="BM430" s="1">
        <v>11769.8087998953</v>
      </c>
      <c r="BN430" s="1">
        <v>14595.855675307101</v>
      </c>
      <c r="BO430" s="1">
        <v>18375.578354101399</v>
      </c>
      <c r="BP430" s="1">
        <v>14614.2177904413</v>
      </c>
      <c r="BQ430" s="1">
        <v>22337.152538590399</v>
      </c>
      <c r="BR430" s="1">
        <v>9702.5263570397092</v>
      </c>
      <c r="BS430" s="1">
        <v>15029.9275841328</v>
      </c>
      <c r="BT430" s="1">
        <v>15029.9275841328</v>
      </c>
      <c r="BU430" s="1">
        <v>19391.8828906622</v>
      </c>
      <c r="BV430" s="7">
        <v>0.775062827517913</v>
      </c>
      <c r="BW430" s="7">
        <v>1.29021798555664</v>
      </c>
      <c r="BX430" s="1">
        <v>10989.636749834701</v>
      </c>
      <c r="BY430" s="1">
        <v>16115.3191184439</v>
      </c>
      <c r="BZ430" s="1">
        <v>1693.24932039797</v>
      </c>
      <c r="CA430" s="1">
        <v>39758.7169474443</v>
      </c>
      <c r="CB430" s="1">
        <v>18182.2847592988</v>
      </c>
      <c r="CC430" s="1">
        <v>20764.227850737399</v>
      </c>
      <c r="CD430" s="1">
        <v>14921.5601580845</v>
      </c>
      <c r="CE430" s="1">
        <v>28595.039973860301</v>
      </c>
      <c r="CF430" s="1">
        <v>11899.0511009076</v>
      </c>
      <c r="CG430" s="1">
        <v>17838.725887915101</v>
      </c>
      <c r="CH430" s="1">
        <v>19391.8828906622</v>
      </c>
      <c r="CI430" s="1">
        <v>12816.2682308122</v>
      </c>
      <c r="CJ430" s="1">
        <v>28406.065388864099</v>
      </c>
      <c r="CK430" s="1">
        <v>18318.1616506186</v>
      </c>
      <c r="CL430" s="1">
        <v>24188.9120783084</v>
      </c>
      <c r="CM430" s="1">
        <v>15185.6190001878</v>
      </c>
      <c r="CN430" s="1">
        <v>18831.835506870299</v>
      </c>
      <c r="CO430" s="1">
        <v>23708.501687467</v>
      </c>
      <c r="CP430" s="1">
        <v>18855.526638069299</v>
      </c>
      <c r="CQ430" s="1">
        <v>28819.795951411601</v>
      </c>
      <c r="CR430" s="1">
        <v>12518.374011190001</v>
      </c>
      <c r="CS430" s="1">
        <v>19391.8828906622</v>
      </c>
      <c r="CT430" s="20">
        <v>12793.5715728101</v>
      </c>
      <c r="CU430" s="20">
        <v>15429.650096482999</v>
      </c>
      <c r="CV430" s="20">
        <v>34970.604929731198</v>
      </c>
      <c r="CW430" s="20">
        <v>17589.973544933298</v>
      </c>
      <c r="CX430" s="20">
        <v>13053.433015106901</v>
      </c>
      <c r="CY430" s="20">
        <v>28172.121880447801</v>
      </c>
      <c r="CZ430" s="20">
        <v>18944.196099970599</v>
      </c>
      <c r="DA430" s="20">
        <v>24387.541887593099</v>
      </c>
      <c r="DB430" s="20">
        <v>17835.727535601</v>
      </c>
      <c r="DC430" s="22">
        <v>20988.147844591102</v>
      </c>
      <c r="DD430" s="22">
        <v>14733.980026667101</v>
      </c>
      <c r="DE430" s="22">
        <v>26544.620848895</v>
      </c>
      <c r="DF430" s="22">
        <v>13018.8202650205</v>
      </c>
      <c r="DG430" s="22">
        <v>17239.453303111499</v>
      </c>
      <c r="DH430" s="22">
        <v>17208.266250144301</v>
      </c>
      <c r="DI430" s="22">
        <v>20042.469453171299</v>
      </c>
      <c r="DJ430" s="22">
        <v>19081.5412788631</v>
      </c>
      <c r="DK430" s="22">
        <v>25424.070006755501</v>
      </c>
      <c r="DL430" s="22">
        <v>15846.0553551751</v>
      </c>
      <c r="DM430" s="6">
        <v>-9.8276138589554599E-2</v>
      </c>
      <c r="DN430" s="6">
        <v>-1.07049154543967</v>
      </c>
      <c r="DO430" s="5">
        <v>0.60173943158438303</v>
      </c>
      <c r="DP430" s="5">
        <v>0.81556772690540402</v>
      </c>
      <c r="DQ430" s="24">
        <v>20352.980062519699</v>
      </c>
      <c r="DR430" s="26">
        <v>19012.7424632394</v>
      </c>
      <c r="DS430" t="s">
        <v>1443</v>
      </c>
      <c r="DT430" t="s">
        <v>1442</v>
      </c>
      <c r="DU430" t="s">
        <v>994</v>
      </c>
      <c r="DV430" t="s">
        <v>994</v>
      </c>
      <c r="DW430" t="s">
        <v>6303</v>
      </c>
      <c r="DX430" t="s">
        <v>6304</v>
      </c>
      <c r="DY430" t="s">
        <v>6305</v>
      </c>
      <c r="DZ430" t="s">
        <v>6306</v>
      </c>
      <c r="EA430" t="s">
        <v>1508</v>
      </c>
      <c r="EB430" t="str">
        <f>"SERPINA12"</f>
        <v>SERPINA12</v>
      </c>
      <c r="EC430" t="s">
        <v>1508</v>
      </c>
      <c r="ED430" t="s">
        <v>1506</v>
      </c>
      <c r="EE430">
        <v>9606</v>
      </c>
      <c r="EF430" s="15" t="str">
        <f>HYPERLINK("http://www.uniprot.org/uniprot/Q8IW75", "Q8IW75")</f>
        <v>Q8IW75</v>
      </c>
      <c r="EG430" t="s">
        <v>6307</v>
      </c>
      <c r="EH430" t="s">
        <v>1508</v>
      </c>
      <c r="EI430" t="s">
        <v>1509</v>
      </c>
      <c r="EJ430" t="s">
        <v>1510</v>
      </c>
      <c r="EK430" t="s">
        <v>1508</v>
      </c>
      <c r="EL430" t="s">
        <v>1508</v>
      </c>
      <c r="EM430" t="s">
        <v>1528</v>
      </c>
      <c r="EN430" t="s">
        <v>1508</v>
      </c>
      <c r="EO430" t="s">
        <v>1512</v>
      </c>
      <c r="EP430" t="s">
        <v>1604</v>
      </c>
      <c r="EQ430" t="s">
        <v>1514</v>
      </c>
      <c r="ER430" t="s">
        <v>6308</v>
      </c>
      <c r="ES430" t="s">
        <v>4071</v>
      </c>
      <c r="ET430" t="s">
        <v>1903</v>
      </c>
      <c r="EU430" t="s">
        <v>1508</v>
      </c>
      <c r="EV430" t="s">
        <v>1508</v>
      </c>
      <c r="EW430" t="s">
        <v>98</v>
      </c>
    </row>
    <row r="431" spans="1:153">
      <c r="A431">
        <v>553</v>
      </c>
      <c r="B431">
        <v>1</v>
      </c>
      <c r="C431" t="s">
        <v>996</v>
      </c>
      <c r="D431" t="s">
        <v>98</v>
      </c>
      <c r="E431" t="s">
        <v>98</v>
      </c>
      <c r="F431" t="s">
        <v>98</v>
      </c>
      <c r="G431" t="s">
        <v>98</v>
      </c>
      <c r="H431" t="s">
        <v>98</v>
      </c>
      <c r="I431">
        <v>0.8</v>
      </c>
      <c r="J431">
        <v>5059</v>
      </c>
      <c r="K431">
        <v>541972</v>
      </c>
      <c r="L431" t="s">
        <v>997</v>
      </c>
      <c r="M431">
        <v>4</v>
      </c>
      <c r="N431">
        <v>4</v>
      </c>
      <c r="O431">
        <v>1</v>
      </c>
      <c r="P431">
        <v>2</v>
      </c>
      <c r="Q431">
        <v>2</v>
      </c>
      <c r="R431">
        <v>2</v>
      </c>
      <c r="S431">
        <v>2</v>
      </c>
      <c r="T431">
        <v>2</v>
      </c>
      <c r="U431">
        <v>2</v>
      </c>
      <c r="V431">
        <v>2</v>
      </c>
      <c r="W431" s="1">
        <v>41439.17383</v>
      </c>
      <c r="X431" s="1">
        <v>28966.191409999999</v>
      </c>
      <c r="Y431" s="1">
        <v>3979.1853030000002</v>
      </c>
      <c r="Z431" s="1">
        <v>46472.29883</v>
      </c>
      <c r="AA431" s="1">
        <v>14167.498540000001</v>
      </c>
      <c r="AB431" s="1">
        <v>30552.253420000001</v>
      </c>
      <c r="AC431" s="1">
        <v>49083.898439999997</v>
      </c>
      <c r="AD431" s="1">
        <v>40231.266600000003</v>
      </c>
      <c r="AE431" s="1">
        <v>24396.302250000001</v>
      </c>
      <c r="AF431" s="1">
        <v>24236.12744</v>
      </c>
      <c r="AG431" s="1">
        <v>33282.778969999999</v>
      </c>
      <c r="AH431">
        <v>2</v>
      </c>
      <c r="AI431" s="1">
        <v>8995.2932130000008</v>
      </c>
      <c r="AJ431" s="1">
        <v>8674.7727049999994</v>
      </c>
      <c r="AK431" s="1">
        <v>9715.2839359999998</v>
      </c>
      <c r="AL431" s="1">
        <v>11879.44678</v>
      </c>
      <c r="AM431" s="1">
        <v>10801.81934</v>
      </c>
      <c r="AN431" s="1">
        <v>8873.5017090000001</v>
      </c>
      <c r="AO431" s="1">
        <v>11944.795410000001</v>
      </c>
      <c r="AP431" s="1">
        <v>13187.896000000001</v>
      </c>
      <c r="AQ431" s="1">
        <v>6303.3212890000004</v>
      </c>
      <c r="AR431" s="1">
        <v>11027.681640000001</v>
      </c>
      <c r="AS431" s="1">
        <v>10140.3812</v>
      </c>
      <c r="AT431" s="1">
        <v>20379.5985570454</v>
      </c>
      <c r="AU431" s="1">
        <v>30618.8159120909</v>
      </c>
      <c r="AV431" s="1">
        <v>10140.381202</v>
      </c>
      <c r="AW431" s="1">
        <v>20709.893872576798</v>
      </c>
      <c r="AX431" s="1">
        <v>25615.515138598199</v>
      </c>
      <c r="AY431" s="1">
        <v>2827.1962664898101</v>
      </c>
      <c r="AZ431" s="1">
        <v>33999.618530224703</v>
      </c>
      <c r="BA431" s="1">
        <v>25058.789721964898</v>
      </c>
      <c r="BB431" s="1">
        <v>22069.464509821199</v>
      </c>
      <c r="BC431" s="1">
        <v>28870.232513286199</v>
      </c>
      <c r="BD431" s="1">
        <v>27785.2214040935</v>
      </c>
      <c r="BE431" s="1">
        <v>15264.9265602504</v>
      </c>
      <c r="BF431" s="1">
        <v>16458.193009818398</v>
      </c>
      <c r="BG431" s="1">
        <v>23647.2899041481</v>
      </c>
      <c r="BH431" s="1">
        <v>23647.2899041481</v>
      </c>
      <c r="BI431" s="1">
        <v>18310.607798880599</v>
      </c>
      <c r="BJ431" s="1">
        <v>16374.962366461599</v>
      </c>
      <c r="BK431" s="1">
        <v>17317.330494148599</v>
      </c>
      <c r="BL431" s="1">
        <v>18727.671024210002</v>
      </c>
      <c r="BM431" s="1">
        <v>17028.121617660199</v>
      </c>
      <c r="BN431" s="1">
        <v>15176.458012490401</v>
      </c>
      <c r="BO431" s="1">
        <v>19494.385714795499</v>
      </c>
      <c r="BP431" s="1">
        <v>22423.3232334364</v>
      </c>
      <c r="BQ431" s="1">
        <v>18543.6684673249</v>
      </c>
      <c r="BR431" s="1">
        <v>11618.4962793635</v>
      </c>
      <c r="BS431" s="1">
        <v>17113.612783572298</v>
      </c>
      <c r="BT431" s="1">
        <v>17113.612783572298</v>
      </c>
      <c r="BU431" s="1">
        <v>20116.9222994093</v>
      </c>
      <c r="BV431" s="7">
        <v>0.85070730645884296</v>
      </c>
      <c r="BW431" s="7">
        <v>1.17549243130707</v>
      </c>
      <c r="BX431" s="1">
        <v>17618.058033388301</v>
      </c>
      <c r="BY431" s="1">
        <v>21791.305887112601</v>
      </c>
      <c r="BZ431" s="1">
        <v>2405.11652069605</v>
      </c>
      <c r="CA431" s="1">
        <v>28923.723900475699</v>
      </c>
      <c r="CB431" s="1">
        <v>21317.695507491298</v>
      </c>
      <c r="CC431" s="1">
        <v>18774.6547081391</v>
      </c>
      <c r="CD431" s="1">
        <v>24560.1177382182</v>
      </c>
      <c r="CE431" s="1">
        <v>23637.090860038999</v>
      </c>
      <c r="CF431" s="1">
        <v>12985.984557362601</v>
      </c>
      <c r="CG431" s="1">
        <v>14001.105044562401</v>
      </c>
      <c r="CH431" s="1">
        <v>20116.9222994093</v>
      </c>
      <c r="CI431" s="1">
        <v>21523.980880216401</v>
      </c>
      <c r="CJ431" s="1">
        <v>19248.644324713801</v>
      </c>
      <c r="CK431" s="1">
        <v>20356.390926315002</v>
      </c>
      <c r="CL431" s="1">
        <v>22014.235544967702</v>
      </c>
      <c r="CM431" s="1">
        <v>20016.428080935901</v>
      </c>
      <c r="CN431" s="1">
        <v>17839.811527732101</v>
      </c>
      <c r="CO431" s="1">
        <v>22915.5028607229</v>
      </c>
      <c r="CP431" s="1">
        <v>26358.446745656602</v>
      </c>
      <c r="CQ431" s="1">
        <v>21797.9419320081</v>
      </c>
      <c r="CR431" s="1">
        <v>13657.454439561199</v>
      </c>
      <c r="CS431" s="1">
        <v>20116.9222994093</v>
      </c>
      <c r="CT431" s="20">
        <v>20510.039736069</v>
      </c>
      <c r="CU431" s="20">
        <v>20864.136944006299</v>
      </c>
      <c r="CV431" s="20">
        <v>25440.4618478308</v>
      </c>
      <c r="CW431" s="20">
        <v>20623.2442720898</v>
      </c>
      <c r="CX431" s="20">
        <v>21922.2817109018</v>
      </c>
      <c r="CY431" s="20">
        <v>19090.118484406899</v>
      </c>
      <c r="CZ431" s="20">
        <v>21052.0831157067</v>
      </c>
      <c r="DA431" s="20">
        <v>22195.007767947001</v>
      </c>
      <c r="DB431" s="20">
        <v>23509.582156849199</v>
      </c>
      <c r="DC431" s="22">
        <v>18977.1192831318</v>
      </c>
      <c r="DD431" s="22">
        <v>24251.370525181999</v>
      </c>
      <c r="DE431" s="22">
        <v>21942.183519385901</v>
      </c>
      <c r="DF431" s="22">
        <v>14208.040412881301</v>
      </c>
      <c r="DG431" s="22">
        <v>13530.7531560429</v>
      </c>
      <c r="DH431" s="22">
        <v>16301.768699583699</v>
      </c>
      <c r="DI431" s="22">
        <v>19372.0915874194</v>
      </c>
      <c r="DJ431" s="22">
        <v>26674.3962806366</v>
      </c>
      <c r="DK431" s="22">
        <v>19229.5740961144</v>
      </c>
      <c r="DL431" s="22">
        <v>17287.930434624901</v>
      </c>
      <c r="DM431" s="6">
        <v>-0.17758442817533901</v>
      </c>
      <c r="DN431" s="6">
        <v>-1.13099392494642</v>
      </c>
      <c r="DO431" s="5">
        <v>0.159494600912402</v>
      </c>
      <c r="DP431" s="5">
        <v>0.49989247400061598</v>
      </c>
      <c r="DQ431" s="24">
        <v>21689.6617817564</v>
      </c>
      <c r="DR431" s="26">
        <v>19177.522799500301</v>
      </c>
      <c r="DS431" t="s">
        <v>1443</v>
      </c>
      <c r="DT431" t="s">
        <v>1442</v>
      </c>
      <c r="DU431" t="s">
        <v>996</v>
      </c>
      <c r="DV431" t="s">
        <v>996</v>
      </c>
      <c r="DW431" t="s">
        <v>6309</v>
      </c>
      <c r="DX431" t="s">
        <v>1508</v>
      </c>
      <c r="DY431" t="s">
        <v>6310</v>
      </c>
      <c r="DZ431" t="s">
        <v>6311</v>
      </c>
      <c r="EA431" t="s">
        <v>6312</v>
      </c>
      <c r="EB431" t="str">
        <f>"HMCN2"</f>
        <v>HMCN2</v>
      </c>
      <c r="EC431" t="s">
        <v>1508</v>
      </c>
      <c r="ED431" t="s">
        <v>1506</v>
      </c>
      <c r="EE431">
        <v>9606</v>
      </c>
      <c r="EF431" s="15" t="str">
        <f>HYPERLINK("http://www.uniprot.org/uniprot/Q8NDA2", "Q8NDA2")</f>
        <v>Q8NDA2</v>
      </c>
      <c r="EG431" t="s">
        <v>6313</v>
      </c>
      <c r="EH431" t="s">
        <v>6314</v>
      </c>
      <c r="EI431" t="s">
        <v>1788</v>
      </c>
      <c r="EJ431" t="s">
        <v>2410</v>
      </c>
      <c r="EK431" t="s">
        <v>1508</v>
      </c>
      <c r="EL431" t="s">
        <v>1508</v>
      </c>
      <c r="EM431" t="s">
        <v>6315</v>
      </c>
      <c r="EN431" t="s">
        <v>2019</v>
      </c>
      <c r="EO431" t="s">
        <v>1508</v>
      </c>
      <c r="EP431" t="s">
        <v>6316</v>
      </c>
      <c r="EQ431" t="s">
        <v>1508</v>
      </c>
      <c r="ER431" t="s">
        <v>6317</v>
      </c>
      <c r="ES431" t="s">
        <v>6318</v>
      </c>
      <c r="ET431" t="s">
        <v>5220</v>
      </c>
      <c r="EU431" t="s">
        <v>1508</v>
      </c>
      <c r="EV431" t="s">
        <v>1508</v>
      </c>
      <c r="EW431" t="s">
        <v>98</v>
      </c>
    </row>
    <row r="432" spans="1:153">
      <c r="A432">
        <v>573</v>
      </c>
      <c r="B432">
        <v>1</v>
      </c>
      <c r="C432" t="s">
        <v>998</v>
      </c>
      <c r="D432" t="s">
        <v>98</v>
      </c>
      <c r="E432" t="s">
        <v>98</v>
      </c>
      <c r="F432" t="s">
        <v>98</v>
      </c>
      <c r="G432" t="s">
        <v>98</v>
      </c>
      <c r="H432" t="s">
        <v>98</v>
      </c>
      <c r="I432">
        <v>3</v>
      </c>
      <c r="J432">
        <v>504</v>
      </c>
      <c r="K432">
        <v>56971</v>
      </c>
      <c r="L432" t="s">
        <v>999</v>
      </c>
      <c r="M432">
        <v>4</v>
      </c>
      <c r="N432">
        <v>4</v>
      </c>
      <c r="O432">
        <v>1</v>
      </c>
      <c r="P432">
        <v>2</v>
      </c>
      <c r="Q432">
        <v>2</v>
      </c>
      <c r="R432">
        <v>2</v>
      </c>
      <c r="S432">
        <v>2</v>
      </c>
      <c r="T432">
        <v>2</v>
      </c>
      <c r="U432">
        <v>2</v>
      </c>
      <c r="V432">
        <v>2</v>
      </c>
      <c r="W432" s="1">
        <v>27703.86133</v>
      </c>
      <c r="X432" s="1">
        <v>24973.760740000002</v>
      </c>
      <c r="Y432" s="1">
        <v>2845.0281989999999</v>
      </c>
      <c r="Z432" s="1">
        <v>26726.271479999999</v>
      </c>
      <c r="AA432" s="1">
        <v>15572.25049</v>
      </c>
      <c r="AB432" s="1">
        <v>24781.780269999999</v>
      </c>
      <c r="AC432" s="1">
        <v>35234.061520000003</v>
      </c>
      <c r="AD432" s="1">
        <v>30959.835940000001</v>
      </c>
      <c r="AE432" s="1">
        <v>33747.846680000002</v>
      </c>
      <c r="AF432" s="1">
        <v>30095.586910000002</v>
      </c>
      <c r="AG432" s="1">
        <v>27755.02837</v>
      </c>
      <c r="AH432">
        <v>2</v>
      </c>
      <c r="AI432" s="1">
        <v>12361.31689</v>
      </c>
      <c r="AJ432" s="1">
        <v>11954.24805</v>
      </c>
      <c r="AK432" s="1">
        <v>9242.7890630000002</v>
      </c>
      <c r="AL432" s="1">
        <v>16968.937989999999</v>
      </c>
      <c r="AM432" s="1">
        <v>12784.394039999999</v>
      </c>
      <c r="AN432" s="1">
        <v>15032.173339999999</v>
      </c>
      <c r="AO432" s="1">
        <v>15596.510249999999</v>
      </c>
      <c r="AP432" s="1">
        <v>14343.600829999999</v>
      </c>
      <c r="AQ432" s="1">
        <v>18137.485840000001</v>
      </c>
      <c r="AR432" s="1">
        <v>23590.982909999999</v>
      </c>
      <c r="AS432" s="1">
        <v>15001.243920000001</v>
      </c>
      <c r="AT432" s="1">
        <v>20245.863411454498</v>
      </c>
      <c r="AU432" s="1">
        <v>25490.4829026363</v>
      </c>
      <c r="AV432" s="1">
        <v>15001.2439202727</v>
      </c>
      <c r="AW432" s="1">
        <v>13845.450451271299</v>
      </c>
      <c r="AX432" s="1">
        <v>22084.910551352299</v>
      </c>
      <c r="AY432" s="1">
        <v>2021.3818884501</v>
      </c>
      <c r="AZ432" s="1">
        <v>19553.218969848502</v>
      </c>
      <c r="BA432" s="1">
        <v>27543.4473788676</v>
      </c>
      <c r="BB432" s="1">
        <v>17901.1548719653</v>
      </c>
      <c r="BC432" s="1">
        <v>20724.017056494999</v>
      </c>
      <c r="BD432" s="1">
        <v>21382.023707583499</v>
      </c>
      <c r="BE432" s="1">
        <v>21116.249333924701</v>
      </c>
      <c r="BF432" s="1">
        <v>20437.216272887599</v>
      </c>
      <c r="BG432" s="1">
        <v>19719.843789331499</v>
      </c>
      <c r="BH432" s="1">
        <v>19719.843789331499</v>
      </c>
      <c r="BI432" s="1">
        <v>25162.406615423799</v>
      </c>
      <c r="BJ432" s="1">
        <v>22565.474461972899</v>
      </c>
      <c r="BK432" s="1">
        <v>16475.1163163198</v>
      </c>
      <c r="BL432" s="1">
        <v>26751.135317341799</v>
      </c>
      <c r="BM432" s="1">
        <v>20153.476897643599</v>
      </c>
      <c r="BN432" s="1">
        <v>25709.709088081901</v>
      </c>
      <c r="BO432" s="1">
        <v>25454.130956794801</v>
      </c>
      <c r="BP432" s="1">
        <v>24388.363219006002</v>
      </c>
      <c r="BQ432" s="1">
        <v>53358.461171050301</v>
      </c>
      <c r="BR432" s="1">
        <v>24854.883928836702</v>
      </c>
      <c r="BS432" s="1">
        <v>25317.142882044602</v>
      </c>
      <c r="BT432" s="1">
        <v>25317.142882044602</v>
      </c>
      <c r="BU432" s="1">
        <v>22343.9052724922</v>
      </c>
      <c r="BV432" s="7">
        <v>1.1330670522136801</v>
      </c>
      <c r="BW432" s="7">
        <v>0.88256030218713699</v>
      </c>
      <c r="BX432" s="1">
        <v>15687.823729392599</v>
      </c>
      <c r="BY432" s="1">
        <v>25023.684496823698</v>
      </c>
      <c r="BZ432" s="1">
        <v>2290.3612177442901</v>
      </c>
      <c r="CA432" s="1">
        <v>22155.108179455001</v>
      </c>
      <c r="CB432" s="1">
        <v>31208.572729376399</v>
      </c>
      <c r="CC432" s="1">
        <v>20283.208781998401</v>
      </c>
      <c r="CD432" s="1">
        <v>23481.700916229001</v>
      </c>
      <c r="CE432" s="1">
        <v>24227.266572714801</v>
      </c>
      <c r="CF432" s="1">
        <v>23926.126386599299</v>
      </c>
      <c r="CG432" s="1">
        <v>23156.736397774301</v>
      </c>
      <c r="CH432" s="1">
        <v>22343.9052724922</v>
      </c>
      <c r="CI432" s="1">
        <v>22207.341186264101</v>
      </c>
      <c r="CJ432" s="1">
        <v>19915.391960154899</v>
      </c>
      <c r="CK432" s="1">
        <v>14540.283634699501</v>
      </c>
      <c r="CL432" s="1">
        <v>23609.490069522199</v>
      </c>
      <c r="CM432" s="1">
        <v>17786.658660905799</v>
      </c>
      <c r="CN432" s="1">
        <v>22690.368621920901</v>
      </c>
      <c r="CO432" s="1">
        <v>22464.805509139798</v>
      </c>
      <c r="CP432" s="1">
        <v>21524.201212415599</v>
      </c>
      <c r="CQ432" s="1">
        <v>47092.059615362698</v>
      </c>
      <c r="CR432" s="1">
        <v>21935.933871060399</v>
      </c>
      <c r="CS432" s="1">
        <v>22343.9052724922</v>
      </c>
      <c r="CT432" s="20">
        <v>18262.959938746899</v>
      </c>
      <c r="CU432" s="20">
        <v>23958.985427032399</v>
      </c>
      <c r="CV432" s="20">
        <v>19486.9853658338</v>
      </c>
      <c r="CW432" s="20">
        <v>30191.9134999856</v>
      </c>
      <c r="CX432" s="20">
        <v>22618.2875855862</v>
      </c>
      <c r="CY432" s="20">
        <v>19751.3749939589</v>
      </c>
      <c r="CZ432" s="20">
        <v>15037.2067775501</v>
      </c>
      <c r="DA432" s="20">
        <v>23803.361893713201</v>
      </c>
      <c r="DB432" s="20">
        <v>20890.6859602318</v>
      </c>
      <c r="DC432" s="22">
        <v>20501.941499557099</v>
      </c>
      <c r="DD432" s="22">
        <v>23186.510567692701</v>
      </c>
      <c r="DE432" s="22">
        <v>22490.040439380598</v>
      </c>
      <c r="DF432" s="22">
        <v>26177.712527139302</v>
      </c>
      <c r="DG432" s="22">
        <v>22378.8110367421</v>
      </c>
      <c r="DH432" s="22">
        <v>20734.139506342101</v>
      </c>
      <c r="DI432" s="22">
        <v>18991.0853129274</v>
      </c>
      <c r="DJ432" s="22">
        <v>21782.204327299401</v>
      </c>
      <c r="DK432" s="22">
        <v>41543.382973349799</v>
      </c>
      <c r="DL432" s="22">
        <v>27767.026458673299</v>
      </c>
      <c r="DM432" s="6">
        <v>0.187951707758446</v>
      </c>
      <c r="DN432" s="6">
        <v>1.13915238470418</v>
      </c>
      <c r="DO432" s="5">
        <v>0.21499216712841401</v>
      </c>
      <c r="DP432" s="5">
        <v>0.56144095074023503</v>
      </c>
      <c r="DQ432" s="24">
        <v>21555.7512714043</v>
      </c>
      <c r="DR432" s="26">
        <v>24555.285464910401</v>
      </c>
      <c r="DS432" t="s">
        <v>1441</v>
      </c>
      <c r="DT432" t="s">
        <v>1442</v>
      </c>
      <c r="DU432" t="s">
        <v>998</v>
      </c>
      <c r="DV432" t="s">
        <v>998</v>
      </c>
      <c r="DW432" t="s">
        <v>6319</v>
      </c>
      <c r="DX432" t="s">
        <v>6320</v>
      </c>
      <c r="DY432" t="s">
        <v>6321</v>
      </c>
      <c r="DZ432" t="s">
        <v>6322</v>
      </c>
      <c r="EA432" t="s">
        <v>6323</v>
      </c>
      <c r="EB432" t="str">
        <f>"MYOC"</f>
        <v>MYOC</v>
      </c>
      <c r="EC432" t="s">
        <v>6324</v>
      </c>
      <c r="ED432" t="s">
        <v>1506</v>
      </c>
      <c r="EE432">
        <v>9606</v>
      </c>
      <c r="EF432" s="15" t="str">
        <f>HYPERLINK("http://www.uniprot.org/uniprot/Q99972", "Q99972")</f>
        <v>Q99972</v>
      </c>
      <c r="EG432" t="s">
        <v>6325</v>
      </c>
      <c r="EH432" t="s">
        <v>1508</v>
      </c>
      <c r="EI432" t="s">
        <v>6326</v>
      </c>
      <c r="EJ432" t="s">
        <v>1510</v>
      </c>
      <c r="EK432" t="s">
        <v>1508</v>
      </c>
      <c r="EL432" t="s">
        <v>6327</v>
      </c>
      <c r="EM432" t="s">
        <v>2076</v>
      </c>
      <c r="EN432" t="s">
        <v>1805</v>
      </c>
      <c r="EO432" t="s">
        <v>1508</v>
      </c>
      <c r="EP432" t="s">
        <v>5804</v>
      </c>
      <c r="EQ432" t="s">
        <v>1514</v>
      </c>
      <c r="ER432" t="s">
        <v>6328</v>
      </c>
      <c r="ES432" t="s">
        <v>6329</v>
      </c>
      <c r="ET432" t="s">
        <v>6330</v>
      </c>
      <c r="EU432" t="s">
        <v>1508</v>
      </c>
      <c r="EV432" t="s">
        <v>1508</v>
      </c>
      <c r="EW432" t="s">
        <v>98</v>
      </c>
    </row>
    <row r="433" spans="1:153">
      <c r="A433">
        <v>399</v>
      </c>
      <c r="B433">
        <v>1</v>
      </c>
      <c r="C433" t="s">
        <v>1000</v>
      </c>
      <c r="D433" t="s">
        <v>98</v>
      </c>
      <c r="E433" t="s">
        <v>98</v>
      </c>
      <c r="F433" t="s">
        <v>98</v>
      </c>
      <c r="G433" t="s">
        <v>98</v>
      </c>
      <c r="H433" t="s">
        <v>98</v>
      </c>
      <c r="I433">
        <v>5.2</v>
      </c>
      <c r="J433">
        <v>496</v>
      </c>
      <c r="K433">
        <v>55799</v>
      </c>
      <c r="L433" t="s">
        <v>1001</v>
      </c>
      <c r="M433">
        <v>5</v>
      </c>
      <c r="N433">
        <v>5</v>
      </c>
      <c r="O433">
        <v>1</v>
      </c>
      <c r="P433">
        <v>3</v>
      </c>
      <c r="Q433">
        <v>2</v>
      </c>
      <c r="R433">
        <v>3</v>
      </c>
      <c r="S433">
        <v>2</v>
      </c>
      <c r="T433">
        <v>3</v>
      </c>
      <c r="U433">
        <v>2</v>
      </c>
      <c r="V433">
        <v>3</v>
      </c>
      <c r="W433" s="1">
        <v>31256.421259999999</v>
      </c>
      <c r="X433" s="1">
        <v>20621.060430000001</v>
      </c>
      <c r="Y433" s="1">
        <v>5142.7033689999998</v>
      </c>
      <c r="Z433" s="1">
        <v>34895.007449999997</v>
      </c>
      <c r="AA433" s="1">
        <v>10000.73654</v>
      </c>
      <c r="AB433" s="1">
        <v>31461.236570000001</v>
      </c>
      <c r="AC433" s="1">
        <v>42618.333250000003</v>
      </c>
      <c r="AD433" s="1">
        <v>34269.989500000003</v>
      </c>
      <c r="AE433" s="1">
        <v>31756.30762</v>
      </c>
      <c r="AF433" s="1">
        <v>30684.950680000002</v>
      </c>
      <c r="AG433" s="1">
        <v>29729.33814</v>
      </c>
      <c r="AH433">
        <v>2</v>
      </c>
      <c r="AI433" s="1">
        <v>7654.156739</v>
      </c>
      <c r="AJ433" s="1">
        <v>10829.18701</v>
      </c>
      <c r="AK433" s="1">
        <v>13195.624019999999</v>
      </c>
      <c r="AL433" s="1">
        <v>15080.916499999999</v>
      </c>
      <c r="AM433" s="1">
        <v>9210.3085940000001</v>
      </c>
      <c r="AN433" s="1">
        <v>13765.19995</v>
      </c>
      <c r="AO433" s="1">
        <v>14543.29883</v>
      </c>
      <c r="AP433" s="1">
        <v>11967.48486</v>
      </c>
      <c r="AQ433" s="1">
        <v>7179.7946769999999</v>
      </c>
      <c r="AR433" s="1">
        <v>16696.36231</v>
      </c>
      <c r="AS433" s="1">
        <v>12012.23335</v>
      </c>
      <c r="AT433" s="1">
        <v>19753.211438590901</v>
      </c>
      <c r="AU433" s="1">
        <v>27494.189528090901</v>
      </c>
      <c r="AV433" s="1">
        <v>12012.2333490909</v>
      </c>
      <c r="AW433" s="1">
        <v>15620.899436526</v>
      </c>
      <c r="AX433" s="1">
        <v>18235.710664960101</v>
      </c>
      <c r="AY433" s="1">
        <v>3653.8714981530902</v>
      </c>
      <c r="AZ433" s="1">
        <v>25529.551405437702</v>
      </c>
      <c r="BA433" s="1">
        <v>17688.821587881401</v>
      </c>
      <c r="BB433" s="1">
        <v>22726.069804794901</v>
      </c>
      <c r="BC433" s="1">
        <v>25067.307800749601</v>
      </c>
      <c r="BD433" s="1">
        <v>23668.139888328998</v>
      </c>
      <c r="BE433" s="1">
        <v>19870.130263040901</v>
      </c>
      <c r="BF433" s="1">
        <v>20837.439563661501</v>
      </c>
      <c r="BG433" s="1">
        <v>21122.583492463302</v>
      </c>
      <c r="BH433" s="1">
        <v>21122.583492463302</v>
      </c>
      <c r="BI433" s="1">
        <v>15580.6218608238</v>
      </c>
      <c r="BJ433" s="1">
        <v>20441.749401216701</v>
      </c>
      <c r="BK433" s="1">
        <v>23520.978258196999</v>
      </c>
      <c r="BL433" s="1">
        <v>23774.7134345579</v>
      </c>
      <c r="BM433" s="1">
        <v>14519.244391918601</v>
      </c>
      <c r="BN433" s="1">
        <v>23542.789073092201</v>
      </c>
      <c r="BO433" s="1">
        <v>23735.247630964099</v>
      </c>
      <c r="BP433" s="1">
        <v>20348.263385382801</v>
      </c>
      <c r="BQ433" s="1">
        <v>21122.155455742999</v>
      </c>
      <c r="BR433" s="1">
        <v>17590.879906616599</v>
      </c>
      <c r="BS433" s="1">
        <v>20272.680697429201</v>
      </c>
      <c r="BT433" s="1">
        <v>20272.680697429201</v>
      </c>
      <c r="BU433" s="1">
        <v>20693.2692112072</v>
      </c>
      <c r="BV433" s="7">
        <v>0.97967510549032499</v>
      </c>
      <c r="BW433" s="7">
        <v>1.02074656628076</v>
      </c>
      <c r="BX433" s="1">
        <v>15303.4063033324</v>
      </c>
      <c r="BY433" s="1">
        <v>17865.071769385901</v>
      </c>
      <c r="BZ433" s="1">
        <v>3579.60694540123</v>
      </c>
      <c r="CA433" s="1">
        <v>25010.665966242901</v>
      </c>
      <c r="CB433" s="1">
        <v>17329.298155107299</v>
      </c>
      <c r="CC433" s="1">
        <v>22264.164833392999</v>
      </c>
      <c r="CD433" s="1">
        <v>24557.817414057899</v>
      </c>
      <c r="CE433" s="1">
        <v>23187.087441858501</v>
      </c>
      <c r="CF433" s="1">
        <v>19466.2719615512</v>
      </c>
      <c r="CG433" s="1">
        <v>20413.9208026784</v>
      </c>
      <c r="CH433" s="1">
        <v>20693.2692112072</v>
      </c>
      <c r="CI433" s="1">
        <v>15903.866264955001</v>
      </c>
      <c r="CJ433" s="1">
        <v>20865.8455100639</v>
      </c>
      <c r="CK433" s="1">
        <v>24008.9577926192</v>
      </c>
      <c r="CL433" s="1">
        <v>24267.957102634198</v>
      </c>
      <c r="CM433" s="1">
        <v>14820.468858042201</v>
      </c>
      <c r="CN433" s="1">
        <v>24031.221107031201</v>
      </c>
      <c r="CO433" s="1">
        <v>24227.672519130399</v>
      </c>
      <c r="CP433" s="1">
        <v>20770.419980406201</v>
      </c>
      <c r="CQ433" s="1">
        <v>21560.367653898302</v>
      </c>
      <c r="CR433" s="1">
        <v>17955.830262536201</v>
      </c>
      <c r="CS433" s="1">
        <v>20693.2692112072</v>
      </c>
      <c r="CT433" s="20">
        <v>17815.440883650699</v>
      </c>
      <c r="CU433" s="20">
        <v>17104.954877045999</v>
      </c>
      <c r="CV433" s="20">
        <v>21998.650502004599</v>
      </c>
      <c r="CW433" s="20">
        <v>16764.774071900199</v>
      </c>
      <c r="CX433" s="20">
        <v>16198.1669883989</v>
      </c>
      <c r="CY433" s="20">
        <v>20694.000904418099</v>
      </c>
      <c r="CZ433" s="20">
        <v>24829.478702844401</v>
      </c>
      <c r="DA433" s="20">
        <v>24467.235998494401</v>
      </c>
      <c r="DB433" s="20">
        <v>17406.8534511916</v>
      </c>
      <c r="DC433" s="22">
        <v>22504.260043698301</v>
      </c>
      <c r="DD433" s="22">
        <v>24249.0991185815</v>
      </c>
      <c r="DE433" s="22">
        <v>21524.447781746501</v>
      </c>
      <c r="DF433" s="22">
        <v>21298.160143048</v>
      </c>
      <c r="DG433" s="22">
        <v>19728.137346939198</v>
      </c>
      <c r="DH433" s="22">
        <v>21959.391636307198</v>
      </c>
      <c r="DI433" s="22">
        <v>20481.3611921669</v>
      </c>
      <c r="DJ433" s="22">
        <v>21019.387781789599</v>
      </c>
      <c r="DK433" s="22">
        <v>19019.992283368301</v>
      </c>
      <c r="DL433" s="22">
        <v>22728.916713459701</v>
      </c>
      <c r="DM433" s="6">
        <v>0.123017273427195</v>
      </c>
      <c r="DN433" s="6">
        <v>1.0890248293673599</v>
      </c>
      <c r="DO433" s="5">
        <v>0.254055428969713</v>
      </c>
      <c r="DP433" s="5">
        <v>0.60980802495294495</v>
      </c>
      <c r="DQ433" s="24">
        <v>19697.728486660999</v>
      </c>
      <c r="DR433" s="26">
        <v>21451.315404110501</v>
      </c>
      <c r="DS433" t="s">
        <v>1441</v>
      </c>
      <c r="DT433" t="s">
        <v>1442</v>
      </c>
      <c r="DU433" t="s">
        <v>1000</v>
      </c>
      <c r="DV433" t="s">
        <v>1000</v>
      </c>
      <c r="DW433" t="s">
        <v>6331</v>
      </c>
      <c r="DX433" t="s">
        <v>6332</v>
      </c>
      <c r="DY433" t="s">
        <v>6333</v>
      </c>
      <c r="DZ433" t="s">
        <v>6334</v>
      </c>
      <c r="EA433" t="s">
        <v>6335</v>
      </c>
      <c r="EB433" t="str">
        <f>"PRCP"</f>
        <v>PRCP</v>
      </c>
      <c r="EC433" t="s">
        <v>6336</v>
      </c>
      <c r="ED433" t="s">
        <v>1506</v>
      </c>
      <c r="EE433">
        <v>9606</v>
      </c>
      <c r="EF433" s="15" t="str">
        <f>HYPERLINK("http://www.uniprot.org/uniprot/P42785", "P42785")</f>
        <v>P42785</v>
      </c>
      <c r="EG433" t="s">
        <v>6337</v>
      </c>
      <c r="EH433" t="s">
        <v>1508</v>
      </c>
      <c r="EI433" t="s">
        <v>3159</v>
      </c>
      <c r="EJ433" t="s">
        <v>1542</v>
      </c>
      <c r="EK433" t="s">
        <v>1508</v>
      </c>
      <c r="EL433" t="s">
        <v>1508</v>
      </c>
      <c r="EM433" t="s">
        <v>1528</v>
      </c>
      <c r="EN433" t="s">
        <v>1508</v>
      </c>
      <c r="EO433" t="s">
        <v>6338</v>
      </c>
      <c r="EP433" t="s">
        <v>1923</v>
      </c>
      <c r="EQ433" t="s">
        <v>1514</v>
      </c>
      <c r="ER433" t="s">
        <v>6339</v>
      </c>
      <c r="ES433" t="s">
        <v>6340</v>
      </c>
      <c r="ET433" t="s">
        <v>6341</v>
      </c>
      <c r="EU433" t="s">
        <v>1508</v>
      </c>
      <c r="EV433" t="s">
        <v>6342</v>
      </c>
      <c r="EW433" t="s">
        <v>98</v>
      </c>
    </row>
    <row r="434" spans="1:153">
      <c r="A434">
        <v>252</v>
      </c>
      <c r="B434">
        <v>1</v>
      </c>
      <c r="C434" t="s">
        <v>1002</v>
      </c>
      <c r="D434" t="s">
        <v>98</v>
      </c>
      <c r="E434" t="s">
        <v>98</v>
      </c>
      <c r="F434" t="s">
        <v>98</v>
      </c>
      <c r="G434" t="s">
        <v>98</v>
      </c>
      <c r="H434" t="s">
        <v>98</v>
      </c>
      <c r="I434">
        <v>4.9000000000000004</v>
      </c>
      <c r="J434">
        <v>611</v>
      </c>
      <c r="K434">
        <v>69284</v>
      </c>
      <c r="L434" t="s">
        <v>1003</v>
      </c>
      <c r="M434">
        <v>3</v>
      </c>
      <c r="N434">
        <v>3</v>
      </c>
      <c r="O434">
        <v>1</v>
      </c>
      <c r="P434">
        <v>1</v>
      </c>
      <c r="Q434">
        <v>2</v>
      </c>
      <c r="R434">
        <v>1</v>
      </c>
      <c r="S434">
        <v>2</v>
      </c>
      <c r="T434">
        <v>1</v>
      </c>
      <c r="U434">
        <v>2</v>
      </c>
      <c r="V434">
        <v>1</v>
      </c>
      <c r="W434" s="1">
        <v>36094.472659999999</v>
      </c>
      <c r="X434" s="1">
        <v>9370.7382809999999</v>
      </c>
      <c r="Y434" s="1">
        <v>1968.0969239999999</v>
      </c>
      <c r="Z434" s="1">
        <v>13174.130859999999</v>
      </c>
      <c r="AA434" s="1">
        <v>6776.3930659999996</v>
      </c>
      <c r="AB434" s="1">
        <v>9501.2871090000008</v>
      </c>
      <c r="AC434" s="1">
        <v>14832.835940000001</v>
      </c>
      <c r="AD434" s="1">
        <v>6588.3085940000001</v>
      </c>
      <c r="AE434" s="1">
        <v>12409.983399999999</v>
      </c>
      <c r="AF434" s="1">
        <v>12300.42481</v>
      </c>
      <c r="AG434" s="1">
        <v>13449.841640000001</v>
      </c>
      <c r="AH434">
        <v>2</v>
      </c>
      <c r="AI434" s="1">
        <v>18415.60254</v>
      </c>
      <c r="AJ434" s="1">
        <v>30514.896000000001</v>
      </c>
      <c r="AK434" s="1">
        <v>22866.981449999999</v>
      </c>
      <c r="AL434" s="1">
        <v>24722.927250000001</v>
      </c>
      <c r="AM434" s="1">
        <v>45003.763180000002</v>
      </c>
      <c r="AN434" s="1">
        <v>26980.51611</v>
      </c>
      <c r="AO434" s="1">
        <v>27987.291020000001</v>
      </c>
      <c r="AP434" s="1">
        <v>29176.143069999998</v>
      </c>
      <c r="AQ434" s="1">
        <v>14352.68628</v>
      </c>
      <c r="AR434" s="1">
        <v>29009.525389999999</v>
      </c>
      <c r="AS434" s="1">
        <v>26903.033230000001</v>
      </c>
      <c r="AT434" s="1">
        <v>19654.539945636301</v>
      </c>
      <c r="AU434" s="1">
        <v>12406.0466621818</v>
      </c>
      <c r="AV434" s="1">
        <v>26903.033229090899</v>
      </c>
      <c r="AW434" s="1">
        <v>18038.7934673075</v>
      </c>
      <c r="AX434" s="1">
        <v>8286.7742223760197</v>
      </c>
      <c r="AY434" s="1">
        <v>1398.3254992995401</v>
      </c>
      <c r="AZ434" s="1">
        <v>9638.3315433948792</v>
      </c>
      <c r="BA434" s="1">
        <v>11985.7579963636</v>
      </c>
      <c r="BB434" s="1">
        <v>6863.26850485053</v>
      </c>
      <c r="BC434" s="1">
        <v>8724.3971247045993</v>
      </c>
      <c r="BD434" s="1">
        <v>4550.1329794767698</v>
      </c>
      <c r="BE434" s="1">
        <v>7765.0081259723102</v>
      </c>
      <c r="BF434" s="1">
        <v>8352.9336989548192</v>
      </c>
      <c r="BG434" s="1">
        <v>9556.0621519208398</v>
      </c>
      <c r="BH434" s="1">
        <v>9556.0621519208398</v>
      </c>
      <c r="BI434" s="1">
        <v>37486.368426844201</v>
      </c>
      <c r="BJ434" s="1">
        <v>57601.5407675733</v>
      </c>
      <c r="BK434" s="1">
        <v>40760.010492936497</v>
      </c>
      <c r="BL434" s="1">
        <v>38975.1186960138</v>
      </c>
      <c r="BM434" s="1">
        <v>70944.488938417897</v>
      </c>
      <c r="BN434" s="1">
        <v>46145.1052050207</v>
      </c>
      <c r="BO434" s="1">
        <v>45676.382686249199</v>
      </c>
      <c r="BP434" s="1">
        <v>49608.071428800802</v>
      </c>
      <c r="BQ434" s="1">
        <v>42224.002837410102</v>
      </c>
      <c r="BR434" s="1">
        <v>30563.728062956401</v>
      </c>
      <c r="BS434" s="1">
        <v>45403.4305339329</v>
      </c>
      <c r="BT434" s="1">
        <v>45403.4305339329</v>
      </c>
      <c r="BU434" s="1">
        <v>20829.738454735401</v>
      </c>
      <c r="BV434" s="7">
        <v>2.1797407889973202</v>
      </c>
      <c r="BW434" s="7">
        <v>0.458770145995201</v>
      </c>
      <c r="BX434" s="1">
        <v>39319.893904988698</v>
      </c>
      <c r="BY434" s="1">
        <v>18063.019781724601</v>
      </c>
      <c r="BZ434" s="1">
        <v>3047.9871271182701</v>
      </c>
      <c r="CA434" s="1">
        <v>21009.064403017299</v>
      </c>
      <c r="CB434" s="1">
        <v>26125.845591724599</v>
      </c>
      <c r="CC434" s="1">
        <v>14960.1463058633</v>
      </c>
      <c r="CD434" s="1">
        <v>19016.9242721296</v>
      </c>
      <c r="CE434" s="1">
        <v>9918.1104507274504</v>
      </c>
      <c r="CF434" s="1">
        <v>16925.704939077499</v>
      </c>
      <c r="CG434" s="1">
        <v>18207.230291402098</v>
      </c>
      <c r="CH434" s="1">
        <v>20829.738454735401</v>
      </c>
      <c r="CI434" s="1">
        <v>17197.626716013201</v>
      </c>
      <c r="CJ434" s="1">
        <v>26425.867267488102</v>
      </c>
      <c r="CK434" s="1">
        <v>18699.475964610399</v>
      </c>
      <c r="CL434" s="1">
        <v>17880.620894350501</v>
      </c>
      <c r="CM434" s="1">
        <v>32547.2135478329</v>
      </c>
      <c r="CN434" s="1">
        <v>21169.996651871301</v>
      </c>
      <c r="CO434" s="1">
        <v>20954.960753503201</v>
      </c>
      <c r="CP434" s="1">
        <v>22758.702171931302</v>
      </c>
      <c r="CQ434" s="1">
        <v>19371.111946220401</v>
      </c>
      <c r="CR434" s="1">
        <v>14021.7259856001</v>
      </c>
      <c r="CS434" s="1">
        <v>20829.738454735401</v>
      </c>
      <c r="CT434" s="20">
        <v>45774.204221657797</v>
      </c>
      <c r="CU434" s="20">
        <v>17294.4806658456</v>
      </c>
      <c r="CV434" s="20">
        <v>18478.958769026001</v>
      </c>
      <c r="CW434" s="20">
        <v>25274.762708928702</v>
      </c>
      <c r="CX434" s="20">
        <v>17515.868450426799</v>
      </c>
      <c r="CY434" s="20">
        <v>26208.232054132499</v>
      </c>
      <c r="CZ434" s="20">
        <v>19338.542065344402</v>
      </c>
      <c r="DA434" s="20">
        <v>18027.449503534699</v>
      </c>
      <c r="DB434" s="20">
        <v>38227.169592163998</v>
      </c>
      <c r="DC434" s="22">
        <v>15121.4754866516</v>
      </c>
      <c r="DD434" s="22">
        <v>18777.860989448101</v>
      </c>
      <c r="DE434" s="22">
        <v>9206.9282537352501</v>
      </c>
      <c r="DF434" s="22">
        <v>18518.511147818401</v>
      </c>
      <c r="DG434" s="22">
        <v>17595.578202155299</v>
      </c>
      <c r="DH434" s="22">
        <v>19344.844997566001</v>
      </c>
      <c r="DI434" s="22">
        <v>17714.7069996629</v>
      </c>
      <c r="DJ434" s="22">
        <v>23031.502820518701</v>
      </c>
      <c r="DK434" s="22">
        <v>17088.688173216698</v>
      </c>
      <c r="DL434" s="22">
        <v>17749.0340154644</v>
      </c>
      <c r="DM434" s="6">
        <v>-0.5288757035728</v>
      </c>
      <c r="DN434" s="6">
        <v>-1.4428225753699799</v>
      </c>
      <c r="DO434" s="5">
        <v>7.2265081807463003E-3</v>
      </c>
      <c r="DP434" s="5">
        <v>0.10353033541621499</v>
      </c>
      <c r="DQ434" s="24">
        <v>25126.629781228999</v>
      </c>
      <c r="DR434" s="26">
        <v>17414.913108623699</v>
      </c>
      <c r="DS434" t="s">
        <v>1443</v>
      </c>
      <c r="DT434" t="s">
        <v>1442</v>
      </c>
      <c r="DU434" t="s">
        <v>1002</v>
      </c>
      <c r="DV434" t="s">
        <v>1002</v>
      </c>
      <c r="DW434" t="s">
        <v>6343</v>
      </c>
      <c r="DX434" t="s">
        <v>6344</v>
      </c>
      <c r="DY434" t="s">
        <v>6345</v>
      </c>
      <c r="DZ434" t="s">
        <v>6346</v>
      </c>
      <c r="EA434" t="s">
        <v>6347</v>
      </c>
      <c r="EB434" t="str">
        <f>"LTA4H"</f>
        <v>LTA4H</v>
      </c>
      <c r="EC434" t="s">
        <v>6348</v>
      </c>
      <c r="ED434" t="s">
        <v>1506</v>
      </c>
      <c r="EE434">
        <v>9606</v>
      </c>
      <c r="EF434" s="15" t="str">
        <f>HYPERLINK("http://www.uniprot.org/uniprot/P09960", "P09960")</f>
        <v>P09960</v>
      </c>
      <c r="EG434" t="s">
        <v>6349</v>
      </c>
      <c r="EH434" t="s">
        <v>6350</v>
      </c>
      <c r="EI434" t="s">
        <v>3082</v>
      </c>
      <c r="EJ434" t="s">
        <v>1542</v>
      </c>
      <c r="EK434" t="s">
        <v>1508</v>
      </c>
      <c r="EL434" t="s">
        <v>1508</v>
      </c>
      <c r="EM434" t="s">
        <v>1508</v>
      </c>
      <c r="EN434" t="s">
        <v>2208</v>
      </c>
      <c r="EO434" t="s">
        <v>4214</v>
      </c>
      <c r="EP434" t="s">
        <v>3247</v>
      </c>
      <c r="EQ434" t="s">
        <v>1514</v>
      </c>
      <c r="ER434" t="s">
        <v>6351</v>
      </c>
      <c r="ES434" t="s">
        <v>6352</v>
      </c>
      <c r="ET434" t="s">
        <v>6353</v>
      </c>
      <c r="EU434" t="s">
        <v>6354</v>
      </c>
      <c r="EV434" t="s">
        <v>6355</v>
      </c>
      <c r="EW434" t="s">
        <v>98</v>
      </c>
    </row>
    <row r="435" spans="1:153">
      <c r="A435">
        <v>116</v>
      </c>
      <c r="B435">
        <v>1</v>
      </c>
      <c r="C435" t="s">
        <v>1004</v>
      </c>
      <c r="D435" t="s">
        <v>98</v>
      </c>
      <c r="E435" t="s">
        <v>98</v>
      </c>
      <c r="F435" t="s">
        <v>98</v>
      </c>
      <c r="G435" t="s">
        <v>98</v>
      </c>
      <c r="H435" t="s">
        <v>98</v>
      </c>
      <c r="I435">
        <v>13.5</v>
      </c>
      <c r="J435">
        <v>207</v>
      </c>
      <c r="K435">
        <v>23171</v>
      </c>
      <c r="L435" t="s">
        <v>1005</v>
      </c>
      <c r="M435">
        <v>6</v>
      </c>
      <c r="N435">
        <v>6</v>
      </c>
      <c r="O435">
        <v>1</v>
      </c>
      <c r="P435">
        <v>3</v>
      </c>
      <c r="Q435">
        <v>3</v>
      </c>
      <c r="R435">
        <v>3</v>
      </c>
      <c r="S435">
        <v>3</v>
      </c>
      <c r="T435">
        <v>3</v>
      </c>
      <c r="U435">
        <v>3</v>
      </c>
      <c r="V435">
        <v>3</v>
      </c>
      <c r="W435" s="1">
        <v>32251.351320000002</v>
      </c>
      <c r="X435" s="1">
        <v>21518.74927</v>
      </c>
      <c r="Y435" s="1">
        <v>3899.1254269999999</v>
      </c>
      <c r="Z435" s="1">
        <v>26097.832030000001</v>
      </c>
      <c r="AA435" s="1">
        <v>11543.31531</v>
      </c>
      <c r="AB435" s="1">
        <v>35500.072509999998</v>
      </c>
      <c r="AC435" s="1">
        <v>41738.012210000001</v>
      </c>
      <c r="AD435" s="1">
        <v>75562.856450000007</v>
      </c>
      <c r="AE435" s="1">
        <v>30410.924559999999</v>
      </c>
      <c r="AF435" s="1">
        <v>39844.421880000002</v>
      </c>
      <c r="AG435" s="1">
        <v>34940.83728</v>
      </c>
      <c r="AH435">
        <v>3</v>
      </c>
      <c r="AI435" s="1">
        <v>5047.3874509999996</v>
      </c>
      <c r="AJ435" s="1">
        <v>4416.3718259999996</v>
      </c>
      <c r="AK435" s="1">
        <v>4836.4948729999996</v>
      </c>
      <c r="AL435" s="1">
        <v>4517.7301639999996</v>
      </c>
      <c r="AM435" s="1">
        <v>5774.0730590000003</v>
      </c>
      <c r="AN435" s="1">
        <v>7482.7034899999999</v>
      </c>
      <c r="AO435" s="1">
        <v>11351.798339999999</v>
      </c>
      <c r="AP435" s="1">
        <v>6549.6065060000001</v>
      </c>
      <c r="AQ435" s="1">
        <v>5238.493622</v>
      </c>
      <c r="AR435" s="1">
        <v>13841.68872</v>
      </c>
      <c r="AS435" s="1">
        <v>6905.6348049999997</v>
      </c>
      <c r="AT435" s="1">
        <v>19512.249141045399</v>
      </c>
      <c r="AU435" s="1">
        <v>32118.863476999901</v>
      </c>
      <c r="AV435" s="1">
        <v>6905.6348050909</v>
      </c>
      <c r="AW435" s="1">
        <v>16118.1317423091</v>
      </c>
      <c r="AX435" s="1">
        <v>19029.5589740213</v>
      </c>
      <c r="AY435" s="1">
        <v>2770.3140241996198</v>
      </c>
      <c r="AZ435" s="1">
        <v>19093.446113603401</v>
      </c>
      <c r="BA435" s="1">
        <v>20417.260692206</v>
      </c>
      <c r="BB435" s="1">
        <v>25643.528795904</v>
      </c>
      <c r="BC435" s="1">
        <v>24549.5194033548</v>
      </c>
      <c r="BD435" s="1">
        <v>52186.542304611103</v>
      </c>
      <c r="BE435" s="1">
        <v>19028.3152455087</v>
      </c>
      <c r="BF435" s="1">
        <v>27057.424387997598</v>
      </c>
      <c r="BG435" s="1">
        <v>24825.3341284569</v>
      </c>
      <c r="BH435" s="1">
        <v>24825.3341284569</v>
      </c>
      <c r="BI435" s="1">
        <v>10274.343463388799</v>
      </c>
      <c r="BJ435" s="1">
        <v>8336.5783642225506</v>
      </c>
      <c r="BK435" s="1">
        <v>8620.9709053012593</v>
      </c>
      <c r="BL435" s="1">
        <v>7122.0963277502597</v>
      </c>
      <c r="BM435" s="1">
        <v>9102.3201909899108</v>
      </c>
      <c r="BN435" s="1">
        <v>12797.758884829</v>
      </c>
      <c r="BO435" s="1">
        <v>18526.590686624</v>
      </c>
      <c r="BP435" s="1">
        <v>11136.267963885601</v>
      </c>
      <c r="BQ435" s="1">
        <v>15411.064189935199</v>
      </c>
      <c r="BR435" s="1">
        <v>14583.265471692401</v>
      </c>
      <c r="BS435" s="1">
        <v>11654.4297247454</v>
      </c>
      <c r="BT435" s="1">
        <v>11654.4297247454</v>
      </c>
      <c r="BU435" s="1">
        <v>17009.559429727298</v>
      </c>
      <c r="BV435" s="7">
        <v>0.68516940564475703</v>
      </c>
      <c r="BW435" s="7">
        <v>1.4594930710004099</v>
      </c>
      <c r="BX435" s="1">
        <v>11043.6507459818</v>
      </c>
      <c r="BY435" s="1">
        <v>13038.471611912</v>
      </c>
      <c r="BZ435" s="1">
        <v>1898.1344134101901</v>
      </c>
      <c r="CA435" s="1">
        <v>13082.245125367799</v>
      </c>
      <c r="CB435" s="1">
        <v>13989.2823733728</v>
      </c>
      <c r="CC435" s="1">
        <v>17570.161383723698</v>
      </c>
      <c r="CD435" s="1">
        <v>16820.579618461099</v>
      </c>
      <c r="CE435" s="1">
        <v>35756.622173505399</v>
      </c>
      <c r="CF435" s="1">
        <v>13037.6194471863</v>
      </c>
      <c r="CG435" s="1">
        <v>18538.919386202298</v>
      </c>
      <c r="CH435" s="1">
        <v>17009.559429727298</v>
      </c>
      <c r="CI435" s="1">
        <v>14995.3330938945</v>
      </c>
      <c r="CJ435" s="1">
        <v>12167.1783584348</v>
      </c>
      <c r="CK435" s="1">
        <v>12582.2473015834</v>
      </c>
      <c r="CL435" s="1">
        <v>10394.650241349</v>
      </c>
      <c r="CM435" s="1">
        <v>13284.773248777001</v>
      </c>
      <c r="CN435" s="1">
        <v>18678.240416741999</v>
      </c>
      <c r="CO435" s="1">
        <v>27039.4307363886</v>
      </c>
      <c r="CP435" s="1">
        <v>16253.305930095101</v>
      </c>
      <c r="CQ435" s="1">
        <v>22492.341401953101</v>
      </c>
      <c r="CR435" s="1">
        <v>21284.174908494701</v>
      </c>
      <c r="CS435" s="1">
        <v>17009.559429727298</v>
      </c>
      <c r="CT435" s="20">
        <v>12856.4518973715</v>
      </c>
      <c r="CU435" s="20">
        <v>12483.7152330716</v>
      </c>
      <c r="CV435" s="20">
        <v>11506.760303102499</v>
      </c>
      <c r="CW435" s="20">
        <v>13533.5635822327</v>
      </c>
      <c r="CX435" s="20">
        <v>15272.8214293906</v>
      </c>
      <c r="CY435" s="20">
        <v>12066.9732665386</v>
      </c>
      <c r="CZ435" s="20">
        <v>13012.2533475663</v>
      </c>
      <c r="DA435" s="20">
        <v>10480.007010944</v>
      </c>
      <c r="DB435" s="20">
        <v>15603.156910132901</v>
      </c>
      <c r="DC435" s="22">
        <v>17759.636786196399</v>
      </c>
      <c r="DD435" s="22">
        <v>16609.126760856401</v>
      </c>
      <c r="DE435" s="22">
        <v>33192.678845720802</v>
      </c>
      <c r="DF435" s="22">
        <v>14264.534442894101</v>
      </c>
      <c r="DG435" s="22">
        <v>17916.1245627467</v>
      </c>
      <c r="DH435" s="22">
        <v>17067.9132184562</v>
      </c>
      <c r="DI435" s="22">
        <v>22858.338823313101</v>
      </c>
      <c r="DJ435" s="22">
        <v>16448.1286561856</v>
      </c>
      <c r="DK435" s="22">
        <v>19842.155141667299</v>
      </c>
      <c r="DL435" s="22">
        <v>26942.014473105999</v>
      </c>
      <c r="DM435" s="6">
        <v>0.64454171535571603</v>
      </c>
      <c r="DN435" s="6">
        <v>1.5632366358377801</v>
      </c>
      <c r="DO435" s="5">
        <v>1.6232642622587301E-5</v>
      </c>
      <c r="DP435" s="5">
        <v>8.4229378941647396E-4</v>
      </c>
      <c r="DQ435" s="24">
        <v>12979.522553372301</v>
      </c>
      <c r="DR435" s="26">
        <v>20290.0651711143</v>
      </c>
      <c r="DS435" t="s">
        <v>1441</v>
      </c>
      <c r="DT435" t="s">
        <v>1446</v>
      </c>
      <c r="DU435" t="s">
        <v>1004</v>
      </c>
      <c r="DV435" t="s">
        <v>1004</v>
      </c>
      <c r="DW435" t="s">
        <v>6356</v>
      </c>
      <c r="DX435" t="s">
        <v>6357</v>
      </c>
      <c r="DY435" t="s">
        <v>6358</v>
      </c>
      <c r="DZ435" t="s">
        <v>6359</v>
      </c>
      <c r="EA435" t="s">
        <v>6360</v>
      </c>
      <c r="EB435" t="str">
        <f>"TIMP1"</f>
        <v>TIMP1</v>
      </c>
      <c r="EC435" t="s">
        <v>6361</v>
      </c>
      <c r="ED435" t="s">
        <v>1506</v>
      </c>
      <c r="EE435">
        <v>9606</v>
      </c>
      <c r="EF435" s="15" t="str">
        <f>HYPERLINK("http://www.uniprot.org/uniprot/P01033", "P01033")</f>
        <v>P01033</v>
      </c>
      <c r="EG435" t="s">
        <v>6362</v>
      </c>
      <c r="EH435" t="s">
        <v>1508</v>
      </c>
      <c r="EI435" t="s">
        <v>1509</v>
      </c>
      <c r="EJ435" t="s">
        <v>1508</v>
      </c>
      <c r="EK435" t="s">
        <v>1508</v>
      </c>
      <c r="EL435" t="s">
        <v>1508</v>
      </c>
      <c r="EM435" t="s">
        <v>1528</v>
      </c>
      <c r="EN435" t="s">
        <v>2208</v>
      </c>
      <c r="EO435" t="s">
        <v>6363</v>
      </c>
      <c r="EP435" t="s">
        <v>1575</v>
      </c>
      <c r="EQ435" t="s">
        <v>1514</v>
      </c>
      <c r="ER435" t="s">
        <v>6364</v>
      </c>
      <c r="ES435" t="s">
        <v>6365</v>
      </c>
      <c r="ET435" t="s">
        <v>6366</v>
      </c>
      <c r="EU435" t="s">
        <v>1508</v>
      </c>
      <c r="EV435" t="s">
        <v>6367</v>
      </c>
      <c r="EW435" t="s">
        <v>98</v>
      </c>
    </row>
    <row r="436" spans="1:153">
      <c r="A436">
        <v>103</v>
      </c>
      <c r="B436">
        <v>1</v>
      </c>
      <c r="C436" t="s">
        <v>1006</v>
      </c>
      <c r="D436" t="s">
        <v>98</v>
      </c>
      <c r="E436" t="s">
        <v>98</v>
      </c>
      <c r="F436" t="s">
        <v>98</v>
      </c>
      <c r="G436" t="s">
        <v>98</v>
      </c>
      <c r="H436" t="s">
        <v>98</v>
      </c>
      <c r="I436">
        <v>32.799999999999997</v>
      </c>
      <c r="J436">
        <v>253</v>
      </c>
      <c r="K436">
        <v>27033</v>
      </c>
      <c r="L436" t="s">
        <v>1007</v>
      </c>
      <c r="M436">
        <v>10</v>
      </c>
      <c r="N436">
        <v>10</v>
      </c>
      <c r="O436">
        <v>1</v>
      </c>
      <c r="P436">
        <v>5</v>
      </c>
      <c r="Q436">
        <v>5</v>
      </c>
      <c r="R436">
        <v>5</v>
      </c>
      <c r="S436">
        <v>5</v>
      </c>
      <c r="T436">
        <v>5</v>
      </c>
      <c r="U436">
        <v>5</v>
      </c>
      <c r="V436">
        <v>5</v>
      </c>
      <c r="W436" s="1">
        <v>26359.448</v>
      </c>
      <c r="X436" s="1">
        <v>21483.816900000002</v>
      </c>
      <c r="Y436" s="1">
        <v>2615.6583249999999</v>
      </c>
      <c r="Z436" s="1">
        <v>31731.381839999998</v>
      </c>
      <c r="AA436" s="1">
        <v>14565.224490000001</v>
      </c>
      <c r="AB436" s="1">
        <v>23779.384890000001</v>
      </c>
      <c r="AC436" s="1">
        <v>39646.826780000003</v>
      </c>
      <c r="AD436" s="1">
        <v>28759.09692</v>
      </c>
      <c r="AE436" s="1">
        <v>34931.894780000002</v>
      </c>
      <c r="AF436" s="1">
        <v>26497.481749999999</v>
      </c>
      <c r="AG436" s="1">
        <v>27528.284039999999</v>
      </c>
      <c r="AH436">
        <v>5</v>
      </c>
      <c r="AI436" s="1">
        <v>11583.8963</v>
      </c>
      <c r="AJ436" s="1">
        <v>11392.52701</v>
      </c>
      <c r="AK436" s="1">
        <v>8972.1860350000006</v>
      </c>
      <c r="AL436" s="1">
        <v>13052.58008</v>
      </c>
      <c r="AM436" s="1">
        <v>13080.702149999999</v>
      </c>
      <c r="AN436" s="1">
        <v>17872.719969999998</v>
      </c>
      <c r="AO436" s="1">
        <v>11802.834930000001</v>
      </c>
      <c r="AP436" s="1">
        <v>12577.4776</v>
      </c>
      <c r="AQ436" s="1">
        <v>8118.5858770000004</v>
      </c>
      <c r="AR436" s="1">
        <v>21580.203369999999</v>
      </c>
      <c r="AS436" s="1">
        <v>13003.37133</v>
      </c>
      <c r="AT436" s="1">
        <v>19133.435607590902</v>
      </c>
      <c r="AU436" s="1">
        <v>25263.499883181801</v>
      </c>
      <c r="AV436" s="1">
        <v>13003.371332000001</v>
      </c>
      <c r="AW436" s="1">
        <v>13173.558258164399</v>
      </c>
      <c r="AX436" s="1">
        <v>18998.667420489201</v>
      </c>
      <c r="AY436" s="1">
        <v>1858.4154513431999</v>
      </c>
      <c r="AZ436" s="1">
        <v>23215.009912538499</v>
      </c>
      <c r="BA436" s="1">
        <v>25762.268244999799</v>
      </c>
      <c r="BB436" s="1">
        <v>17177.073117352898</v>
      </c>
      <c r="BC436" s="1">
        <v>23319.523182368099</v>
      </c>
      <c r="BD436" s="1">
        <v>19862.110811693499</v>
      </c>
      <c r="BE436" s="1">
        <v>21857.116007287299</v>
      </c>
      <c r="BF436" s="1">
        <v>17993.8263650111</v>
      </c>
      <c r="BG436" s="1">
        <v>19558.742791411001</v>
      </c>
      <c r="BH436" s="1">
        <v>19558.742791411001</v>
      </c>
      <c r="BI436" s="1">
        <v>23579.907503811599</v>
      </c>
      <c r="BJ436" s="1">
        <v>21505.139949098801</v>
      </c>
      <c r="BK436" s="1">
        <v>15992.770962394699</v>
      </c>
      <c r="BL436" s="1">
        <v>20577.088334360698</v>
      </c>
      <c r="BM436" s="1">
        <v>20620.580667347898</v>
      </c>
      <c r="BN436" s="1">
        <v>30567.9305745321</v>
      </c>
      <c r="BO436" s="1">
        <v>19262.700511459101</v>
      </c>
      <c r="BP436" s="1">
        <v>21385.431435469702</v>
      </c>
      <c r="BQ436" s="1">
        <v>23883.974499176798</v>
      </c>
      <c r="BR436" s="1">
        <v>22736.375672362399</v>
      </c>
      <c r="BS436" s="1">
        <v>21945.394106350301</v>
      </c>
      <c r="BT436" s="1">
        <v>21945.394106350301</v>
      </c>
      <c r="BU436" s="1">
        <v>20717.729575951402</v>
      </c>
      <c r="BV436" s="7">
        <v>1.0592567117887199</v>
      </c>
      <c r="BW436" s="7">
        <v>0.94405821447318505</v>
      </c>
      <c r="BX436" s="1">
        <v>13954.1800031004</v>
      </c>
      <c r="BY436" s="1">
        <v>20124.465980195</v>
      </c>
      <c r="BZ436" s="1">
        <v>1968.53904012716</v>
      </c>
      <c r="CA436" s="1">
        <v>24590.6550640981</v>
      </c>
      <c r="CB436" s="1">
        <v>27288.855549417502</v>
      </c>
      <c r="CC436" s="1">
        <v>18194.929988441701</v>
      </c>
      <c r="CD436" s="1">
        <v>24701.3614466361</v>
      </c>
      <c r="CE436" s="1">
        <v>21039.074187577698</v>
      </c>
      <c r="CF436" s="1">
        <v>23152.296831063799</v>
      </c>
      <c r="CG436" s="1">
        <v>19060.0813478989</v>
      </c>
      <c r="CH436" s="1">
        <v>20717.729575951402</v>
      </c>
      <c r="CI436" s="1">
        <v>22260.8053754912</v>
      </c>
      <c r="CJ436" s="1">
        <v>20302.104022342101</v>
      </c>
      <c r="CK436" s="1">
        <v>15098.106799236901</v>
      </c>
      <c r="CL436" s="1">
        <v>19425.969271993599</v>
      </c>
      <c r="CM436" s="1">
        <v>19467.028566216799</v>
      </c>
      <c r="CN436" s="1">
        <v>28857.905958333002</v>
      </c>
      <c r="CO436" s="1">
        <v>18185.110650779799</v>
      </c>
      <c r="CP436" s="1">
        <v>20189.092216708301</v>
      </c>
      <c r="CQ436" s="1">
        <v>22547.862320216002</v>
      </c>
      <c r="CR436" s="1">
        <v>21464.462220842001</v>
      </c>
      <c r="CS436" s="1">
        <v>20717.729575951402</v>
      </c>
      <c r="CT436" s="20">
        <v>16244.740811130499</v>
      </c>
      <c r="CU436" s="20">
        <v>19268.217164722599</v>
      </c>
      <c r="CV436" s="20">
        <v>21629.221193093599</v>
      </c>
      <c r="CW436" s="20">
        <v>26399.886127637099</v>
      </c>
      <c r="CX436" s="20">
        <v>22672.7411285532</v>
      </c>
      <c r="CY436" s="20">
        <v>20134.902216030699</v>
      </c>
      <c r="CZ436" s="20">
        <v>15614.0938920793</v>
      </c>
      <c r="DA436" s="20">
        <v>19585.487672787101</v>
      </c>
      <c r="DB436" s="20">
        <v>22864.304539084598</v>
      </c>
      <c r="DC436" s="22">
        <v>18391.142852241199</v>
      </c>
      <c r="DD436" s="22">
        <v>24390.838647595101</v>
      </c>
      <c r="DE436" s="22">
        <v>19530.458703031902</v>
      </c>
      <c r="DF436" s="22">
        <v>25331.061158568398</v>
      </c>
      <c r="DG436" s="22">
        <v>18419.778655448099</v>
      </c>
      <c r="DH436" s="22">
        <v>26369.948323489301</v>
      </c>
      <c r="DI436" s="22">
        <v>15373.1572549549</v>
      </c>
      <c r="DJ436" s="22">
        <v>20431.091844345301</v>
      </c>
      <c r="DK436" s="22">
        <v>19891.134243224202</v>
      </c>
      <c r="DL436" s="22">
        <v>27170.226438073401</v>
      </c>
      <c r="DM436" s="6">
        <v>7.1363004849366196E-2</v>
      </c>
      <c r="DN436" s="6">
        <v>1.0507303139808399</v>
      </c>
      <c r="DO436" s="5">
        <v>0.58517510219749502</v>
      </c>
      <c r="DP436" s="5">
        <v>0.80612617323371705</v>
      </c>
      <c r="DQ436" s="24">
        <v>20490.399416124299</v>
      </c>
      <c r="DR436" s="26">
        <v>21529.8838120972</v>
      </c>
      <c r="DS436" t="s">
        <v>1441</v>
      </c>
      <c r="DT436" t="s">
        <v>1442</v>
      </c>
      <c r="DU436" t="s">
        <v>1006</v>
      </c>
      <c r="DV436" t="s">
        <v>1006</v>
      </c>
      <c r="DW436" t="s">
        <v>6368</v>
      </c>
      <c r="DX436" t="s">
        <v>6369</v>
      </c>
      <c r="DY436" t="s">
        <v>6370</v>
      </c>
      <c r="DZ436" t="s">
        <v>6371</v>
      </c>
      <c r="EA436" t="s">
        <v>6372</v>
      </c>
      <c r="EB436" t="str">
        <f>"CFD"</f>
        <v>CFD</v>
      </c>
      <c r="EC436" t="s">
        <v>6373</v>
      </c>
      <c r="ED436" t="s">
        <v>1506</v>
      </c>
      <c r="EE436">
        <v>9606</v>
      </c>
      <c r="EF436" s="15" t="str">
        <f>HYPERLINK("http://www.uniprot.org/uniprot/P00746", "P00746")</f>
        <v>P00746</v>
      </c>
      <c r="EG436" t="s">
        <v>6374</v>
      </c>
      <c r="EH436" t="s">
        <v>1541</v>
      </c>
      <c r="EI436" t="s">
        <v>1509</v>
      </c>
      <c r="EJ436" t="s">
        <v>1510</v>
      </c>
      <c r="EK436" t="s">
        <v>1508</v>
      </c>
      <c r="EL436" t="s">
        <v>1603</v>
      </c>
      <c r="EM436" t="s">
        <v>1528</v>
      </c>
      <c r="EN436" t="s">
        <v>1508</v>
      </c>
      <c r="EO436" t="s">
        <v>1545</v>
      </c>
      <c r="EP436" t="s">
        <v>6375</v>
      </c>
      <c r="EQ436" t="s">
        <v>1514</v>
      </c>
      <c r="ER436" t="s">
        <v>6376</v>
      </c>
      <c r="ES436" t="s">
        <v>6377</v>
      </c>
      <c r="ET436" t="s">
        <v>2934</v>
      </c>
      <c r="EU436" t="s">
        <v>1508</v>
      </c>
      <c r="EV436" t="s">
        <v>6378</v>
      </c>
      <c r="EW436" t="s">
        <v>98</v>
      </c>
    </row>
    <row r="437" spans="1:153">
      <c r="A437">
        <v>548</v>
      </c>
      <c r="B437">
        <v>1</v>
      </c>
      <c r="C437" t="s">
        <v>1008</v>
      </c>
      <c r="D437" t="s">
        <v>98</v>
      </c>
      <c r="E437" t="s">
        <v>98</v>
      </c>
      <c r="F437" t="s">
        <v>98</v>
      </c>
      <c r="G437" t="s">
        <v>98</v>
      </c>
      <c r="H437" t="s">
        <v>98</v>
      </c>
      <c r="I437">
        <v>2.2000000000000002</v>
      </c>
      <c r="J437">
        <v>1346</v>
      </c>
      <c r="K437">
        <v>149455</v>
      </c>
      <c r="L437" t="s">
        <v>1009</v>
      </c>
      <c r="M437">
        <v>4</v>
      </c>
      <c r="N437">
        <v>4</v>
      </c>
      <c r="O437">
        <v>1</v>
      </c>
      <c r="P437">
        <v>2</v>
      </c>
      <c r="Q437">
        <v>2</v>
      </c>
      <c r="R437">
        <v>2</v>
      </c>
      <c r="S437">
        <v>2</v>
      </c>
      <c r="T437">
        <v>2</v>
      </c>
      <c r="U437">
        <v>2</v>
      </c>
      <c r="V437">
        <v>2</v>
      </c>
      <c r="W437" s="1">
        <v>30867.59937</v>
      </c>
      <c r="X437" s="1">
        <v>27926.646489999999</v>
      </c>
      <c r="Y437" s="1">
        <v>4029.9092110000001</v>
      </c>
      <c r="Z437" s="1">
        <v>22871.327389999999</v>
      </c>
      <c r="AA437" s="1">
        <v>14148.14301</v>
      </c>
      <c r="AB437" s="1">
        <v>28962.362300000001</v>
      </c>
      <c r="AC437" s="1">
        <v>38047.603519999997</v>
      </c>
      <c r="AD437" s="1">
        <v>29366.688480000001</v>
      </c>
      <c r="AE437" s="1">
        <v>24937.651119999999</v>
      </c>
      <c r="AF437" s="1">
        <v>24734.64258</v>
      </c>
      <c r="AG437" s="1">
        <v>26873.629359999999</v>
      </c>
      <c r="AH437">
        <v>2</v>
      </c>
      <c r="AI437" s="1">
        <v>10361.35449</v>
      </c>
      <c r="AJ437" s="1">
        <v>10885.59692</v>
      </c>
      <c r="AK437" s="1">
        <v>12862.70801</v>
      </c>
      <c r="AL437" s="1">
        <v>11332.89453</v>
      </c>
      <c r="AM437" s="1">
        <v>10574.45508</v>
      </c>
      <c r="AN437" s="1">
        <v>14617.70557</v>
      </c>
      <c r="AO437" s="1">
        <v>16745.57861</v>
      </c>
      <c r="AP437" s="1">
        <v>14410.290279999999</v>
      </c>
      <c r="AQ437" s="1">
        <v>9231.7772220000006</v>
      </c>
      <c r="AR437" s="1">
        <v>17320.882320000001</v>
      </c>
      <c r="AS437" s="1">
        <v>12834.3243</v>
      </c>
      <c r="AT437" s="1">
        <v>18815.625916500001</v>
      </c>
      <c r="AU437" s="1">
        <v>24796.927530090899</v>
      </c>
      <c r="AV437" s="1">
        <v>12834.324302909001</v>
      </c>
      <c r="AW437" s="1">
        <v>15426.579440903801</v>
      </c>
      <c r="AX437" s="1">
        <v>24696.220010750701</v>
      </c>
      <c r="AY437" s="1">
        <v>2863.2354132998998</v>
      </c>
      <c r="AZ437" s="1">
        <v>16732.901666527701</v>
      </c>
      <c r="BA437" s="1">
        <v>25024.554591828201</v>
      </c>
      <c r="BB437" s="1">
        <v>20921.004356490899</v>
      </c>
      <c r="BC437" s="1">
        <v>22378.889923310799</v>
      </c>
      <c r="BD437" s="1">
        <v>20281.736327979299</v>
      </c>
      <c r="BE437" s="1">
        <v>15603.652103955401</v>
      </c>
      <c r="BF437" s="1">
        <v>16796.723099361301</v>
      </c>
      <c r="BG437" s="1">
        <v>19093.613091183099</v>
      </c>
      <c r="BH437" s="1">
        <v>19093.613091183099</v>
      </c>
      <c r="BI437" s="1">
        <v>21091.330081088701</v>
      </c>
      <c r="BJ437" s="1">
        <v>20548.231747758498</v>
      </c>
      <c r="BK437" s="1">
        <v>22927.5610601056</v>
      </c>
      <c r="BL437" s="1">
        <v>17866.044138286801</v>
      </c>
      <c r="BM437" s="1">
        <v>16669.7017858775</v>
      </c>
      <c r="BN437" s="1">
        <v>25000.8398146861</v>
      </c>
      <c r="BO437" s="1">
        <v>27329.4566575393</v>
      </c>
      <c r="BP437" s="1">
        <v>24501.755005960498</v>
      </c>
      <c r="BQ437" s="1">
        <v>27158.859325117599</v>
      </c>
      <c r="BR437" s="1">
        <v>18248.858949668898</v>
      </c>
      <c r="BS437" s="1">
        <v>21660.098577851601</v>
      </c>
      <c r="BT437" s="1">
        <v>21660.098577851601</v>
      </c>
      <c r="BU437" s="1">
        <v>20336.409264233</v>
      </c>
      <c r="BV437" s="7">
        <v>1.0650896279878901</v>
      </c>
      <c r="BW437" s="7">
        <v>0.93888812145240896</v>
      </c>
      <c r="BX437" s="1">
        <v>16430.689757837899</v>
      </c>
      <c r="BY437" s="1">
        <v>26303.687783957601</v>
      </c>
      <c r="BZ437" s="1">
        <v>3049.6023411933602</v>
      </c>
      <c r="CA437" s="1">
        <v>17822.040011159999</v>
      </c>
      <c r="CB437" s="1">
        <v>26653.393540773101</v>
      </c>
      <c r="CC437" s="1">
        <v>22282.744747188</v>
      </c>
      <c r="CD437" s="1">
        <v>23835.5235432011</v>
      </c>
      <c r="CE437" s="1">
        <v>21601.8670005161</v>
      </c>
      <c r="CF437" s="1">
        <v>16619.288014654401</v>
      </c>
      <c r="CG437" s="1">
        <v>17890.0155573144</v>
      </c>
      <c r="CH437" s="1">
        <v>20336.409264233</v>
      </c>
      <c r="CI437" s="1">
        <v>19802.399278766101</v>
      </c>
      <c r="CJ437" s="1">
        <v>19292.490704821699</v>
      </c>
      <c r="CK437" s="1">
        <v>21526.414733207999</v>
      </c>
      <c r="CL437" s="1">
        <v>16774.216618781898</v>
      </c>
      <c r="CM437" s="1">
        <v>15650.984994914401</v>
      </c>
      <c r="CN437" s="1">
        <v>23472.991528343198</v>
      </c>
      <c r="CO437" s="1">
        <v>25659.302221512098</v>
      </c>
      <c r="CP437" s="1">
        <v>23004.406729833401</v>
      </c>
      <c r="CQ437" s="1">
        <v>25499.130412549901</v>
      </c>
      <c r="CR437" s="1">
        <v>17133.636897904598</v>
      </c>
      <c r="CS437" s="1">
        <v>20336.409264233</v>
      </c>
      <c r="CT437" s="20">
        <v>19127.766476057401</v>
      </c>
      <c r="CU437" s="20">
        <v>25184.527577185701</v>
      </c>
      <c r="CV437" s="20">
        <v>15675.745298722501</v>
      </c>
      <c r="CW437" s="20">
        <v>25785.125107840198</v>
      </c>
      <c r="CX437" s="20">
        <v>20168.8422767501</v>
      </c>
      <c r="CY437" s="20">
        <v>19133.6037593828</v>
      </c>
      <c r="CZ437" s="20">
        <v>22262.0932063572</v>
      </c>
      <c r="DA437" s="20">
        <v>16911.959872265299</v>
      </c>
      <c r="DB437" s="20">
        <v>18382.3065776654</v>
      </c>
      <c r="DC437" s="22">
        <v>22523.040321995799</v>
      </c>
      <c r="DD437" s="22">
        <v>23535.885261998101</v>
      </c>
      <c r="DE437" s="22">
        <v>20052.896225398999</v>
      </c>
      <c r="DF437" s="22">
        <v>18183.258627983501</v>
      </c>
      <c r="DG437" s="22">
        <v>17289.019951878701</v>
      </c>
      <c r="DH437" s="22">
        <v>21449.289303729802</v>
      </c>
      <c r="DI437" s="22">
        <v>21691.618801714802</v>
      </c>
      <c r="DJ437" s="22">
        <v>23280.1525535125</v>
      </c>
      <c r="DK437" s="22">
        <v>22494.665743402202</v>
      </c>
      <c r="DL437" s="22">
        <v>21688.164810939201</v>
      </c>
      <c r="DM437" s="6">
        <v>6.4398017092967302E-2</v>
      </c>
      <c r="DN437" s="6">
        <v>1.045650398904</v>
      </c>
      <c r="DO437" s="5">
        <v>0.56817311262692705</v>
      </c>
      <c r="DP437" s="5">
        <v>0.80042892556776502</v>
      </c>
      <c r="DQ437" s="24">
        <v>20292.441128025199</v>
      </c>
      <c r="DR437" s="26">
        <v>21218.799160255399</v>
      </c>
      <c r="DS437" t="s">
        <v>1441</v>
      </c>
      <c r="DT437" t="s">
        <v>1442</v>
      </c>
      <c r="DU437" t="s">
        <v>1008</v>
      </c>
      <c r="DV437" t="s">
        <v>1008</v>
      </c>
      <c r="DW437" t="s">
        <v>6379</v>
      </c>
      <c r="DX437" t="s">
        <v>6380</v>
      </c>
      <c r="DY437" t="s">
        <v>6381</v>
      </c>
      <c r="DZ437" t="s">
        <v>6382</v>
      </c>
      <c r="EA437" t="s">
        <v>6383</v>
      </c>
      <c r="EB437" t="str">
        <f>"ADGRF5 KIAA0758"</f>
        <v>ADGRF5 KIAA0758</v>
      </c>
      <c r="EC437" t="s">
        <v>1508</v>
      </c>
      <c r="ED437" t="s">
        <v>1506</v>
      </c>
      <c r="EE437">
        <v>9606</v>
      </c>
      <c r="EF437" s="15" t="str">
        <f>HYPERLINK("http://www.uniprot.org/uniprot/Q8IZF2", "Q8IZF2")</f>
        <v>Q8IZF2</v>
      </c>
      <c r="EG437" t="s">
        <v>6384</v>
      </c>
      <c r="EH437" t="s">
        <v>1508</v>
      </c>
      <c r="EI437" t="s">
        <v>2475</v>
      </c>
      <c r="EJ437" t="s">
        <v>1542</v>
      </c>
      <c r="EK437" t="s">
        <v>1508</v>
      </c>
      <c r="EL437" t="s">
        <v>1508</v>
      </c>
      <c r="EM437" t="s">
        <v>2756</v>
      </c>
      <c r="EN437" t="s">
        <v>1508</v>
      </c>
      <c r="EO437" t="s">
        <v>5499</v>
      </c>
      <c r="EP437" t="s">
        <v>1575</v>
      </c>
      <c r="EQ437" t="s">
        <v>1508</v>
      </c>
      <c r="ER437" t="s">
        <v>6385</v>
      </c>
      <c r="ES437" t="s">
        <v>6386</v>
      </c>
      <c r="ET437" t="s">
        <v>6387</v>
      </c>
      <c r="EU437" t="s">
        <v>1508</v>
      </c>
      <c r="EV437" t="s">
        <v>6388</v>
      </c>
      <c r="EW437" t="s">
        <v>98</v>
      </c>
    </row>
    <row r="438" spans="1:153">
      <c r="A438">
        <v>517</v>
      </c>
      <c r="B438">
        <v>1</v>
      </c>
      <c r="C438" t="s">
        <v>1010</v>
      </c>
      <c r="D438" t="s">
        <v>98</v>
      </c>
      <c r="E438" t="s">
        <v>98</v>
      </c>
      <c r="F438" t="s">
        <v>98</v>
      </c>
      <c r="G438" t="s">
        <v>98</v>
      </c>
      <c r="H438" t="s">
        <v>98</v>
      </c>
      <c r="I438">
        <v>0.5</v>
      </c>
      <c r="J438">
        <v>3571</v>
      </c>
      <c r="K438">
        <v>390166</v>
      </c>
      <c r="L438" t="s">
        <v>1011</v>
      </c>
      <c r="M438">
        <v>4</v>
      </c>
      <c r="N438">
        <v>4</v>
      </c>
      <c r="O438">
        <v>1</v>
      </c>
      <c r="P438">
        <v>1</v>
      </c>
      <c r="Q438">
        <v>3</v>
      </c>
      <c r="R438">
        <v>1</v>
      </c>
      <c r="S438">
        <v>3</v>
      </c>
      <c r="T438">
        <v>1</v>
      </c>
      <c r="U438">
        <v>3</v>
      </c>
      <c r="V438">
        <v>1</v>
      </c>
      <c r="W438" s="1">
        <v>61478.1875</v>
      </c>
      <c r="X438" s="1">
        <v>11936.32617</v>
      </c>
      <c r="Y438" s="1">
        <v>6612.6977539999998</v>
      </c>
      <c r="Z438" s="1">
        <v>42012.257810000003</v>
      </c>
      <c r="AA438" s="1">
        <v>6030.0273440000001</v>
      </c>
      <c r="AB438" s="1">
        <v>13951.86621</v>
      </c>
      <c r="AC438" s="1">
        <v>12335.23242</v>
      </c>
      <c r="AD438" s="1">
        <v>15121.559569999999</v>
      </c>
      <c r="AE438" s="1">
        <v>16146.054690000001</v>
      </c>
      <c r="AF438" s="1">
        <v>12431.79199</v>
      </c>
      <c r="AG438" s="1">
        <v>21271.478190000002</v>
      </c>
      <c r="AH438">
        <v>3</v>
      </c>
      <c r="AI438" s="1">
        <v>10472.823969999999</v>
      </c>
      <c r="AJ438" s="1">
        <v>16576.238529999999</v>
      </c>
      <c r="AK438" s="1">
        <v>14108.800289999999</v>
      </c>
      <c r="AL438" s="1">
        <v>24808.837889999999</v>
      </c>
      <c r="AM438" s="1">
        <v>14229.64111</v>
      </c>
      <c r="AN438" s="1">
        <v>14478.66821</v>
      </c>
      <c r="AO438" s="1">
        <v>25281.618409999999</v>
      </c>
      <c r="AP438" s="1">
        <v>15201.50513</v>
      </c>
      <c r="AQ438" s="1">
        <v>9082.6237799999999</v>
      </c>
      <c r="AR438" s="1">
        <v>28237.889650000001</v>
      </c>
      <c r="AS438" s="1">
        <v>17247.864699999998</v>
      </c>
      <c r="AT438" s="1">
        <v>18593.363241727198</v>
      </c>
      <c r="AU438" s="1">
        <v>19938.861786181798</v>
      </c>
      <c r="AV438" s="1">
        <v>17247.8646972727</v>
      </c>
      <c r="AW438" s="1">
        <v>30724.713379339501</v>
      </c>
      <c r="AX438" s="1">
        <v>10555.5866623641</v>
      </c>
      <c r="AY438" s="1">
        <v>4698.2970075405901</v>
      </c>
      <c r="AZ438" s="1">
        <v>30736.6060017534</v>
      </c>
      <c r="BA438" s="1">
        <v>10665.6222200672</v>
      </c>
      <c r="BB438" s="1">
        <v>10078.1507646767</v>
      </c>
      <c r="BC438" s="1">
        <v>7255.3533722702896</v>
      </c>
      <c r="BD438" s="1">
        <v>10443.5161041546</v>
      </c>
      <c r="BE438" s="1">
        <v>10102.692471791899</v>
      </c>
      <c r="BF438" s="1">
        <v>8442.1421093722001</v>
      </c>
      <c r="BG438" s="1">
        <v>15113.3056498105</v>
      </c>
      <c r="BH438" s="1">
        <v>15113.3056498105</v>
      </c>
      <c r="BI438" s="1">
        <v>21318.2347390576</v>
      </c>
      <c r="BJ438" s="1">
        <v>31290.189534279001</v>
      </c>
      <c r="BK438" s="1">
        <v>25148.699627040001</v>
      </c>
      <c r="BL438" s="1">
        <v>39110.554818014702</v>
      </c>
      <c r="BM438" s="1">
        <v>22431.782255371199</v>
      </c>
      <c r="BN438" s="1">
        <v>24763.042525024499</v>
      </c>
      <c r="BO438" s="1">
        <v>41260.616348958902</v>
      </c>
      <c r="BP438" s="1">
        <v>25847.0542355453</v>
      </c>
      <c r="BQ438" s="1">
        <v>26720.0665280512</v>
      </c>
      <c r="BR438" s="1">
        <v>29750.7514766815</v>
      </c>
      <c r="BS438" s="1">
        <v>29108.696408695701</v>
      </c>
      <c r="BT438" s="1">
        <v>29108.696408695701</v>
      </c>
      <c r="BU438" s="1">
        <v>20974.475580861599</v>
      </c>
      <c r="BV438" s="7">
        <v>1.3878152183817301</v>
      </c>
      <c r="BW438" s="7">
        <v>0.72055702139226696</v>
      </c>
      <c r="BX438" s="1">
        <v>42640.224808264204</v>
      </c>
      <c r="BY438" s="1">
        <v>14649.203808976101</v>
      </c>
      <c r="BZ438" s="1">
        <v>6520.3680875421796</v>
      </c>
      <c r="CA438" s="1">
        <v>42656.729570636599</v>
      </c>
      <c r="CB438" s="1">
        <v>14801.912830519601</v>
      </c>
      <c r="CC438" s="1">
        <v>13986.6110043638</v>
      </c>
      <c r="CD438" s="1">
        <v>10069.089824773901</v>
      </c>
      <c r="CE438" s="1">
        <v>14493.6705827605</v>
      </c>
      <c r="CF438" s="1">
        <v>14020.6703589834</v>
      </c>
      <c r="CG438" s="1">
        <v>11716.133295128</v>
      </c>
      <c r="CH438" s="1">
        <v>20974.475580861599</v>
      </c>
      <c r="CI438" s="1">
        <v>15361.0037249165</v>
      </c>
      <c r="CJ438" s="1">
        <v>22546.365769619599</v>
      </c>
      <c r="CK438" s="1">
        <v>18121.072095148698</v>
      </c>
      <c r="CL438" s="1">
        <v>28181.384884667601</v>
      </c>
      <c r="CM438" s="1">
        <v>16163.378206450199</v>
      </c>
      <c r="CN438" s="1">
        <v>17843.184162441699</v>
      </c>
      <c r="CO438" s="1">
        <v>29730.626817214899</v>
      </c>
      <c r="CP438" s="1">
        <v>18624.276411728901</v>
      </c>
      <c r="CQ438" s="1">
        <v>19253.3315488558</v>
      </c>
      <c r="CR438" s="1">
        <v>21437.112868219199</v>
      </c>
      <c r="CS438" s="1">
        <v>20974.475580861599</v>
      </c>
      <c r="CT438" s="20">
        <v>49639.563197886702</v>
      </c>
      <c r="CU438" s="20">
        <v>14025.9145539274</v>
      </c>
      <c r="CV438" s="20">
        <v>37519.612098674799</v>
      </c>
      <c r="CW438" s="20">
        <v>14319.7215614002</v>
      </c>
      <c r="CX438" s="20">
        <v>15645.258788040899</v>
      </c>
      <c r="CY438" s="20">
        <v>22360.680922458399</v>
      </c>
      <c r="CZ438" s="20">
        <v>18740.3708876327</v>
      </c>
      <c r="DA438" s="20">
        <v>28412.799306568799</v>
      </c>
      <c r="DB438" s="20">
        <v>18984.1197610417</v>
      </c>
      <c r="DC438" s="22">
        <v>14137.441647942</v>
      </c>
      <c r="DD438" s="22">
        <v>9942.5104877224094</v>
      </c>
      <c r="DE438" s="22">
        <v>13454.395960972801</v>
      </c>
      <c r="DF438" s="22">
        <v>15340.0961010061</v>
      </c>
      <c r="DG438" s="22">
        <v>11322.5425461142</v>
      </c>
      <c r="DH438" s="22">
        <v>16304.8505657155</v>
      </c>
      <c r="DI438" s="22">
        <v>25133.396773135701</v>
      </c>
      <c r="DJ438" s="22">
        <v>18847.519136476902</v>
      </c>
      <c r="DK438" s="22">
        <v>16984.7853880246</v>
      </c>
      <c r="DL438" s="22">
        <v>27135.606977494801</v>
      </c>
      <c r="DM438" s="6">
        <v>-0.533564793035469</v>
      </c>
      <c r="DN438" s="6">
        <v>-1.4475019320009099</v>
      </c>
      <c r="DO438" s="5">
        <v>2.8738932316391502E-2</v>
      </c>
      <c r="DP438" s="5">
        <v>0.21303303796436299</v>
      </c>
      <c r="DQ438" s="24">
        <v>24405.337897514601</v>
      </c>
      <c r="DR438" s="26">
        <v>16860.314558460501</v>
      </c>
      <c r="DS438" t="s">
        <v>1443</v>
      </c>
      <c r="DT438" t="s">
        <v>1442</v>
      </c>
      <c r="DU438" t="s">
        <v>1010</v>
      </c>
      <c r="DV438" t="s">
        <v>1010</v>
      </c>
      <c r="DW438" t="s">
        <v>6389</v>
      </c>
      <c r="DX438" t="s">
        <v>6390</v>
      </c>
      <c r="DY438" t="s">
        <v>6391</v>
      </c>
      <c r="DZ438" t="s">
        <v>6392</v>
      </c>
      <c r="EA438" t="s">
        <v>6393</v>
      </c>
      <c r="EB438" t="str">
        <f>"SVEP1"</f>
        <v>SVEP1</v>
      </c>
      <c r="EC438" t="s">
        <v>6394</v>
      </c>
      <c r="ED438" t="s">
        <v>1506</v>
      </c>
      <c r="EE438">
        <v>9606</v>
      </c>
      <c r="EF438" s="15" t="str">
        <f>HYPERLINK("http://www.uniprot.org/uniprot/Q4LDE5", "Q4LDE5")</f>
        <v>Q4LDE5</v>
      </c>
      <c r="EG438" t="s">
        <v>6395</v>
      </c>
      <c r="EH438" t="s">
        <v>1763</v>
      </c>
      <c r="EI438" t="s">
        <v>6396</v>
      </c>
      <c r="EJ438" t="s">
        <v>1542</v>
      </c>
      <c r="EK438" t="s">
        <v>1508</v>
      </c>
      <c r="EL438" t="s">
        <v>1508</v>
      </c>
      <c r="EM438" t="s">
        <v>1830</v>
      </c>
      <c r="EN438" t="s">
        <v>2019</v>
      </c>
      <c r="EO438" t="s">
        <v>1508</v>
      </c>
      <c r="EP438" t="s">
        <v>1617</v>
      </c>
      <c r="EQ438" t="s">
        <v>1508</v>
      </c>
      <c r="ER438" t="s">
        <v>2350</v>
      </c>
      <c r="ES438" t="s">
        <v>6397</v>
      </c>
      <c r="ET438" t="s">
        <v>6398</v>
      </c>
      <c r="EU438" t="s">
        <v>1508</v>
      </c>
      <c r="EV438" t="s">
        <v>1508</v>
      </c>
      <c r="EW438" t="s">
        <v>98</v>
      </c>
    </row>
    <row r="439" spans="1:153">
      <c r="A439">
        <v>378</v>
      </c>
      <c r="B439">
        <v>1</v>
      </c>
      <c r="C439" t="s">
        <v>1012</v>
      </c>
      <c r="D439" t="s">
        <v>98</v>
      </c>
      <c r="E439" t="s">
        <v>98</v>
      </c>
      <c r="F439" t="s">
        <v>329</v>
      </c>
      <c r="G439" t="s">
        <v>98</v>
      </c>
      <c r="H439" t="s">
        <v>98</v>
      </c>
      <c r="I439">
        <v>2.6</v>
      </c>
      <c r="J439">
        <v>1172</v>
      </c>
      <c r="K439">
        <v>129990</v>
      </c>
      <c r="L439" t="s">
        <v>1013</v>
      </c>
      <c r="M439">
        <v>6</v>
      </c>
      <c r="N439">
        <v>2</v>
      </c>
      <c r="O439">
        <v>0.33300000000000002</v>
      </c>
      <c r="P439">
        <v>4</v>
      </c>
      <c r="Q439">
        <v>2</v>
      </c>
      <c r="R439">
        <v>1</v>
      </c>
      <c r="S439">
        <v>1</v>
      </c>
      <c r="T439">
        <v>1.0349999999999999</v>
      </c>
      <c r="U439">
        <v>1.0169999999999999</v>
      </c>
      <c r="V439">
        <v>1</v>
      </c>
      <c r="W439" s="1">
        <v>33999.753909999999</v>
      </c>
      <c r="X439" s="1">
        <v>33043.921880000002</v>
      </c>
      <c r="Y439" s="1">
        <v>4701.4599609999996</v>
      </c>
      <c r="Z439" s="1">
        <v>29537.632809999999</v>
      </c>
      <c r="AA439" s="1">
        <v>17015.234380000002</v>
      </c>
      <c r="AB439" s="1">
        <v>30968.759770000001</v>
      </c>
      <c r="AC439" s="1">
        <v>34837.8125</v>
      </c>
      <c r="AD439" s="1">
        <v>30444.005860000001</v>
      </c>
      <c r="AE439" s="1">
        <v>43007.425779999998</v>
      </c>
      <c r="AF439" s="1">
        <v>29967.789059999999</v>
      </c>
      <c r="AG439" s="1">
        <v>31424.703990000002</v>
      </c>
      <c r="AH439">
        <v>1</v>
      </c>
      <c r="AI439" s="1">
        <v>5121.2963870000003</v>
      </c>
      <c r="AJ439" s="1">
        <v>6779.3745120000003</v>
      </c>
      <c r="AK439" s="1">
        <v>8951.0205079999996</v>
      </c>
      <c r="AL439" s="1">
        <v>8874.25</v>
      </c>
      <c r="AM439" s="1">
        <v>6666.8041990000002</v>
      </c>
      <c r="AN439" s="1">
        <v>8895.2695309999999</v>
      </c>
      <c r="AO439" s="1">
        <v>7634.328125</v>
      </c>
      <c r="AP439" s="1">
        <v>7643.2128910000001</v>
      </c>
      <c r="AQ439" s="1">
        <v>4563.1176759999998</v>
      </c>
      <c r="AR439" s="1">
        <v>10745.23242</v>
      </c>
      <c r="AS439" s="1">
        <v>7587.390625</v>
      </c>
      <c r="AT439" s="1">
        <v>18291.354398863601</v>
      </c>
      <c r="AU439" s="1">
        <v>28995.318172818101</v>
      </c>
      <c r="AV439" s="1">
        <v>7587.3906249090896</v>
      </c>
      <c r="AW439" s="1">
        <v>16991.9240682368</v>
      </c>
      <c r="AX439" s="1">
        <v>29221.5524359058</v>
      </c>
      <c r="AY439" s="1">
        <v>3340.3697080328102</v>
      </c>
      <c r="AZ439" s="1">
        <v>21610.040241382401</v>
      </c>
      <c r="BA439" s="1">
        <v>30095.727851641401</v>
      </c>
      <c r="BB439" s="1">
        <v>22370.328475011502</v>
      </c>
      <c r="BC439" s="1">
        <v>20490.950782133299</v>
      </c>
      <c r="BD439" s="1">
        <v>21025.772110481401</v>
      </c>
      <c r="BE439" s="1">
        <v>26910.028796561499</v>
      </c>
      <c r="BF439" s="1">
        <v>20350.431711833098</v>
      </c>
      <c r="BG439" s="1">
        <v>22327.134584326199</v>
      </c>
      <c r="BH439" s="1">
        <v>22327.134584326199</v>
      </c>
      <c r="BI439" s="1">
        <v>10424.7907593116</v>
      </c>
      <c r="BJ439" s="1">
        <v>12797.107921705299</v>
      </c>
      <c r="BK439" s="1">
        <v>15955.0437658911</v>
      </c>
      <c r="BL439" s="1">
        <v>13990.0483300617</v>
      </c>
      <c r="BM439" s="1">
        <v>10509.632602474099</v>
      </c>
      <c r="BN439" s="1">
        <v>15213.6877834918</v>
      </c>
      <c r="BO439" s="1">
        <v>12459.5300324245</v>
      </c>
      <c r="BP439" s="1">
        <v>12995.7222286906</v>
      </c>
      <c r="BQ439" s="1">
        <v>13424.183455284099</v>
      </c>
      <c r="BR439" s="1">
        <v>11320.9146734731</v>
      </c>
      <c r="BS439" s="1">
        <v>12805.008276607599</v>
      </c>
      <c r="BT439" s="1">
        <v>12805.008276607599</v>
      </c>
      <c r="BU439" s="1">
        <v>16908.552366930398</v>
      </c>
      <c r="BV439" s="7">
        <v>0.75730955546800804</v>
      </c>
      <c r="BW439" s="7">
        <v>1.3204639935937501</v>
      </c>
      <c r="BX439" s="1">
        <v>12868.1464626626</v>
      </c>
      <c r="BY439" s="1">
        <v>22129.760885320899</v>
      </c>
      <c r="BZ439" s="1">
        <v>2529.69389868913</v>
      </c>
      <c r="CA439" s="1">
        <v>16365.4899688471</v>
      </c>
      <c r="CB439" s="1">
        <v>22791.782280812698</v>
      </c>
      <c r="CC439" s="1">
        <v>16941.263513084301</v>
      </c>
      <c r="CD439" s="1">
        <v>15517.9928279342</v>
      </c>
      <c r="CE439" s="1">
        <v>15923.0181303603</v>
      </c>
      <c r="CF439" s="1">
        <v>20379.221945555299</v>
      </c>
      <c r="CG439" s="1">
        <v>15411.576393270399</v>
      </c>
      <c r="CH439" s="1">
        <v>16908.552366930398</v>
      </c>
      <c r="CI439" s="1">
        <v>13765.5608384199</v>
      </c>
      <c r="CJ439" s="1">
        <v>16898.120232745299</v>
      </c>
      <c r="CK439" s="1">
        <v>21068.0608090717</v>
      </c>
      <c r="CL439" s="1">
        <v>18473.355088483</v>
      </c>
      <c r="CM439" s="1">
        <v>13877.591437466101</v>
      </c>
      <c r="CN439" s="1">
        <v>20089.1269278781</v>
      </c>
      <c r="CO439" s="1">
        <v>16452.3607849166</v>
      </c>
      <c r="CP439" s="1">
        <v>17160.383273732001</v>
      </c>
      <c r="CQ439" s="1">
        <v>17726.1508960998</v>
      </c>
      <c r="CR439" s="1">
        <v>14948.860200868499</v>
      </c>
      <c r="CS439" s="1">
        <v>16908.552366930398</v>
      </c>
      <c r="CT439" s="20">
        <v>14980.4362534506</v>
      </c>
      <c r="CU439" s="20">
        <v>21188.191476055999</v>
      </c>
      <c r="CV439" s="20">
        <v>14394.606469282</v>
      </c>
      <c r="CW439" s="20">
        <v>22049.310780722601</v>
      </c>
      <c r="CX439" s="20">
        <v>14020.292263211</v>
      </c>
      <c r="CY439" s="20">
        <v>16758.952576867199</v>
      </c>
      <c r="CZ439" s="20">
        <v>21788.0747547438</v>
      </c>
      <c r="DA439" s="20">
        <v>18625.050997178401</v>
      </c>
      <c r="DB439" s="20">
        <v>16299.4303838371</v>
      </c>
      <c r="DC439" s="22">
        <v>17123.956924512499</v>
      </c>
      <c r="DD439" s="22">
        <v>15322.914893511899</v>
      </c>
      <c r="DE439" s="22">
        <v>14781.251553656601</v>
      </c>
      <c r="DF439" s="22">
        <v>22297.023972769399</v>
      </c>
      <c r="DG439" s="22">
        <v>14893.841254610599</v>
      </c>
      <c r="DH439" s="22">
        <v>18357.161455756701</v>
      </c>
      <c r="DI439" s="22">
        <v>13908.3415228453</v>
      </c>
      <c r="DJ439" s="22">
        <v>17366.078820504299</v>
      </c>
      <c r="DK439" s="22">
        <v>15637.546570161599</v>
      </c>
      <c r="DL439" s="22">
        <v>18922.622540913999</v>
      </c>
      <c r="DM439" s="6">
        <v>-7.73518350660857E-2</v>
      </c>
      <c r="DN439" s="6">
        <v>-1.05505567584806</v>
      </c>
      <c r="DO439" s="5">
        <v>0.53132955477808197</v>
      </c>
      <c r="DP439" s="5">
        <v>0.79938692223385899</v>
      </c>
      <c r="DQ439" s="24">
        <v>17789.371772816499</v>
      </c>
      <c r="DR439" s="26">
        <v>16861.073950924299</v>
      </c>
      <c r="DS439" t="s">
        <v>1443</v>
      </c>
      <c r="DT439" t="s">
        <v>1442</v>
      </c>
      <c r="DU439" t="s">
        <v>1012</v>
      </c>
      <c r="DV439" t="s">
        <v>1012</v>
      </c>
      <c r="DW439" t="s">
        <v>6399</v>
      </c>
      <c r="DX439" t="s">
        <v>1508</v>
      </c>
      <c r="DY439" t="s">
        <v>6400</v>
      </c>
      <c r="DZ439" t="s">
        <v>6401</v>
      </c>
      <c r="EA439" t="s">
        <v>6402</v>
      </c>
      <c r="EB439" t="str">
        <f>"THBS2"</f>
        <v>THBS2</v>
      </c>
      <c r="EC439" t="s">
        <v>6403</v>
      </c>
      <c r="ED439" t="s">
        <v>1506</v>
      </c>
      <c r="EE439">
        <v>9606</v>
      </c>
      <c r="EF439" s="15" t="str">
        <f>HYPERLINK("http://www.uniprot.org/uniprot/P35442", "P35442")</f>
        <v>P35442</v>
      </c>
      <c r="EG439" t="s">
        <v>6404</v>
      </c>
      <c r="EH439" t="s">
        <v>1763</v>
      </c>
      <c r="EI439" t="s">
        <v>1508</v>
      </c>
      <c r="EJ439" t="s">
        <v>1510</v>
      </c>
      <c r="EK439" t="s">
        <v>1508</v>
      </c>
      <c r="EL439" t="s">
        <v>1508</v>
      </c>
      <c r="EM439" t="s">
        <v>2137</v>
      </c>
      <c r="EN439" t="s">
        <v>2019</v>
      </c>
      <c r="EO439" t="s">
        <v>1589</v>
      </c>
      <c r="EP439" t="s">
        <v>1617</v>
      </c>
      <c r="EQ439" t="s">
        <v>1514</v>
      </c>
      <c r="ER439" t="s">
        <v>6405</v>
      </c>
      <c r="ES439" t="s">
        <v>6406</v>
      </c>
      <c r="ET439" t="s">
        <v>6407</v>
      </c>
      <c r="EU439" t="s">
        <v>1508</v>
      </c>
      <c r="EV439" t="s">
        <v>6408</v>
      </c>
      <c r="EW439" t="s">
        <v>98</v>
      </c>
    </row>
    <row r="440" spans="1:153">
      <c r="A440">
        <v>237</v>
      </c>
      <c r="B440">
        <v>1</v>
      </c>
      <c r="C440" t="s">
        <v>1014</v>
      </c>
      <c r="D440" t="s">
        <v>98</v>
      </c>
      <c r="E440" t="s">
        <v>98</v>
      </c>
      <c r="F440" t="s">
        <v>98</v>
      </c>
      <c r="G440" t="s">
        <v>98</v>
      </c>
      <c r="H440" t="s">
        <v>98</v>
      </c>
      <c r="I440">
        <v>3</v>
      </c>
      <c r="J440">
        <v>630</v>
      </c>
      <c r="K440">
        <v>67993</v>
      </c>
      <c r="L440" t="s">
        <v>1015</v>
      </c>
      <c r="M440">
        <v>5</v>
      </c>
      <c r="N440">
        <v>5</v>
      </c>
      <c r="O440">
        <v>1</v>
      </c>
      <c r="P440">
        <v>3</v>
      </c>
      <c r="Q440">
        <v>2</v>
      </c>
      <c r="R440">
        <v>3</v>
      </c>
      <c r="S440">
        <v>2</v>
      </c>
      <c r="T440">
        <v>3</v>
      </c>
      <c r="U440">
        <v>2</v>
      </c>
      <c r="V440">
        <v>3</v>
      </c>
      <c r="W440" s="1">
        <v>47693.267090000001</v>
      </c>
      <c r="X440" s="1">
        <v>25201.121220000001</v>
      </c>
      <c r="Y440" s="1">
        <v>5690.6278080000002</v>
      </c>
      <c r="Z440" s="1">
        <v>36130.809450000001</v>
      </c>
      <c r="AA440" s="1">
        <v>11845.687190000001</v>
      </c>
      <c r="AB440" s="1">
        <v>34853.493900000001</v>
      </c>
      <c r="AC440" s="1">
        <v>51352.873780000002</v>
      </c>
      <c r="AD440" s="1">
        <v>27947.803960000001</v>
      </c>
      <c r="AE440" s="1">
        <v>41224.160640000002</v>
      </c>
      <c r="AF440" s="1">
        <v>40437.945070000002</v>
      </c>
      <c r="AG440" s="1">
        <v>35187.462480000002</v>
      </c>
      <c r="AH440">
        <v>2</v>
      </c>
      <c r="AI440" s="1">
        <v>3021.8675539999999</v>
      </c>
      <c r="AJ440" s="1">
        <v>2571.649414</v>
      </c>
      <c r="AK440" s="1">
        <v>3804.9348150000001</v>
      </c>
      <c r="AL440" s="1">
        <v>3818.2292480000001</v>
      </c>
      <c r="AM440" s="1">
        <v>3736.4971919999998</v>
      </c>
      <c r="AN440" s="1">
        <v>4293.3000490000004</v>
      </c>
      <c r="AO440" s="1">
        <v>3922.5545649999999</v>
      </c>
      <c r="AP440" s="1">
        <v>3161.8621819999998</v>
      </c>
      <c r="AQ440" s="1">
        <v>2295.2304680000002</v>
      </c>
      <c r="AR440" s="1">
        <v>4171.263183</v>
      </c>
      <c r="AS440" s="1">
        <v>3479.738867</v>
      </c>
      <c r="AT440" s="1">
        <v>17992.835460227201</v>
      </c>
      <c r="AU440" s="1">
        <v>32505.9320534545</v>
      </c>
      <c r="AV440" s="1">
        <v>3479.738867</v>
      </c>
      <c r="AW440" s="1">
        <v>23835.4776068266</v>
      </c>
      <c r="AX440" s="1">
        <v>22285.971013009999</v>
      </c>
      <c r="AY440" s="1">
        <v>4043.1697615668199</v>
      </c>
      <c r="AZ440" s="1">
        <v>26433.677038055801</v>
      </c>
      <c r="BA440" s="1">
        <v>20952.081524363599</v>
      </c>
      <c r="BB440" s="1">
        <v>25176.471800465999</v>
      </c>
      <c r="BC440" s="1">
        <v>30204.801439444</v>
      </c>
      <c r="BD440" s="1">
        <v>19301.801469675898</v>
      </c>
      <c r="BE440" s="1">
        <v>25794.228085429</v>
      </c>
      <c r="BF440" s="1">
        <v>27460.472244591201</v>
      </c>
      <c r="BG440" s="1">
        <v>25000.560410112201</v>
      </c>
      <c r="BH440" s="1">
        <v>25000.560410112201</v>
      </c>
      <c r="BI440" s="1">
        <v>6151.2426878415199</v>
      </c>
      <c r="BJ440" s="1">
        <v>4854.3822191111803</v>
      </c>
      <c r="BK440" s="1">
        <v>6782.2324220383398</v>
      </c>
      <c r="BL440" s="1">
        <v>6019.3494340113602</v>
      </c>
      <c r="BM440" s="1">
        <v>5890.2603910261196</v>
      </c>
      <c r="BN440" s="1">
        <v>7342.8833470089503</v>
      </c>
      <c r="BO440" s="1">
        <v>6401.7665479162797</v>
      </c>
      <c r="BP440" s="1">
        <v>5376.1007613772899</v>
      </c>
      <c r="BQ440" s="1">
        <v>6752.3121388355303</v>
      </c>
      <c r="BR440" s="1">
        <v>4394.74110280279</v>
      </c>
      <c r="BS440" s="1">
        <v>5872.6493988001803</v>
      </c>
      <c r="BT440" s="1">
        <v>5872.6493988001803</v>
      </c>
      <c r="BU440" s="1">
        <v>12116.910747468301</v>
      </c>
      <c r="BV440" s="7">
        <v>0.484665565439376</v>
      </c>
      <c r="BW440" s="7">
        <v>2.06327841569153</v>
      </c>
      <c r="BX440" s="1">
        <v>11552.2352318302</v>
      </c>
      <c r="BY440" s="1">
        <v>10801.242742386001</v>
      </c>
      <c r="BZ440" s="1">
        <v>1959.58515865717</v>
      </c>
      <c r="CA440" s="1">
        <v>12811.493028291099</v>
      </c>
      <c r="CB440" s="1">
        <v>10154.752439137599</v>
      </c>
      <c r="CC440" s="1">
        <v>12202.168940941299</v>
      </c>
      <c r="CD440" s="1">
        <v>14639.2271686322</v>
      </c>
      <c r="CE440" s="1">
        <v>9354.9185232990494</v>
      </c>
      <c r="CF440" s="1">
        <v>12501.5741400966</v>
      </c>
      <c r="CG440" s="1">
        <v>13309.1453076571</v>
      </c>
      <c r="CH440" s="1">
        <v>12116.910747468301</v>
      </c>
      <c r="CI440" s="1">
        <v>12691.7262675038</v>
      </c>
      <c r="CJ440" s="1">
        <v>10015.942054208899</v>
      </c>
      <c r="CK440" s="1">
        <v>13993.633766595</v>
      </c>
      <c r="CL440" s="1">
        <v>12419.593763700699</v>
      </c>
      <c r="CM440" s="1">
        <v>12153.247127606901</v>
      </c>
      <c r="CN440" s="1">
        <v>15150.4127188244</v>
      </c>
      <c r="CO440" s="1">
        <v>13208.6267406117</v>
      </c>
      <c r="CP440" s="1">
        <v>11092.3926615326</v>
      </c>
      <c r="CQ440" s="1">
        <v>13931.8998920713</v>
      </c>
      <c r="CR440" s="1">
        <v>9067.5744599654208</v>
      </c>
      <c r="CS440" s="1">
        <v>12116.910747468301</v>
      </c>
      <c r="CT440" s="20">
        <v>13448.5198763808</v>
      </c>
      <c r="CU440" s="20">
        <v>10341.675203406399</v>
      </c>
      <c r="CV440" s="20">
        <v>11268.614674980699</v>
      </c>
      <c r="CW440" s="20">
        <v>9823.9483719682994</v>
      </c>
      <c r="CX440" s="20">
        <v>12926.5864052873</v>
      </c>
      <c r="CY440" s="20">
        <v>9933.4538745831705</v>
      </c>
      <c r="CZ440" s="20">
        <v>14471.8748137368</v>
      </c>
      <c r="DA440" s="20">
        <v>12521.5785711485</v>
      </c>
      <c r="DB440" s="20">
        <v>14274.163235502099</v>
      </c>
      <c r="DC440" s="22">
        <v>12333.7562849976</v>
      </c>
      <c r="DD440" s="22">
        <v>14455.1962679055</v>
      </c>
      <c r="DE440" s="22">
        <v>8684.1202355470796</v>
      </c>
      <c r="DF440" s="22">
        <v>13678.044188526201</v>
      </c>
      <c r="DG440" s="22">
        <v>12862.0390535355</v>
      </c>
      <c r="DH440" s="22">
        <v>13844.233918143</v>
      </c>
      <c r="DI440" s="22">
        <v>11166.1842429713</v>
      </c>
      <c r="DJ440" s="22">
        <v>11225.3533149825</v>
      </c>
      <c r="DK440" s="22">
        <v>12290.3575993494</v>
      </c>
      <c r="DL440" s="22">
        <v>11477.9512659827</v>
      </c>
      <c r="DM440" s="6">
        <v>1.06448408449042E-2</v>
      </c>
      <c r="DN440" s="6">
        <v>1.0073855118114501</v>
      </c>
      <c r="DO440" s="5">
        <v>0.92914890340646705</v>
      </c>
      <c r="DP440" s="5">
        <v>0.97284327728967601</v>
      </c>
      <c r="DQ440" s="24">
        <v>12112.2683363327</v>
      </c>
      <c r="DR440" s="26">
        <v>12201.7236371941</v>
      </c>
      <c r="DS440" t="s">
        <v>1441</v>
      </c>
      <c r="DT440" t="s">
        <v>1442</v>
      </c>
      <c r="DU440" t="s">
        <v>1014</v>
      </c>
      <c r="DV440" t="s">
        <v>1014</v>
      </c>
      <c r="DW440" t="s">
        <v>6409</v>
      </c>
      <c r="DX440" t="s">
        <v>6410</v>
      </c>
      <c r="DY440" t="s">
        <v>6411</v>
      </c>
      <c r="DZ440" t="s">
        <v>6412</v>
      </c>
      <c r="EA440" t="s">
        <v>6413</v>
      </c>
      <c r="EB440" t="str">
        <f>"SLC3A2"</f>
        <v>SLC3A2</v>
      </c>
      <c r="EC440" t="s">
        <v>6414</v>
      </c>
      <c r="ED440" t="s">
        <v>1506</v>
      </c>
      <c r="EE440">
        <v>9606</v>
      </c>
      <c r="EF440" s="15" t="str">
        <f>HYPERLINK("http://www.uniprot.org/uniprot/P08195", "P08195")</f>
        <v>P08195</v>
      </c>
      <c r="EG440" t="s">
        <v>6415</v>
      </c>
      <c r="EH440" t="s">
        <v>6416</v>
      </c>
      <c r="EI440" t="s">
        <v>2475</v>
      </c>
      <c r="EJ440" t="s">
        <v>2410</v>
      </c>
      <c r="EK440" t="s">
        <v>1508</v>
      </c>
      <c r="EL440" t="s">
        <v>1508</v>
      </c>
      <c r="EM440" t="s">
        <v>2815</v>
      </c>
      <c r="EN440" t="s">
        <v>1508</v>
      </c>
      <c r="EO440" t="s">
        <v>1508</v>
      </c>
      <c r="EP440" t="s">
        <v>5061</v>
      </c>
      <c r="EQ440" t="s">
        <v>1514</v>
      </c>
      <c r="ER440" t="s">
        <v>6417</v>
      </c>
      <c r="ES440" t="s">
        <v>6418</v>
      </c>
      <c r="ET440" t="s">
        <v>6419</v>
      </c>
      <c r="EU440" t="s">
        <v>1508</v>
      </c>
      <c r="EV440" t="s">
        <v>6420</v>
      </c>
      <c r="EW440" t="s">
        <v>98</v>
      </c>
    </row>
    <row r="441" spans="1:153">
      <c r="A441">
        <v>422</v>
      </c>
      <c r="B441">
        <v>1</v>
      </c>
      <c r="C441" t="s">
        <v>1016</v>
      </c>
      <c r="D441" t="s">
        <v>98</v>
      </c>
      <c r="E441" t="s">
        <v>98</v>
      </c>
      <c r="F441" t="s">
        <v>98</v>
      </c>
      <c r="G441" t="s">
        <v>98</v>
      </c>
      <c r="H441" t="s">
        <v>98</v>
      </c>
      <c r="I441">
        <v>15.6</v>
      </c>
      <c r="J441">
        <v>352</v>
      </c>
      <c r="K441">
        <v>38237</v>
      </c>
      <c r="L441" t="s">
        <v>1017</v>
      </c>
      <c r="M441">
        <v>6</v>
      </c>
      <c r="N441">
        <v>6</v>
      </c>
      <c r="O441">
        <v>1</v>
      </c>
      <c r="P441">
        <v>3</v>
      </c>
      <c r="Q441">
        <v>3</v>
      </c>
      <c r="R441">
        <v>3</v>
      </c>
      <c r="S441">
        <v>3</v>
      </c>
      <c r="T441">
        <v>3</v>
      </c>
      <c r="U441">
        <v>3</v>
      </c>
      <c r="V441">
        <v>3</v>
      </c>
      <c r="W441" s="1">
        <v>36806.908199999998</v>
      </c>
      <c r="X441" s="1">
        <v>23366.666990000002</v>
      </c>
      <c r="Y441" s="1">
        <v>4686.8566899999996</v>
      </c>
      <c r="Z441" s="1">
        <v>27759.288570000001</v>
      </c>
      <c r="AA441" s="1">
        <v>8727.3473510000003</v>
      </c>
      <c r="AB441" s="1">
        <v>23658.416260000002</v>
      </c>
      <c r="AC441" s="1">
        <v>38002.632810000003</v>
      </c>
      <c r="AD441" s="1">
        <v>28185.541499999999</v>
      </c>
      <c r="AE441" s="1">
        <v>31101.544430000002</v>
      </c>
      <c r="AF441" s="1">
        <v>21464.47119</v>
      </c>
      <c r="AG441" s="1">
        <v>26563.646369999999</v>
      </c>
      <c r="AH441">
        <v>3</v>
      </c>
      <c r="AI441" s="1">
        <v>5218.8302000000003</v>
      </c>
      <c r="AJ441" s="1">
        <v>10213.08325</v>
      </c>
      <c r="AK441" s="1">
        <v>8216.9794920000004</v>
      </c>
      <c r="AL441" s="1">
        <v>11417.552729999999</v>
      </c>
      <c r="AM441" s="1">
        <v>10211.375980000001</v>
      </c>
      <c r="AN441" s="1">
        <v>15505.021000000001</v>
      </c>
      <c r="AO441" s="1">
        <v>12674.33496</v>
      </c>
      <c r="AP441" s="1">
        <v>11222.371090000001</v>
      </c>
      <c r="AQ441" s="1">
        <v>8288.0473629999997</v>
      </c>
      <c r="AR441" s="1">
        <v>20232.976070000001</v>
      </c>
      <c r="AS441" s="1">
        <v>11320.057210000001</v>
      </c>
      <c r="AT441" s="1">
        <v>17947.452259363599</v>
      </c>
      <c r="AU441" s="1">
        <v>24574.847305545401</v>
      </c>
      <c r="AV441" s="1">
        <v>11320.057213181801</v>
      </c>
      <c r="AW441" s="1">
        <v>18394.8445914197</v>
      </c>
      <c r="AX441" s="1">
        <v>20663.7180411054</v>
      </c>
      <c r="AY441" s="1">
        <v>3329.9941386370801</v>
      </c>
      <c r="AZ441" s="1">
        <v>20308.985047263399</v>
      </c>
      <c r="BA441" s="1">
        <v>15436.512061871401</v>
      </c>
      <c r="BB441" s="1">
        <v>17089.6912522614</v>
      </c>
      <c r="BC441" s="1">
        <v>22352.4389914319</v>
      </c>
      <c r="BD441" s="1">
        <v>19465.991930061798</v>
      </c>
      <c r="BE441" s="1">
        <v>19460.440634371698</v>
      </c>
      <c r="BF441" s="1">
        <v>14576.0254221005</v>
      </c>
      <c r="BG441" s="1">
        <v>18873.371336836499</v>
      </c>
      <c r="BH441" s="1">
        <v>18873.371336836499</v>
      </c>
      <c r="BI441" s="1">
        <v>10623.3283005217</v>
      </c>
      <c r="BJ441" s="1">
        <v>19278.7591734704</v>
      </c>
      <c r="BK441" s="1">
        <v>14646.627979582499</v>
      </c>
      <c r="BL441" s="1">
        <v>17999.5058178131</v>
      </c>
      <c r="BM441" s="1">
        <v>16097.3394016321</v>
      </c>
      <c r="BN441" s="1">
        <v>26518.426198150799</v>
      </c>
      <c r="BO441" s="1">
        <v>20685.023552760598</v>
      </c>
      <c r="BP441" s="1">
        <v>19081.3496251898</v>
      </c>
      <c r="BQ441" s="1">
        <v>24382.5112975228</v>
      </c>
      <c r="BR441" s="1">
        <v>21316.9698640073</v>
      </c>
      <c r="BS441" s="1">
        <v>19104.516088589</v>
      </c>
      <c r="BT441" s="1">
        <v>19104.516088589</v>
      </c>
      <c r="BU441" s="1">
        <v>18988.592005478102</v>
      </c>
      <c r="BV441" s="7">
        <v>1.0061049330607199</v>
      </c>
      <c r="BW441" s="7">
        <v>0.99393211099546497</v>
      </c>
      <c r="BX441" s="1">
        <v>18507.143886312799</v>
      </c>
      <c r="BY441" s="1">
        <v>20789.8686565321</v>
      </c>
      <c r="BZ441" s="1">
        <v>3350.3235299460698</v>
      </c>
      <c r="CA441" s="1">
        <v>20432.970041508299</v>
      </c>
      <c r="CB441" s="1">
        <v>15530.7509347003</v>
      </c>
      <c r="CC441" s="1">
        <v>17194.022673384901</v>
      </c>
      <c r="CD441" s="1">
        <v>22488.899135218599</v>
      </c>
      <c r="CE441" s="1">
        <v>19584.830507755501</v>
      </c>
      <c r="CF441" s="1">
        <v>19579.245321776802</v>
      </c>
      <c r="CG441" s="1">
        <v>14665.011081593901</v>
      </c>
      <c r="CH441" s="1">
        <v>18988.592005478102</v>
      </c>
      <c r="CI441" s="1">
        <v>10558.8671235354</v>
      </c>
      <c r="CJ441" s="1">
        <v>19161.777802660599</v>
      </c>
      <c r="CK441" s="1">
        <v>14557.7538667116</v>
      </c>
      <c r="CL441" s="1">
        <v>17890.2868143741</v>
      </c>
      <c r="CM441" s="1">
        <v>15999.6625328747</v>
      </c>
      <c r="CN441" s="1">
        <v>26357.515331405499</v>
      </c>
      <c r="CO441" s="1">
        <v>20559.509125786299</v>
      </c>
      <c r="CP441" s="1">
        <v>18965.566113607401</v>
      </c>
      <c r="CQ441" s="1">
        <v>24234.560925317601</v>
      </c>
      <c r="CR441" s="1">
        <v>21187.6208569595</v>
      </c>
      <c r="CS441" s="1">
        <v>18988.592005478102</v>
      </c>
      <c r="CT441" s="20">
        <v>21545.067895114698</v>
      </c>
      <c r="CU441" s="20">
        <v>19905.308518215799</v>
      </c>
      <c r="CV441" s="20">
        <v>17972.2430129514</v>
      </c>
      <c r="CW441" s="20">
        <v>15024.8168308228</v>
      </c>
      <c r="CX441" s="20">
        <v>10754.258746014801</v>
      </c>
      <c r="CY441" s="20">
        <v>19003.967367977599</v>
      </c>
      <c r="CZ441" s="20">
        <v>15055.274065494301</v>
      </c>
      <c r="DA441" s="20">
        <v>18037.1947962827</v>
      </c>
      <c r="DB441" s="20">
        <v>18791.833351961901</v>
      </c>
      <c r="DC441" s="22">
        <v>17379.441822077599</v>
      </c>
      <c r="DD441" s="22">
        <v>22206.1893776246</v>
      </c>
      <c r="DE441" s="22">
        <v>18180.492165545998</v>
      </c>
      <c r="DF441" s="22">
        <v>21421.764946409199</v>
      </c>
      <c r="DG441" s="22">
        <v>14172.355992196801</v>
      </c>
      <c r="DH441" s="22">
        <v>24085.126558673201</v>
      </c>
      <c r="DI441" s="22">
        <v>17380.403833937598</v>
      </c>
      <c r="DJ441" s="22">
        <v>19192.8997593282</v>
      </c>
      <c r="DK441" s="22">
        <v>21379.0956253484</v>
      </c>
      <c r="DL441" s="22">
        <v>26819.794059813801</v>
      </c>
      <c r="DM441" s="6">
        <v>0.22151635781764201</v>
      </c>
      <c r="DN441" s="6">
        <v>1.1659673843281799</v>
      </c>
      <c r="DO441" s="5">
        <v>0.108868844293942</v>
      </c>
      <c r="DP441" s="5">
        <v>0.42018303503214699</v>
      </c>
      <c r="DQ441" s="24">
        <v>17343.329398315102</v>
      </c>
      <c r="DR441" s="26">
        <v>20221.756414095598</v>
      </c>
      <c r="DS441" t="s">
        <v>1441</v>
      </c>
      <c r="DT441" t="s">
        <v>1442</v>
      </c>
      <c r="DU441" t="s">
        <v>1016</v>
      </c>
      <c r="DV441" t="s">
        <v>1016</v>
      </c>
      <c r="DW441" t="s">
        <v>6421</v>
      </c>
      <c r="DX441" t="s">
        <v>6422</v>
      </c>
      <c r="DY441" t="s">
        <v>6423</v>
      </c>
      <c r="DZ441" t="s">
        <v>6424</v>
      </c>
      <c r="EA441" t="s">
        <v>6425</v>
      </c>
      <c r="EB441" t="str">
        <f>"INHBC"</f>
        <v>INHBC</v>
      </c>
      <c r="EC441" t="s">
        <v>1508</v>
      </c>
      <c r="ED441" t="s">
        <v>1506</v>
      </c>
      <c r="EE441">
        <v>9606</v>
      </c>
      <c r="EF441" s="15" t="str">
        <f>HYPERLINK("http://www.uniprot.org/uniprot/P55103", "P55103")</f>
        <v>P55103</v>
      </c>
      <c r="EG441" t="s">
        <v>6426</v>
      </c>
      <c r="EH441" t="s">
        <v>1508</v>
      </c>
      <c r="EI441" t="s">
        <v>1509</v>
      </c>
      <c r="EJ441" t="s">
        <v>1510</v>
      </c>
      <c r="EK441" t="s">
        <v>1508</v>
      </c>
      <c r="EL441" t="s">
        <v>1508</v>
      </c>
      <c r="EM441" t="s">
        <v>1528</v>
      </c>
      <c r="EN441" t="s">
        <v>1508</v>
      </c>
      <c r="EO441" t="s">
        <v>6427</v>
      </c>
      <c r="EP441" t="s">
        <v>1868</v>
      </c>
      <c r="EQ441" t="s">
        <v>1508</v>
      </c>
      <c r="ER441" t="s">
        <v>6428</v>
      </c>
      <c r="ES441" t="s">
        <v>2351</v>
      </c>
      <c r="ET441" t="s">
        <v>6429</v>
      </c>
      <c r="EU441" t="s">
        <v>1508</v>
      </c>
      <c r="EV441" t="s">
        <v>6430</v>
      </c>
      <c r="EW441" t="s">
        <v>98</v>
      </c>
    </row>
    <row r="442" spans="1:153">
      <c r="A442">
        <v>436</v>
      </c>
      <c r="B442">
        <v>1</v>
      </c>
      <c r="C442" t="s">
        <v>1018</v>
      </c>
      <c r="D442" t="s">
        <v>98</v>
      </c>
      <c r="E442" t="s">
        <v>98</v>
      </c>
      <c r="F442" t="s">
        <v>1019</v>
      </c>
      <c r="G442" t="s">
        <v>98</v>
      </c>
      <c r="H442" t="s">
        <v>98</v>
      </c>
      <c r="I442">
        <v>17.600000000000001</v>
      </c>
      <c r="J442">
        <v>245</v>
      </c>
      <c r="K442">
        <v>27745</v>
      </c>
      <c r="L442" t="s">
        <v>1020</v>
      </c>
      <c r="M442">
        <v>10</v>
      </c>
      <c r="N442">
        <v>8</v>
      </c>
      <c r="O442">
        <v>0.8</v>
      </c>
      <c r="P442">
        <v>5</v>
      </c>
      <c r="Q442">
        <v>5</v>
      </c>
      <c r="R442">
        <v>4</v>
      </c>
      <c r="S442">
        <v>4</v>
      </c>
      <c r="T442">
        <v>4.6669999999999998</v>
      </c>
      <c r="U442">
        <v>5</v>
      </c>
      <c r="V442">
        <v>4</v>
      </c>
      <c r="W442" s="1">
        <v>28418.713380000001</v>
      </c>
      <c r="X442" s="1">
        <v>17167.929690000001</v>
      </c>
      <c r="Y442" s="1">
        <v>3240.016662</v>
      </c>
      <c r="Z442" s="1">
        <v>27552.580320000001</v>
      </c>
      <c r="AA442" s="1">
        <v>10450.2168</v>
      </c>
      <c r="AB442" s="1">
        <v>38141.295899999997</v>
      </c>
      <c r="AC442" s="1">
        <v>42822.642339999999</v>
      </c>
      <c r="AD442" s="1">
        <v>21636.252199999999</v>
      </c>
      <c r="AE442" s="1">
        <v>25008.112300000001</v>
      </c>
      <c r="AF442" s="1">
        <v>16528.743409999999</v>
      </c>
      <c r="AG442" s="1">
        <v>25302.942930000001</v>
      </c>
      <c r="AH442">
        <v>4</v>
      </c>
      <c r="AI442" s="1">
        <v>5146.4000249999999</v>
      </c>
      <c r="AJ442" s="1">
        <v>7856.3660890000001</v>
      </c>
      <c r="AK442" s="1">
        <v>9278.7902830000003</v>
      </c>
      <c r="AL442" s="1">
        <v>10297.91382</v>
      </c>
      <c r="AM442" s="1">
        <v>7918.1154189999997</v>
      </c>
      <c r="AN442" s="1">
        <v>10590.217409999999</v>
      </c>
      <c r="AO442" s="1">
        <v>12446.721439999999</v>
      </c>
      <c r="AP442" s="1">
        <v>10280.147580000001</v>
      </c>
      <c r="AQ442" s="1">
        <v>6434.123963</v>
      </c>
      <c r="AR442" s="1">
        <v>28629.537349999999</v>
      </c>
      <c r="AS442" s="1">
        <v>10887.833339999999</v>
      </c>
      <c r="AT442" s="1">
        <v>17092.527847772701</v>
      </c>
      <c r="AU442" s="1">
        <v>23297.222357454499</v>
      </c>
      <c r="AV442" s="1">
        <v>10887.833338090901</v>
      </c>
      <c r="AW442" s="1">
        <v>14202.7092651373</v>
      </c>
      <c r="AX442" s="1">
        <v>15182.022263401999</v>
      </c>
      <c r="AY442" s="1">
        <v>2302.0197132476101</v>
      </c>
      <c r="AZ442" s="1">
        <v>20157.755135595798</v>
      </c>
      <c r="BA442" s="1">
        <v>18483.840644189298</v>
      </c>
      <c r="BB442" s="1">
        <v>27551.4203372185</v>
      </c>
      <c r="BC442" s="1">
        <v>25187.478592401199</v>
      </c>
      <c r="BD442" s="1">
        <v>14942.8071382621</v>
      </c>
      <c r="BE442" s="1">
        <v>15647.7401270922</v>
      </c>
      <c r="BF442" s="1">
        <v>11224.2869627172</v>
      </c>
      <c r="BG442" s="1">
        <v>17977.646260642901</v>
      </c>
      <c r="BH442" s="1">
        <v>17977.646260642901</v>
      </c>
      <c r="BI442" s="1">
        <v>10475.891135792799</v>
      </c>
      <c r="BJ442" s="1">
        <v>14830.0945073027</v>
      </c>
      <c r="BK442" s="1">
        <v>16539.287886501399</v>
      </c>
      <c r="BL442" s="1">
        <v>16234.421166927899</v>
      </c>
      <c r="BM442" s="1">
        <v>12482.215087426401</v>
      </c>
      <c r="BN442" s="1">
        <v>18112.5777778345</v>
      </c>
      <c r="BO442" s="1">
        <v>20313.5491490159</v>
      </c>
      <c r="BP442" s="1">
        <v>17479.291016077801</v>
      </c>
      <c r="BQ442" s="1">
        <v>18928.475350884601</v>
      </c>
      <c r="BR442" s="1">
        <v>30163.381936447899</v>
      </c>
      <c r="BS442" s="1">
        <v>18375.0650155863</v>
      </c>
      <c r="BT442" s="1">
        <v>18375.0650155863</v>
      </c>
      <c r="BU442" s="1">
        <v>18175.269430369499</v>
      </c>
      <c r="BV442" s="7">
        <v>1.01099271655818</v>
      </c>
      <c r="BW442" s="7">
        <v>0.98912680934476804</v>
      </c>
      <c r="BX442" s="1">
        <v>14358.835622447299</v>
      </c>
      <c r="BY442" s="1">
        <v>15348.9139309237</v>
      </c>
      <c r="BZ442" s="1">
        <v>2327.3251634667099</v>
      </c>
      <c r="CA442" s="1">
        <v>20379.3436242508</v>
      </c>
      <c r="CB442" s="1">
        <v>18687.028265297598</v>
      </c>
      <c r="CC442" s="1">
        <v>27854.285291761</v>
      </c>
      <c r="CD442" s="1">
        <v>25464.3574053829</v>
      </c>
      <c r="CE442" s="1">
        <v>15107.069181716701</v>
      </c>
      <c r="CF442" s="1">
        <v>15819.751299085499</v>
      </c>
      <c r="CG442" s="1">
        <v>11347.6723678661</v>
      </c>
      <c r="CH442" s="1">
        <v>18175.269430369499</v>
      </c>
      <c r="CI442" s="1">
        <v>10361.984774189899</v>
      </c>
      <c r="CJ442" s="1">
        <v>14668.8440622897</v>
      </c>
      <c r="CK442" s="1">
        <v>16359.453056009699</v>
      </c>
      <c r="CL442" s="1">
        <v>16057.901210402601</v>
      </c>
      <c r="CM442" s="1">
        <v>12346.4935829812</v>
      </c>
      <c r="CN442" s="1">
        <v>17915.6362663984</v>
      </c>
      <c r="CO442" s="1">
        <v>20092.676056234199</v>
      </c>
      <c r="CP442" s="1">
        <v>17289.2353523417</v>
      </c>
      <c r="CQ442" s="1">
        <v>18722.6624295816</v>
      </c>
      <c r="CR442" s="1">
        <v>29835.409733846402</v>
      </c>
      <c r="CS442" s="1">
        <v>18175.269430369499</v>
      </c>
      <c r="CT442" s="20">
        <v>16715.8201330683</v>
      </c>
      <c r="CU442" s="20">
        <v>14695.8536517056</v>
      </c>
      <c r="CV442" s="20">
        <v>17925.074784303899</v>
      </c>
      <c r="CW442" s="20">
        <v>18078.274384735902</v>
      </c>
      <c r="CX442" s="20">
        <v>10553.7330927783</v>
      </c>
      <c r="CY442" s="20">
        <v>14548.0360307173</v>
      </c>
      <c r="CZ442" s="20">
        <v>16918.547433543699</v>
      </c>
      <c r="DA442" s="20">
        <v>16189.762364166299</v>
      </c>
      <c r="DB442" s="20">
        <v>14501.133971777799</v>
      </c>
      <c r="DC442" s="22">
        <v>28154.663973605799</v>
      </c>
      <c r="DD442" s="22">
        <v>25144.242922851801</v>
      </c>
      <c r="DE442" s="22">
        <v>14023.810560617299</v>
      </c>
      <c r="DF442" s="22">
        <v>17308.4809077262</v>
      </c>
      <c r="DG442" s="22">
        <v>10966.459662759</v>
      </c>
      <c r="DH442" s="22">
        <v>16371.056278632601</v>
      </c>
      <c r="DI442" s="22">
        <v>16985.756898438802</v>
      </c>
      <c r="DJ442" s="22">
        <v>17496.475404171899</v>
      </c>
      <c r="DK442" s="22">
        <v>16516.642974331</v>
      </c>
      <c r="DL442" s="22">
        <v>37766.370757436402</v>
      </c>
      <c r="DM442" s="6">
        <v>0.36652087235547298</v>
      </c>
      <c r="DN442" s="6">
        <v>1.2892700871807701</v>
      </c>
      <c r="DO442" s="5">
        <v>5.38813859804343E-2</v>
      </c>
      <c r="DP442" s="5">
        <v>0.31433509304840901</v>
      </c>
      <c r="DQ442" s="24">
        <v>15569.5817607552</v>
      </c>
      <c r="DR442" s="26">
        <v>20073.396034057099</v>
      </c>
      <c r="DS442" t="s">
        <v>1441</v>
      </c>
      <c r="DT442" t="s">
        <v>1442</v>
      </c>
      <c r="DU442" t="s">
        <v>1018</v>
      </c>
      <c r="DV442" t="s">
        <v>1018</v>
      </c>
      <c r="DW442" t="s">
        <v>6431</v>
      </c>
      <c r="DX442" t="s">
        <v>6432</v>
      </c>
      <c r="DY442" t="s">
        <v>6433</v>
      </c>
      <c r="DZ442" t="s">
        <v>6434</v>
      </c>
      <c r="EA442" t="s">
        <v>6435</v>
      </c>
      <c r="EB442" t="str">
        <f>"YWHAZ"</f>
        <v>YWHAZ</v>
      </c>
      <c r="EC442" t="s">
        <v>1508</v>
      </c>
      <c r="ED442" t="s">
        <v>1506</v>
      </c>
      <c r="EE442">
        <v>9606</v>
      </c>
      <c r="EF442" s="15" t="str">
        <f>HYPERLINK("http://www.uniprot.org/uniprot/P63104", "P63104")</f>
        <v>P63104</v>
      </c>
      <c r="EG442" t="s">
        <v>6436</v>
      </c>
      <c r="EH442" t="s">
        <v>1508</v>
      </c>
      <c r="EI442" t="s">
        <v>3082</v>
      </c>
      <c r="EJ442" t="s">
        <v>2410</v>
      </c>
      <c r="EK442" t="s">
        <v>1508</v>
      </c>
      <c r="EL442" t="s">
        <v>1508</v>
      </c>
      <c r="EM442" t="s">
        <v>1508</v>
      </c>
      <c r="EN442" t="s">
        <v>1508</v>
      </c>
      <c r="EO442" t="s">
        <v>1508</v>
      </c>
      <c r="EP442" t="s">
        <v>3247</v>
      </c>
      <c r="EQ442" t="s">
        <v>1514</v>
      </c>
      <c r="ER442" t="s">
        <v>6437</v>
      </c>
      <c r="ES442" t="s">
        <v>6438</v>
      </c>
      <c r="ET442" t="s">
        <v>6439</v>
      </c>
      <c r="EU442" t="s">
        <v>1508</v>
      </c>
      <c r="EV442" t="s">
        <v>6440</v>
      </c>
      <c r="EW442" t="s">
        <v>98</v>
      </c>
    </row>
    <row r="443" spans="1:153">
      <c r="A443">
        <v>497</v>
      </c>
      <c r="B443">
        <v>1</v>
      </c>
      <c r="C443" t="s">
        <v>1021</v>
      </c>
      <c r="D443" t="s">
        <v>98</v>
      </c>
      <c r="E443" t="s">
        <v>98</v>
      </c>
      <c r="F443" t="s">
        <v>98</v>
      </c>
      <c r="G443" t="s">
        <v>98</v>
      </c>
      <c r="H443" t="s">
        <v>98</v>
      </c>
      <c r="I443">
        <v>4.5</v>
      </c>
      <c r="J443">
        <v>896</v>
      </c>
      <c r="K443">
        <v>99968</v>
      </c>
      <c r="L443" t="s">
        <v>1022</v>
      </c>
      <c r="M443">
        <v>4</v>
      </c>
      <c r="N443">
        <v>4</v>
      </c>
      <c r="O443">
        <v>1</v>
      </c>
      <c r="P443">
        <v>3</v>
      </c>
      <c r="Q443">
        <v>1</v>
      </c>
      <c r="R443">
        <v>3</v>
      </c>
      <c r="S443">
        <v>1</v>
      </c>
      <c r="T443">
        <v>3</v>
      </c>
      <c r="U443">
        <v>1</v>
      </c>
      <c r="V443">
        <v>3</v>
      </c>
      <c r="W443" s="1">
        <v>23851.140500000001</v>
      </c>
      <c r="X443" s="1">
        <v>20771.203310000001</v>
      </c>
      <c r="Y443" s="1">
        <v>4276.7747799999997</v>
      </c>
      <c r="Z443" s="1">
        <v>43241.66876</v>
      </c>
      <c r="AA443" s="1">
        <v>7086.9827869999999</v>
      </c>
      <c r="AB443" s="1">
        <v>19661.176510000001</v>
      </c>
      <c r="AC443" s="1">
        <v>23680.39661</v>
      </c>
      <c r="AD443" s="1">
        <v>31380.421330000001</v>
      </c>
      <c r="AE443" s="1">
        <v>19995.82214</v>
      </c>
      <c r="AF443" s="1">
        <v>24760.417359999999</v>
      </c>
      <c r="AG443" s="1">
        <v>23825.46992</v>
      </c>
      <c r="AH443">
        <v>1</v>
      </c>
      <c r="AI443" s="1">
        <v>11533.150390000001</v>
      </c>
      <c r="AJ443" s="1">
        <v>6892.8154299999997</v>
      </c>
      <c r="AK443" s="1">
        <v>6847.3896480000003</v>
      </c>
      <c r="AL443" s="1">
        <v>14367.378909999999</v>
      </c>
      <c r="AM443" s="1">
        <v>14110.664059999999</v>
      </c>
      <c r="AN443" s="1">
        <v>8508.8603519999997</v>
      </c>
      <c r="AO443" s="1">
        <v>14773.677729999999</v>
      </c>
      <c r="AP443" s="1">
        <v>11463.721680000001</v>
      </c>
      <c r="AQ443" s="1">
        <v>9003.0488280000009</v>
      </c>
      <c r="AR443" s="1">
        <v>11214.33203</v>
      </c>
      <c r="AS443" s="1">
        <v>10871.503909999999</v>
      </c>
      <c r="AT443" s="1">
        <v>16459.909862500001</v>
      </c>
      <c r="AU443" s="1">
        <v>22048.315818818101</v>
      </c>
      <c r="AV443" s="1">
        <v>10871.503906181801</v>
      </c>
      <c r="AW443" s="1">
        <v>11919.9912266908</v>
      </c>
      <c r="AX443" s="1">
        <v>18368.485704700601</v>
      </c>
      <c r="AY443" s="1">
        <v>3038.6324762302202</v>
      </c>
      <c r="AZ443" s="1">
        <v>31636.055875532798</v>
      </c>
      <c r="BA443" s="1">
        <v>12535.114150265301</v>
      </c>
      <c r="BB443" s="1">
        <v>14202.2793292468</v>
      </c>
      <c r="BC443" s="1">
        <v>13928.3670993092</v>
      </c>
      <c r="BD443" s="1">
        <v>21672.495750054</v>
      </c>
      <c r="BE443" s="1">
        <v>12511.517251715</v>
      </c>
      <c r="BF443" s="1">
        <v>16814.2261557005</v>
      </c>
      <c r="BG443" s="1">
        <v>16927.9072161804</v>
      </c>
      <c r="BH443" s="1">
        <v>16927.9072161804</v>
      </c>
      <c r="BI443" s="1">
        <v>23476.610320117299</v>
      </c>
      <c r="BJ443" s="1">
        <v>13011.245032409801</v>
      </c>
      <c r="BK443" s="1">
        <v>12205.3570783696</v>
      </c>
      <c r="BL443" s="1">
        <v>22649.838051351901</v>
      </c>
      <c r="BM443" s="1">
        <v>22244.225362097801</v>
      </c>
      <c r="BN443" s="1">
        <v>14552.807459911401</v>
      </c>
      <c r="BO443" s="1">
        <v>24111.235245904001</v>
      </c>
      <c r="BP443" s="1">
        <v>19491.717002378002</v>
      </c>
      <c r="BQ443" s="1">
        <v>26485.965891174899</v>
      </c>
      <c r="BR443" s="1">
        <v>11815.1465756407</v>
      </c>
      <c r="BS443" s="1">
        <v>18347.5063334732</v>
      </c>
      <c r="BT443" s="1">
        <v>18347.5063334732</v>
      </c>
      <c r="BU443" s="1">
        <v>17623.418648528899</v>
      </c>
      <c r="BV443" s="7">
        <v>1.04108667559825</v>
      </c>
      <c r="BW443" s="7">
        <v>0.96053481755047798</v>
      </c>
      <c r="BX443" s="1">
        <v>12409.744039355901</v>
      </c>
      <c r="BY443" s="1">
        <v>19123.185718080698</v>
      </c>
      <c r="BZ443" s="1">
        <v>3163.4797830433999</v>
      </c>
      <c r="CA443" s="1">
        <v>32935.876240498903</v>
      </c>
      <c r="CB443" s="1">
        <v>13050.140318944301</v>
      </c>
      <c r="CC443" s="1">
        <v>14785.8037728033</v>
      </c>
      <c r="CD443" s="1">
        <v>14500.6373999319</v>
      </c>
      <c r="CE443" s="1">
        <v>22562.946552340902</v>
      </c>
      <c r="CF443" s="1">
        <v>13025.5739022781</v>
      </c>
      <c r="CG443" s="1">
        <v>17505.0668111954</v>
      </c>
      <c r="CH443" s="1">
        <v>17623.418648528899</v>
      </c>
      <c r="CI443" s="1">
        <v>22550.101610537498</v>
      </c>
      <c r="CJ443" s="1">
        <v>12497.753873310299</v>
      </c>
      <c r="CK443" s="1">
        <v>11723.6704344102</v>
      </c>
      <c r="CL443" s="1">
        <v>21755.9580602032</v>
      </c>
      <c r="CM443" s="1">
        <v>21366.352949734399</v>
      </c>
      <c r="CN443" s="1">
        <v>13978.4782583533</v>
      </c>
      <c r="CO443" s="1">
        <v>23159.680947841101</v>
      </c>
      <c r="CP443" s="1">
        <v>18722.472834624699</v>
      </c>
      <c r="CQ443" s="1">
        <v>25440.6924149279</v>
      </c>
      <c r="CR443" s="1">
        <v>11348.8596603652</v>
      </c>
      <c r="CS443" s="1">
        <v>17623.418648528899</v>
      </c>
      <c r="CT443" s="20">
        <v>14446.7876583947</v>
      </c>
      <c r="CU443" s="20">
        <v>18309.539028758401</v>
      </c>
      <c r="CV443" s="20">
        <v>28969.4337355885</v>
      </c>
      <c r="CW443" s="20">
        <v>12625.0152831041</v>
      </c>
      <c r="CX443" s="20">
        <v>22967.3907845756</v>
      </c>
      <c r="CY443" s="20">
        <v>12394.826264420401</v>
      </c>
      <c r="CZ443" s="20">
        <v>12124.3340874981</v>
      </c>
      <c r="DA443" s="20">
        <v>21934.609410305799</v>
      </c>
      <c r="DB443" s="20">
        <v>25095.088296119698</v>
      </c>
      <c r="DC443" s="22">
        <v>14945.252855799699</v>
      </c>
      <c r="DD443" s="22">
        <v>14318.348722320599</v>
      </c>
      <c r="DE443" s="22">
        <v>20945.061171911999</v>
      </c>
      <c r="DF443" s="22">
        <v>14251.3553429118</v>
      </c>
      <c r="DG443" s="22">
        <v>16917.0031399994</v>
      </c>
      <c r="DH443" s="22">
        <v>12773.3367017698</v>
      </c>
      <c r="DI443" s="22">
        <v>19578.512554746401</v>
      </c>
      <c r="DJ443" s="22">
        <v>18946.892605746099</v>
      </c>
      <c r="DK443" s="22">
        <v>22443.113270751001</v>
      </c>
      <c r="DL443" s="22">
        <v>14365.656293341999</v>
      </c>
      <c r="DM443" s="6">
        <v>-0.146727266044473</v>
      </c>
      <c r="DN443" s="6">
        <v>-1.1070628353655401</v>
      </c>
      <c r="DO443" s="5">
        <v>0.40829027215834401</v>
      </c>
      <c r="DP443" s="5">
        <v>0.75663316308709005</v>
      </c>
      <c r="DQ443" s="24">
        <v>18763.0027276406</v>
      </c>
      <c r="DR443" s="26">
        <v>16948.4532659299</v>
      </c>
      <c r="DS443" t="s">
        <v>1443</v>
      </c>
      <c r="DT443" t="s">
        <v>1442</v>
      </c>
      <c r="DU443" t="s">
        <v>1021</v>
      </c>
      <c r="DV443" t="s">
        <v>1021</v>
      </c>
      <c r="DW443" t="s">
        <v>6441</v>
      </c>
      <c r="DX443" t="s">
        <v>6442</v>
      </c>
      <c r="DY443" t="s">
        <v>6443</v>
      </c>
      <c r="DZ443" t="s">
        <v>6444</v>
      </c>
      <c r="EA443" t="s">
        <v>6445</v>
      </c>
      <c r="EB443" t="str">
        <f>"DSC3"</f>
        <v>DSC3</v>
      </c>
      <c r="EC443" t="s">
        <v>6446</v>
      </c>
      <c r="ED443" t="s">
        <v>1506</v>
      </c>
      <c r="EE443">
        <v>9606</v>
      </c>
      <c r="EF443" s="15" t="str">
        <f>HYPERLINK("http://www.uniprot.org/uniprot/Q14574", "Q14574")</f>
        <v>Q14574</v>
      </c>
      <c r="EG443" t="s">
        <v>6447</v>
      </c>
      <c r="EH443" t="s">
        <v>1763</v>
      </c>
      <c r="EI443" t="s">
        <v>2779</v>
      </c>
      <c r="EJ443" t="s">
        <v>1542</v>
      </c>
      <c r="EK443" t="s">
        <v>1508</v>
      </c>
      <c r="EL443" t="s">
        <v>5048</v>
      </c>
      <c r="EM443" t="s">
        <v>2780</v>
      </c>
      <c r="EN443" t="s">
        <v>1805</v>
      </c>
      <c r="EO443" t="s">
        <v>1508</v>
      </c>
      <c r="EP443" t="s">
        <v>6448</v>
      </c>
      <c r="EQ443" t="s">
        <v>1508</v>
      </c>
      <c r="ER443" t="s">
        <v>6449</v>
      </c>
      <c r="ES443" t="s">
        <v>6450</v>
      </c>
      <c r="ET443" t="s">
        <v>6451</v>
      </c>
      <c r="EU443" t="s">
        <v>1508</v>
      </c>
      <c r="EV443" t="s">
        <v>3707</v>
      </c>
      <c r="EW443" t="s">
        <v>98</v>
      </c>
    </row>
    <row r="444" spans="1:153">
      <c r="A444">
        <v>229</v>
      </c>
      <c r="B444">
        <v>1</v>
      </c>
      <c r="C444" t="s">
        <v>1023</v>
      </c>
      <c r="D444" t="s">
        <v>98</v>
      </c>
      <c r="E444" t="s">
        <v>98</v>
      </c>
      <c r="F444" t="s">
        <v>98</v>
      </c>
      <c r="G444" t="s">
        <v>98</v>
      </c>
      <c r="H444" t="s">
        <v>98</v>
      </c>
      <c r="I444">
        <v>10.9</v>
      </c>
      <c r="J444">
        <v>339</v>
      </c>
      <c r="K444">
        <v>37821</v>
      </c>
      <c r="L444" t="s">
        <v>1024</v>
      </c>
      <c r="M444">
        <v>5</v>
      </c>
      <c r="N444">
        <v>5</v>
      </c>
      <c r="O444">
        <v>1</v>
      </c>
      <c r="P444">
        <v>4</v>
      </c>
      <c r="Q444">
        <v>1</v>
      </c>
      <c r="R444">
        <v>4</v>
      </c>
      <c r="S444">
        <v>1</v>
      </c>
      <c r="T444">
        <v>4</v>
      </c>
      <c r="U444">
        <v>1</v>
      </c>
      <c r="V444">
        <v>4</v>
      </c>
      <c r="W444" s="1">
        <v>38353.59863</v>
      </c>
      <c r="X444" s="1">
        <v>22678.780269999999</v>
      </c>
      <c r="Y444" s="1">
        <v>7668.2895509999998</v>
      </c>
      <c r="Z444" s="1">
        <v>39174.486570000001</v>
      </c>
      <c r="AA444" s="1">
        <v>15887.54565</v>
      </c>
      <c r="AB444" s="1">
        <v>25927.974610000001</v>
      </c>
      <c r="AC444" s="1">
        <v>40983.864260000002</v>
      </c>
      <c r="AD444" s="1">
        <v>37973.046880000002</v>
      </c>
      <c r="AE444" s="1">
        <v>29638.463380000001</v>
      </c>
      <c r="AF444" s="1">
        <v>33188.572269999997</v>
      </c>
      <c r="AG444" s="1">
        <v>31534.036950000002</v>
      </c>
      <c r="AH444">
        <v>1</v>
      </c>
      <c r="AI444" s="1">
        <v>1650.899414</v>
      </c>
      <c r="AJ444" s="1">
        <v>1898.5040280000001</v>
      </c>
      <c r="AK444" s="1">
        <v>2183.1633299999999</v>
      </c>
      <c r="AL444" s="1">
        <v>3581.889893</v>
      </c>
      <c r="AM444" s="1">
        <v>1505.5836179999999</v>
      </c>
      <c r="AN444" s="1">
        <v>2892.0729980000001</v>
      </c>
      <c r="AO444" s="1">
        <v>2738.0471189999998</v>
      </c>
      <c r="AP444" s="1">
        <v>1527.417236</v>
      </c>
      <c r="AQ444" s="1">
        <v>1510.4866939999999</v>
      </c>
      <c r="AR444" s="1">
        <v>3363.1052249999998</v>
      </c>
      <c r="AS444" s="1">
        <v>2285.1169559999998</v>
      </c>
      <c r="AT444" s="1">
        <v>15824.7702514545</v>
      </c>
      <c r="AU444" s="1">
        <v>29364.4235473636</v>
      </c>
      <c r="AV444" s="1">
        <v>2285.1169555454499</v>
      </c>
      <c r="AW444" s="1">
        <v>19167.828019864399</v>
      </c>
      <c r="AX444" s="1">
        <v>20055.402904317401</v>
      </c>
      <c r="AY444" s="1">
        <v>5448.29102897148</v>
      </c>
      <c r="AZ444" s="1">
        <v>28660.462964607999</v>
      </c>
      <c r="BA444" s="1">
        <v>28101.1262868616</v>
      </c>
      <c r="BB444" s="1">
        <v>18729.1100136122</v>
      </c>
      <c r="BC444" s="1">
        <v>24105.943661453799</v>
      </c>
      <c r="BD444" s="1">
        <v>26225.610181232099</v>
      </c>
      <c r="BE444" s="1">
        <v>18544.981211419799</v>
      </c>
      <c r="BF444" s="1">
        <v>22537.591019531599</v>
      </c>
      <c r="BG444" s="1">
        <v>22404.815243249799</v>
      </c>
      <c r="BH444" s="1">
        <v>22404.815243249799</v>
      </c>
      <c r="BI444" s="1">
        <v>3360.53211044515</v>
      </c>
      <c r="BJ444" s="1">
        <v>3583.7171841006498</v>
      </c>
      <c r="BK444" s="1">
        <v>3891.45197992865</v>
      </c>
      <c r="BL444" s="1">
        <v>5646.7659482243198</v>
      </c>
      <c r="BM444" s="1">
        <v>2373.4206383108099</v>
      </c>
      <c r="BN444" s="1">
        <v>4946.3476610014204</v>
      </c>
      <c r="BO444" s="1">
        <v>4468.6028358748199</v>
      </c>
      <c r="BP444" s="1">
        <v>2597.0610016298301</v>
      </c>
      <c r="BQ444" s="1">
        <v>4443.6834477598704</v>
      </c>
      <c r="BR444" s="1">
        <v>3543.28559885508</v>
      </c>
      <c r="BS444" s="1">
        <v>3856.5223514634199</v>
      </c>
      <c r="BT444" s="1">
        <v>3856.5223514634199</v>
      </c>
      <c r="BU444" s="1">
        <v>9295.4112747097606</v>
      </c>
      <c r="BV444" s="7">
        <v>0.41488453146295401</v>
      </c>
      <c r="BW444" s="7">
        <v>2.41030919247296</v>
      </c>
      <c r="BX444" s="1">
        <v>7952.4353471839404</v>
      </c>
      <c r="BY444" s="1">
        <v>8320.6764372585203</v>
      </c>
      <c r="BZ444" s="1">
        <v>2260.4116708286501</v>
      </c>
      <c r="CA444" s="1">
        <v>11890.7827485827</v>
      </c>
      <c r="CB444" s="1">
        <v>11658.7226131059</v>
      </c>
      <c r="CC444" s="1">
        <v>7770.41803271566</v>
      </c>
      <c r="CD444" s="1">
        <v>10001.1831414546</v>
      </c>
      <c r="CE444" s="1">
        <v>10880.5999923705</v>
      </c>
      <c r="CF444" s="1">
        <v>7694.0258408892296</v>
      </c>
      <c r="CG444" s="1">
        <v>9350.4978904420805</v>
      </c>
      <c r="CH444" s="1">
        <v>9295.4112747097606</v>
      </c>
      <c r="CI444" s="1">
        <v>8099.9214374065396</v>
      </c>
      <c r="CJ444" s="1">
        <v>8637.8664720611396</v>
      </c>
      <c r="CK444" s="1">
        <v>9379.6024792891603</v>
      </c>
      <c r="CL444" s="1">
        <v>13610.451872748399</v>
      </c>
      <c r="CM444" s="1">
        <v>5720.6775821256097</v>
      </c>
      <c r="CN444" s="1">
        <v>11922.227236478901</v>
      </c>
      <c r="CO444" s="1">
        <v>10770.714492819799</v>
      </c>
      <c r="CP444" s="1">
        <v>6259.7200056414404</v>
      </c>
      <c r="CQ444" s="1">
        <v>10710.6510625756</v>
      </c>
      <c r="CR444" s="1">
        <v>8540.4138504775001</v>
      </c>
      <c r="CS444" s="1">
        <v>9295.4112747097606</v>
      </c>
      <c r="CT444" s="20">
        <v>9257.8174427714694</v>
      </c>
      <c r="CU444" s="20">
        <v>7966.6511751549997</v>
      </c>
      <c r="CV444" s="20">
        <v>10458.7848334145</v>
      </c>
      <c r="CW444" s="20">
        <v>11278.924791196399</v>
      </c>
      <c r="CX444" s="20">
        <v>8249.8103197168894</v>
      </c>
      <c r="CY444" s="20">
        <v>8566.7276937740698</v>
      </c>
      <c r="CZ444" s="20">
        <v>9700.1561672223706</v>
      </c>
      <c r="DA444" s="20">
        <v>13722.215537480801</v>
      </c>
      <c r="DB444" s="20">
        <v>6719.0179519551202</v>
      </c>
      <c r="DC444" s="22">
        <v>7854.2136821678496</v>
      </c>
      <c r="DD444" s="22">
        <v>9875.4574647741792</v>
      </c>
      <c r="DE444" s="22">
        <v>10100.402086165601</v>
      </c>
      <c r="DF444" s="22">
        <v>8418.0779364263108</v>
      </c>
      <c r="DG444" s="22">
        <v>9036.3780886572004</v>
      </c>
      <c r="DH444" s="22">
        <v>10894.363457306299</v>
      </c>
      <c r="DI444" s="22">
        <v>9105.2449900403208</v>
      </c>
      <c r="DJ444" s="22">
        <v>6334.7530925289802</v>
      </c>
      <c r="DK444" s="22">
        <v>9448.6561560653499</v>
      </c>
      <c r="DL444" s="22">
        <v>10810.658837146</v>
      </c>
      <c r="DM444" s="6">
        <v>-5.5304523201480001E-2</v>
      </c>
      <c r="DN444" s="6">
        <v>-1.0390579955849799</v>
      </c>
      <c r="DO444" s="5">
        <v>0.68201465630400804</v>
      </c>
      <c r="DP444" s="5">
        <v>0.84937533074614002</v>
      </c>
      <c r="DQ444" s="24">
        <v>9546.6784347429693</v>
      </c>
      <c r="DR444" s="26">
        <v>9187.8205791278106</v>
      </c>
      <c r="DS444" t="s">
        <v>1443</v>
      </c>
      <c r="DT444" t="s">
        <v>1442</v>
      </c>
      <c r="DU444" t="s">
        <v>1023</v>
      </c>
      <c r="DV444" t="s">
        <v>1023</v>
      </c>
      <c r="DW444" t="s">
        <v>6452</v>
      </c>
      <c r="DX444" t="s">
        <v>6453</v>
      </c>
      <c r="DY444" t="s">
        <v>6454</v>
      </c>
      <c r="DZ444" t="s">
        <v>6455</v>
      </c>
      <c r="EA444" t="s">
        <v>6456</v>
      </c>
      <c r="EB444" t="str">
        <f>"CTSB"</f>
        <v>CTSB</v>
      </c>
      <c r="EC444" t="s">
        <v>6457</v>
      </c>
      <c r="ED444" t="s">
        <v>1506</v>
      </c>
      <c r="EE444">
        <v>9606</v>
      </c>
      <c r="EF444" s="15" t="str">
        <f>HYPERLINK("http://www.uniprot.org/uniprot/P07858", "P07858")</f>
        <v>P07858</v>
      </c>
      <c r="EG444" t="s">
        <v>6458</v>
      </c>
      <c r="EH444" t="s">
        <v>1508</v>
      </c>
      <c r="EI444" t="s">
        <v>3723</v>
      </c>
      <c r="EJ444" t="s">
        <v>1510</v>
      </c>
      <c r="EK444" t="s">
        <v>1508</v>
      </c>
      <c r="EL444" t="s">
        <v>1508</v>
      </c>
      <c r="EM444" t="s">
        <v>1528</v>
      </c>
      <c r="EN444" t="s">
        <v>1508</v>
      </c>
      <c r="EO444" t="s">
        <v>3462</v>
      </c>
      <c r="EP444" t="s">
        <v>6459</v>
      </c>
      <c r="EQ444" t="s">
        <v>1514</v>
      </c>
      <c r="ER444" t="s">
        <v>6460</v>
      </c>
      <c r="ES444" t="s">
        <v>6461</v>
      </c>
      <c r="ET444" t="s">
        <v>6462</v>
      </c>
      <c r="EU444" t="s">
        <v>1508</v>
      </c>
      <c r="EV444" t="s">
        <v>6463</v>
      </c>
      <c r="EW444" t="s">
        <v>98</v>
      </c>
    </row>
    <row r="445" spans="1:153">
      <c r="A445">
        <v>563</v>
      </c>
      <c r="B445">
        <v>1</v>
      </c>
      <c r="C445" t="s">
        <v>1025</v>
      </c>
      <c r="D445" t="s">
        <v>98</v>
      </c>
      <c r="E445" t="s">
        <v>98</v>
      </c>
      <c r="F445" t="s">
        <v>98</v>
      </c>
      <c r="G445" t="s">
        <v>98</v>
      </c>
      <c r="H445" t="s">
        <v>98</v>
      </c>
      <c r="I445">
        <v>2.1</v>
      </c>
      <c r="J445">
        <v>1461</v>
      </c>
      <c r="K445">
        <v>160015</v>
      </c>
      <c r="L445" t="s">
        <v>1026</v>
      </c>
      <c r="M445">
        <v>3</v>
      </c>
      <c r="N445">
        <v>3</v>
      </c>
      <c r="O445">
        <v>1</v>
      </c>
      <c r="P445">
        <v>2</v>
      </c>
      <c r="Q445">
        <v>1</v>
      </c>
      <c r="R445">
        <v>2</v>
      </c>
      <c r="S445">
        <v>1</v>
      </c>
      <c r="T445">
        <v>2</v>
      </c>
      <c r="U445">
        <v>1</v>
      </c>
      <c r="V445">
        <v>2</v>
      </c>
      <c r="W445" s="1">
        <v>33063.07617</v>
      </c>
      <c r="X445" s="1">
        <v>26385.285650000002</v>
      </c>
      <c r="Y445" s="1">
        <v>3927.004089</v>
      </c>
      <c r="Z445" s="1">
        <v>36249.349609999997</v>
      </c>
      <c r="AA445" s="1">
        <v>11819.31567</v>
      </c>
      <c r="AB445" s="1">
        <v>25247.939450000002</v>
      </c>
      <c r="AC445" s="1">
        <v>39795.699220000002</v>
      </c>
      <c r="AD445" s="1">
        <v>31205.30371</v>
      </c>
      <c r="AE445" s="1">
        <v>26146.122070000001</v>
      </c>
      <c r="AF445" s="1">
        <v>30858.619630000001</v>
      </c>
      <c r="AG445" s="1">
        <v>28974.52346</v>
      </c>
      <c r="AH445">
        <v>1</v>
      </c>
      <c r="AI445" s="1">
        <v>3339.983643</v>
      </c>
      <c r="AJ445" s="1">
        <v>3102.1953119999998</v>
      </c>
      <c r="AK445" s="1">
        <v>3034.1535640000002</v>
      </c>
      <c r="AL445" s="1">
        <v>4363.8720700000003</v>
      </c>
      <c r="AM445" s="1">
        <v>3490.553711</v>
      </c>
      <c r="AN445" s="1">
        <v>4623.5424800000001</v>
      </c>
      <c r="AO445" s="1">
        <v>5231.1757809999999</v>
      </c>
      <c r="AP445" s="1">
        <v>4192.1225590000004</v>
      </c>
      <c r="AQ445" s="1">
        <v>3078.7524410000001</v>
      </c>
      <c r="AR445" s="1">
        <v>5809.0893550000001</v>
      </c>
      <c r="AS445" s="1">
        <v>4026.5440920000001</v>
      </c>
      <c r="AT445" s="1">
        <v>15362.010169863601</v>
      </c>
      <c r="AU445" s="1">
        <v>26697.476248090901</v>
      </c>
      <c r="AV445" s="1">
        <v>4026.54409163636</v>
      </c>
      <c r="AW445" s="1">
        <v>16523.804296646202</v>
      </c>
      <c r="AX445" s="1">
        <v>23333.156728726201</v>
      </c>
      <c r="AY445" s="1">
        <v>2790.1217092203901</v>
      </c>
      <c r="AZ445" s="1">
        <v>26520.402255485998</v>
      </c>
      <c r="BA445" s="1">
        <v>20905.4368487024</v>
      </c>
      <c r="BB445" s="1">
        <v>18237.885630823301</v>
      </c>
      <c r="BC445" s="1">
        <v>23407.0871716644</v>
      </c>
      <c r="BD445" s="1">
        <v>21551.5529546945</v>
      </c>
      <c r="BE445" s="1">
        <v>16359.8003149797</v>
      </c>
      <c r="BF445" s="1">
        <v>20955.374126680701</v>
      </c>
      <c r="BG445" s="1">
        <v>20586.290487063899</v>
      </c>
      <c r="BH445" s="1">
        <v>20586.290487063899</v>
      </c>
      <c r="BI445" s="1">
        <v>6798.7923343360499</v>
      </c>
      <c r="BJ445" s="1">
        <v>5855.8688757498203</v>
      </c>
      <c r="BK445" s="1">
        <v>5408.3277837189398</v>
      </c>
      <c r="BL445" s="1">
        <v>6879.5426278847899</v>
      </c>
      <c r="BM445" s="1">
        <v>5502.5520454485904</v>
      </c>
      <c r="BN445" s="1">
        <v>7907.7009976249301</v>
      </c>
      <c r="BO445" s="1">
        <v>8537.4889159956492</v>
      </c>
      <c r="BP445" s="1">
        <v>7127.84807937806</v>
      </c>
      <c r="BQ445" s="1">
        <v>9057.3464275892602</v>
      </c>
      <c r="BR445" s="1">
        <v>6120.3147915283798</v>
      </c>
      <c r="BS445" s="1">
        <v>6795.4759379725101</v>
      </c>
      <c r="BT445" s="1">
        <v>6795.4759379725101</v>
      </c>
      <c r="BU445" s="1">
        <v>11827.6642519542</v>
      </c>
      <c r="BV445" s="7">
        <v>0.57454082168841902</v>
      </c>
      <c r="BW445" s="7">
        <v>1.74052036382945</v>
      </c>
      <c r="BX445" s="1">
        <v>9493.6000980137396</v>
      </c>
      <c r="BY445" s="1">
        <v>13405.851039507001</v>
      </c>
      <c r="BZ445" s="1">
        <v>1603.03881942618</v>
      </c>
      <c r="CA445" s="1">
        <v>15237.0537033743</v>
      </c>
      <c r="CB445" s="1">
        <v>12011.0268648088</v>
      </c>
      <c r="CC445" s="1">
        <v>10478.4097961926</v>
      </c>
      <c r="CD445" s="1">
        <v>13448.3270969405</v>
      </c>
      <c r="CE445" s="1">
        <v>12382.246943251601</v>
      </c>
      <c r="CF445" s="1">
        <v>9399.3731156269496</v>
      </c>
      <c r="CG445" s="1">
        <v>12039.7178695313</v>
      </c>
      <c r="CH445" s="1">
        <v>11827.6642519542</v>
      </c>
      <c r="CI445" s="1">
        <v>11833.4365073594</v>
      </c>
      <c r="CJ445" s="1">
        <v>10192.259026157601</v>
      </c>
      <c r="CK445" s="1">
        <v>9413.3046418274298</v>
      </c>
      <c r="CL445" s="1">
        <v>11973.9840376662</v>
      </c>
      <c r="CM445" s="1">
        <v>9577.3038881346802</v>
      </c>
      <c r="CN445" s="1">
        <v>13763.5146174406</v>
      </c>
      <c r="CO445" s="1">
        <v>14859.6733142586</v>
      </c>
      <c r="CP445" s="1">
        <v>12406.1647324401</v>
      </c>
      <c r="CQ445" s="1">
        <v>15764.495899477</v>
      </c>
      <c r="CR445" s="1">
        <v>10652.5325277017</v>
      </c>
      <c r="CS445" s="1">
        <v>11827.6642519542</v>
      </c>
      <c r="CT445" s="20">
        <v>11051.9624171747</v>
      </c>
      <c r="CU445" s="20">
        <v>12835.463527894401</v>
      </c>
      <c r="CV445" s="20">
        <v>13402.066924296299</v>
      </c>
      <c r="CW445" s="20">
        <v>11619.752280660001</v>
      </c>
      <c r="CX445" s="20">
        <v>12052.4140104976</v>
      </c>
      <c r="CY445" s="20">
        <v>10108.318754858999</v>
      </c>
      <c r="CZ445" s="20">
        <v>9735.0101219092703</v>
      </c>
      <c r="DA445" s="20">
        <v>12072.3096737296</v>
      </c>
      <c r="DB445" s="20">
        <v>11248.6809179335</v>
      </c>
      <c r="DC445" s="22">
        <v>10591.4082411156</v>
      </c>
      <c r="DD445" s="22">
        <v>13279.2670966817</v>
      </c>
      <c r="DE445" s="22">
        <v>11494.372823624801</v>
      </c>
      <c r="DF445" s="22">
        <v>10283.9082006193</v>
      </c>
      <c r="DG445" s="22">
        <v>11635.256648852601</v>
      </c>
      <c r="DH445" s="22">
        <v>12576.905952065301</v>
      </c>
      <c r="DI445" s="22">
        <v>12561.9304168248</v>
      </c>
      <c r="DJ445" s="22">
        <v>12554.8731148393</v>
      </c>
      <c r="DK445" s="22">
        <v>13907.025852828199</v>
      </c>
      <c r="DL445" s="22">
        <v>13484.228858786</v>
      </c>
      <c r="DM445" s="6">
        <v>8.0885138201726603E-2</v>
      </c>
      <c r="DN445" s="6">
        <v>1.0576828274340899</v>
      </c>
      <c r="DO445" s="5">
        <v>0.41243365881791599</v>
      </c>
      <c r="DP445" s="5">
        <v>0.75829338058254603</v>
      </c>
      <c r="DQ445" s="24">
        <v>11569.553180994901</v>
      </c>
      <c r="DR445" s="26">
        <v>12236.9177206238</v>
      </c>
      <c r="DS445" t="s">
        <v>1441</v>
      </c>
      <c r="DT445" t="s">
        <v>1442</v>
      </c>
      <c r="DU445" t="s">
        <v>1025</v>
      </c>
      <c r="DV445" t="s">
        <v>1025</v>
      </c>
      <c r="DW445" t="s">
        <v>6464</v>
      </c>
      <c r="DX445" t="s">
        <v>6465</v>
      </c>
      <c r="DY445" t="s">
        <v>6466</v>
      </c>
      <c r="DZ445" t="s">
        <v>6467</v>
      </c>
      <c r="EA445" t="s">
        <v>6468</v>
      </c>
      <c r="EB445" t="str">
        <f>"NEO1"</f>
        <v>NEO1</v>
      </c>
      <c r="EC445" t="s">
        <v>6469</v>
      </c>
      <c r="ED445" t="s">
        <v>1506</v>
      </c>
      <c r="EE445">
        <v>9606</v>
      </c>
      <c r="EF445" s="15" t="str">
        <f>HYPERLINK("http://www.uniprot.org/uniprot/Q92859", "Q92859")</f>
        <v>Q92859</v>
      </c>
      <c r="EG445" t="s">
        <v>4257</v>
      </c>
      <c r="EH445" t="s">
        <v>1763</v>
      </c>
      <c r="EI445" t="s">
        <v>2475</v>
      </c>
      <c r="EJ445" t="s">
        <v>1542</v>
      </c>
      <c r="EK445" t="s">
        <v>1508</v>
      </c>
      <c r="EL445" t="s">
        <v>1508</v>
      </c>
      <c r="EM445" t="s">
        <v>2756</v>
      </c>
      <c r="EN445" t="s">
        <v>1508</v>
      </c>
      <c r="EO445" t="s">
        <v>1508</v>
      </c>
      <c r="EP445" t="s">
        <v>1575</v>
      </c>
      <c r="EQ445" t="s">
        <v>1514</v>
      </c>
      <c r="ER445" t="s">
        <v>6470</v>
      </c>
      <c r="ES445" t="s">
        <v>6471</v>
      </c>
      <c r="ET445" t="s">
        <v>6472</v>
      </c>
      <c r="EU445" t="s">
        <v>1508</v>
      </c>
      <c r="EV445" t="s">
        <v>6473</v>
      </c>
      <c r="EW445" t="s">
        <v>98</v>
      </c>
    </row>
    <row r="446" spans="1:153">
      <c r="A446">
        <v>325</v>
      </c>
      <c r="B446">
        <v>1</v>
      </c>
      <c r="C446" t="s">
        <v>1027</v>
      </c>
      <c r="D446" t="s">
        <v>98</v>
      </c>
      <c r="E446" t="s">
        <v>98</v>
      </c>
      <c r="F446" t="s">
        <v>98</v>
      </c>
      <c r="G446" t="s">
        <v>98</v>
      </c>
      <c r="H446" t="s">
        <v>98</v>
      </c>
      <c r="I446">
        <v>11.1</v>
      </c>
      <c r="J446">
        <v>252</v>
      </c>
      <c r="K446">
        <v>28357</v>
      </c>
      <c r="L446" t="s">
        <v>1028</v>
      </c>
      <c r="M446">
        <v>6</v>
      </c>
      <c r="N446">
        <v>6</v>
      </c>
      <c r="O446">
        <v>1</v>
      </c>
      <c r="P446">
        <v>2</v>
      </c>
      <c r="Q446">
        <v>4</v>
      </c>
      <c r="R446">
        <v>2</v>
      </c>
      <c r="S446">
        <v>4</v>
      </c>
      <c r="T446">
        <v>2</v>
      </c>
      <c r="U446">
        <v>4</v>
      </c>
      <c r="V446">
        <v>2</v>
      </c>
      <c r="W446" s="1">
        <v>31059.147949999999</v>
      </c>
      <c r="X446" s="1">
        <v>13882.51563</v>
      </c>
      <c r="Y446" s="1">
        <v>4153.1397699999998</v>
      </c>
      <c r="Z446" s="1">
        <v>15860.797119999999</v>
      </c>
      <c r="AA446" s="1">
        <v>7881.7607420000004</v>
      </c>
      <c r="AB446" s="1">
        <v>13089.15503</v>
      </c>
      <c r="AC446" s="1">
        <v>19430.948980000001</v>
      </c>
      <c r="AD446" s="1">
        <v>16868.643309999999</v>
      </c>
      <c r="AE446" s="1">
        <v>19623.851559999999</v>
      </c>
      <c r="AF446" s="1">
        <v>58479.066409999999</v>
      </c>
      <c r="AG446" s="1">
        <v>21797.320749999999</v>
      </c>
      <c r="AH446">
        <v>4</v>
      </c>
      <c r="AI446" s="1">
        <v>12665.29248</v>
      </c>
      <c r="AJ446" s="1">
        <v>6238.5878910000001</v>
      </c>
      <c r="AK446" s="1">
        <v>29423.610110000001</v>
      </c>
      <c r="AL446" s="1">
        <v>7800.7232059999997</v>
      </c>
      <c r="AM446" s="1">
        <v>9713.8078609999993</v>
      </c>
      <c r="AN446" s="1">
        <v>9673.6190189999998</v>
      </c>
      <c r="AO446" s="1">
        <v>6710.5166929999996</v>
      </c>
      <c r="AP446" s="1">
        <v>8103.148803</v>
      </c>
      <c r="AQ446" s="1">
        <v>4707.7240899999997</v>
      </c>
      <c r="AR446" s="1">
        <v>9456.9204100000006</v>
      </c>
      <c r="AS446" s="1">
        <v>10449.395060000001</v>
      </c>
      <c r="AT446" s="1">
        <v>15321.3496761363</v>
      </c>
      <c r="AU446" s="1">
        <v>20193.304295636299</v>
      </c>
      <c r="AV446" s="1">
        <v>10449.3950566363</v>
      </c>
      <c r="AW446" s="1">
        <v>15522.3089257511</v>
      </c>
      <c r="AX446" s="1">
        <v>12276.649844940401</v>
      </c>
      <c r="AY446" s="1">
        <v>2950.7902643041002</v>
      </c>
      <c r="AZ446" s="1">
        <v>11603.9246011469</v>
      </c>
      <c r="BA446" s="1">
        <v>13940.8791548473</v>
      </c>
      <c r="BB446" s="1">
        <v>9454.9700942528198</v>
      </c>
      <c r="BC446" s="1">
        <v>11428.9213537538</v>
      </c>
      <c r="BD446" s="1">
        <v>11650.1176514047</v>
      </c>
      <c r="BE446" s="1">
        <v>12278.7728165917</v>
      </c>
      <c r="BF446" s="1">
        <v>39711.780043758103</v>
      </c>
      <c r="BG446" s="1">
        <v>15486.9148208315</v>
      </c>
      <c r="BH446" s="1">
        <v>15486.9148208315</v>
      </c>
      <c r="BI446" s="1">
        <v>25781.172193946499</v>
      </c>
      <c r="BJ446" s="1">
        <v>11776.290331631</v>
      </c>
      <c r="BK446" s="1">
        <v>52447.090992137601</v>
      </c>
      <c r="BL446" s="1">
        <v>12297.6583555088</v>
      </c>
      <c r="BM446" s="1">
        <v>15312.9668643108</v>
      </c>
      <c r="BN446" s="1">
        <v>16544.908389635799</v>
      </c>
      <c r="BO446" s="1">
        <v>10951.8326826592</v>
      </c>
      <c r="BP446" s="1">
        <v>13777.749295134099</v>
      </c>
      <c r="BQ446" s="1">
        <v>13849.599402928199</v>
      </c>
      <c r="BR446" s="1">
        <v>9963.5805770162096</v>
      </c>
      <c r="BS446" s="1">
        <v>17635.126071928498</v>
      </c>
      <c r="BT446" s="1">
        <v>17635.126071928498</v>
      </c>
      <c r="BU446" s="1">
        <v>16526.151860931899</v>
      </c>
      <c r="BV446" s="7">
        <v>1.0671042006831699</v>
      </c>
      <c r="BW446" s="7">
        <v>0.93711560629204305</v>
      </c>
      <c r="BX446" s="1">
        <v>16563.9210589709</v>
      </c>
      <c r="BY446" s="1">
        <v>13100.464619852401</v>
      </c>
      <c r="BZ446" s="1">
        <v>3148.8006863739201</v>
      </c>
      <c r="CA446" s="1">
        <v>12382.596686294701</v>
      </c>
      <c r="CB446" s="1">
        <v>14876.370707354101</v>
      </c>
      <c r="CC446" s="1">
        <v>10089.4383049109</v>
      </c>
      <c r="CD446" s="1">
        <v>12195.849985868301</v>
      </c>
      <c r="CE446" s="1">
        <v>12431.8894842672</v>
      </c>
      <c r="CF446" s="1">
        <v>13102.730051819301</v>
      </c>
      <c r="CG446" s="1">
        <v>42376.607301300603</v>
      </c>
      <c r="CH446" s="1">
        <v>16526.151860931899</v>
      </c>
      <c r="CI446" s="1">
        <v>24159.9388114498</v>
      </c>
      <c r="CJ446" s="1">
        <v>11035.745453997501</v>
      </c>
      <c r="CK446" s="1">
        <v>49148.987473351001</v>
      </c>
      <c r="CL446" s="1">
        <v>11524.327565795</v>
      </c>
      <c r="CM446" s="1">
        <v>14350.0202271786</v>
      </c>
      <c r="CN446" s="1">
        <v>15504.4918565999</v>
      </c>
      <c r="CO446" s="1">
        <v>10263.133324419199</v>
      </c>
      <c r="CP446" s="1">
        <v>12911.3438840494</v>
      </c>
      <c r="CQ446" s="1">
        <v>12978.675741376999</v>
      </c>
      <c r="CR446" s="1">
        <v>9337.0268532701702</v>
      </c>
      <c r="CS446" s="1">
        <v>16526.151860931899</v>
      </c>
      <c r="CT446" s="20">
        <v>19282.8675249441</v>
      </c>
      <c r="CU446" s="20">
        <v>12543.070583959699</v>
      </c>
      <c r="CV446" s="20">
        <v>10891.3699929757</v>
      </c>
      <c r="CW446" s="20">
        <v>14391.7538775292</v>
      </c>
      <c r="CX446" s="20">
        <v>24607.017990318302</v>
      </c>
      <c r="CY446" s="20">
        <v>10944.858491155001</v>
      </c>
      <c r="CZ446" s="20">
        <v>50828.684371759402</v>
      </c>
      <c r="DA446" s="20">
        <v>11618.960800192601</v>
      </c>
      <c r="DB446" s="20">
        <v>16854.304780012899</v>
      </c>
      <c r="DC446" s="22">
        <v>10198.242108233801</v>
      </c>
      <c r="DD446" s="22">
        <v>12042.5349759861</v>
      </c>
      <c r="DE446" s="22">
        <v>11540.455725779801</v>
      </c>
      <c r="DF446" s="22">
        <v>14335.772330006001</v>
      </c>
      <c r="DG446" s="22">
        <v>40953.011291572999</v>
      </c>
      <c r="DH446" s="22">
        <v>14167.786450993</v>
      </c>
      <c r="DI446" s="22">
        <v>8676.1508112186893</v>
      </c>
      <c r="DJ446" s="22">
        <v>13066.107673262601</v>
      </c>
      <c r="DK446" s="22">
        <v>11449.448191793501</v>
      </c>
      <c r="DL446" s="22">
        <v>11819.0305096668</v>
      </c>
      <c r="DM446" s="6">
        <v>-0.366074906388273</v>
      </c>
      <c r="DN446" s="6">
        <v>-1.2888482809069901</v>
      </c>
      <c r="DO446" s="5">
        <v>0.23932316464234499</v>
      </c>
      <c r="DP446" s="5">
        <v>0.59134348088875799</v>
      </c>
      <c r="DQ446" s="24">
        <v>19106.987601427401</v>
      </c>
      <c r="DR446" s="26">
        <v>14824.854006851299</v>
      </c>
      <c r="DS446" t="s">
        <v>1443</v>
      </c>
      <c r="DT446" t="s">
        <v>1442</v>
      </c>
      <c r="DU446" t="s">
        <v>1027</v>
      </c>
      <c r="DV446" t="s">
        <v>1027</v>
      </c>
      <c r="DW446" t="s">
        <v>6474</v>
      </c>
      <c r="DX446" t="s">
        <v>1508</v>
      </c>
      <c r="DY446" t="s">
        <v>6475</v>
      </c>
      <c r="DZ446" t="s">
        <v>6476</v>
      </c>
      <c r="EA446" t="s">
        <v>6477</v>
      </c>
      <c r="EB446" t="str">
        <f>"C4BPB"</f>
        <v>C4BPB</v>
      </c>
      <c r="EC446" t="s">
        <v>1508</v>
      </c>
      <c r="ED446" t="s">
        <v>1506</v>
      </c>
      <c r="EE446">
        <v>9606</v>
      </c>
      <c r="EF446" s="15" t="str">
        <f>HYPERLINK("http://www.uniprot.org/uniprot/P20851", "P20851")</f>
        <v>P20851</v>
      </c>
      <c r="EG446" t="s">
        <v>6478</v>
      </c>
      <c r="EH446" t="s">
        <v>2005</v>
      </c>
      <c r="EI446" t="s">
        <v>1509</v>
      </c>
      <c r="EJ446" t="s">
        <v>1542</v>
      </c>
      <c r="EK446" t="s">
        <v>1508</v>
      </c>
      <c r="EL446" t="s">
        <v>1508</v>
      </c>
      <c r="EM446" t="s">
        <v>1544</v>
      </c>
      <c r="EN446" t="s">
        <v>1508</v>
      </c>
      <c r="EO446" t="s">
        <v>1508</v>
      </c>
      <c r="EP446" t="s">
        <v>1617</v>
      </c>
      <c r="EQ446" t="s">
        <v>1508</v>
      </c>
      <c r="ER446" t="s">
        <v>6479</v>
      </c>
      <c r="ES446" t="s">
        <v>6480</v>
      </c>
      <c r="ET446" t="s">
        <v>1508</v>
      </c>
      <c r="EU446" t="s">
        <v>1508</v>
      </c>
      <c r="EV446" t="s">
        <v>1756</v>
      </c>
      <c r="EW446" t="s">
        <v>98</v>
      </c>
    </row>
    <row r="447" spans="1:153">
      <c r="A447">
        <v>382</v>
      </c>
      <c r="B447">
        <v>1</v>
      </c>
      <c r="C447" t="s">
        <v>1029</v>
      </c>
      <c r="D447" t="s">
        <v>98</v>
      </c>
      <c r="E447" t="s">
        <v>98</v>
      </c>
      <c r="F447" t="s">
        <v>98</v>
      </c>
      <c r="G447" t="s">
        <v>98</v>
      </c>
      <c r="H447" t="s">
        <v>98</v>
      </c>
      <c r="I447">
        <v>1.2</v>
      </c>
      <c r="J447">
        <v>2871</v>
      </c>
      <c r="K447">
        <v>312236</v>
      </c>
      <c r="L447" t="s">
        <v>1030</v>
      </c>
      <c r="M447">
        <v>3</v>
      </c>
      <c r="N447">
        <v>3</v>
      </c>
      <c r="O447">
        <v>1</v>
      </c>
      <c r="P447">
        <v>1</v>
      </c>
      <c r="Q447">
        <v>2</v>
      </c>
      <c r="R447">
        <v>1</v>
      </c>
      <c r="S447">
        <v>2</v>
      </c>
      <c r="T447">
        <v>1</v>
      </c>
      <c r="U447">
        <v>2</v>
      </c>
      <c r="V447">
        <v>1</v>
      </c>
      <c r="W447" s="1">
        <v>8881.7519530000009</v>
      </c>
      <c r="X447" s="1">
        <v>6244.4482420000004</v>
      </c>
      <c r="Y447" s="1">
        <v>1032.894043</v>
      </c>
      <c r="Z447" s="1">
        <v>11409.69824</v>
      </c>
      <c r="AA447" s="1">
        <v>3927.451904</v>
      </c>
      <c r="AB447" s="1">
        <v>8479.0292969999991</v>
      </c>
      <c r="AC447" s="1">
        <v>10126.08887</v>
      </c>
      <c r="AD447" s="1">
        <v>10603.2793</v>
      </c>
      <c r="AE447" s="1">
        <v>9249.7744139999995</v>
      </c>
      <c r="AF447" s="1">
        <v>9703.3525389999995</v>
      </c>
      <c r="AG447" s="1">
        <v>8736.0971950000003</v>
      </c>
      <c r="AH447">
        <v>2</v>
      </c>
      <c r="AI447" s="1">
        <v>18517.003420000001</v>
      </c>
      <c r="AJ447" s="1">
        <v>19734.72363</v>
      </c>
      <c r="AK447" s="1">
        <v>20842.866699999999</v>
      </c>
      <c r="AL447" s="1">
        <v>20552.410650000002</v>
      </c>
      <c r="AM447" s="1">
        <v>19893.300289999999</v>
      </c>
      <c r="AN447" s="1">
        <v>22825.382809999999</v>
      </c>
      <c r="AO447" s="1">
        <v>21248.980469999999</v>
      </c>
      <c r="AP447" s="1">
        <v>35828.964359999998</v>
      </c>
      <c r="AQ447" s="1">
        <v>17987.25244</v>
      </c>
      <c r="AR447" s="1">
        <v>28235.146479999999</v>
      </c>
      <c r="AS447" s="1">
        <v>22566.60313</v>
      </c>
      <c r="AT447" s="1">
        <v>15301.2045625909</v>
      </c>
      <c r="AU447" s="1">
        <v>8035.8059997272703</v>
      </c>
      <c r="AV447" s="1">
        <v>22566.603125454501</v>
      </c>
      <c r="AW447" s="1">
        <v>4438.7984447705803</v>
      </c>
      <c r="AX447" s="1">
        <v>5522.1190874242102</v>
      </c>
      <c r="AY447" s="1">
        <v>733.86735215562101</v>
      </c>
      <c r="AZ447" s="1">
        <v>8347.4542355660906</v>
      </c>
      <c r="BA447" s="1">
        <v>6946.6879511297702</v>
      </c>
      <c r="BB447" s="1">
        <v>6124.8390937140903</v>
      </c>
      <c r="BC447" s="1">
        <v>5955.9763877447103</v>
      </c>
      <c r="BD447" s="1">
        <v>7323.0223122018797</v>
      </c>
      <c r="BE447" s="1">
        <v>5787.6446062063796</v>
      </c>
      <c r="BF447" s="1">
        <v>6589.3220492644004</v>
      </c>
      <c r="BG447" s="1">
        <v>6206.9643639790302</v>
      </c>
      <c r="BH447" s="1">
        <v>6206.9643639790302</v>
      </c>
      <c r="BI447" s="1">
        <v>37692.777678902603</v>
      </c>
      <c r="BJ447" s="1">
        <v>37252.314007894303</v>
      </c>
      <c r="BK447" s="1">
        <v>37152.059936396901</v>
      </c>
      <c r="BL447" s="1">
        <v>32400.396460858701</v>
      </c>
      <c r="BM447" s="1">
        <v>31360.044641771899</v>
      </c>
      <c r="BN447" s="1">
        <v>39038.530131079897</v>
      </c>
      <c r="BO447" s="1">
        <v>34679.189312991002</v>
      </c>
      <c r="BP447" s="1">
        <v>60919.835049014102</v>
      </c>
      <c r="BQ447" s="1">
        <v>52916.491257953698</v>
      </c>
      <c r="BR447" s="1">
        <v>29747.861339708099</v>
      </c>
      <c r="BS447" s="1">
        <v>38084.969409963698</v>
      </c>
      <c r="BT447" s="1">
        <v>38084.969409963698</v>
      </c>
      <c r="BU447" s="1">
        <v>15375.0462741052</v>
      </c>
      <c r="BV447" s="7">
        <v>2.4770637259223598</v>
      </c>
      <c r="BW447" s="7">
        <v>0.40370378425675701</v>
      </c>
      <c r="BX447" s="1">
        <v>10995.1866142217</v>
      </c>
      <c r="BY447" s="1">
        <v>13678.640881682</v>
      </c>
      <c r="BZ447" s="1">
        <v>1817.8361976633701</v>
      </c>
      <c r="CA447" s="1">
        <v>20677.176090717701</v>
      </c>
      <c r="CB447" s="1">
        <v>17207.3887390454</v>
      </c>
      <c r="CC447" s="1">
        <v>15171.616746150299</v>
      </c>
      <c r="CD447" s="1">
        <v>14753.3330625325</v>
      </c>
      <c r="CE447" s="1">
        <v>18139.5929336753</v>
      </c>
      <c r="CF447" s="1">
        <v>14336.364512564</v>
      </c>
      <c r="CG447" s="1">
        <v>16322.1706266532</v>
      </c>
      <c r="CH447" s="1">
        <v>15375.0462741052</v>
      </c>
      <c r="CI447" s="1">
        <v>15216.7169881216</v>
      </c>
      <c r="CJ447" s="1">
        <v>15038.900137307901</v>
      </c>
      <c r="CK447" s="1">
        <v>14998.4271892573</v>
      </c>
      <c r="CL447" s="1">
        <v>13080.162662667901</v>
      </c>
      <c r="CM447" s="1">
        <v>12660.168696344101</v>
      </c>
      <c r="CN447" s="1">
        <v>15760.0023457384</v>
      </c>
      <c r="CO447" s="1">
        <v>14000.119960611</v>
      </c>
      <c r="CP447" s="1">
        <v>24593.5679455844</v>
      </c>
      <c r="CQ447" s="1">
        <v>21362.5877704255</v>
      </c>
      <c r="CR447" s="1">
        <v>12009.3241963854</v>
      </c>
      <c r="CS447" s="1">
        <v>15375.0462741052</v>
      </c>
      <c r="CT447" s="20">
        <v>12800.0324403411</v>
      </c>
      <c r="CU447" s="20">
        <v>13096.646802249599</v>
      </c>
      <c r="CV447" s="20">
        <v>18187.039513543801</v>
      </c>
      <c r="CW447" s="20">
        <v>16646.836011211199</v>
      </c>
      <c r="CX447" s="20">
        <v>15498.302028101099</v>
      </c>
      <c r="CY447" s="20">
        <v>14915.044439143399</v>
      </c>
      <c r="CZ447" s="20">
        <v>15511.0076700751</v>
      </c>
      <c r="DA447" s="20">
        <v>13187.5718014786</v>
      </c>
      <c r="DB447" s="20">
        <v>14869.5498958551</v>
      </c>
      <c r="DC447" s="22">
        <v>15335.226409508399</v>
      </c>
      <c r="DD447" s="22">
        <v>14567.867727447199</v>
      </c>
      <c r="DE447" s="22">
        <v>16838.885947278599</v>
      </c>
      <c r="DF447" s="22">
        <v>15685.498890634401</v>
      </c>
      <c r="DG447" s="22">
        <v>15773.8450655958</v>
      </c>
      <c r="DH447" s="22">
        <v>14401.2683399568</v>
      </c>
      <c r="DI447" s="22">
        <v>11835.2893130995</v>
      </c>
      <c r="DJ447" s="22">
        <v>24888.362492125299</v>
      </c>
      <c r="DK447" s="22">
        <v>18845.516044472701</v>
      </c>
      <c r="DL447" s="22">
        <v>15201.688000698799</v>
      </c>
      <c r="DM447" s="6">
        <v>0.126271836301761</v>
      </c>
      <c r="DN447" s="6">
        <v>1.09148457454515</v>
      </c>
      <c r="DO447" s="5">
        <v>0.31637740629873301</v>
      </c>
      <c r="DP447" s="5">
        <v>0.680867505721236</v>
      </c>
      <c r="DQ447" s="24">
        <v>14968.0034002221</v>
      </c>
      <c r="DR447" s="26">
        <v>16337.344823081799</v>
      </c>
      <c r="DS447" t="s">
        <v>1441</v>
      </c>
      <c r="DT447" t="s">
        <v>1442</v>
      </c>
      <c r="DU447" t="s">
        <v>1029</v>
      </c>
      <c r="DV447" t="s">
        <v>1029</v>
      </c>
      <c r="DW447" t="s">
        <v>6481</v>
      </c>
      <c r="DX447" t="s">
        <v>1508</v>
      </c>
      <c r="DY447" t="s">
        <v>6482</v>
      </c>
      <c r="DZ447" t="s">
        <v>6483</v>
      </c>
      <c r="EA447" t="s">
        <v>6484</v>
      </c>
      <c r="EB447" t="str">
        <f>"FBN1"</f>
        <v>FBN1</v>
      </c>
      <c r="EC447" t="s">
        <v>6485</v>
      </c>
      <c r="ED447" t="s">
        <v>1506</v>
      </c>
      <c r="EE447">
        <v>9606</v>
      </c>
      <c r="EF447" s="15" t="str">
        <f>HYPERLINK("http://www.uniprot.org/uniprot/P35555", "P35555")</f>
        <v>P35555</v>
      </c>
      <c r="EG447" t="s">
        <v>6486</v>
      </c>
      <c r="EH447" t="s">
        <v>1508</v>
      </c>
      <c r="EI447" t="s">
        <v>1788</v>
      </c>
      <c r="EJ447" t="s">
        <v>1510</v>
      </c>
      <c r="EK447" t="s">
        <v>1508</v>
      </c>
      <c r="EL447" t="s">
        <v>6487</v>
      </c>
      <c r="EM447" t="s">
        <v>2137</v>
      </c>
      <c r="EN447" t="s">
        <v>2019</v>
      </c>
      <c r="EO447" t="s">
        <v>6488</v>
      </c>
      <c r="EP447" t="s">
        <v>1575</v>
      </c>
      <c r="EQ447" t="s">
        <v>1514</v>
      </c>
      <c r="ER447" t="s">
        <v>6489</v>
      </c>
      <c r="ES447" t="s">
        <v>6490</v>
      </c>
      <c r="ET447" t="s">
        <v>6491</v>
      </c>
      <c r="EU447" t="s">
        <v>1508</v>
      </c>
      <c r="EV447" t="s">
        <v>6492</v>
      </c>
      <c r="EW447" t="s">
        <v>98</v>
      </c>
    </row>
    <row r="448" spans="1:153">
      <c r="A448">
        <v>320</v>
      </c>
      <c r="B448">
        <v>1</v>
      </c>
      <c r="C448" t="s">
        <v>1031</v>
      </c>
      <c r="D448" t="s">
        <v>98</v>
      </c>
      <c r="E448" t="s">
        <v>98</v>
      </c>
      <c r="F448" t="s">
        <v>98</v>
      </c>
      <c r="G448" t="s">
        <v>98</v>
      </c>
      <c r="H448" t="s">
        <v>98</v>
      </c>
      <c r="I448">
        <v>4.2</v>
      </c>
      <c r="J448">
        <v>1033</v>
      </c>
      <c r="K448">
        <v>112915</v>
      </c>
      <c r="L448" t="s">
        <v>1032</v>
      </c>
      <c r="M448">
        <v>4</v>
      </c>
      <c r="N448">
        <v>4</v>
      </c>
      <c r="O448">
        <v>1</v>
      </c>
      <c r="P448">
        <v>3</v>
      </c>
      <c r="Q448">
        <v>1</v>
      </c>
      <c r="R448">
        <v>3</v>
      </c>
      <c r="S448">
        <v>1</v>
      </c>
      <c r="T448">
        <v>3</v>
      </c>
      <c r="U448">
        <v>1</v>
      </c>
      <c r="V448">
        <v>3</v>
      </c>
      <c r="W448" s="1">
        <v>24886.624660000001</v>
      </c>
      <c r="X448" s="1">
        <v>21410.285950000001</v>
      </c>
      <c r="Y448" s="1">
        <v>3582.8541869999999</v>
      </c>
      <c r="Z448" s="1">
        <v>26564.454710000002</v>
      </c>
      <c r="AA448" s="1">
        <v>10083.60785</v>
      </c>
      <c r="AB448" s="1">
        <v>28582.336429999999</v>
      </c>
      <c r="AC448" s="1">
        <v>26213.28961</v>
      </c>
      <c r="AD448" s="1">
        <v>33231.917479999996</v>
      </c>
      <c r="AE448" s="1">
        <v>25814.500489999999</v>
      </c>
      <c r="AF448" s="1">
        <v>27101.276249999999</v>
      </c>
      <c r="AG448" s="1">
        <v>24876.477050000001</v>
      </c>
      <c r="AH448">
        <v>1</v>
      </c>
      <c r="AI448" s="1">
        <v>4427.6762699999999</v>
      </c>
      <c r="AJ448" s="1">
        <v>5793.4121089999999</v>
      </c>
      <c r="AK448" s="1">
        <v>5613.8515619999998</v>
      </c>
      <c r="AL448" s="1">
        <v>5844.720703</v>
      </c>
      <c r="AM448" s="1">
        <v>5291.1005859999996</v>
      </c>
      <c r="AN448" s="1">
        <v>8568.5449219999991</v>
      </c>
      <c r="AO448" s="1">
        <v>7394.8862300000001</v>
      </c>
      <c r="AP448" s="1">
        <v>6216.3525390000004</v>
      </c>
      <c r="AQ448" s="1">
        <v>4370.5634769999997</v>
      </c>
      <c r="AR448" s="1">
        <v>6734.2866210000002</v>
      </c>
      <c r="AS448" s="1">
        <v>6025.5395019999996</v>
      </c>
      <c r="AT448" s="1">
        <v>14483.1163267272</v>
      </c>
      <c r="AU448" s="1">
        <v>22940.693151545402</v>
      </c>
      <c r="AV448" s="1">
        <v>6025.5395019090902</v>
      </c>
      <c r="AW448" s="1">
        <v>12437.4910964592</v>
      </c>
      <c r="AX448" s="1">
        <v>18933.6421937958</v>
      </c>
      <c r="AY448" s="1">
        <v>2545.6044917604099</v>
      </c>
      <c r="AZ448" s="1">
        <v>19434.832133167201</v>
      </c>
      <c r="BA448" s="1">
        <v>17835.4003735019</v>
      </c>
      <c r="BB448" s="1">
        <v>20646.4921188669</v>
      </c>
      <c r="BC448" s="1">
        <v>15418.167464915199</v>
      </c>
      <c r="BD448" s="1">
        <v>22951.208423161199</v>
      </c>
      <c r="BE448" s="1">
        <v>16152.302514181099</v>
      </c>
      <c r="BF448" s="1">
        <v>18403.849230415999</v>
      </c>
      <c r="BG448" s="1">
        <v>17674.643848864798</v>
      </c>
      <c r="BH448" s="1">
        <v>17674.643848864798</v>
      </c>
      <c r="BI448" s="1">
        <v>9012.8739242444299</v>
      </c>
      <c r="BJ448" s="1">
        <v>10935.952846764299</v>
      </c>
      <c r="BK448" s="1">
        <v>10006.596151452601</v>
      </c>
      <c r="BL448" s="1">
        <v>9214.0659898788508</v>
      </c>
      <c r="BM448" s="1">
        <v>8340.9564105597401</v>
      </c>
      <c r="BN448" s="1">
        <v>14654.8867066737</v>
      </c>
      <c r="BO448" s="1">
        <v>12068.751245748599</v>
      </c>
      <c r="BP448" s="1">
        <v>10569.637667372401</v>
      </c>
      <c r="BQ448" s="1">
        <v>12857.7104699266</v>
      </c>
      <c r="BR448" s="1">
        <v>7095.0800544017402</v>
      </c>
      <c r="BS448" s="1">
        <v>10169.1196628137</v>
      </c>
      <c r="BT448" s="1">
        <v>10169.1196628137</v>
      </c>
      <c r="BU448" s="1">
        <v>13406.5494552745</v>
      </c>
      <c r="BV448" s="7">
        <v>0.75851878939759099</v>
      </c>
      <c r="BW448" s="7">
        <v>1.31835890419298</v>
      </c>
      <c r="BX448" s="1">
        <v>9434.0706896295997</v>
      </c>
      <c r="BY448" s="1">
        <v>14361.523355725099</v>
      </c>
      <c r="BZ448" s="1">
        <v>1930.8888373751699</v>
      </c>
      <c r="CA448" s="1">
        <v>14741.685341795301</v>
      </c>
      <c r="CB448" s="1">
        <v>13528.486299730001</v>
      </c>
      <c r="CC448" s="1">
        <v>15660.752207309801</v>
      </c>
      <c r="CD448" s="1">
        <v>11694.969720216801</v>
      </c>
      <c r="CE448" s="1">
        <v>17408.922828348001</v>
      </c>
      <c r="CF448" s="1">
        <v>12251.8249490403</v>
      </c>
      <c r="CG448" s="1">
        <v>13959.6654385109</v>
      </c>
      <c r="CH448" s="1">
        <v>13406.5494552745</v>
      </c>
      <c r="CI448" s="1">
        <v>11882.2025903964</v>
      </c>
      <c r="CJ448" s="1">
        <v>14417.510811366299</v>
      </c>
      <c r="CK448" s="1">
        <v>13192.285136930799</v>
      </c>
      <c r="CL448" s="1">
        <v>12147.4459415785</v>
      </c>
      <c r="CM448" s="1">
        <v>10996.374153347</v>
      </c>
      <c r="CN448" s="1">
        <v>19320.4003796828</v>
      </c>
      <c r="CO448" s="1">
        <v>15910.9456673229</v>
      </c>
      <c r="CP448" s="1">
        <v>13934.575932874001</v>
      </c>
      <c r="CQ448" s="1">
        <v>16951.0770855632</v>
      </c>
      <c r="CR448" s="1">
        <v>9353.8619656825995</v>
      </c>
      <c r="CS448" s="1">
        <v>13406.5494552745</v>
      </c>
      <c r="CT448" s="20">
        <v>10982.6613325086</v>
      </c>
      <c r="CU448" s="20">
        <v>13750.474229064101</v>
      </c>
      <c r="CV448" s="20">
        <v>12966.355397428701</v>
      </c>
      <c r="CW448" s="20">
        <v>13087.778530888099</v>
      </c>
      <c r="CX448" s="20">
        <v>12102.0825089145</v>
      </c>
      <c r="CY448" s="20">
        <v>14298.7726821792</v>
      </c>
      <c r="CZ448" s="20">
        <v>13643.139601418699</v>
      </c>
      <c r="DA448" s="20">
        <v>12247.195978407801</v>
      </c>
      <c r="DB448" s="20">
        <v>12915.3993180124</v>
      </c>
      <c r="DC448" s="22">
        <v>15829.6366735762</v>
      </c>
      <c r="DD448" s="22">
        <v>11547.951316390399</v>
      </c>
      <c r="DE448" s="22">
        <v>16160.608842953399</v>
      </c>
      <c r="DF448" s="22">
        <v>13404.7921617786</v>
      </c>
      <c r="DG448" s="22">
        <v>13490.705668463799</v>
      </c>
      <c r="DH448" s="22">
        <v>17654.7099549419</v>
      </c>
      <c r="DI448" s="22">
        <v>13450.6451192976</v>
      </c>
      <c r="DJ448" s="22">
        <v>14101.604848827201</v>
      </c>
      <c r="DK448" s="22">
        <v>14953.796731935599</v>
      </c>
      <c r="DL448" s="22">
        <v>11840.340795088799</v>
      </c>
      <c r="DM448" s="6">
        <v>0.14426489420495101</v>
      </c>
      <c r="DN448" s="6">
        <v>1.1051560260810001</v>
      </c>
      <c r="DO448" s="5">
        <v>0.15853776737280401</v>
      </c>
      <c r="DP448" s="5">
        <v>0.49989247400061598</v>
      </c>
      <c r="DQ448" s="24">
        <v>12888.206619869101</v>
      </c>
      <c r="DR448" s="26">
        <v>14243.479211325301</v>
      </c>
      <c r="DS448" t="s">
        <v>1441</v>
      </c>
      <c r="DT448" t="s">
        <v>1442</v>
      </c>
      <c r="DU448" t="s">
        <v>1031</v>
      </c>
      <c r="DV448" t="s">
        <v>1031</v>
      </c>
      <c r="DW448" t="s">
        <v>6493</v>
      </c>
      <c r="DX448" t="s">
        <v>6494</v>
      </c>
      <c r="DY448" t="s">
        <v>6495</v>
      </c>
      <c r="DZ448" t="s">
        <v>6496</v>
      </c>
      <c r="EA448" t="s">
        <v>6497</v>
      </c>
      <c r="EB448" t="str">
        <f>"CR2"</f>
        <v>CR2</v>
      </c>
      <c r="EC448" t="s">
        <v>6498</v>
      </c>
      <c r="ED448" t="s">
        <v>1506</v>
      </c>
      <c r="EE448">
        <v>9606</v>
      </c>
      <c r="EF448" s="15" t="str">
        <f>HYPERLINK("http://www.uniprot.org/uniprot/P20023", "P20023")</f>
        <v>P20023</v>
      </c>
      <c r="EG448" t="s">
        <v>6499</v>
      </c>
      <c r="EH448" t="s">
        <v>6500</v>
      </c>
      <c r="EI448" t="s">
        <v>2755</v>
      </c>
      <c r="EJ448" t="s">
        <v>1542</v>
      </c>
      <c r="EK448" t="s">
        <v>1508</v>
      </c>
      <c r="EL448" t="s">
        <v>6501</v>
      </c>
      <c r="EM448" t="s">
        <v>6502</v>
      </c>
      <c r="EN448" t="s">
        <v>1508</v>
      </c>
      <c r="EO448" t="s">
        <v>3171</v>
      </c>
      <c r="EP448" t="s">
        <v>1617</v>
      </c>
      <c r="EQ448" t="s">
        <v>1514</v>
      </c>
      <c r="ER448" t="s">
        <v>6503</v>
      </c>
      <c r="ES448" t="s">
        <v>6504</v>
      </c>
      <c r="ET448" t="s">
        <v>6505</v>
      </c>
      <c r="EU448" t="s">
        <v>1508</v>
      </c>
      <c r="EV448" t="s">
        <v>1756</v>
      </c>
      <c r="EW448" t="s">
        <v>98</v>
      </c>
    </row>
    <row r="449" spans="1:153">
      <c r="A449">
        <v>134</v>
      </c>
      <c r="B449">
        <v>1</v>
      </c>
      <c r="C449" t="s">
        <v>1033</v>
      </c>
      <c r="D449" t="s">
        <v>98</v>
      </c>
      <c r="E449" t="s">
        <v>98</v>
      </c>
      <c r="F449" t="s">
        <v>98</v>
      </c>
      <c r="G449" t="s">
        <v>98</v>
      </c>
      <c r="H449" t="s">
        <v>98</v>
      </c>
      <c r="I449">
        <v>1.9</v>
      </c>
      <c r="J449">
        <v>1466</v>
      </c>
      <c r="K449">
        <v>138563</v>
      </c>
      <c r="L449" t="s">
        <v>1034</v>
      </c>
      <c r="M449">
        <v>3</v>
      </c>
      <c r="N449">
        <v>3</v>
      </c>
      <c r="O449">
        <v>1</v>
      </c>
      <c r="P449">
        <v>2</v>
      </c>
      <c r="Q449">
        <v>1</v>
      </c>
      <c r="R449">
        <v>2</v>
      </c>
      <c r="S449">
        <v>1</v>
      </c>
      <c r="T449">
        <v>2</v>
      </c>
      <c r="U449">
        <v>1</v>
      </c>
      <c r="V449">
        <v>2</v>
      </c>
      <c r="W449" s="1">
        <v>21740.696779999998</v>
      </c>
      <c r="X449" s="1">
        <v>15518.197270000001</v>
      </c>
      <c r="Y449" s="1">
        <v>2571.2907709999999</v>
      </c>
      <c r="Z449" s="1">
        <v>27171.78125</v>
      </c>
      <c r="AA449" s="1">
        <v>9737.0444939999998</v>
      </c>
      <c r="AB449" s="1">
        <v>19896.172849999999</v>
      </c>
      <c r="AC449" s="1">
        <v>30099.109380000002</v>
      </c>
      <c r="AD449" s="1">
        <v>19106.35181</v>
      </c>
      <c r="AE449" s="1">
        <v>31323.500489999999</v>
      </c>
      <c r="AF449" s="1">
        <v>21964.439450000002</v>
      </c>
      <c r="AG449" s="1">
        <v>21839.69931</v>
      </c>
      <c r="AH449">
        <v>1</v>
      </c>
      <c r="AI449" s="1">
        <v>5871.5375979999999</v>
      </c>
      <c r="AJ449" s="1">
        <v>6577.7495120000003</v>
      </c>
      <c r="AK449" s="1">
        <v>8916.2685550000006</v>
      </c>
      <c r="AL449" s="1">
        <v>15023.16309</v>
      </c>
      <c r="AM449" s="1">
        <v>8292.9560550000006</v>
      </c>
      <c r="AN449" s="1">
        <v>8468.5595699999994</v>
      </c>
      <c r="AO449" s="1">
        <v>8783.8730469999991</v>
      </c>
      <c r="AP449" s="1">
        <v>7798.1889650000003</v>
      </c>
      <c r="AQ449" s="1">
        <v>5491.9829099999997</v>
      </c>
      <c r="AR449" s="1">
        <v>12759.085940000001</v>
      </c>
      <c r="AS449" s="1">
        <v>8798.3365240000003</v>
      </c>
      <c r="AT449" s="1">
        <v>14443.1811645909</v>
      </c>
      <c r="AU449" s="1">
        <v>20088.025805000001</v>
      </c>
      <c r="AV449" s="1">
        <v>8798.3365241818192</v>
      </c>
      <c r="AW449" s="1">
        <v>10865.263020849899</v>
      </c>
      <c r="AX449" s="1">
        <v>13723.1233290893</v>
      </c>
      <c r="AY449" s="1">
        <v>1826.8924702627501</v>
      </c>
      <c r="AZ449" s="1">
        <v>19879.158564248501</v>
      </c>
      <c r="BA449" s="1">
        <v>17222.415784950699</v>
      </c>
      <c r="BB449" s="1">
        <v>14372.029275814501</v>
      </c>
      <c r="BC449" s="1">
        <v>17703.734093282299</v>
      </c>
      <c r="BD449" s="1">
        <v>13195.5630565544</v>
      </c>
      <c r="BE449" s="1">
        <v>19599.319998989398</v>
      </c>
      <c r="BF449" s="1">
        <v>14915.5422917916</v>
      </c>
      <c r="BG449" s="1">
        <v>15517.024629118399</v>
      </c>
      <c r="BH449" s="1">
        <v>15517.024629118399</v>
      </c>
      <c r="BI449" s="1">
        <v>11951.9641647683</v>
      </c>
      <c r="BJ449" s="1">
        <v>12416.5098473333</v>
      </c>
      <c r="BK449" s="1">
        <v>15893.0989931615</v>
      </c>
      <c r="BL449" s="1">
        <v>23683.666529509501</v>
      </c>
      <c r="BM449" s="1">
        <v>13073.118502503199</v>
      </c>
      <c r="BN449" s="1">
        <v>14483.8805417734</v>
      </c>
      <c r="BO449" s="1">
        <v>14335.6335014878</v>
      </c>
      <c r="BP449" s="1">
        <v>13259.2273852942</v>
      </c>
      <c r="BQ449" s="1">
        <v>16156.8014134039</v>
      </c>
      <c r="BR449" s="1">
        <v>13442.661600264501</v>
      </c>
      <c r="BS449" s="1">
        <v>14848.6848217597</v>
      </c>
      <c r="BT449" s="1">
        <v>14848.6848217597</v>
      </c>
      <c r="BU449" s="1">
        <v>15179.1767922131</v>
      </c>
      <c r="BV449" s="7">
        <v>0.97822727971499901</v>
      </c>
      <c r="BW449" s="7">
        <v>1.0222573227474701</v>
      </c>
      <c r="BX449" s="1">
        <v>10628.696688274</v>
      </c>
      <c r="BY449" s="1">
        <v>13424.3336034085</v>
      </c>
      <c r="BZ449" s="1">
        <v>1787.1160515169499</v>
      </c>
      <c r="CA449" s="1">
        <v>19446.335205328</v>
      </c>
      <c r="CB449" s="1">
        <v>16847.436943432898</v>
      </c>
      <c r="CC449" s="1">
        <v>14059.1111024643</v>
      </c>
      <c r="CD449" s="1">
        <v>17318.275642869201</v>
      </c>
      <c r="CE449" s="1">
        <v>12908.259753120999</v>
      </c>
      <c r="CF449" s="1">
        <v>19172.5894868752</v>
      </c>
      <c r="CG449" s="1">
        <v>14590.790361573299</v>
      </c>
      <c r="CH449" s="1">
        <v>15179.1767922131</v>
      </c>
      <c r="CI449" s="1">
        <v>12217.9828886498</v>
      </c>
      <c r="CJ449" s="1">
        <v>12692.8681144026</v>
      </c>
      <c r="CK449" s="1">
        <v>16246.836826909899</v>
      </c>
      <c r="CL449" s="1">
        <v>24210.801539300301</v>
      </c>
      <c r="CM449" s="1">
        <v>13364.0911203294</v>
      </c>
      <c r="CN449" s="1">
        <v>14806.252945627601</v>
      </c>
      <c r="CO449" s="1">
        <v>14654.706323119901</v>
      </c>
      <c r="CP449" s="1">
        <v>13554.3422885908</v>
      </c>
      <c r="CQ449" s="1">
        <v>16516.408557028899</v>
      </c>
      <c r="CR449" s="1">
        <v>13741.859258086601</v>
      </c>
      <c r="CS449" s="1">
        <v>15179.1767922131</v>
      </c>
      <c r="CT449" s="20">
        <v>12373.3836615817</v>
      </c>
      <c r="CU449" s="20">
        <v>12853.159702061899</v>
      </c>
      <c r="CV449" s="20">
        <v>17104.4278590676</v>
      </c>
      <c r="CW449" s="20">
        <v>16298.6101063762</v>
      </c>
      <c r="CX449" s="20">
        <v>12444.0764147931</v>
      </c>
      <c r="CY449" s="20">
        <v>12588.3336053849</v>
      </c>
      <c r="CZ449" s="20">
        <v>16802.082475498399</v>
      </c>
      <c r="DA449" s="20">
        <v>24409.611096208599</v>
      </c>
      <c r="DB449" s="20">
        <v>15696.3168890377</v>
      </c>
      <c r="DC449" s="22">
        <v>14210.723582075099</v>
      </c>
      <c r="DD449" s="22">
        <v>17100.5662085611</v>
      </c>
      <c r="DE449" s="22">
        <v>11982.6676681995</v>
      </c>
      <c r="DF449" s="22">
        <v>20976.840457942901</v>
      </c>
      <c r="DG449" s="22">
        <v>14100.6286365012</v>
      </c>
      <c r="DH449" s="22">
        <v>13529.7455610416</v>
      </c>
      <c r="DI449" s="22">
        <v>12388.6573558377</v>
      </c>
      <c r="DJ449" s="22">
        <v>13716.813476076401</v>
      </c>
      <c r="DK449" s="22">
        <v>14570.343527831699</v>
      </c>
      <c r="DL449" s="22">
        <v>17394.772060014999</v>
      </c>
      <c r="DM449" s="6">
        <v>-5.8635088678362202E-2</v>
      </c>
      <c r="DN449" s="6">
        <v>-1.0414553541726701</v>
      </c>
      <c r="DO449" s="5">
        <v>0.680983903680483</v>
      </c>
      <c r="DP449" s="5">
        <v>0.84937533074614002</v>
      </c>
      <c r="DQ449" s="24">
        <v>15618.889090001099</v>
      </c>
      <c r="DR449" s="26">
        <v>14997.1758534082</v>
      </c>
      <c r="DS449" t="s">
        <v>1443</v>
      </c>
      <c r="DT449" t="s">
        <v>1442</v>
      </c>
      <c r="DU449" t="s">
        <v>1033</v>
      </c>
      <c r="DV449" t="s">
        <v>1033</v>
      </c>
      <c r="DW449" t="s">
        <v>6506</v>
      </c>
      <c r="DX449" t="s">
        <v>1508</v>
      </c>
      <c r="DY449" t="s">
        <v>6507</v>
      </c>
      <c r="DZ449" t="s">
        <v>6508</v>
      </c>
      <c r="EA449" t="s">
        <v>6509</v>
      </c>
      <c r="EB449" t="str">
        <f>"COL3A1"</f>
        <v>COL3A1</v>
      </c>
      <c r="EC449" t="s">
        <v>1508</v>
      </c>
      <c r="ED449" t="s">
        <v>1506</v>
      </c>
      <c r="EE449">
        <v>9606</v>
      </c>
      <c r="EF449" s="15" t="str">
        <f>HYPERLINK("http://www.uniprot.org/uniprot/P02461", "P02461")</f>
        <v>P02461</v>
      </c>
      <c r="EG449" t="s">
        <v>6510</v>
      </c>
      <c r="EH449" t="s">
        <v>1508</v>
      </c>
      <c r="EI449" t="s">
        <v>1788</v>
      </c>
      <c r="EJ449" t="s">
        <v>1542</v>
      </c>
      <c r="EK449" t="s">
        <v>1508</v>
      </c>
      <c r="EL449" t="s">
        <v>6511</v>
      </c>
      <c r="EM449" t="s">
        <v>2317</v>
      </c>
      <c r="EN449" t="s">
        <v>1805</v>
      </c>
      <c r="EO449" t="s">
        <v>1508</v>
      </c>
      <c r="EP449" t="s">
        <v>2007</v>
      </c>
      <c r="EQ449" t="s">
        <v>1514</v>
      </c>
      <c r="ER449" t="s">
        <v>6512</v>
      </c>
      <c r="ES449" t="s">
        <v>6513</v>
      </c>
      <c r="ET449" t="s">
        <v>6514</v>
      </c>
      <c r="EU449" t="s">
        <v>1508</v>
      </c>
      <c r="EV449" t="s">
        <v>6515</v>
      </c>
      <c r="EW449" t="s">
        <v>98</v>
      </c>
    </row>
    <row r="450" spans="1:153">
      <c r="A450">
        <v>322</v>
      </c>
      <c r="B450">
        <v>1</v>
      </c>
      <c r="C450" t="s">
        <v>1035</v>
      </c>
      <c r="D450" t="s">
        <v>98</v>
      </c>
      <c r="E450" t="s">
        <v>98</v>
      </c>
      <c r="F450" t="s">
        <v>98</v>
      </c>
      <c r="G450" t="s">
        <v>98</v>
      </c>
      <c r="H450" t="s">
        <v>98</v>
      </c>
      <c r="I450">
        <v>4.0999999999999996</v>
      </c>
      <c r="J450">
        <v>488</v>
      </c>
      <c r="K450">
        <v>52739</v>
      </c>
      <c r="L450" t="s">
        <v>1036</v>
      </c>
      <c r="M450">
        <v>3</v>
      </c>
      <c r="N450">
        <v>3</v>
      </c>
      <c r="O450">
        <v>1</v>
      </c>
      <c r="P450">
        <v>2</v>
      </c>
      <c r="Q450">
        <v>1</v>
      </c>
      <c r="R450">
        <v>2</v>
      </c>
      <c r="S450">
        <v>1</v>
      </c>
      <c r="T450">
        <v>2</v>
      </c>
      <c r="U450">
        <v>1</v>
      </c>
      <c r="V450">
        <v>2</v>
      </c>
      <c r="W450" s="1">
        <v>17473.603760000002</v>
      </c>
      <c r="X450" s="1">
        <v>13272.91138</v>
      </c>
      <c r="Y450" s="1">
        <v>8045.786255</v>
      </c>
      <c r="Z450" s="1">
        <v>44890.987300000001</v>
      </c>
      <c r="AA450" s="1">
        <v>10035.306699999999</v>
      </c>
      <c r="AB450" s="1">
        <v>18210.579829999999</v>
      </c>
      <c r="AC450" s="1">
        <v>18732.97998</v>
      </c>
      <c r="AD450" s="1">
        <v>27756.920409999999</v>
      </c>
      <c r="AE450" s="1">
        <v>15280.2395</v>
      </c>
      <c r="AF450" s="1">
        <v>17399.066159999998</v>
      </c>
      <c r="AG450" s="1">
        <v>20339.177220000001</v>
      </c>
      <c r="AH450">
        <v>1</v>
      </c>
      <c r="AI450" s="1">
        <v>5673.3339839999999</v>
      </c>
      <c r="AJ450" s="1">
        <v>7734.2773440000001</v>
      </c>
      <c r="AK450" s="1">
        <v>7685.6958009999998</v>
      </c>
      <c r="AL450" s="1">
        <v>12845.41504</v>
      </c>
      <c r="AM450" s="1">
        <v>8804.4521480000003</v>
      </c>
      <c r="AN450" s="1">
        <v>7012.2929690000001</v>
      </c>
      <c r="AO450" s="1">
        <v>9885.1035159999992</v>
      </c>
      <c r="AP450" s="1">
        <v>7507.4013670000004</v>
      </c>
      <c r="AQ450" s="1">
        <v>6948.3627930000002</v>
      </c>
      <c r="AR450" s="1">
        <v>9468.2021480000003</v>
      </c>
      <c r="AS450" s="1">
        <v>8356.4537110000001</v>
      </c>
      <c r="AT450" s="1">
        <v>13789.024968909</v>
      </c>
      <c r="AU450" s="1">
        <v>19221.596226818099</v>
      </c>
      <c r="AV450" s="1">
        <v>8356.4537109999892</v>
      </c>
      <c r="AW450" s="1">
        <v>8732.7146271211896</v>
      </c>
      <c r="AX450" s="1">
        <v>11737.5618207883</v>
      </c>
      <c r="AY450" s="1">
        <v>5716.5010244588402</v>
      </c>
      <c r="AZ450" s="1">
        <v>32842.714521793401</v>
      </c>
      <c r="BA450" s="1">
        <v>17749.967623481702</v>
      </c>
      <c r="BB450" s="1">
        <v>13154.4387164045</v>
      </c>
      <c r="BC450" s="1">
        <v>11018.389021207</v>
      </c>
      <c r="BD450" s="1">
        <v>19169.970131828999</v>
      </c>
      <c r="BE450" s="1">
        <v>9560.9462204681895</v>
      </c>
      <c r="BF450" s="1">
        <v>11815.302991816599</v>
      </c>
      <c r="BG450" s="1">
        <v>14450.9092995724</v>
      </c>
      <c r="BH450" s="1">
        <v>14450.9092995724</v>
      </c>
      <c r="BI450" s="1">
        <v>11548.5055387582</v>
      </c>
      <c r="BJ450" s="1">
        <v>14599.633298377699</v>
      </c>
      <c r="BK450" s="1">
        <v>13699.6237207459</v>
      </c>
      <c r="BL450" s="1">
        <v>20250.497476327801</v>
      </c>
      <c r="BM450" s="1">
        <v>13879.447270316299</v>
      </c>
      <c r="BN450" s="1">
        <v>11993.210043265201</v>
      </c>
      <c r="BO450" s="1">
        <v>16132.8858433403</v>
      </c>
      <c r="BP450" s="1">
        <v>12764.802474586</v>
      </c>
      <c r="BQ450" s="1">
        <v>20441.308655635599</v>
      </c>
      <c r="BR450" s="1">
        <v>9975.4667408770092</v>
      </c>
      <c r="BS450" s="1">
        <v>14102.932644573501</v>
      </c>
      <c r="BT450" s="1">
        <v>14102.932644573501</v>
      </c>
      <c r="BU450" s="1">
        <v>14275.860762304699</v>
      </c>
      <c r="BV450" s="7">
        <v>0.98788667663474405</v>
      </c>
      <c r="BW450" s="7">
        <v>1.0122618551821301</v>
      </c>
      <c r="BX450" s="1">
        <v>8626.9324309863805</v>
      </c>
      <c r="BY450" s="1">
        <v>11595.3809389334</v>
      </c>
      <c r="BZ450" s="1">
        <v>5647.2551990317597</v>
      </c>
      <c r="CA450" s="1">
        <v>32444.8801005981</v>
      </c>
      <c r="CB450" s="1">
        <v>17534.9565259357</v>
      </c>
      <c r="CC450" s="1">
        <v>12995.094746544301</v>
      </c>
      <c r="CD450" s="1">
        <v>10884.919712028901</v>
      </c>
      <c r="CE450" s="1">
        <v>18937.758084719899</v>
      </c>
      <c r="CF450" s="1">
        <v>9445.1313872218398</v>
      </c>
      <c r="CG450" s="1">
        <v>11672.1804060182</v>
      </c>
      <c r="CH450" s="1">
        <v>14275.860762304699</v>
      </c>
      <c r="CI450" s="1">
        <v>11690.111641244501</v>
      </c>
      <c r="CJ450" s="1">
        <v>14778.6518875947</v>
      </c>
      <c r="CK450" s="1">
        <v>13867.6065228594</v>
      </c>
      <c r="CL450" s="1">
        <v>20498.806143748701</v>
      </c>
      <c r="CM450" s="1">
        <v>14049.635042753</v>
      </c>
      <c r="CN450" s="1">
        <v>12140.269047984701</v>
      </c>
      <c r="CO450" s="1">
        <v>16330.7049532212</v>
      </c>
      <c r="CP450" s="1">
        <v>12921.3226339579</v>
      </c>
      <c r="CQ450" s="1">
        <v>20691.9570221043</v>
      </c>
      <c r="CR450" s="1">
        <v>10097.784469427799</v>
      </c>
      <c r="CS450" s="1">
        <v>14275.860762304699</v>
      </c>
      <c r="CT450" s="20">
        <v>10043.032360581001</v>
      </c>
      <c r="CU450" s="20">
        <v>11102.0246827384</v>
      </c>
      <c r="CV450" s="20">
        <v>28537.5678870706</v>
      </c>
      <c r="CW450" s="20">
        <v>16963.7328578864</v>
      </c>
      <c r="CX450" s="20">
        <v>11906.4369206352</v>
      </c>
      <c r="CY450" s="20">
        <v>14656.9395129692</v>
      </c>
      <c r="CZ450" s="20">
        <v>14341.540511376001</v>
      </c>
      <c r="DA450" s="20">
        <v>20667.134257957201</v>
      </c>
      <c r="DB450" s="20">
        <v>16501.498068276</v>
      </c>
      <c r="DC450" s="22">
        <v>13135.232947525899</v>
      </c>
      <c r="DD450" s="22">
        <v>10748.084511928</v>
      </c>
      <c r="DE450" s="22">
        <v>17579.818337254201</v>
      </c>
      <c r="DF450" s="22">
        <v>10333.972588819701</v>
      </c>
      <c r="DG450" s="22">
        <v>11280.066206486301</v>
      </c>
      <c r="DH450" s="22">
        <v>11093.606995977099</v>
      </c>
      <c r="DI450" s="22">
        <v>13805.4972637395</v>
      </c>
      <c r="DJ450" s="22">
        <v>13076.2060349762</v>
      </c>
      <c r="DK450" s="22">
        <v>18253.9031433007</v>
      </c>
      <c r="DL450" s="22">
        <v>12782.015581588301</v>
      </c>
      <c r="DM450" s="6">
        <v>-0.28376745335470099</v>
      </c>
      <c r="DN450" s="6">
        <v>-1.21736573640178</v>
      </c>
      <c r="DO450" s="5">
        <v>0.111457052070026</v>
      </c>
      <c r="DP450" s="5">
        <v>0.42018303503214699</v>
      </c>
      <c r="DQ450" s="24">
        <v>16079.989673276699</v>
      </c>
      <c r="DR450" s="26">
        <v>13208.8403611596</v>
      </c>
      <c r="DS450" t="s">
        <v>1443</v>
      </c>
      <c r="DT450" t="s">
        <v>1442</v>
      </c>
      <c r="DU450" t="s">
        <v>1035</v>
      </c>
      <c r="DV450" t="s">
        <v>1035</v>
      </c>
      <c r="DW450" t="s">
        <v>6516</v>
      </c>
      <c r="DX450" t="s">
        <v>6517</v>
      </c>
      <c r="DY450" t="s">
        <v>6518</v>
      </c>
      <c r="DZ450" t="s">
        <v>6519</v>
      </c>
      <c r="EA450" t="s">
        <v>6520</v>
      </c>
      <c r="EB450" t="str">
        <f>"ANXA7"</f>
        <v>ANXA7</v>
      </c>
      <c r="EC450" t="s">
        <v>6521</v>
      </c>
      <c r="ED450" t="s">
        <v>1506</v>
      </c>
      <c r="EE450">
        <v>9606</v>
      </c>
      <c r="EF450" s="15" t="str">
        <f>HYPERLINK("http://www.uniprot.org/uniprot/P20073", "P20073")</f>
        <v>P20073</v>
      </c>
      <c r="EG450" t="s">
        <v>6522</v>
      </c>
      <c r="EH450" t="s">
        <v>1508</v>
      </c>
      <c r="EI450" t="s">
        <v>1508</v>
      </c>
      <c r="EJ450" t="s">
        <v>1542</v>
      </c>
      <c r="EK450" t="s">
        <v>1508</v>
      </c>
      <c r="EL450" t="s">
        <v>1508</v>
      </c>
      <c r="EM450" t="s">
        <v>3817</v>
      </c>
      <c r="EN450" t="s">
        <v>3818</v>
      </c>
      <c r="EO450" t="s">
        <v>1508</v>
      </c>
      <c r="EP450" t="s">
        <v>2610</v>
      </c>
      <c r="EQ450" t="s">
        <v>1508</v>
      </c>
      <c r="ER450" t="s">
        <v>6523</v>
      </c>
      <c r="ES450" t="s">
        <v>6524</v>
      </c>
      <c r="ET450" t="s">
        <v>6525</v>
      </c>
      <c r="EU450" t="s">
        <v>1508</v>
      </c>
      <c r="EV450" t="s">
        <v>1508</v>
      </c>
      <c r="EW450" t="s">
        <v>98</v>
      </c>
    </row>
    <row r="451" spans="1:153">
      <c r="A451">
        <v>120</v>
      </c>
      <c r="B451">
        <v>1</v>
      </c>
      <c r="C451" t="s">
        <v>1037</v>
      </c>
      <c r="D451" t="s">
        <v>98</v>
      </c>
      <c r="E451" t="s">
        <v>98</v>
      </c>
      <c r="F451" t="s">
        <v>98</v>
      </c>
      <c r="G451" t="s">
        <v>98</v>
      </c>
      <c r="H451" t="s">
        <v>98</v>
      </c>
      <c r="I451">
        <v>7.4</v>
      </c>
      <c r="J451">
        <v>390</v>
      </c>
      <c r="K451">
        <v>44341</v>
      </c>
      <c r="L451" t="s">
        <v>1038</v>
      </c>
      <c r="M451">
        <v>4</v>
      </c>
      <c r="N451">
        <v>4</v>
      </c>
      <c r="O451">
        <v>1</v>
      </c>
      <c r="P451">
        <v>3</v>
      </c>
      <c r="Q451">
        <v>1</v>
      </c>
      <c r="R451">
        <v>3</v>
      </c>
      <c r="S451">
        <v>1</v>
      </c>
      <c r="T451">
        <v>3</v>
      </c>
      <c r="U451">
        <v>1</v>
      </c>
      <c r="V451">
        <v>3</v>
      </c>
      <c r="W451" s="1">
        <v>31111.81482</v>
      </c>
      <c r="X451" s="1">
        <v>18485.895420000001</v>
      </c>
      <c r="Y451" s="1">
        <v>5680.2101140000004</v>
      </c>
      <c r="Z451" s="1">
        <v>16875.734919999999</v>
      </c>
      <c r="AA451" s="1">
        <v>9894.6597600000005</v>
      </c>
      <c r="AB451" s="1">
        <v>29568.203130000002</v>
      </c>
      <c r="AC451" s="1">
        <v>33319.15064</v>
      </c>
      <c r="AD451" s="1">
        <v>32861.470950000003</v>
      </c>
      <c r="AE451" s="1">
        <v>29185.118289999999</v>
      </c>
      <c r="AF451" s="1">
        <v>42268.941160000002</v>
      </c>
      <c r="AG451" s="1">
        <v>27063.443230000001</v>
      </c>
      <c r="AH451">
        <v>1</v>
      </c>
      <c r="AI451" s="1">
        <v>455.820312</v>
      </c>
      <c r="AJ451" s="1">
        <v>1364.0401609999999</v>
      </c>
      <c r="AK451" s="1">
        <v>1748.080811</v>
      </c>
      <c r="AL451" s="1">
        <v>1515.8466800000001</v>
      </c>
      <c r="AM451" s="1">
        <v>2076.085693</v>
      </c>
      <c r="AN451" s="1">
        <v>2070.7529300000001</v>
      </c>
      <c r="AO451" s="1">
        <v>2764.9304200000001</v>
      </c>
      <c r="AP451" s="1">
        <v>1600.7109379999999</v>
      </c>
      <c r="AQ451" s="1">
        <v>1307.1673579999999</v>
      </c>
      <c r="AR451" s="1">
        <v>2543.0197750000002</v>
      </c>
      <c r="AS451" s="1">
        <v>1744.6455080000001</v>
      </c>
      <c r="AT451" s="1">
        <v>13432.079228181799</v>
      </c>
      <c r="AU451" s="1">
        <v>25119.512948545402</v>
      </c>
      <c r="AV451" s="1">
        <v>1744.64550781818</v>
      </c>
      <c r="AW451" s="1">
        <v>15548.6300414368</v>
      </c>
      <c r="AX451" s="1">
        <v>16347.5317579403</v>
      </c>
      <c r="AY451" s="1">
        <v>4035.7680289659202</v>
      </c>
      <c r="AZ451" s="1">
        <v>12346.4636814307</v>
      </c>
      <c r="BA451" s="1">
        <v>17501.198083499301</v>
      </c>
      <c r="BB451" s="1">
        <v>21358.634357541301</v>
      </c>
      <c r="BC451" s="1">
        <v>19597.7022342239</v>
      </c>
      <c r="BD451" s="1">
        <v>22695.364157635999</v>
      </c>
      <c r="BE451" s="1">
        <v>18261.320210896702</v>
      </c>
      <c r="BF451" s="1">
        <v>28703.8592965881</v>
      </c>
      <c r="BG451" s="1">
        <v>19228.4751354783</v>
      </c>
      <c r="BH451" s="1">
        <v>19228.4751354783</v>
      </c>
      <c r="BI451" s="1">
        <v>927.85713174232603</v>
      </c>
      <c r="BJ451" s="1">
        <v>2574.8347607820301</v>
      </c>
      <c r="BK451" s="1">
        <v>3115.9246949430999</v>
      </c>
      <c r="BL451" s="1">
        <v>2389.69696753682</v>
      </c>
      <c r="BM451" s="1">
        <v>3272.7671660067199</v>
      </c>
      <c r="BN451" s="1">
        <v>3541.63394869376</v>
      </c>
      <c r="BO451" s="1">
        <v>4512.4774625211903</v>
      </c>
      <c r="BP451" s="1">
        <v>2721.6819700482301</v>
      </c>
      <c r="BQ451" s="1">
        <v>3845.5406295665098</v>
      </c>
      <c r="BR451" s="1">
        <v>2679.2635803898102</v>
      </c>
      <c r="BS451" s="1">
        <v>2944.3851349997399</v>
      </c>
      <c r="BT451" s="1">
        <v>2944.3851349997399</v>
      </c>
      <c r="BU451" s="1">
        <v>7524.3628539308602</v>
      </c>
      <c r="BV451" s="7">
        <v>0.39131354935408802</v>
      </c>
      <c r="BW451" s="7">
        <v>2.5554954630388398</v>
      </c>
      <c r="BX451" s="1">
        <v>6084.3896091082597</v>
      </c>
      <c r="BY451" s="1">
        <v>6397.0106753783202</v>
      </c>
      <c r="BZ451" s="1">
        <v>1579.25071178441</v>
      </c>
      <c r="CA451" s="1">
        <v>4831.3385251520203</v>
      </c>
      <c r="CB451" s="1">
        <v>6848.4559400030903</v>
      </c>
      <c r="CC451" s="1">
        <v>8357.9230198056703</v>
      </c>
      <c r="CD451" s="1">
        <v>7668.8464204587199</v>
      </c>
      <c r="CE451" s="1">
        <v>8881.0035024081099</v>
      </c>
      <c r="CF451" s="1">
        <v>7145.9020276175497</v>
      </c>
      <c r="CG451" s="1">
        <v>11232.2090615082</v>
      </c>
      <c r="CH451" s="1">
        <v>7524.3628539308602</v>
      </c>
      <c r="CI451" s="1">
        <v>2371.1346905157502</v>
      </c>
      <c r="CJ451" s="1">
        <v>6579.9785492532101</v>
      </c>
      <c r="CK451" s="1">
        <v>7962.7314210978102</v>
      </c>
      <c r="CL451" s="1">
        <v>6106.8597585780299</v>
      </c>
      <c r="CM451" s="1">
        <v>8363.5416443126796</v>
      </c>
      <c r="CN451" s="1">
        <v>9050.6294876312604</v>
      </c>
      <c r="CO451" s="1">
        <v>11531.6156825379</v>
      </c>
      <c r="CP451" s="1">
        <v>6955.2459262928896</v>
      </c>
      <c r="CQ451" s="1">
        <v>9827.2616317887805</v>
      </c>
      <c r="CR451" s="1">
        <v>6846.8459239713902</v>
      </c>
      <c r="CS451" s="1">
        <v>7524.3628539308602</v>
      </c>
      <c r="CT451" s="20">
        <v>7083.1343849612604</v>
      </c>
      <c r="CU451" s="20">
        <v>6124.8328785241101</v>
      </c>
      <c r="CV451" s="20">
        <v>4249.5041041746199</v>
      </c>
      <c r="CW451" s="20">
        <v>6625.3587160814604</v>
      </c>
      <c r="CX451" s="20">
        <v>2415.01248998766</v>
      </c>
      <c r="CY451" s="20">
        <v>6525.7878950374898</v>
      </c>
      <c r="CZ451" s="20">
        <v>8234.8626685244108</v>
      </c>
      <c r="DA451" s="20">
        <v>6157.0068832295101</v>
      </c>
      <c r="DB451" s="20">
        <v>9823.0997365841795</v>
      </c>
      <c r="DC451" s="22">
        <v>8448.05428231527</v>
      </c>
      <c r="DD451" s="22">
        <v>7572.4407360578098</v>
      </c>
      <c r="DE451" s="22">
        <v>8244.1874865232603</v>
      </c>
      <c r="DF451" s="22">
        <v>7818.3725189567303</v>
      </c>
      <c r="DG451" s="22">
        <v>10854.8752205356</v>
      </c>
      <c r="DH451" s="22">
        <v>8270.3378487851696</v>
      </c>
      <c r="DI451" s="22">
        <v>9748.4884582628601</v>
      </c>
      <c r="DJ451" s="22">
        <v>7038.6160405218598</v>
      </c>
      <c r="DK451" s="22">
        <v>8669.3531114005891</v>
      </c>
      <c r="DL451" s="22">
        <v>8666.9003037153598</v>
      </c>
      <c r="DM451" s="6">
        <v>0.42414050253876701</v>
      </c>
      <c r="DN451" s="6">
        <v>1.3417250549850199</v>
      </c>
      <c r="DO451" s="5">
        <v>1.9997836667611801E-2</v>
      </c>
      <c r="DP451" s="5">
        <v>0.17077842872725901</v>
      </c>
      <c r="DQ451" s="24">
        <v>6359.84441745608</v>
      </c>
      <c r="DR451" s="26">
        <v>8533.1626007074501</v>
      </c>
      <c r="DS451" t="s">
        <v>1441</v>
      </c>
      <c r="DT451" t="s">
        <v>1442</v>
      </c>
      <c r="DU451" t="s">
        <v>1037</v>
      </c>
      <c r="DV451" t="s">
        <v>1037</v>
      </c>
      <c r="DW451" t="s">
        <v>6526</v>
      </c>
      <c r="DX451" t="s">
        <v>1508</v>
      </c>
      <c r="DY451" t="s">
        <v>6527</v>
      </c>
      <c r="DZ451" t="s">
        <v>6528</v>
      </c>
      <c r="EA451" t="s">
        <v>6529</v>
      </c>
      <c r="EB451" t="str">
        <f>"TGFB1"</f>
        <v>TGFB1</v>
      </c>
      <c r="EC451" t="s">
        <v>6530</v>
      </c>
      <c r="ED451" t="s">
        <v>1506</v>
      </c>
      <c r="EE451">
        <v>9606</v>
      </c>
      <c r="EF451" s="15" t="str">
        <f>HYPERLINK("http://www.uniprot.org/uniprot/P01137", "P01137")</f>
        <v>P01137</v>
      </c>
      <c r="EG451" t="s">
        <v>6531</v>
      </c>
      <c r="EH451" t="s">
        <v>1508</v>
      </c>
      <c r="EI451" t="s">
        <v>1788</v>
      </c>
      <c r="EJ451" t="s">
        <v>1510</v>
      </c>
      <c r="EK451" t="s">
        <v>1508</v>
      </c>
      <c r="EL451" t="s">
        <v>1603</v>
      </c>
      <c r="EM451" t="s">
        <v>1528</v>
      </c>
      <c r="EN451" t="s">
        <v>1508</v>
      </c>
      <c r="EO451" t="s">
        <v>5387</v>
      </c>
      <c r="EP451" t="s">
        <v>1868</v>
      </c>
      <c r="EQ451" t="s">
        <v>1514</v>
      </c>
      <c r="ER451" t="s">
        <v>6532</v>
      </c>
      <c r="ES451" t="s">
        <v>6533</v>
      </c>
      <c r="ET451" t="s">
        <v>6534</v>
      </c>
      <c r="EU451" t="s">
        <v>1508</v>
      </c>
      <c r="EV451" t="s">
        <v>6535</v>
      </c>
      <c r="EW451" t="s">
        <v>98</v>
      </c>
    </row>
    <row r="452" spans="1:153">
      <c r="A452">
        <v>316</v>
      </c>
      <c r="B452">
        <v>1</v>
      </c>
      <c r="C452" t="s">
        <v>1039</v>
      </c>
      <c r="D452" t="s">
        <v>98</v>
      </c>
      <c r="E452" t="s">
        <v>98</v>
      </c>
      <c r="F452" t="s">
        <v>98</v>
      </c>
      <c r="G452" t="s">
        <v>98</v>
      </c>
      <c r="H452" t="s">
        <v>98</v>
      </c>
      <c r="I452">
        <v>2</v>
      </c>
      <c r="J452">
        <v>710</v>
      </c>
      <c r="K452">
        <v>76613</v>
      </c>
      <c r="L452" t="s">
        <v>1040</v>
      </c>
      <c r="M452">
        <v>3</v>
      </c>
      <c r="N452">
        <v>3</v>
      </c>
      <c r="O452">
        <v>1</v>
      </c>
      <c r="P452">
        <v>1</v>
      </c>
      <c r="Q452">
        <v>2</v>
      </c>
      <c r="R452">
        <v>1</v>
      </c>
      <c r="S452">
        <v>2</v>
      </c>
      <c r="T452">
        <v>1</v>
      </c>
      <c r="U452">
        <v>2</v>
      </c>
      <c r="V452">
        <v>1</v>
      </c>
      <c r="W452" s="1">
        <v>7814.4726559999999</v>
      </c>
      <c r="X452" s="1">
        <v>8584.0292969999991</v>
      </c>
      <c r="Y452" s="1">
        <v>4686.8066410000001</v>
      </c>
      <c r="Z452" s="1">
        <v>10283.08301</v>
      </c>
      <c r="AA452" s="1">
        <v>6438.7099609999996</v>
      </c>
      <c r="AB452" s="1">
        <v>11024.512699999999</v>
      </c>
      <c r="AC452" s="1">
        <v>16635.222659999999</v>
      </c>
      <c r="AD452" s="1">
        <v>12976.704100000001</v>
      </c>
      <c r="AE452" s="1">
        <v>10325.06934</v>
      </c>
      <c r="AF452" s="1">
        <v>8292.7587889999995</v>
      </c>
      <c r="AG452" s="1">
        <v>10263.84028</v>
      </c>
      <c r="AH452">
        <v>2</v>
      </c>
      <c r="AI452" s="1">
        <v>12034.434569999999</v>
      </c>
      <c r="AJ452" s="1">
        <v>11744.27637</v>
      </c>
      <c r="AK452" s="1">
        <v>16805.37256</v>
      </c>
      <c r="AL452" s="1">
        <v>12294.26123</v>
      </c>
      <c r="AM452" s="1">
        <v>11725.860350000001</v>
      </c>
      <c r="AN452" s="1">
        <v>20459.364259999998</v>
      </c>
      <c r="AO452" s="1">
        <v>18598.90137</v>
      </c>
      <c r="AP452" s="1">
        <v>16564.3125</v>
      </c>
      <c r="AQ452" s="1">
        <v>12433.09424</v>
      </c>
      <c r="AR452" s="1">
        <v>36242.998050000002</v>
      </c>
      <c r="AS452" s="1">
        <v>16890.287550000001</v>
      </c>
      <c r="AT452" s="1">
        <v>13323.5623856363</v>
      </c>
      <c r="AU452" s="1">
        <v>9756.8372212727209</v>
      </c>
      <c r="AV452" s="1">
        <v>16890.287550000001</v>
      </c>
      <c r="AW452" s="1">
        <v>3905.4084437067299</v>
      </c>
      <c r="AX452" s="1">
        <v>7591.0681281890502</v>
      </c>
      <c r="AY452" s="1">
        <v>3329.9585790098799</v>
      </c>
      <c r="AZ452" s="1">
        <v>7523.2107826983402</v>
      </c>
      <c r="BA452" s="1">
        <v>11388.4803684913</v>
      </c>
      <c r="BB452" s="1">
        <v>7963.5727167493396</v>
      </c>
      <c r="BC452" s="1">
        <v>9784.5273372399097</v>
      </c>
      <c r="BD452" s="1">
        <v>8962.1984835523108</v>
      </c>
      <c r="BE452" s="1">
        <v>6460.46370427276</v>
      </c>
      <c r="BF452" s="1">
        <v>5631.4204928619702</v>
      </c>
      <c r="BG452" s="1">
        <v>7292.42010860349</v>
      </c>
      <c r="BH452" s="1">
        <v>7292.42010860349</v>
      </c>
      <c r="BI452" s="1">
        <v>24497.012634796502</v>
      </c>
      <c r="BJ452" s="1">
        <v>22169.1207504755</v>
      </c>
      <c r="BK452" s="1">
        <v>29955.2944222687</v>
      </c>
      <c r="BL452" s="1">
        <v>19381.616338293799</v>
      </c>
      <c r="BM452" s="1">
        <v>18484.791295491101</v>
      </c>
      <c r="BN452" s="1">
        <v>34991.899797484701</v>
      </c>
      <c r="BO452" s="1">
        <v>30354.153816203201</v>
      </c>
      <c r="BP452" s="1">
        <v>28164.229785187199</v>
      </c>
      <c r="BQ452" s="1">
        <v>36576.777073368001</v>
      </c>
      <c r="BR452" s="1">
        <v>38184.738346953702</v>
      </c>
      <c r="BS452" s="1">
        <v>28505.224333567701</v>
      </c>
      <c r="BT452" s="1">
        <v>28505.224333567701</v>
      </c>
      <c r="BU452" s="1">
        <v>14417.769284128601</v>
      </c>
      <c r="BV452" s="7">
        <v>1.97708978218612</v>
      </c>
      <c r="BW452" s="7">
        <v>0.50579392448949301</v>
      </c>
      <c r="BX452" s="1">
        <v>7721.3431293160202</v>
      </c>
      <c r="BY452" s="1">
        <v>15008.2232321213</v>
      </c>
      <c r="BZ452" s="1">
        <v>6583.6270816634697</v>
      </c>
      <c r="CA452" s="1">
        <v>14874.063167705401</v>
      </c>
      <c r="CB452" s="1">
        <v>22516.0481711715</v>
      </c>
      <c r="CC452" s="1">
        <v>15744.6982479813</v>
      </c>
      <c r="CD452" s="1">
        <v>19344.889021977899</v>
      </c>
      <c r="CE452" s="1">
        <v>17719.0710477553</v>
      </c>
      <c r="CF452" s="1">
        <v>12772.916777902001</v>
      </c>
      <c r="CG452" s="1">
        <v>11133.823915630899</v>
      </c>
      <c r="CH452" s="1">
        <v>14417.769284128601</v>
      </c>
      <c r="CI452" s="1">
        <v>12390.440158822399</v>
      </c>
      <c r="CJ452" s="1">
        <v>11213.0065868644</v>
      </c>
      <c r="CK452" s="1">
        <v>15151.2059250775</v>
      </c>
      <c r="CL452" s="1">
        <v>9803.1037906953406</v>
      </c>
      <c r="CM452" s="1">
        <v>9349.4951327156905</v>
      </c>
      <c r="CN452" s="1">
        <v>17698.690323912899</v>
      </c>
      <c r="CO452" s="1">
        <v>15352.9465832551</v>
      </c>
      <c r="CP452" s="1">
        <v>14245.2963132737</v>
      </c>
      <c r="CQ452" s="1">
        <v>18500.3116211161</v>
      </c>
      <c r="CR452" s="1">
        <v>19313.608664110099</v>
      </c>
      <c r="CS452" s="1">
        <v>14417.769284128601</v>
      </c>
      <c r="CT452" s="20">
        <v>8988.7917327763607</v>
      </c>
      <c r="CU452" s="20">
        <v>14369.6585428771</v>
      </c>
      <c r="CV452" s="20">
        <v>13082.791062530199</v>
      </c>
      <c r="CW452" s="20">
        <v>21782.559062870201</v>
      </c>
      <c r="CX452" s="20">
        <v>12619.725003260901</v>
      </c>
      <c r="CY452" s="20">
        <v>11120.6597565338</v>
      </c>
      <c r="CZ452" s="20">
        <v>15669.0077132283</v>
      </c>
      <c r="DA452" s="20">
        <v>9883.6030140601506</v>
      </c>
      <c r="DB452" s="20">
        <v>10981.1162640444</v>
      </c>
      <c r="DC452" s="22">
        <v>15914.4879825315</v>
      </c>
      <c r="DD452" s="22">
        <v>19101.7028680802</v>
      </c>
      <c r="DE452" s="22">
        <v>16448.51775648</v>
      </c>
      <c r="DF452" s="22">
        <v>13974.9217295896</v>
      </c>
      <c r="DG452" s="22">
        <v>10759.795216575199</v>
      </c>
      <c r="DH452" s="22">
        <v>16172.8141296494</v>
      </c>
      <c r="DI452" s="22">
        <v>12978.9291186514</v>
      </c>
      <c r="DJ452" s="22">
        <v>14416.0497263736</v>
      </c>
      <c r="DK452" s="22">
        <v>16320.4909082297</v>
      </c>
      <c r="DL452" s="22">
        <v>24447.624885317298</v>
      </c>
      <c r="DM452" s="6">
        <v>0.28598195061446102</v>
      </c>
      <c r="DN452" s="6">
        <v>1.2192771861142899</v>
      </c>
      <c r="DO452" s="5">
        <v>8.8674990995430206E-2</v>
      </c>
      <c r="DP452" s="5">
        <v>0.39512501595020999</v>
      </c>
      <c r="DQ452" s="24">
        <v>13166.434683575701</v>
      </c>
      <c r="DR452" s="26">
        <v>16053.5334321478</v>
      </c>
      <c r="DS452" t="s">
        <v>1441</v>
      </c>
      <c r="DT452" t="s">
        <v>1442</v>
      </c>
      <c r="DU452" t="s">
        <v>1039</v>
      </c>
      <c r="DV452" t="s">
        <v>1039</v>
      </c>
      <c r="DW452" t="s">
        <v>6536</v>
      </c>
      <c r="DX452" t="s">
        <v>6537</v>
      </c>
      <c r="DY452" t="s">
        <v>6538</v>
      </c>
      <c r="DZ452" t="s">
        <v>6539</v>
      </c>
      <c r="EA452" t="s">
        <v>6540</v>
      </c>
      <c r="EB452" t="str">
        <f>"NCL"</f>
        <v>NCL</v>
      </c>
      <c r="EC452" t="s">
        <v>1508</v>
      </c>
      <c r="ED452" t="s">
        <v>1506</v>
      </c>
      <c r="EE452">
        <v>9606</v>
      </c>
      <c r="EF452" s="15" t="str">
        <f>HYPERLINK("http://www.uniprot.org/uniprot/P19338", "P19338")</f>
        <v>P19338</v>
      </c>
      <c r="EG452" t="s">
        <v>6541</v>
      </c>
      <c r="EH452" t="s">
        <v>1508</v>
      </c>
      <c r="EI452" t="s">
        <v>3461</v>
      </c>
      <c r="EJ452" t="s">
        <v>1510</v>
      </c>
      <c r="EK452" t="s">
        <v>1508</v>
      </c>
      <c r="EL452" t="s">
        <v>1508</v>
      </c>
      <c r="EM452" t="s">
        <v>2730</v>
      </c>
      <c r="EN452" t="s">
        <v>1508</v>
      </c>
      <c r="EO452" t="s">
        <v>6542</v>
      </c>
      <c r="EP452" t="s">
        <v>4538</v>
      </c>
      <c r="EQ452" t="s">
        <v>1514</v>
      </c>
      <c r="ER452" t="s">
        <v>6543</v>
      </c>
      <c r="ES452" t="s">
        <v>6544</v>
      </c>
      <c r="ET452" t="s">
        <v>6545</v>
      </c>
      <c r="EU452" t="s">
        <v>1508</v>
      </c>
      <c r="EV452" t="s">
        <v>6546</v>
      </c>
      <c r="EW452" t="s">
        <v>98</v>
      </c>
    </row>
    <row r="453" spans="1:153">
      <c r="A453">
        <v>477</v>
      </c>
      <c r="B453">
        <v>1</v>
      </c>
      <c r="C453" t="s">
        <v>1041</v>
      </c>
      <c r="D453" t="s">
        <v>98</v>
      </c>
      <c r="E453" t="s">
        <v>98</v>
      </c>
      <c r="F453" t="s">
        <v>205</v>
      </c>
      <c r="G453" t="s">
        <v>98</v>
      </c>
      <c r="H453" t="s">
        <v>98</v>
      </c>
      <c r="I453">
        <v>5.9</v>
      </c>
      <c r="J453">
        <v>760</v>
      </c>
      <c r="K453">
        <v>87711</v>
      </c>
      <c r="L453" t="s">
        <v>1042</v>
      </c>
      <c r="M453">
        <v>19</v>
      </c>
      <c r="N453">
        <v>9</v>
      </c>
      <c r="O453">
        <v>0.47399999999999998</v>
      </c>
      <c r="P453">
        <v>9</v>
      </c>
      <c r="Q453">
        <v>10</v>
      </c>
      <c r="R453">
        <v>5</v>
      </c>
      <c r="S453">
        <v>4</v>
      </c>
      <c r="T453">
        <v>5.1139999999999999</v>
      </c>
      <c r="U453">
        <v>4.13</v>
      </c>
      <c r="V453">
        <v>5</v>
      </c>
      <c r="W453" s="1">
        <v>13064.47687</v>
      </c>
      <c r="X453" s="1">
        <v>11661.431269999999</v>
      </c>
      <c r="Y453" s="1">
        <v>695.95675600000004</v>
      </c>
      <c r="Z453" s="1">
        <v>10461.124019999999</v>
      </c>
      <c r="AA453" s="1">
        <v>1919.4557500000001</v>
      </c>
      <c r="AB453" s="1">
        <v>12584.64575</v>
      </c>
      <c r="AC453" s="1">
        <v>17946.929199999999</v>
      </c>
      <c r="AD453" s="1">
        <v>12562.78363</v>
      </c>
      <c r="AE453" s="1">
        <v>12642.31934</v>
      </c>
      <c r="AF453" s="1">
        <v>13745.113890000001</v>
      </c>
      <c r="AG453" s="1">
        <v>11843.14219</v>
      </c>
      <c r="AH453">
        <v>4</v>
      </c>
      <c r="AI453" s="1">
        <v>15732.871090000001</v>
      </c>
      <c r="AJ453" s="1">
        <v>13297.02527</v>
      </c>
      <c r="AK453" s="1">
        <v>13359.80774</v>
      </c>
      <c r="AL453" s="1">
        <v>19905.54968</v>
      </c>
      <c r="AM453" s="1">
        <v>12305.71033</v>
      </c>
      <c r="AN453" s="1">
        <v>13058.446169999999</v>
      </c>
      <c r="AO453" s="1">
        <v>9235.6668699999991</v>
      </c>
      <c r="AP453" s="1">
        <v>14437.363890000001</v>
      </c>
      <c r="AQ453" s="1">
        <v>5207.299575</v>
      </c>
      <c r="AR453" s="1">
        <v>18233.084409999999</v>
      </c>
      <c r="AS453" s="1">
        <v>13477.282499999999</v>
      </c>
      <c r="AT453" s="1">
        <v>12153.5220995909</v>
      </c>
      <c r="AU453" s="1">
        <v>10829.761696909</v>
      </c>
      <c r="AV453" s="1">
        <v>13477.282502272699</v>
      </c>
      <c r="AW453" s="1">
        <v>6529.1825215530398</v>
      </c>
      <c r="AX453" s="1">
        <v>10312.490344563599</v>
      </c>
      <c r="AY453" s="1">
        <v>494.47467066138898</v>
      </c>
      <c r="AZ453" s="1">
        <v>7653.4674425825297</v>
      </c>
      <c r="BA453" s="1">
        <v>3395.0409724105298</v>
      </c>
      <c r="BB453" s="1">
        <v>9090.5370851135704</v>
      </c>
      <c r="BC453" s="1">
        <v>10556.048630425001</v>
      </c>
      <c r="BD453" s="1">
        <v>8676.3294847712295</v>
      </c>
      <c r="BE453" s="1">
        <v>7910.3822496843004</v>
      </c>
      <c r="BF453" s="1">
        <v>9333.9886045572202</v>
      </c>
      <c r="BG453" s="1">
        <v>8414.5082054420309</v>
      </c>
      <c r="BH453" s="1">
        <v>8414.5082054420309</v>
      </c>
      <c r="BI453" s="1">
        <v>32025.4632348177</v>
      </c>
      <c r="BJ453" s="1">
        <v>25100.172164354</v>
      </c>
      <c r="BK453" s="1">
        <v>23813.6329824159</v>
      </c>
      <c r="BL453" s="1">
        <v>31380.635215330301</v>
      </c>
      <c r="BM453" s="1">
        <v>19398.873976255301</v>
      </c>
      <c r="BN453" s="1">
        <v>22334.019478056201</v>
      </c>
      <c r="BO453" s="1">
        <v>15072.979160983199</v>
      </c>
      <c r="BP453" s="1">
        <v>24547.788149391901</v>
      </c>
      <c r="BQ453" s="1">
        <v>15319.2947815232</v>
      </c>
      <c r="BR453" s="1">
        <v>19209.9328122158</v>
      </c>
      <c r="BS453" s="1">
        <v>22745.199567035499</v>
      </c>
      <c r="BT453" s="1">
        <v>22745.199567035499</v>
      </c>
      <c r="BU453" s="1">
        <v>13834.365485675</v>
      </c>
      <c r="BV453" s="7">
        <v>1.6441086214317</v>
      </c>
      <c r="BW453" s="7">
        <v>0.608232319303326</v>
      </c>
      <c r="BX453" s="1">
        <v>10734.6852745865</v>
      </c>
      <c r="BY453" s="1">
        <v>16954.8542839283</v>
      </c>
      <c r="BZ453" s="1">
        <v>812.97006911399205</v>
      </c>
      <c r="CA453" s="1">
        <v>12583.1318061968</v>
      </c>
      <c r="CB453" s="1">
        <v>5581.81613285403</v>
      </c>
      <c r="CC453" s="1">
        <v>14945.8303950798</v>
      </c>
      <c r="CD453" s="1">
        <v>17355.290561534199</v>
      </c>
      <c r="CE453" s="1">
        <v>14264.828108294399</v>
      </c>
      <c r="CF453" s="1">
        <v>13005.527655526201</v>
      </c>
      <c r="CG453" s="1">
        <v>15346.091137097799</v>
      </c>
      <c r="CH453" s="1">
        <v>13834.365485675</v>
      </c>
      <c r="CI453" s="1">
        <v>19478.921780076598</v>
      </c>
      <c r="CJ453" s="1">
        <v>15266.735930437801</v>
      </c>
      <c r="CK453" s="1">
        <v>14484.221219933001</v>
      </c>
      <c r="CL453" s="1">
        <v>19086.7165382319</v>
      </c>
      <c r="CM453" s="1">
        <v>11799.0221104507</v>
      </c>
      <c r="CN453" s="1">
        <v>13584.2724665038</v>
      </c>
      <c r="CO453" s="1">
        <v>9167.8730738955401</v>
      </c>
      <c r="CP453" s="1">
        <v>14930.7581198713</v>
      </c>
      <c r="CQ453" s="1">
        <v>9317.6901950572392</v>
      </c>
      <c r="CR453" s="1">
        <v>11684.1019880351</v>
      </c>
      <c r="CS453" s="1">
        <v>13834.365485675</v>
      </c>
      <c r="CT453" s="20">
        <v>12496.770138838199</v>
      </c>
      <c r="CU453" s="20">
        <v>16233.465010225</v>
      </c>
      <c r="CV453" s="20">
        <v>11067.754821035</v>
      </c>
      <c r="CW453" s="20">
        <v>5399.9813229946703</v>
      </c>
      <c r="CX453" s="20">
        <v>19839.378833492301</v>
      </c>
      <c r="CY453" s="20">
        <v>15141.003847632999</v>
      </c>
      <c r="CZ453" s="20">
        <v>14979.228395252299</v>
      </c>
      <c r="DA453" s="20">
        <v>19243.449129329299</v>
      </c>
      <c r="DB453" s="20">
        <v>13858.120867244699</v>
      </c>
      <c r="DC453" s="22">
        <v>15107.0051940785</v>
      </c>
      <c r="DD453" s="22">
        <v>17137.115809710001</v>
      </c>
      <c r="DE453" s="22">
        <v>13241.962730441301</v>
      </c>
      <c r="DF453" s="22">
        <v>14229.422629014</v>
      </c>
      <c r="DG453" s="22">
        <v>14830.555904360601</v>
      </c>
      <c r="DH453" s="22">
        <v>12413.1169971626</v>
      </c>
      <c r="DI453" s="22">
        <v>7750.2500350427699</v>
      </c>
      <c r="DJ453" s="22">
        <v>15109.727925277301</v>
      </c>
      <c r="DK453" s="22">
        <v>8219.8225212899706</v>
      </c>
      <c r="DL453" s="22">
        <v>14790.013999614899</v>
      </c>
      <c r="DM453" s="6">
        <v>-0.101508421295</v>
      </c>
      <c r="DN453" s="6">
        <v>-1.0728845056834999</v>
      </c>
      <c r="DO453" s="5">
        <v>0.60601496308756697</v>
      </c>
      <c r="DP453" s="5">
        <v>0.81794505133495299</v>
      </c>
      <c r="DQ453" s="24">
        <v>14251.016929560499</v>
      </c>
      <c r="DR453" s="26">
        <v>13282.899374599199</v>
      </c>
      <c r="DS453" t="s">
        <v>1443</v>
      </c>
      <c r="DT453" t="s">
        <v>1442</v>
      </c>
      <c r="DU453" t="s">
        <v>1041</v>
      </c>
      <c r="DV453" t="s">
        <v>1041</v>
      </c>
      <c r="DW453" t="s">
        <v>6547</v>
      </c>
      <c r="DX453" t="s">
        <v>6548</v>
      </c>
      <c r="DY453" t="s">
        <v>6549</v>
      </c>
      <c r="DZ453" t="s">
        <v>6550</v>
      </c>
      <c r="EA453" t="s">
        <v>6551</v>
      </c>
      <c r="EB453" t="str">
        <f>"FAP"</f>
        <v>FAP</v>
      </c>
      <c r="EC453" t="s">
        <v>1508</v>
      </c>
      <c r="ED453" t="s">
        <v>1506</v>
      </c>
      <c r="EE453">
        <v>9606</v>
      </c>
      <c r="EF453" s="15" t="str">
        <f>HYPERLINK("http://www.uniprot.org/uniprot/Q12884", "Q12884")</f>
        <v>Q12884</v>
      </c>
      <c r="EG453" t="s">
        <v>6552</v>
      </c>
      <c r="EH453" t="s">
        <v>6553</v>
      </c>
      <c r="EI453" t="s">
        <v>6554</v>
      </c>
      <c r="EJ453" t="s">
        <v>1542</v>
      </c>
      <c r="EK453" t="s">
        <v>1508</v>
      </c>
      <c r="EL453" t="s">
        <v>1508</v>
      </c>
      <c r="EM453" t="s">
        <v>2815</v>
      </c>
      <c r="EN453" t="s">
        <v>1508</v>
      </c>
      <c r="EO453" t="s">
        <v>1545</v>
      </c>
      <c r="EP453" t="s">
        <v>1868</v>
      </c>
      <c r="EQ453" t="s">
        <v>1514</v>
      </c>
      <c r="ER453" t="s">
        <v>6555</v>
      </c>
      <c r="ES453" t="s">
        <v>6556</v>
      </c>
      <c r="ET453" t="s">
        <v>6557</v>
      </c>
      <c r="EU453" t="s">
        <v>1508</v>
      </c>
      <c r="EV453" t="s">
        <v>1508</v>
      </c>
      <c r="EW453" t="s">
        <v>98</v>
      </c>
    </row>
    <row r="454" spans="1:153">
      <c r="A454">
        <v>483</v>
      </c>
      <c r="B454">
        <v>1</v>
      </c>
      <c r="C454" t="s">
        <v>1043</v>
      </c>
      <c r="D454" t="s">
        <v>98</v>
      </c>
      <c r="E454" t="s">
        <v>98</v>
      </c>
      <c r="F454" t="s">
        <v>98</v>
      </c>
      <c r="G454" t="s">
        <v>98</v>
      </c>
      <c r="H454" t="s">
        <v>98</v>
      </c>
      <c r="I454">
        <v>4.7</v>
      </c>
      <c r="J454">
        <v>472</v>
      </c>
      <c r="K454">
        <v>52390</v>
      </c>
      <c r="L454" t="s">
        <v>1044</v>
      </c>
      <c r="M454">
        <v>4</v>
      </c>
      <c r="N454">
        <v>4</v>
      </c>
      <c r="O454">
        <v>1</v>
      </c>
      <c r="P454">
        <v>3</v>
      </c>
      <c r="Q454">
        <v>1</v>
      </c>
      <c r="R454">
        <v>3</v>
      </c>
      <c r="S454">
        <v>1</v>
      </c>
      <c r="T454">
        <v>3</v>
      </c>
      <c r="U454">
        <v>1</v>
      </c>
      <c r="V454">
        <v>3</v>
      </c>
      <c r="W454" s="1">
        <v>18648.731690000001</v>
      </c>
      <c r="X454" s="1">
        <v>12779.195739999999</v>
      </c>
      <c r="Y454" s="1">
        <v>1368.616638</v>
      </c>
      <c r="Z454" s="1">
        <v>20070.989560000002</v>
      </c>
      <c r="AA454" s="1">
        <v>5618.8207689999999</v>
      </c>
      <c r="AB454" s="1">
        <v>15176.266299999999</v>
      </c>
      <c r="AC454" s="1">
        <v>24394.169310000001</v>
      </c>
      <c r="AD454" s="1">
        <v>18645.386470000001</v>
      </c>
      <c r="AE454" s="1">
        <v>17331.46082</v>
      </c>
      <c r="AF454" s="1">
        <v>17476.270509999998</v>
      </c>
      <c r="AG454" s="1">
        <v>16682.365689999999</v>
      </c>
      <c r="AH454">
        <v>1</v>
      </c>
      <c r="AI454" s="1">
        <v>7641.1337890000004</v>
      </c>
      <c r="AJ454" s="1">
        <v>5559.2270509999998</v>
      </c>
      <c r="AK454" s="1">
        <v>5122.8891599999997</v>
      </c>
      <c r="AL454" s="1">
        <v>6126.4570309999999</v>
      </c>
      <c r="AM454" s="1">
        <v>5796.6655270000001</v>
      </c>
      <c r="AN454" s="1">
        <v>12236.31445</v>
      </c>
      <c r="AO454" s="1">
        <v>7376.1997069999998</v>
      </c>
      <c r="AP454" s="1">
        <v>7277.4589839999999</v>
      </c>
      <c r="AQ454" s="1">
        <v>10898.662109999999</v>
      </c>
      <c r="AR454" s="1">
        <v>11540.606449999999</v>
      </c>
      <c r="AS454" s="1">
        <v>7957.5614260000002</v>
      </c>
      <c r="AT454" s="1">
        <v>11623.884053727201</v>
      </c>
      <c r="AU454" s="1">
        <v>15290.2066815454</v>
      </c>
      <c r="AV454" s="1">
        <v>7957.5614259090898</v>
      </c>
      <c r="AW454" s="1">
        <v>9320.0037177975701</v>
      </c>
      <c r="AX454" s="1">
        <v>11300.956943344299</v>
      </c>
      <c r="AY454" s="1">
        <v>972.39699952958995</v>
      </c>
      <c r="AZ454" s="1">
        <v>14684.145302568901</v>
      </c>
      <c r="BA454" s="1">
        <v>9938.2998161777195</v>
      </c>
      <c r="BB454" s="1">
        <v>10962.5979431093</v>
      </c>
      <c r="BC454" s="1">
        <v>14348.194873091799</v>
      </c>
      <c r="BD454" s="1">
        <v>12877.203106348101</v>
      </c>
      <c r="BE454" s="1">
        <v>10844.4088734454</v>
      </c>
      <c r="BF454" s="1">
        <v>11867.730678403201</v>
      </c>
      <c r="BG454" s="1">
        <v>11852.7583923814</v>
      </c>
      <c r="BH454" s="1">
        <v>11852.7583923814</v>
      </c>
      <c r="BI454" s="1">
        <v>15554.112649374199</v>
      </c>
      <c r="BJ454" s="1">
        <v>10493.8926750519</v>
      </c>
      <c r="BK454" s="1">
        <v>9131.4639132551802</v>
      </c>
      <c r="BL454" s="1">
        <v>9658.2167457234791</v>
      </c>
      <c r="BM454" s="1">
        <v>9137.9352369963308</v>
      </c>
      <c r="BN454" s="1">
        <v>20927.9175874506</v>
      </c>
      <c r="BO454" s="1">
        <v>12038.2540899141</v>
      </c>
      <c r="BP454" s="1">
        <v>12373.832423026901</v>
      </c>
      <c r="BQ454" s="1">
        <v>32062.648822601699</v>
      </c>
      <c r="BR454" s="1">
        <v>12158.9013428323</v>
      </c>
      <c r="BS454" s="1">
        <v>13429.734273308701</v>
      </c>
      <c r="BT454" s="1">
        <v>13429.734273308701</v>
      </c>
      <c r="BU454" s="1">
        <v>12616.631706418801</v>
      </c>
      <c r="BV454" s="7">
        <v>1.0644468813713699</v>
      </c>
      <c r="BW454" s="7">
        <v>0.93945505172757404</v>
      </c>
      <c r="BX454" s="1">
        <v>9920.6488917792394</v>
      </c>
      <c r="BY454" s="1">
        <v>12029.268374855001</v>
      </c>
      <c r="BZ454" s="1">
        <v>1035.0649536041501</v>
      </c>
      <c r="CA454" s="1">
        <v>15630.492672923599</v>
      </c>
      <c r="CB454" s="1">
        <v>10578.792245463999</v>
      </c>
      <c r="CC454" s="1">
        <v>11669.103192270901</v>
      </c>
      <c r="CD454" s="1">
        <v>15272.8912859714</v>
      </c>
      <c r="CE454" s="1">
        <v>13707.098687338001</v>
      </c>
      <c r="CF454" s="1">
        <v>11543.297205655001</v>
      </c>
      <c r="CG454" s="1">
        <v>12632.5689095817</v>
      </c>
      <c r="CH454" s="1">
        <v>12616.631706418801</v>
      </c>
      <c r="CI454" s="1">
        <v>14612.389703594399</v>
      </c>
      <c r="CJ454" s="1">
        <v>9858.5404858645707</v>
      </c>
      <c r="CK454" s="1">
        <v>8578.5999029756204</v>
      </c>
      <c r="CL454" s="1">
        <v>9073.4605124497702</v>
      </c>
      <c r="CM454" s="1">
        <v>8584.6794207556104</v>
      </c>
      <c r="CN454" s="1">
        <v>19660.837899668899</v>
      </c>
      <c r="CO454" s="1">
        <v>11309.398618749899</v>
      </c>
      <c r="CP454" s="1">
        <v>11624.6593790431</v>
      </c>
      <c r="CQ454" s="1">
        <v>30121.417408160301</v>
      </c>
      <c r="CR454" s="1">
        <v>11422.741289981001</v>
      </c>
      <c r="CS454" s="1">
        <v>12616.631706418801</v>
      </c>
      <c r="CT454" s="20">
        <v>11549.1107244837</v>
      </c>
      <c r="CU454" s="20">
        <v>11517.4512261612</v>
      </c>
      <c r="CV454" s="20">
        <v>13748.124338227801</v>
      </c>
      <c r="CW454" s="20">
        <v>10234.174538482701</v>
      </c>
      <c r="CX454" s="20">
        <v>14882.7916794012</v>
      </c>
      <c r="CY454" s="20">
        <v>9777.3486165382201</v>
      </c>
      <c r="CZ454" s="20">
        <v>8871.7788348412596</v>
      </c>
      <c r="DA454" s="20">
        <v>9147.9681928822392</v>
      </c>
      <c r="DB454" s="20">
        <v>10082.8292298907</v>
      </c>
      <c r="DC454" s="22">
        <v>11794.941992243401</v>
      </c>
      <c r="DD454" s="22">
        <v>15080.894542722401</v>
      </c>
      <c r="DE454" s="22">
        <v>12724.225527447499</v>
      </c>
      <c r="DF454" s="22">
        <v>12629.587881564201</v>
      </c>
      <c r="DG454" s="22">
        <v>12208.191503329601</v>
      </c>
      <c r="DH454" s="22">
        <v>17965.796969445699</v>
      </c>
      <c r="DI454" s="22">
        <v>9560.6326936238402</v>
      </c>
      <c r="DJ454" s="22">
        <v>11764.000128539899</v>
      </c>
      <c r="DK454" s="22">
        <v>26572.3264029655</v>
      </c>
      <c r="DL454" s="22">
        <v>14459.177416099301</v>
      </c>
      <c r="DM454" s="6">
        <v>0.38437712101604199</v>
      </c>
      <c r="DN454" s="6">
        <v>1.3052974511662501</v>
      </c>
      <c r="DO454" s="5">
        <v>2.2564495427505299E-2</v>
      </c>
      <c r="DP454" s="5">
        <v>0.18487051516920999</v>
      </c>
      <c r="DQ454" s="24">
        <v>11090.1752645455</v>
      </c>
      <c r="DR454" s="26">
        <v>14475.977505798101</v>
      </c>
      <c r="DS454" t="s">
        <v>1441</v>
      </c>
      <c r="DT454" t="s">
        <v>1442</v>
      </c>
      <c r="DU454" t="s">
        <v>1043</v>
      </c>
      <c r="DV454" t="s">
        <v>1043</v>
      </c>
      <c r="DW454" t="s">
        <v>6558</v>
      </c>
      <c r="DX454" t="s">
        <v>6559</v>
      </c>
      <c r="DY454" t="s">
        <v>6560</v>
      </c>
      <c r="DZ454" t="s">
        <v>6561</v>
      </c>
      <c r="EA454" t="s">
        <v>6562</v>
      </c>
      <c r="EB454" t="str">
        <f>"SELENBP1"</f>
        <v>SELENBP1</v>
      </c>
      <c r="EC454" t="s">
        <v>6563</v>
      </c>
      <c r="ED454" t="s">
        <v>1506</v>
      </c>
      <c r="EE454">
        <v>9606</v>
      </c>
      <c r="EF454" s="15" t="str">
        <f>HYPERLINK("http://www.uniprot.org/uniprot/Q13228", "Q13228")</f>
        <v>Q13228</v>
      </c>
      <c r="EG454" t="s">
        <v>6564</v>
      </c>
      <c r="EH454" t="s">
        <v>1890</v>
      </c>
      <c r="EI454" t="s">
        <v>6565</v>
      </c>
      <c r="EJ454" t="s">
        <v>2410</v>
      </c>
      <c r="EK454" t="s">
        <v>1508</v>
      </c>
      <c r="EL454" t="s">
        <v>1603</v>
      </c>
      <c r="EM454" t="s">
        <v>1508</v>
      </c>
      <c r="EN454" t="s">
        <v>2550</v>
      </c>
      <c r="EO454" t="s">
        <v>1574</v>
      </c>
      <c r="EP454" t="s">
        <v>3247</v>
      </c>
      <c r="EQ454" t="s">
        <v>1508</v>
      </c>
      <c r="ER454" t="s">
        <v>6566</v>
      </c>
      <c r="ES454" t="s">
        <v>6567</v>
      </c>
      <c r="ET454" t="s">
        <v>6568</v>
      </c>
      <c r="EU454" t="s">
        <v>6569</v>
      </c>
      <c r="EV454" t="s">
        <v>1508</v>
      </c>
      <c r="EW454" t="s">
        <v>98</v>
      </c>
    </row>
    <row r="455" spans="1:153">
      <c r="A455">
        <v>341</v>
      </c>
      <c r="B455">
        <v>1</v>
      </c>
      <c r="C455" t="s">
        <v>1045</v>
      </c>
      <c r="D455" t="s">
        <v>98</v>
      </c>
      <c r="E455" t="s">
        <v>98</v>
      </c>
      <c r="F455" t="s">
        <v>98</v>
      </c>
      <c r="G455" t="s">
        <v>98</v>
      </c>
      <c r="H455" t="s">
        <v>98</v>
      </c>
      <c r="I455">
        <v>11.4</v>
      </c>
      <c r="J455">
        <v>166</v>
      </c>
      <c r="K455">
        <v>18502</v>
      </c>
      <c r="L455" t="s">
        <v>1046</v>
      </c>
      <c r="M455">
        <v>3</v>
      </c>
      <c r="N455">
        <v>3</v>
      </c>
      <c r="O455">
        <v>1</v>
      </c>
      <c r="P455">
        <v>2</v>
      </c>
      <c r="Q455">
        <v>1</v>
      </c>
      <c r="R455">
        <v>2</v>
      </c>
      <c r="S455">
        <v>1</v>
      </c>
      <c r="T455">
        <v>2</v>
      </c>
      <c r="U455">
        <v>1</v>
      </c>
      <c r="V455">
        <v>2</v>
      </c>
      <c r="W455" s="1">
        <v>41054.984380000002</v>
      </c>
      <c r="X455" s="1">
        <v>9493.3132330000008</v>
      </c>
      <c r="Y455" s="1">
        <v>4650.2744140000004</v>
      </c>
      <c r="Z455" s="1">
        <v>18827.374510000001</v>
      </c>
      <c r="AA455" s="1">
        <v>6133.5838620000004</v>
      </c>
      <c r="AB455" s="1">
        <v>21284.15625</v>
      </c>
      <c r="AC455" s="1">
        <v>33817.53125</v>
      </c>
      <c r="AD455" s="1">
        <v>14061.02002</v>
      </c>
      <c r="AE455" s="1">
        <v>11683.56689</v>
      </c>
      <c r="AF455" s="1">
        <v>12939.186030000001</v>
      </c>
      <c r="AG455" s="1">
        <v>18810.52405</v>
      </c>
      <c r="AH455">
        <v>1</v>
      </c>
      <c r="AI455" s="1">
        <v>2717.710693</v>
      </c>
      <c r="AJ455" s="1">
        <v>2800.3305660000001</v>
      </c>
      <c r="AK455" s="1">
        <v>4469.8872069999998</v>
      </c>
      <c r="AL455" s="1">
        <v>3994.4045409999999</v>
      </c>
      <c r="AM455" s="1">
        <v>4421.0141599999997</v>
      </c>
      <c r="AN455" s="1">
        <v>4850.138672</v>
      </c>
      <c r="AO455" s="1">
        <v>5229.5268550000001</v>
      </c>
      <c r="AP455" s="1">
        <v>4256.6459960000002</v>
      </c>
      <c r="AQ455" s="1">
        <v>1870.944336</v>
      </c>
      <c r="AR455" s="1">
        <v>21987.14258</v>
      </c>
      <c r="AS455" s="1">
        <v>5659.7745610000002</v>
      </c>
      <c r="AT455" s="1">
        <v>11591.501593454501</v>
      </c>
      <c r="AU455" s="1">
        <v>17523.228626272699</v>
      </c>
      <c r="AV455" s="1">
        <v>5659.7745606363596</v>
      </c>
      <c r="AW455" s="1">
        <v>20517.8890133799</v>
      </c>
      <c r="AX455" s="1">
        <v>8395.1702656848101</v>
      </c>
      <c r="AY455" s="1">
        <v>3304.0025684408101</v>
      </c>
      <c r="AZ455" s="1">
        <v>13774.3035610807</v>
      </c>
      <c r="BA455" s="1">
        <v>10848.788006290801</v>
      </c>
      <c r="BB455" s="1">
        <v>15374.641095159701</v>
      </c>
      <c r="BC455" s="1">
        <v>19890.840402709098</v>
      </c>
      <c r="BD455" s="1">
        <v>9711.0677202266397</v>
      </c>
      <c r="BE455" s="1">
        <v>7310.48454433799</v>
      </c>
      <c r="BF455" s="1">
        <v>8786.7016543335503</v>
      </c>
      <c r="BG455" s="1">
        <v>13364.806942961201</v>
      </c>
      <c r="BH455" s="1">
        <v>13364.806942961201</v>
      </c>
      <c r="BI455" s="1">
        <v>5532.1081183245497</v>
      </c>
      <c r="BJ455" s="1">
        <v>5286.0529251068301</v>
      </c>
      <c r="BK455" s="1">
        <v>7967.4988960802502</v>
      </c>
      <c r="BL455" s="1">
        <v>6297.0856780469403</v>
      </c>
      <c r="BM455" s="1">
        <v>6969.34140632257</v>
      </c>
      <c r="BN455" s="1">
        <v>8295.2512237313003</v>
      </c>
      <c r="BO455" s="1">
        <v>8534.7978025562097</v>
      </c>
      <c r="BP455" s="1">
        <v>7237.5570036813197</v>
      </c>
      <c r="BQ455" s="1">
        <v>5504.1096426654703</v>
      </c>
      <c r="BR455" s="1">
        <v>23165.116893922699</v>
      </c>
      <c r="BS455" s="1">
        <v>9551.8293019661905</v>
      </c>
      <c r="BT455" s="1">
        <v>9551.8293019661905</v>
      </c>
      <c r="BU455" s="1">
        <v>11298.5996730966</v>
      </c>
      <c r="BV455" s="7">
        <v>0.84539939269733599</v>
      </c>
      <c r="BW455" s="7">
        <v>1.1828728629782801</v>
      </c>
      <c r="BX455" s="1">
        <v>17345.810911342702</v>
      </c>
      <c r="BY455" s="1">
        <v>7097.2718442006799</v>
      </c>
      <c r="BZ455" s="1">
        <v>2793.2017648302999</v>
      </c>
      <c r="CA455" s="1">
        <v>11644.787865366399</v>
      </c>
      <c r="CB455" s="1">
        <v>9171.5587920204398</v>
      </c>
      <c r="CC455" s="1">
        <v>12997.712244787501</v>
      </c>
      <c r="CD455" s="1">
        <v>16815.7043966899</v>
      </c>
      <c r="CE455" s="1">
        <v>8209.7307531222996</v>
      </c>
      <c r="CF455" s="1">
        <v>6180.2791941065998</v>
      </c>
      <c r="CG455" s="1">
        <v>7428.2722423862597</v>
      </c>
      <c r="CH455" s="1">
        <v>11298.5996730966</v>
      </c>
      <c r="CI455" s="1">
        <v>6543.7805682279604</v>
      </c>
      <c r="CJ455" s="1">
        <v>6252.72855737584</v>
      </c>
      <c r="CK455" s="1">
        <v>9424.5382299827597</v>
      </c>
      <c r="CL455" s="1">
        <v>7448.6517644109299</v>
      </c>
      <c r="CM455" s="1">
        <v>8243.8448223698706</v>
      </c>
      <c r="CN455" s="1">
        <v>9812.2275641391498</v>
      </c>
      <c r="CO455" s="1">
        <v>10095.5807116504</v>
      </c>
      <c r="CP455" s="1">
        <v>8561.1097739130491</v>
      </c>
      <c r="CQ455" s="1">
        <v>6510.6619311660797</v>
      </c>
      <c r="CR455" s="1">
        <v>27401.388141541</v>
      </c>
      <c r="CS455" s="1">
        <v>11298.5996730966</v>
      </c>
      <c r="CT455" s="20">
        <v>20193.103596989298</v>
      </c>
      <c r="CU455" s="20">
        <v>6795.2995774253404</v>
      </c>
      <c r="CV455" s="20">
        <v>10242.414926732999</v>
      </c>
      <c r="CW455" s="20">
        <v>8872.7835172053092</v>
      </c>
      <c r="CX455" s="20">
        <v>6664.8730952401702</v>
      </c>
      <c r="CY455" s="20">
        <v>6201.23303218208</v>
      </c>
      <c r="CZ455" s="20">
        <v>9746.6276248541508</v>
      </c>
      <c r="DA455" s="20">
        <v>7509.8171560003902</v>
      </c>
      <c r="DB455" s="20">
        <v>9682.5141007254806</v>
      </c>
      <c r="DC455" s="22">
        <v>13137.878672688699</v>
      </c>
      <c r="DD455" s="22">
        <v>16604.312825889701</v>
      </c>
      <c r="DE455" s="22">
        <v>7621.0486263476696</v>
      </c>
      <c r="DF455" s="22">
        <v>6761.8790215618101</v>
      </c>
      <c r="DG455" s="22">
        <v>7178.7275195573702</v>
      </c>
      <c r="DH455" s="22">
        <v>8966.2754524969405</v>
      </c>
      <c r="DI455" s="22">
        <v>8534.5067643916791</v>
      </c>
      <c r="DJ455" s="22">
        <v>8663.7288196436693</v>
      </c>
      <c r="DK455" s="22">
        <v>5743.5356241714398</v>
      </c>
      <c r="DL455" s="22">
        <v>34685.328375024299</v>
      </c>
      <c r="DM455" s="6">
        <v>0.30462609688903303</v>
      </c>
      <c r="DN455" s="6">
        <v>1.2351198510839101</v>
      </c>
      <c r="DO455" s="5">
        <v>0.32514417888366798</v>
      </c>
      <c r="DP455" s="5">
        <v>0.69019241608487703</v>
      </c>
      <c r="DQ455" s="24">
        <v>9545.4074030394695</v>
      </c>
      <c r="DR455" s="26">
        <v>11789.7221701773</v>
      </c>
      <c r="DS455" t="s">
        <v>1441</v>
      </c>
      <c r="DT455" t="s">
        <v>1442</v>
      </c>
      <c r="DU455" t="s">
        <v>1045</v>
      </c>
      <c r="DV455" t="s">
        <v>1045</v>
      </c>
      <c r="DW455" t="s">
        <v>6570</v>
      </c>
      <c r="DX455" t="s">
        <v>6571</v>
      </c>
      <c r="DY455" t="s">
        <v>6572</v>
      </c>
      <c r="DZ455" t="s">
        <v>6573</v>
      </c>
      <c r="EA455" t="s">
        <v>6574</v>
      </c>
      <c r="EB455" t="str">
        <f>"CFL1"</f>
        <v>CFL1</v>
      </c>
      <c r="EC455" t="s">
        <v>6575</v>
      </c>
      <c r="ED455" t="s">
        <v>1506</v>
      </c>
      <c r="EE455">
        <v>9606</v>
      </c>
      <c r="EF455" s="15" t="str">
        <f>HYPERLINK("http://www.uniprot.org/uniprot/P23528", "P23528")</f>
        <v>P23528</v>
      </c>
      <c r="EG455" t="s">
        <v>6576</v>
      </c>
      <c r="EH455" t="s">
        <v>1508</v>
      </c>
      <c r="EI455" t="s">
        <v>6577</v>
      </c>
      <c r="EJ455" t="s">
        <v>1508</v>
      </c>
      <c r="EK455" t="s">
        <v>1508</v>
      </c>
      <c r="EL455" t="s">
        <v>1508</v>
      </c>
      <c r="EM455" t="s">
        <v>1508</v>
      </c>
      <c r="EN455" t="s">
        <v>1508</v>
      </c>
      <c r="EO455" t="s">
        <v>1679</v>
      </c>
      <c r="EP455" t="s">
        <v>3086</v>
      </c>
      <c r="EQ455" t="s">
        <v>1514</v>
      </c>
      <c r="ER455" t="s">
        <v>6578</v>
      </c>
      <c r="ES455" t="s">
        <v>6579</v>
      </c>
      <c r="ET455" t="s">
        <v>6580</v>
      </c>
      <c r="EU455" t="s">
        <v>1508</v>
      </c>
      <c r="EV455" t="s">
        <v>6581</v>
      </c>
      <c r="EW455" t="s">
        <v>98</v>
      </c>
    </row>
    <row r="456" spans="1:153">
      <c r="A456">
        <v>306</v>
      </c>
      <c r="B456">
        <v>1</v>
      </c>
      <c r="C456" t="s">
        <v>1047</v>
      </c>
      <c r="D456" t="s">
        <v>98</v>
      </c>
      <c r="E456" t="s">
        <v>98</v>
      </c>
      <c r="F456" t="s">
        <v>98</v>
      </c>
      <c r="G456" t="s">
        <v>98</v>
      </c>
      <c r="H456" t="s">
        <v>98</v>
      </c>
      <c r="I456">
        <v>1.9</v>
      </c>
      <c r="J456">
        <v>1181</v>
      </c>
      <c r="K456">
        <v>129294</v>
      </c>
      <c r="L456" t="s">
        <v>1048</v>
      </c>
      <c r="M456">
        <v>3</v>
      </c>
      <c r="N456">
        <v>3</v>
      </c>
      <c r="O456">
        <v>1</v>
      </c>
      <c r="P456">
        <v>2</v>
      </c>
      <c r="Q456">
        <v>1</v>
      </c>
      <c r="R456">
        <v>2</v>
      </c>
      <c r="S456">
        <v>1</v>
      </c>
      <c r="T456">
        <v>2</v>
      </c>
      <c r="U456">
        <v>1</v>
      </c>
      <c r="V456">
        <v>2</v>
      </c>
      <c r="W456" s="1">
        <v>28000.912110000001</v>
      </c>
      <c r="X456" s="1">
        <v>20880.601320000002</v>
      </c>
      <c r="Y456" s="1">
        <v>3919.3384249999999</v>
      </c>
      <c r="Z456" s="1">
        <v>21206.304929999998</v>
      </c>
      <c r="AA456" s="1">
        <v>8029.3649590000005</v>
      </c>
      <c r="AB456" s="1">
        <v>20747.302729999999</v>
      </c>
      <c r="AC456" s="1">
        <v>31403.549070000001</v>
      </c>
      <c r="AD456" s="1">
        <v>20605.186519999999</v>
      </c>
      <c r="AE456" s="1">
        <v>26102.80762</v>
      </c>
      <c r="AF456" s="1">
        <v>22477.659670000001</v>
      </c>
      <c r="AG456" s="1">
        <v>22161.520990000001</v>
      </c>
      <c r="AH456">
        <v>1</v>
      </c>
      <c r="AI456" s="1">
        <v>1571.7075199999999</v>
      </c>
      <c r="AJ456" s="1">
        <v>1887.894775</v>
      </c>
      <c r="AK456" s="1">
        <v>2541.8483890000002</v>
      </c>
      <c r="AL456" s="1">
        <v>2648.2595209999999</v>
      </c>
      <c r="AM456" s="1">
        <v>2121.0708009999998</v>
      </c>
      <c r="AN456" s="1">
        <v>2949.6159670000002</v>
      </c>
      <c r="AO456" s="1">
        <v>1690.2680660000001</v>
      </c>
      <c r="AP456" s="1">
        <v>2531.9807129999999</v>
      </c>
      <c r="AQ456" s="1">
        <v>880.69982900000002</v>
      </c>
      <c r="AR456" s="1">
        <v>3358.9338379999999</v>
      </c>
      <c r="AS456" s="1">
        <v>2218.227942</v>
      </c>
      <c r="AT456" s="1">
        <v>11360.6843502272</v>
      </c>
      <c r="AU456" s="1">
        <v>20503.1407585454</v>
      </c>
      <c r="AV456" s="1">
        <v>2218.2279419090901</v>
      </c>
      <c r="AW456" s="1">
        <v>13993.9063580855</v>
      </c>
      <c r="AX456" s="1">
        <v>18465.229054270501</v>
      </c>
      <c r="AY456" s="1">
        <v>2784.6752836355799</v>
      </c>
      <c r="AZ456" s="1">
        <v>15514.7538686031</v>
      </c>
      <c r="BA456" s="1">
        <v>14201.954391625</v>
      </c>
      <c r="BB456" s="1">
        <v>14986.844177409001</v>
      </c>
      <c r="BC456" s="1">
        <v>18470.981160992102</v>
      </c>
      <c r="BD456" s="1">
        <v>14230.7145142391</v>
      </c>
      <c r="BE456" s="1">
        <v>16332.6981791121</v>
      </c>
      <c r="BF456" s="1">
        <v>15264.058260698401</v>
      </c>
      <c r="BG456" s="1">
        <v>15745.677728406101</v>
      </c>
      <c r="BH456" s="1">
        <v>15745.677728406101</v>
      </c>
      <c r="BI456" s="1">
        <v>3199.33094917684</v>
      </c>
      <c r="BJ456" s="1">
        <v>3563.69059383493</v>
      </c>
      <c r="BK456" s="1">
        <v>4530.8020751944796</v>
      </c>
      <c r="BL456" s="1">
        <v>4174.9194229750301</v>
      </c>
      <c r="BM456" s="1">
        <v>3343.6822466886301</v>
      </c>
      <c r="BN456" s="1">
        <v>5044.7641014982801</v>
      </c>
      <c r="BO456" s="1">
        <v>2758.5853511077798</v>
      </c>
      <c r="BP456" s="1">
        <v>4305.11599033127</v>
      </c>
      <c r="BQ456" s="1">
        <v>2590.9207066290401</v>
      </c>
      <c r="BR456" s="1">
        <v>3538.8907273017098</v>
      </c>
      <c r="BS456" s="1">
        <v>3743.63579794106</v>
      </c>
      <c r="BT456" s="1">
        <v>3743.63579794106</v>
      </c>
      <c r="BU456" s="1">
        <v>7677.6352353380698</v>
      </c>
      <c r="BV456" s="7">
        <v>0.48760271661645499</v>
      </c>
      <c r="BW456" s="7">
        <v>2.0508499356589698</v>
      </c>
      <c r="BX456" s="1">
        <v>6823.46675627881</v>
      </c>
      <c r="BY456" s="1">
        <v>9003.69584980744</v>
      </c>
      <c r="BZ456" s="1">
        <v>1357.81523319541</v>
      </c>
      <c r="CA456" s="1">
        <v>7565.0361339665596</v>
      </c>
      <c r="CB456" s="1">
        <v>6924.9115426193603</v>
      </c>
      <c r="CC456" s="1">
        <v>7307.6259344121599</v>
      </c>
      <c r="CD456" s="1">
        <v>9006.5005926711492</v>
      </c>
      <c r="CE456" s="1">
        <v>6938.9350565362201</v>
      </c>
      <c r="CF456" s="1">
        <v>7963.8680018117102</v>
      </c>
      <c r="CG456" s="1">
        <v>7442.7962745084096</v>
      </c>
      <c r="CH456" s="1">
        <v>7677.6352353380698</v>
      </c>
      <c r="CI456" s="1">
        <v>6561.3476712710999</v>
      </c>
      <c r="CJ456" s="1">
        <v>7308.5946250748702</v>
      </c>
      <c r="CK456" s="1">
        <v>9291.9951443961709</v>
      </c>
      <c r="CL456" s="1">
        <v>8562.1332299897495</v>
      </c>
      <c r="CM456" s="1">
        <v>6857.39052048545</v>
      </c>
      <c r="CN456" s="1">
        <v>10346.0541329724</v>
      </c>
      <c r="CO456" s="1">
        <v>5657.4445898291897</v>
      </c>
      <c r="CP456" s="1">
        <v>8829.1468517753292</v>
      </c>
      <c r="CQ456" s="1">
        <v>5313.58956448769</v>
      </c>
      <c r="CR456" s="1">
        <v>7257.7338203908703</v>
      </c>
      <c r="CS456" s="1">
        <v>7677.6352353380698</v>
      </c>
      <c r="CT456" s="20">
        <v>7943.5301009795303</v>
      </c>
      <c r="CU456" s="20">
        <v>8620.60971406309</v>
      </c>
      <c r="CV456" s="20">
        <v>6653.98459084558</v>
      </c>
      <c r="CW456" s="20">
        <v>6699.3236795162402</v>
      </c>
      <c r="CX456" s="20">
        <v>6682.7652771696803</v>
      </c>
      <c r="CY456" s="20">
        <v>7248.4033157619797</v>
      </c>
      <c r="CZ456" s="20">
        <v>9609.5547977365495</v>
      </c>
      <c r="DA456" s="20">
        <v>8632.44209237418</v>
      </c>
      <c r="DB456" s="20">
        <v>8054.1036178425502</v>
      </c>
      <c r="DC456" s="22">
        <v>7386.4308659550497</v>
      </c>
      <c r="DD456" s="22">
        <v>8893.2791502157106</v>
      </c>
      <c r="DE456" s="22">
        <v>6441.3758588634701</v>
      </c>
      <c r="DF456" s="22">
        <v>8713.3137970998196</v>
      </c>
      <c r="DG456" s="22">
        <v>7192.7636326248603</v>
      </c>
      <c r="DH456" s="22">
        <v>9454.0786581129505</v>
      </c>
      <c r="DI456" s="22">
        <v>4782.6371260990099</v>
      </c>
      <c r="DJ456" s="22">
        <v>8934.9787647482808</v>
      </c>
      <c r="DK456" s="22">
        <v>4687.5097000152</v>
      </c>
      <c r="DL456" s="22">
        <v>9187.01196882574</v>
      </c>
      <c r="DM456" s="6">
        <v>-4.2601530005207597E-2</v>
      </c>
      <c r="DN456" s="6">
        <v>-1.0299338438849199</v>
      </c>
      <c r="DO456" s="5">
        <v>0.76830658963138798</v>
      </c>
      <c r="DP456" s="5">
        <v>0.896997943394645</v>
      </c>
      <c r="DQ456" s="24">
        <v>7793.85746514326</v>
      </c>
      <c r="DR456" s="26">
        <v>7567.3379522560099</v>
      </c>
      <c r="DS456" t="s">
        <v>1443</v>
      </c>
      <c r="DT456" t="s">
        <v>1442</v>
      </c>
      <c r="DU456" t="s">
        <v>1047</v>
      </c>
      <c r="DV456" t="s">
        <v>1047</v>
      </c>
      <c r="DW456" t="s">
        <v>6582</v>
      </c>
      <c r="DX456" t="s">
        <v>6583</v>
      </c>
      <c r="DY456" t="s">
        <v>6584</v>
      </c>
      <c r="DZ456" t="s">
        <v>6585</v>
      </c>
      <c r="EA456" t="s">
        <v>6586</v>
      </c>
      <c r="EB456" t="str">
        <f>"ITGA2"</f>
        <v>ITGA2</v>
      </c>
      <c r="EC456" t="s">
        <v>6587</v>
      </c>
      <c r="ED456" t="s">
        <v>1506</v>
      </c>
      <c r="EE456">
        <v>9606</v>
      </c>
      <c r="EF456" s="15" t="str">
        <f>HYPERLINK("http://www.uniprot.org/uniprot/P17301", "P17301")</f>
        <v>P17301</v>
      </c>
      <c r="EG456" t="s">
        <v>6588</v>
      </c>
      <c r="EH456" t="s">
        <v>3170</v>
      </c>
      <c r="EI456" t="s">
        <v>2755</v>
      </c>
      <c r="EJ456" t="s">
        <v>1510</v>
      </c>
      <c r="EK456" t="s">
        <v>1508</v>
      </c>
      <c r="EL456" t="s">
        <v>1508</v>
      </c>
      <c r="EM456" t="s">
        <v>2780</v>
      </c>
      <c r="EN456" t="s">
        <v>2595</v>
      </c>
      <c r="EO456" t="s">
        <v>5060</v>
      </c>
      <c r="EP456" t="s">
        <v>1617</v>
      </c>
      <c r="EQ456" t="s">
        <v>1514</v>
      </c>
      <c r="ER456" t="s">
        <v>6589</v>
      </c>
      <c r="ES456" t="s">
        <v>6590</v>
      </c>
      <c r="ET456" t="s">
        <v>6591</v>
      </c>
      <c r="EU456" t="s">
        <v>1508</v>
      </c>
      <c r="EV456" t="s">
        <v>6592</v>
      </c>
      <c r="EW456" t="s">
        <v>98</v>
      </c>
    </row>
    <row r="457" spans="1:153">
      <c r="A457">
        <v>350</v>
      </c>
      <c r="B457">
        <v>1</v>
      </c>
      <c r="C457" t="s">
        <v>1049</v>
      </c>
      <c r="D457" t="s">
        <v>98</v>
      </c>
      <c r="E457" t="s">
        <v>98</v>
      </c>
      <c r="F457" t="s">
        <v>98</v>
      </c>
      <c r="G457" t="s">
        <v>98</v>
      </c>
      <c r="H457" t="s">
        <v>98</v>
      </c>
      <c r="I457">
        <v>3.6</v>
      </c>
      <c r="J457">
        <v>445</v>
      </c>
      <c r="K457">
        <v>50878</v>
      </c>
      <c r="L457" t="s">
        <v>1050</v>
      </c>
      <c r="M457">
        <v>3</v>
      </c>
      <c r="N457">
        <v>3</v>
      </c>
      <c r="O457">
        <v>1</v>
      </c>
      <c r="P457">
        <v>1</v>
      </c>
      <c r="Q457">
        <v>2</v>
      </c>
      <c r="R457">
        <v>1</v>
      </c>
      <c r="S457">
        <v>2</v>
      </c>
      <c r="T457">
        <v>1</v>
      </c>
      <c r="U457">
        <v>2</v>
      </c>
      <c r="V457">
        <v>1</v>
      </c>
      <c r="W457" s="1">
        <v>23257.650389999999</v>
      </c>
      <c r="X457" s="1">
        <v>10967.009770000001</v>
      </c>
      <c r="Y457" s="1">
        <v>2671.6303710000002</v>
      </c>
      <c r="Z457" s="1">
        <v>11177.62305</v>
      </c>
      <c r="AA457" s="1">
        <v>6769.8115230000003</v>
      </c>
      <c r="AB457" s="1">
        <v>9138.9072269999997</v>
      </c>
      <c r="AC457" s="1">
        <v>21099.162110000001</v>
      </c>
      <c r="AD457" s="1">
        <v>12769.615229999999</v>
      </c>
      <c r="AE457" s="1">
        <v>13370.12012</v>
      </c>
      <c r="AF457" s="1">
        <v>13932.777340000001</v>
      </c>
      <c r="AG457" s="1">
        <v>13609.186309999999</v>
      </c>
      <c r="AH457">
        <v>2</v>
      </c>
      <c r="AI457" s="1">
        <v>5704.3183600000002</v>
      </c>
      <c r="AJ457" s="1">
        <v>6794.0119619999996</v>
      </c>
      <c r="AK457" s="1">
        <v>6261.713135</v>
      </c>
      <c r="AL457" s="1">
        <v>11371.99438</v>
      </c>
      <c r="AM457" s="1">
        <v>8631.6018069999991</v>
      </c>
      <c r="AN457" s="1">
        <v>11216.849609999999</v>
      </c>
      <c r="AO457" s="1">
        <v>9694.2465819999998</v>
      </c>
      <c r="AP457" s="1">
        <v>8622.6425780000009</v>
      </c>
      <c r="AQ457" s="1">
        <v>10626.289059999999</v>
      </c>
      <c r="AR457" s="1">
        <v>18897.25879</v>
      </c>
      <c r="AS457" s="1">
        <v>9782.0926259999997</v>
      </c>
      <c r="AT457" s="1">
        <v>11198.4778332272</v>
      </c>
      <c r="AU457" s="1">
        <v>12614.863040090901</v>
      </c>
      <c r="AV457" s="1">
        <v>9782.0926263636302</v>
      </c>
      <c r="AW457" s="1">
        <v>11623.384995038001</v>
      </c>
      <c r="AX457" s="1">
        <v>9698.3963411774694</v>
      </c>
      <c r="AY457" s="1">
        <v>1898.18338056221</v>
      </c>
      <c r="AZ457" s="1">
        <v>8177.66560601726</v>
      </c>
      <c r="BA457" s="1">
        <v>11974.1168797884</v>
      </c>
      <c r="BB457" s="1">
        <v>6601.5028722167999</v>
      </c>
      <c r="BC457" s="1">
        <v>12410.133166089599</v>
      </c>
      <c r="BD457" s="1">
        <v>8819.1751440069002</v>
      </c>
      <c r="BE457" s="1">
        <v>8365.7719781499309</v>
      </c>
      <c r="BF457" s="1">
        <v>9461.4265085142306</v>
      </c>
      <c r="BG457" s="1">
        <v>9669.2759436407905</v>
      </c>
      <c r="BH457" s="1">
        <v>9669.2759436407905</v>
      </c>
      <c r="BI457" s="1">
        <v>11611.5766075266</v>
      </c>
      <c r="BJ457" s="1">
        <v>12824.738350886801</v>
      </c>
      <c r="BK457" s="1">
        <v>11161.398527585599</v>
      </c>
      <c r="BL457" s="1">
        <v>17927.684140675599</v>
      </c>
      <c r="BM457" s="1">
        <v>13606.963854740001</v>
      </c>
      <c r="BN457" s="1">
        <v>19184.314459073699</v>
      </c>
      <c r="BO457" s="1">
        <v>15821.399663792599</v>
      </c>
      <c r="BP457" s="1">
        <v>14661.042341620299</v>
      </c>
      <c r="BQ457" s="1">
        <v>31261.357676702399</v>
      </c>
      <c r="BR457" s="1">
        <v>19909.6907318577</v>
      </c>
      <c r="BS457" s="1">
        <v>16508.940059807799</v>
      </c>
      <c r="BT457" s="1">
        <v>16508.940059807799</v>
      </c>
      <c r="BU457" s="1">
        <v>12634.456734474399</v>
      </c>
      <c r="BV457" s="7">
        <v>1.3066600651503599</v>
      </c>
      <c r="BW457" s="7">
        <v>0.76530998893344704</v>
      </c>
      <c r="BX457" s="1">
        <v>15187.8129948841</v>
      </c>
      <c r="BY457" s="1">
        <v>12672.5071950169</v>
      </c>
      <c r="BZ457" s="1">
        <v>2480.2804197127498</v>
      </c>
      <c r="CA457" s="1">
        <v>10685.429073536299</v>
      </c>
      <c r="CB457" s="1">
        <v>15646.1003422623</v>
      </c>
      <c r="CC457" s="1">
        <v>8625.9201731010908</v>
      </c>
      <c r="CD457" s="1">
        <v>16215.8254113273</v>
      </c>
      <c r="CE457" s="1">
        <v>11523.6639682405</v>
      </c>
      <c r="CF457" s="1">
        <v>10931.220158002399</v>
      </c>
      <c r="CG457" s="1">
        <v>12362.8681780305</v>
      </c>
      <c r="CH457" s="1">
        <v>12634.456734474399</v>
      </c>
      <c r="CI457" s="1">
        <v>8886.4555650060902</v>
      </c>
      <c r="CJ457" s="1">
        <v>9814.9003653915806</v>
      </c>
      <c r="CK457" s="1">
        <v>8541.9297836283695</v>
      </c>
      <c r="CL457" s="1">
        <v>13720.2357513027</v>
      </c>
      <c r="CM457" s="1">
        <v>10413.5453570889</v>
      </c>
      <c r="CN457" s="1">
        <v>14681.9474863695</v>
      </c>
      <c r="CO457" s="1">
        <v>12108.2752016088</v>
      </c>
      <c r="CP457" s="1">
        <v>11220.242152218199</v>
      </c>
      <c r="CQ457" s="1">
        <v>23924.629297601699</v>
      </c>
      <c r="CR457" s="1">
        <v>15237.0851936663</v>
      </c>
      <c r="CS457" s="1">
        <v>12634.456734474399</v>
      </c>
      <c r="CT457" s="20">
        <v>17680.8730813988</v>
      </c>
      <c r="CU457" s="20">
        <v>12133.3217435631</v>
      </c>
      <c r="CV457" s="20">
        <v>9398.5909839407996</v>
      </c>
      <c r="CW457" s="20">
        <v>15136.4085836911</v>
      </c>
      <c r="CX457" s="20">
        <v>9050.8992454334093</v>
      </c>
      <c r="CY457" s="20">
        <v>9734.0679025071804</v>
      </c>
      <c r="CZ457" s="20">
        <v>8833.8554915946297</v>
      </c>
      <c r="DA457" s="20">
        <v>13832.900917962599</v>
      </c>
      <c r="DB457" s="20">
        <v>12230.8585291362</v>
      </c>
      <c r="DC457" s="22">
        <v>8718.9414983354109</v>
      </c>
      <c r="DD457" s="22">
        <v>16011.9749674412</v>
      </c>
      <c r="DE457" s="22">
        <v>10697.3548946475</v>
      </c>
      <c r="DF457" s="22">
        <v>11959.910862434001</v>
      </c>
      <c r="DG457" s="22">
        <v>11947.551074377199</v>
      </c>
      <c r="DH457" s="22">
        <v>13416.156981825299</v>
      </c>
      <c r="DI457" s="22">
        <v>10235.979441379999</v>
      </c>
      <c r="DJ457" s="22">
        <v>11354.7352930533</v>
      </c>
      <c r="DK457" s="22">
        <v>21105.682051788001</v>
      </c>
      <c r="DL457" s="22">
        <v>19287.4645872162</v>
      </c>
      <c r="DM457" s="6">
        <v>0.16667571059804001</v>
      </c>
      <c r="DN457" s="6">
        <v>1.1224676705243699</v>
      </c>
      <c r="DO457" s="5">
        <v>0.354283996009645</v>
      </c>
      <c r="DP457" s="5">
        <v>0.71970730820708795</v>
      </c>
      <c r="DQ457" s="24">
        <v>12003.530719914201</v>
      </c>
      <c r="DR457" s="26">
        <v>13473.5751652498</v>
      </c>
      <c r="DS457" t="s">
        <v>1441</v>
      </c>
      <c r="DT457" t="s">
        <v>1442</v>
      </c>
      <c r="DU457" t="s">
        <v>1049</v>
      </c>
      <c r="DV457" t="s">
        <v>1049</v>
      </c>
      <c r="DW457" t="s">
        <v>6593</v>
      </c>
      <c r="DX457" t="s">
        <v>6594</v>
      </c>
      <c r="DY457" t="s">
        <v>6595</v>
      </c>
      <c r="DZ457" t="s">
        <v>6596</v>
      </c>
      <c r="EA457" t="s">
        <v>6597</v>
      </c>
      <c r="EB457" t="str">
        <f>"MGAT1"</f>
        <v>MGAT1</v>
      </c>
      <c r="EC457" t="s">
        <v>6598</v>
      </c>
      <c r="ED457" t="s">
        <v>1506</v>
      </c>
      <c r="EE457">
        <v>9606</v>
      </c>
      <c r="EF457" s="15" t="str">
        <f>HYPERLINK("http://www.uniprot.org/uniprot/P26572", "P26572")</f>
        <v>P26572</v>
      </c>
      <c r="EG457" t="s">
        <v>6599</v>
      </c>
      <c r="EH457" t="s">
        <v>1508</v>
      </c>
      <c r="EI457" t="s">
        <v>2814</v>
      </c>
      <c r="EJ457" t="s">
        <v>1510</v>
      </c>
      <c r="EK457" t="s">
        <v>1508</v>
      </c>
      <c r="EL457" t="s">
        <v>1508</v>
      </c>
      <c r="EM457" t="s">
        <v>2815</v>
      </c>
      <c r="EN457" t="s">
        <v>3198</v>
      </c>
      <c r="EO457" t="s">
        <v>4931</v>
      </c>
      <c r="EP457" t="s">
        <v>4142</v>
      </c>
      <c r="EQ457" t="s">
        <v>1508</v>
      </c>
      <c r="ER457" t="s">
        <v>6600</v>
      </c>
      <c r="ES457" t="s">
        <v>6601</v>
      </c>
      <c r="ET457" t="s">
        <v>6602</v>
      </c>
      <c r="EU457" t="s">
        <v>2820</v>
      </c>
      <c r="EV457" t="s">
        <v>6603</v>
      </c>
      <c r="EW457" t="s">
        <v>98</v>
      </c>
    </row>
    <row r="458" spans="1:153">
      <c r="A458">
        <v>446</v>
      </c>
      <c r="B458">
        <v>1</v>
      </c>
      <c r="C458" t="s">
        <v>1051</v>
      </c>
      <c r="D458" t="s">
        <v>98</v>
      </c>
      <c r="E458" t="s">
        <v>98</v>
      </c>
      <c r="F458" t="s">
        <v>98</v>
      </c>
      <c r="G458" t="s">
        <v>98</v>
      </c>
      <c r="H458" t="s">
        <v>98</v>
      </c>
      <c r="I458">
        <v>0.7</v>
      </c>
      <c r="J458">
        <v>3460</v>
      </c>
      <c r="K458">
        <v>388383</v>
      </c>
      <c r="L458" t="s">
        <v>1052</v>
      </c>
      <c r="M458">
        <v>3</v>
      </c>
      <c r="N458">
        <v>3</v>
      </c>
      <c r="O458">
        <v>1</v>
      </c>
      <c r="P458">
        <v>2</v>
      </c>
      <c r="Q458">
        <v>1</v>
      </c>
      <c r="R458">
        <v>2</v>
      </c>
      <c r="S458">
        <v>1</v>
      </c>
      <c r="T458">
        <v>2</v>
      </c>
      <c r="U458">
        <v>1</v>
      </c>
      <c r="V458">
        <v>2</v>
      </c>
      <c r="W458" s="1">
        <v>18683.69385</v>
      </c>
      <c r="X458" s="1">
        <v>15743.25195</v>
      </c>
      <c r="Y458" s="1">
        <v>2222.1825560000002</v>
      </c>
      <c r="Z458" s="1">
        <v>15676.36865</v>
      </c>
      <c r="AA458" s="1">
        <v>7204.3809819999997</v>
      </c>
      <c r="AB458" s="1">
        <v>16989.0625</v>
      </c>
      <c r="AC458" s="1">
        <v>22673.005860000001</v>
      </c>
      <c r="AD458" s="1">
        <v>18936.265630000002</v>
      </c>
      <c r="AE458" s="1">
        <v>17849.798340000001</v>
      </c>
      <c r="AF458" s="1">
        <v>17393.098139999998</v>
      </c>
      <c r="AG458" s="1">
        <v>16794.325099999998</v>
      </c>
      <c r="AH458">
        <v>1</v>
      </c>
      <c r="AI458" s="1">
        <v>2943.0241700000001</v>
      </c>
      <c r="AJ458" s="1">
        <v>2956.2827149999998</v>
      </c>
      <c r="AK458" s="1">
        <v>6320.9213870000003</v>
      </c>
      <c r="AL458" s="1">
        <v>6801.8227539999998</v>
      </c>
      <c r="AM458" s="1">
        <v>6114.0170900000003</v>
      </c>
      <c r="AN458" s="1">
        <v>6111.626953</v>
      </c>
      <c r="AO458" s="1">
        <v>3194.8652339999999</v>
      </c>
      <c r="AP458" s="1">
        <v>6204.435547</v>
      </c>
      <c r="AQ458" s="1">
        <v>1493.810547</v>
      </c>
      <c r="AR458" s="1">
        <v>10156.152340000001</v>
      </c>
      <c r="AS458" s="1">
        <v>5229.695874</v>
      </c>
      <c r="AT458" s="1">
        <v>10349.640371318101</v>
      </c>
      <c r="AU458" s="1">
        <v>15469.584868909</v>
      </c>
      <c r="AV458" s="1">
        <v>5229.6958737272698</v>
      </c>
      <c r="AW458" s="1">
        <v>9337.4766197942699</v>
      </c>
      <c r="AX458" s="1">
        <v>13922.144715123601</v>
      </c>
      <c r="AY458" s="1">
        <v>1578.85238997174</v>
      </c>
      <c r="AZ458" s="1">
        <v>11468.9948089054</v>
      </c>
      <c r="BA458" s="1">
        <v>12742.7624287484</v>
      </c>
      <c r="BB458" s="1">
        <v>12272.073903833299</v>
      </c>
      <c r="BC458" s="1">
        <v>13335.8386712793</v>
      </c>
      <c r="BD458" s="1">
        <v>13078.0951623401</v>
      </c>
      <c r="BE458" s="1">
        <v>11168.7360643098</v>
      </c>
      <c r="BF458" s="1">
        <v>11811.2502476111</v>
      </c>
      <c r="BG458" s="1">
        <v>11932.3051342011</v>
      </c>
      <c r="BH458" s="1">
        <v>11932.3051342011</v>
      </c>
      <c r="BI458" s="1">
        <v>5990.7509453517696</v>
      </c>
      <c r="BJ458" s="1">
        <v>5580.4364966062703</v>
      </c>
      <c r="BK458" s="1">
        <v>11266.9362426559</v>
      </c>
      <c r="BL458" s="1">
        <v>10722.9150701156</v>
      </c>
      <c r="BM458" s="1">
        <v>9638.2121663009602</v>
      </c>
      <c r="BN458" s="1">
        <v>10452.7899900142</v>
      </c>
      <c r="BO458" s="1">
        <v>5214.14834164886</v>
      </c>
      <c r="BP458" s="1">
        <v>10549.375256781201</v>
      </c>
      <c r="BQ458" s="1">
        <v>4394.62408252967</v>
      </c>
      <c r="BR458" s="1">
        <v>10700.274275866699</v>
      </c>
      <c r="BS458" s="1">
        <v>8825.9985890354801</v>
      </c>
      <c r="BT458" s="1">
        <v>8825.9985890354801</v>
      </c>
      <c r="BU458" s="1">
        <v>10262.285723872599</v>
      </c>
      <c r="BV458" s="7">
        <v>0.86004218032090196</v>
      </c>
      <c r="BW458" s="7">
        <v>1.16273366921012</v>
      </c>
      <c r="BX458" s="1">
        <v>8030.6237507833102</v>
      </c>
      <c r="BY458" s="1">
        <v>11973.631695538001</v>
      </c>
      <c r="BZ458" s="1">
        <v>1357.8796518761601</v>
      </c>
      <c r="CA458" s="1">
        <v>9863.8193015401794</v>
      </c>
      <c r="CB458" s="1">
        <v>10959.3131825321</v>
      </c>
      <c r="CC458" s="1">
        <v>10554.501197312</v>
      </c>
      <c r="CD458" s="1">
        <v>11469.3837672549</v>
      </c>
      <c r="CE458" s="1">
        <v>11247.713477863201</v>
      </c>
      <c r="CF458" s="1">
        <v>9605.5841161777607</v>
      </c>
      <c r="CG458" s="1">
        <v>10158.1734152712</v>
      </c>
      <c r="CH458" s="1">
        <v>10262.285723872599</v>
      </c>
      <c r="CI458" s="1">
        <v>6965.6478280129104</v>
      </c>
      <c r="CJ458" s="1">
        <v>6488.5614034931205</v>
      </c>
      <c r="CK458" s="1">
        <v>13100.4461181799</v>
      </c>
      <c r="CL458" s="1">
        <v>12467.8943841041</v>
      </c>
      <c r="CM458" s="1">
        <v>11206.673796748801</v>
      </c>
      <c r="CN458" s="1">
        <v>12153.8108585721</v>
      </c>
      <c r="CO458" s="1">
        <v>6062.6658330912796</v>
      </c>
      <c r="CP458" s="1">
        <v>12266.113800191701</v>
      </c>
      <c r="CQ458" s="1">
        <v>5109.7773842789102</v>
      </c>
      <c r="CR458" s="1">
        <v>12441.5691703332</v>
      </c>
      <c r="CS458" s="1">
        <v>10262.285723872599</v>
      </c>
      <c r="CT458" s="20">
        <v>9348.8403728630692</v>
      </c>
      <c r="CU458" s="20">
        <v>11464.181757025601</v>
      </c>
      <c r="CV458" s="20">
        <v>8675.9270513781503</v>
      </c>
      <c r="CW458" s="20">
        <v>10602.299518644901</v>
      </c>
      <c r="CX458" s="20">
        <v>7094.5470001316298</v>
      </c>
      <c r="CY458" s="20">
        <v>6435.1236324210504</v>
      </c>
      <c r="CZ458" s="20">
        <v>13548.161927674601</v>
      </c>
      <c r="DA458" s="20">
        <v>12570.275817203699</v>
      </c>
      <c r="DB458" s="20">
        <v>13162.399268459099</v>
      </c>
      <c r="DC458" s="22">
        <v>10668.3202066304</v>
      </c>
      <c r="DD458" s="22">
        <v>11325.2012225649</v>
      </c>
      <c r="DE458" s="22">
        <v>10441.191547898399</v>
      </c>
      <c r="DF458" s="22">
        <v>10509.5248426587</v>
      </c>
      <c r="DG458" s="22">
        <v>9816.9206331105197</v>
      </c>
      <c r="DH458" s="22">
        <v>11105.9813119068</v>
      </c>
      <c r="DI458" s="22">
        <v>5125.1992372319</v>
      </c>
      <c r="DJ458" s="22">
        <v>12413.143440768799</v>
      </c>
      <c r="DK458" s="22">
        <v>4507.71192675568</v>
      </c>
      <c r="DL458" s="22">
        <v>15748.8339621511</v>
      </c>
      <c r="DM458" s="6">
        <v>-2.2032937473095301E-2</v>
      </c>
      <c r="DN458" s="6">
        <v>-1.01536606549678</v>
      </c>
      <c r="DO458" s="5">
        <v>0.91247467233433799</v>
      </c>
      <c r="DP458" s="5">
        <v>0.96395113642534602</v>
      </c>
      <c r="DQ458" s="24">
        <v>10322.417371755701</v>
      </c>
      <c r="DR458" s="26">
        <v>10166.202833167699</v>
      </c>
      <c r="DS458" t="s">
        <v>1443</v>
      </c>
      <c r="DT458" t="s">
        <v>1442</v>
      </c>
      <c r="DU458" t="s">
        <v>1051</v>
      </c>
      <c r="DV458" t="s">
        <v>1051</v>
      </c>
      <c r="DW458" t="s">
        <v>6604</v>
      </c>
      <c r="DX458" t="s">
        <v>1508</v>
      </c>
      <c r="DY458" t="s">
        <v>6605</v>
      </c>
      <c r="DZ458" t="s">
        <v>6606</v>
      </c>
      <c r="EA458" t="s">
        <v>6607</v>
      </c>
      <c r="EB458" t="str">
        <f>"RELN"</f>
        <v>RELN</v>
      </c>
      <c r="EC458" t="s">
        <v>1508</v>
      </c>
      <c r="ED458" t="s">
        <v>1506</v>
      </c>
      <c r="EE458">
        <v>9606</v>
      </c>
      <c r="EF458" s="15" t="str">
        <f>HYPERLINK("http://www.uniprot.org/uniprot/P78509", "P78509")</f>
        <v>P78509</v>
      </c>
      <c r="EG458" t="s">
        <v>6608</v>
      </c>
      <c r="EH458" t="s">
        <v>1763</v>
      </c>
      <c r="EI458" t="s">
        <v>1788</v>
      </c>
      <c r="EJ458" t="s">
        <v>1542</v>
      </c>
      <c r="EK458" t="s">
        <v>1508</v>
      </c>
      <c r="EL458" t="s">
        <v>6609</v>
      </c>
      <c r="EM458" t="s">
        <v>2137</v>
      </c>
      <c r="EN458" t="s">
        <v>3659</v>
      </c>
      <c r="EO458" t="s">
        <v>6610</v>
      </c>
      <c r="EP458" t="s">
        <v>1617</v>
      </c>
      <c r="EQ458" t="s">
        <v>1508</v>
      </c>
      <c r="ER458" t="s">
        <v>6611</v>
      </c>
      <c r="ES458" t="s">
        <v>6612</v>
      </c>
      <c r="ET458" t="s">
        <v>6613</v>
      </c>
      <c r="EU458" t="s">
        <v>1508</v>
      </c>
      <c r="EV458" t="s">
        <v>6614</v>
      </c>
      <c r="EW458" t="s">
        <v>98</v>
      </c>
    </row>
    <row r="459" spans="1:153">
      <c r="A459">
        <v>414</v>
      </c>
      <c r="B459">
        <v>1</v>
      </c>
      <c r="C459" t="s">
        <v>1053</v>
      </c>
      <c r="D459" t="s">
        <v>98</v>
      </c>
      <c r="E459" t="s">
        <v>98</v>
      </c>
      <c r="F459" t="s">
        <v>98</v>
      </c>
      <c r="G459" t="s">
        <v>98</v>
      </c>
      <c r="H459" t="s">
        <v>98</v>
      </c>
      <c r="I459">
        <v>4.3</v>
      </c>
      <c r="J459">
        <v>483</v>
      </c>
      <c r="K459">
        <v>53139</v>
      </c>
      <c r="L459" t="s">
        <v>1054</v>
      </c>
      <c r="M459">
        <v>4</v>
      </c>
      <c r="N459">
        <v>4</v>
      </c>
      <c r="O459">
        <v>1</v>
      </c>
      <c r="P459">
        <v>3</v>
      </c>
      <c r="Q459">
        <v>1</v>
      </c>
      <c r="R459">
        <v>3</v>
      </c>
      <c r="S459">
        <v>1</v>
      </c>
      <c r="T459">
        <v>3</v>
      </c>
      <c r="U459">
        <v>1</v>
      </c>
      <c r="V459">
        <v>3</v>
      </c>
      <c r="W459" s="1">
        <v>25127.151119999999</v>
      </c>
      <c r="X459" s="1">
        <v>13741.9118</v>
      </c>
      <c r="Y459" s="1">
        <v>2364.0475160000001</v>
      </c>
      <c r="Z459" s="1">
        <v>17366.827150000001</v>
      </c>
      <c r="AA459" s="1">
        <v>5572.4294120000004</v>
      </c>
      <c r="AB459" s="1">
        <v>25333.03442</v>
      </c>
      <c r="AC459" s="1">
        <v>25332.281739999999</v>
      </c>
      <c r="AD459" s="1">
        <v>14325.6178</v>
      </c>
      <c r="AE459" s="1">
        <v>35878.611449999997</v>
      </c>
      <c r="AF459" s="1">
        <v>16215.197749999999</v>
      </c>
      <c r="AG459" s="1">
        <v>19877.006959999999</v>
      </c>
      <c r="AH459">
        <v>1</v>
      </c>
      <c r="AI459" s="1">
        <v>285.70480300000003</v>
      </c>
      <c r="AJ459" s="1">
        <v>1450.852173</v>
      </c>
      <c r="AK459" s="1">
        <v>829.03094499999997</v>
      </c>
      <c r="AL459" s="1">
        <v>782.244507</v>
      </c>
      <c r="AM459" s="1">
        <v>1466.505615</v>
      </c>
      <c r="AN459" s="1">
        <v>2648.952393</v>
      </c>
      <c r="AO459" s="1">
        <v>1686.2514650000001</v>
      </c>
      <c r="AP459" s="1">
        <v>1698.4185789999999</v>
      </c>
      <c r="AQ459" s="1">
        <v>1248.9951169999999</v>
      </c>
      <c r="AR459" s="1">
        <v>3225.2204590000001</v>
      </c>
      <c r="AS459" s="1">
        <v>1532.2176059999999</v>
      </c>
      <c r="AT459" s="1">
        <v>9908.5686718181805</v>
      </c>
      <c r="AU459" s="1">
        <v>18284.919738000001</v>
      </c>
      <c r="AV459" s="1">
        <v>1532.2176056363601</v>
      </c>
      <c r="AW459" s="1">
        <v>12557.6980648844</v>
      </c>
      <c r="AX459" s="1">
        <v>12152.310421613</v>
      </c>
      <c r="AY459" s="1">
        <v>1679.64691315098</v>
      </c>
      <c r="AZ459" s="1">
        <v>12705.751878992</v>
      </c>
      <c r="BA459" s="1">
        <v>9856.2450161226898</v>
      </c>
      <c r="BB459" s="1">
        <v>18299.354105654402</v>
      </c>
      <c r="BC459" s="1">
        <v>14899.975086939599</v>
      </c>
      <c r="BD459" s="1">
        <v>9893.8088696273808</v>
      </c>
      <c r="BE459" s="1">
        <v>22449.482846032901</v>
      </c>
      <c r="BF459" s="1">
        <v>11011.3653644773</v>
      </c>
      <c r="BG459" s="1">
        <v>14122.5390594207</v>
      </c>
      <c r="BH459" s="1">
        <v>14122.5390594207</v>
      </c>
      <c r="BI459" s="1">
        <v>581.57399321113701</v>
      </c>
      <c r="BJ459" s="1">
        <v>2738.7057321375701</v>
      </c>
      <c r="BK459" s="1">
        <v>1477.73373984912</v>
      </c>
      <c r="BL459" s="1">
        <v>1233.1902367924399</v>
      </c>
      <c r="BM459" s="1">
        <v>2311.8175910171799</v>
      </c>
      <c r="BN459" s="1">
        <v>4530.5355301476602</v>
      </c>
      <c r="BO459" s="1">
        <v>2752.0300970018002</v>
      </c>
      <c r="BP459" s="1">
        <v>2887.8138546581399</v>
      </c>
      <c r="BQ459" s="1">
        <v>3674.4043822380099</v>
      </c>
      <c r="BR459" s="1">
        <v>3398.0135740496999</v>
      </c>
      <c r="BS459" s="1">
        <v>2585.87702888883</v>
      </c>
      <c r="BT459" s="1">
        <v>2585.87702888883</v>
      </c>
      <c r="BU459" s="1">
        <v>6043.1075899193902</v>
      </c>
      <c r="BV459" s="7">
        <v>0.42790517799192901</v>
      </c>
      <c r="BW459" s="7">
        <v>2.3369663454244498</v>
      </c>
      <c r="BX459" s="1">
        <v>5373.5040256232596</v>
      </c>
      <c r="BY459" s="1">
        <v>5200.0365539735203</v>
      </c>
      <c r="BZ459" s="1">
        <v>718.72961133546801</v>
      </c>
      <c r="CA459" s="1">
        <v>5436.8570193013602</v>
      </c>
      <c r="CB459" s="1">
        <v>4217.5382779560396</v>
      </c>
      <c r="CC459" s="1">
        <v>7830.3883757173799</v>
      </c>
      <c r="CD459" s="1">
        <v>6375.7764916522101</v>
      </c>
      <c r="CE459" s="1">
        <v>4233.6120453760304</v>
      </c>
      <c r="CF459" s="1">
        <v>9606.2499530584701</v>
      </c>
      <c r="CG459" s="1">
        <v>4711.8202562208198</v>
      </c>
      <c r="CH459" s="1">
        <v>6043.1075899193902</v>
      </c>
      <c r="CI459" s="1">
        <v>1359.11884950853</v>
      </c>
      <c r="CJ459" s="1">
        <v>6400.2631260265398</v>
      </c>
      <c r="CK459" s="1">
        <v>3453.4140175256198</v>
      </c>
      <c r="CL459" s="1">
        <v>2881.9240808899499</v>
      </c>
      <c r="CM459" s="1">
        <v>5402.6399069673898</v>
      </c>
      <c r="CN459" s="1">
        <v>10587.709060704799</v>
      </c>
      <c r="CO459" s="1">
        <v>6431.4017182884199</v>
      </c>
      <c r="CP459" s="1">
        <v>6748.7237901865601</v>
      </c>
      <c r="CQ459" s="1">
        <v>8586.9593807703695</v>
      </c>
      <c r="CR459" s="1">
        <v>7941.0433638496297</v>
      </c>
      <c r="CS459" s="1">
        <v>6043.1075899193902</v>
      </c>
      <c r="CT459" s="20">
        <v>6255.5578417665201</v>
      </c>
      <c r="CU459" s="20">
        <v>4978.7871978845196</v>
      </c>
      <c r="CV459" s="20">
        <v>4782.1004669931999</v>
      </c>
      <c r="CW459" s="20">
        <v>4080.14656662166</v>
      </c>
      <c r="CX459" s="20">
        <v>1384.26931631911</v>
      </c>
      <c r="CY459" s="20">
        <v>6347.5525520701203</v>
      </c>
      <c r="CZ459" s="20">
        <v>3571.4365671723099</v>
      </c>
      <c r="DA459" s="20">
        <v>2905.5893052169799</v>
      </c>
      <c r="DB459" s="20">
        <v>6345.4781364159699</v>
      </c>
      <c r="DC459" s="22">
        <v>7914.8307411916203</v>
      </c>
      <c r="DD459" s="22">
        <v>6295.6260932004798</v>
      </c>
      <c r="DE459" s="22">
        <v>3930.0391490465299</v>
      </c>
      <c r="DF459" s="22">
        <v>10510.2533386204</v>
      </c>
      <c r="DG459" s="22">
        <v>4553.5317819308102</v>
      </c>
      <c r="DH459" s="22">
        <v>9674.8995300646402</v>
      </c>
      <c r="DI459" s="22">
        <v>5436.9177006242398</v>
      </c>
      <c r="DJ459" s="22">
        <v>6829.61839538818</v>
      </c>
      <c r="DK459" s="22">
        <v>7575.1909142569302</v>
      </c>
      <c r="DL459" s="22">
        <v>10051.961429569499</v>
      </c>
      <c r="DM459" s="6">
        <v>0.688091809042915</v>
      </c>
      <c r="DN459" s="6">
        <v>1.6111710502164001</v>
      </c>
      <c r="DO459" s="5">
        <v>5.1030131479597798E-3</v>
      </c>
      <c r="DP459" s="5">
        <v>7.8133849805511593E-2</v>
      </c>
      <c r="DQ459" s="24">
        <v>4516.7686611622703</v>
      </c>
      <c r="DR459" s="26">
        <v>7277.2869073893298</v>
      </c>
      <c r="DS459" t="s">
        <v>1441</v>
      </c>
      <c r="DT459" t="s">
        <v>1444</v>
      </c>
      <c r="DU459" t="s">
        <v>1053</v>
      </c>
      <c r="DV459" t="s">
        <v>1053</v>
      </c>
      <c r="DW459" t="s">
        <v>6615</v>
      </c>
      <c r="DX459" t="s">
        <v>1508</v>
      </c>
      <c r="DY459" t="s">
        <v>6616</v>
      </c>
      <c r="DZ459" t="s">
        <v>6617</v>
      </c>
      <c r="EA459" t="s">
        <v>6618</v>
      </c>
      <c r="EB459" t="str">
        <f>"PGD"</f>
        <v>PGD</v>
      </c>
      <c r="EC459" t="s">
        <v>6619</v>
      </c>
      <c r="ED459" t="s">
        <v>1506</v>
      </c>
      <c r="EE459">
        <v>9606</v>
      </c>
      <c r="EF459" s="15" t="str">
        <f>HYPERLINK("http://www.uniprot.org/uniprot/P52209", "P52209")</f>
        <v>P52209</v>
      </c>
      <c r="EG459" t="s">
        <v>6620</v>
      </c>
      <c r="EH459" t="s">
        <v>6621</v>
      </c>
      <c r="EI459" t="s">
        <v>3082</v>
      </c>
      <c r="EJ459" t="s">
        <v>1542</v>
      </c>
      <c r="EK459" t="s">
        <v>1508</v>
      </c>
      <c r="EL459" t="s">
        <v>1508</v>
      </c>
      <c r="EM459" t="s">
        <v>1508</v>
      </c>
      <c r="EN459" t="s">
        <v>6622</v>
      </c>
      <c r="EO459" t="s">
        <v>1574</v>
      </c>
      <c r="EP459" t="s">
        <v>3247</v>
      </c>
      <c r="EQ459" t="s">
        <v>1514</v>
      </c>
      <c r="ER459" t="s">
        <v>6623</v>
      </c>
      <c r="ES459" t="s">
        <v>6624</v>
      </c>
      <c r="ET459" t="s">
        <v>6625</v>
      </c>
      <c r="EU459" t="s">
        <v>6626</v>
      </c>
      <c r="EV459" t="s">
        <v>6627</v>
      </c>
      <c r="EW459" t="s">
        <v>98</v>
      </c>
    </row>
    <row r="460" spans="1:153">
      <c r="A460">
        <v>616</v>
      </c>
      <c r="B460">
        <v>1</v>
      </c>
      <c r="C460" t="s">
        <v>1055</v>
      </c>
      <c r="D460" t="s">
        <v>98</v>
      </c>
      <c r="E460" t="s">
        <v>98</v>
      </c>
      <c r="F460" t="s">
        <v>98</v>
      </c>
      <c r="G460" t="s">
        <v>98</v>
      </c>
      <c r="H460" t="s">
        <v>98</v>
      </c>
      <c r="I460">
        <v>6</v>
      </c>
      <c r="J460">
        <v>999</v>
      </c>
      <c r="K460">
        <v>111334</v>
      </c>
      <c r="L460" t="s">
        <v>1056</v>
      </c>
      <c r="M460">
        <v>7</v>
      </c>
      <c r="N460">
        <v>7</v>
      </c>
      <c r="O460">
        <v>1</v>
      </c>
      <c r="P460">
        <v>3</v>
      </c>
      <c r="Q460">
        <v>4</v>
      </c>
      <c r="R460">
        <v>3</v>
      </c>
      <c r="S460">
        <v>4</v>
      </c>
      <c r="T460">
        <v>3</v>
      </c>
      <c r="U460">
        <v>4</v>
      </c>
      <c r="V460">
        <v>3</v>
      </c>
      <c r="W460" s="1">
        <v>16865.66748</v>
      </c>
      <c r="X460" s="1">
        <v>3590.4560540000002</v>
      </c>
      <c r="Y460" s="1">
        <v>1200.44281</v>
      </c>
      <c r="Z460" s="1">
        <v>10542.206050000001</v>
      </c>
      <c r="AA460" s="1">
        <v>2317.9639889999999</v>
      </c>
      <c r="AB460" s="1">
        <v>8748.2287589999996</v>
      </c>
      <c r="AC460" s="1">
        <v>12501.12061</v>
      </c>
      <c r="AD460" s="1">
        <v>12310.97315</v>
      </c>
      <c r="AE460" s="1">
        <v>7918.5593259999996</v>
      </c>
      <c r="AF460" s="1">
        <v>8624.9233390000009</v>
      </c>
      <c r="AG460" s="1">
        <v>9268.8998620000002</v>
      </c>
      <c r="AH460">
        <v>4</v>
      </c>
      <c r="AI460" s="1">
        <v>6892.2951659999999</v>
      </c>
      <c r="AJ460" s="1">
        <v>7428.9353629999996</v>
      </c>
      <c r="AK460" s="1">
        <v>8977.8684080000003</v>
      </c>
      <c r="AL460" s="1">
        <v>7031.286255</v>
      </c>
      <c r="AM460" s="1">
        <v>6466.8547369999997</v>
      </c>
      <c r="AN460" s="1">
        <v>8566.4179079999994</v>
      </c>
      <c r="AO460" s="1">
        <v>7531.5678710000002</v>
      </c>
      <c r="AP460" s="1">
        <v>8972.0098880000005</v>
      </c>
      <c r="AQ460" s="1">
        <v>4005.8694150000001</v>
      </c>
      <c r="AR460" s="1">
        <v>15684.29297</v>
      </c>
      <c r="AS460" s="1">
        <v>8155.7397979999996</v>
      </c>
      <c r="AT460" s="1">
        <v>8345.5717821818107</v>
      </c>
      <c r="AU460" s="1">
        <v>8535.4037662727205</v>
      </c>
      <c r="AV460" s="1">
        <v>8155.7397980909</v>
      </c>
      <c r="AW460" s="1">
        <v>8428.8886895737996</v>
      </c>
      <c r="AX460" s="1">
        <v>3175.1285525910498</v>
      </c>
      <c r="AY460" s="1">
        <v>852.91012409193695</v>
      </c>
      <c r="AZ460" s="1">
        <v>7712.78790141631</v>
      </c>
      <c r="BA460" s="1">
        <v>4099.9031705873704</v>
      </c>
      <c r="BB460" s="1">
        <v>6319.2957149983004</v>
      </c>
      <c r="BC460" s="1">
        <v>7352.9257079795698</v>
      </c>
      <c r="BD460" s="1">
        <v>8502.4197242798491</v>
      </c>
      <c r="BE460" s="1">
        <v>4954.6945818141703</v>
      </c>
      <c r="BF460" s="1">
        <v>5856.98574822108</v>
      </c>
      <c r="BG460" s="1">
        <v>6585.5186649768202</v>
      </c>
      <c r="BH460" s="1">
        <v>6585.5186649768202</v>
      </c>
      <c r="BI460" s="1">
        <v>14029.794319140001</v>
      </c>
      <c r="BJ460" s="1">
        <v>14023.253533995699</v>
      </c>
      <c r="BK460" s="1">
        <v>16002.8996968589</v>
      </c>
      <c r="BL460" s="1">
        <v>11084.6589322983</v>
      </c>
      <c r="BM460" s="1">
        <v>10194.4297973583</v>
      </c>
      <c r="BN460" s="1">
        <v>14651.248848732001</v>
      </c>
      <c r="BO460" s="1">
        <v>12291.8211718818</v>
      </c>
      <c r="BP460" s="1">
        <v>15255.070086404299</v>
      </c>
      <c r="BQ460" s="1">
        <v>11784.8211997046</v>
      </c>
      <c r="BR460" s="1">
        <v>16524.5883464217</v>
      </c>
      <c r="BS460" s="1">
        <v>13764.193881245999</v>
      </c>
      <c r="BT460" s="1">
        <v>13764.193881245999</v>
      </c>
      <c r="BU460" s="1">
        <v>9520.7329399214595</v>
      </c>
      <c r="BV460" s="7">
        <v>1.4457073807344401</v>
      </c>
      <c r="BW460" s="7">
        <v>0.69170290843502402</v>
      </c>
      <c r="BX460" s="1">
        <v>12185.7065899059</v>
      </c>
      <c r="BY460" s="1">
        <v>4590.3067832615798</v>
      </c>
      <c r="BZ460" s="1">
        <v>1233.0584615028399</v>
      </c>
      <c r="CA460" s="1">
        <v>11150.434395116899</v>
      </c>
      <c r="CB460" s="1">
        <v>5927.2602740147304</v>
      </c>
      <c r="CC460" s="1">
        <v>9135.8524562166203</v>
      </c>
      <c r="CD460" s="1">
        <v>10630.1789660181</v>
      </c>
      <c r="CE460" s="1">
        <v>12292.0109494935</v>
      </c>
      <c r="CF460" s="1">
        <v>7163.0385262137297</v>
      </c>
      <c r="CG460" s="1">
        <v>8467.4875250596997</v>
      </c>
      <c r="CH460" s="1">
        <v>9520.7329399214595</v>
      </c>
      <c r="CI460" s="1">
        <v>9704.4495352943904</v>
      </c>
      <c r="CJ460" s="1">
        <v>9699.9252551865702</v>
      </c>
      <c r="CK460" s="1">
        <v>11069.2522637112</v>
      </c>
      <c r="CL460" s="1">
        <v>7667.2908224810599</v>
      </c>
      <c r="CM460" s="1">
        <v>7051.51674066947</v>
      </c>
      <c r="CN460" s="1">
        <v>10134.3114408732</v>
      </c>
      <c r="CO460" s="1">
        <v>8502.2884545539</v>
      </c>
      <c r="CP460" s="1">
        <v>10551.976347145999</v>
      </c>
      <c r="CQ460" s="1">
        <v>8151.5950992224598</v>
      </c>
      <c r="CR460" s="1">
        <v>11430.1058199114</v>
      </c>
      <c r="CS460" s="1">
        <v>9520.7329399214595</v>
      </c>
      <c r="CT460" s="20">
        <v>14185.974748034299</v>
      </c>
      <c r="CU460" s="20">
        <v>4394.9999984906999</v>
      </c>
      <c r="CV460" s="20">
        <v>9807.5960686046601</v>
      </c>
      <c r="CW460" s="20">
        <v>5734.1721788034401</v>
      </c>
      <c r="CX460" s="20">
        <v>9884.0301775911103</v>
      </c>
      <c r="CY460" s="20">
        <v>9620.0396915046404</v>
      </c>
      <c r="CZ460" s="20">
        <v>11447.550773016999</v>
      </c>
      <c r="DA460" s="20">
        <v>7730.2515918149202</v>
      </c>
      <c r="DB460" s="20">
        <v>8282.1076505181609</v>
      </c>
      <c r="DC460" s="22">
        <v>9234.3728558456896</v>
      </c>
      <c r="DD460" s="22">
        <v>10496.546132299</v>
      </c>
      <c r="DE460" s="22">
        <v>11410.607238984199</v>
      </c>
      <c r="DF460" s="22">
        <v>7837.1216606574899</v>
      </c>
      <c r="DG460" s="22">
        <v>8183.03149564265</v>
      </c>
      <c r="DH460" s="22">
        <v>9260.5911661031405</v>
      </c>
      <c r="DI460" s="22">
        <v>7187.5843897182804</v>
      </c>
      <c r="DJ460" s="22">
        <v>10678.459218165401</v>
      </c>
      <c r="DK460" s="22">
        <v>7191.1239350466703</v>
      </c>
      <c r="DL460" s="22">
        <v>14468.4996131225</v>
      </c>
      <c r="DM460" s="6">
        <v>9.0772923446132706E-2</v>
      </c>
      <c r="DN460" s="6">
        <v>1.0649480071422599</v>
      </c>
      <c r="DO460" s="5">
        <v>0.63045986586925096</v>
      </c>
      <c r="DP460" s="5">
        <v>0.82936551369278999</v>
      </c>
      <c r="DQ460" s="24">
        <v>9009.6358753754394</v>
      </c>
      <c r="DR460" s="26">
        <v>9594.7937705584809</v>
      </c>
      <c r="DS460" t="s">
        <v>1441</v>
      </c>
      <c r="DT460" t="s">
        <v>1442</v>
      </c>
      <c r="DU460" t="s">
        <v>1055</v>
      </c>
      <c r="DV460" t="s">
        <v>1055</v>
      </c>
      <c r="DW460" t="s">
        <v>6628</v>
      </c>
      <c r="DX460" t="s">
        <v>6629</v>
      </c>
      <c r="DY460" t="s">
        <v>6630</v>
      </c>
      <c r="DZ460" t="s">
        <v>6631</v>
      </c>
      <c r="EA460" t="s">
        <v>6632</v>
      </c>
      <c r="EB460" t="str">
        <f>"HYOU1"</f>
        <v>HYOU1</v>
      </c>
      <c r="EC460" t="s">
        <v>6633</v>
      </c>
      <c r="ED460" t="s">
        <v>1506</v>
      </c>
      <c r="EE460">
        <v>9606</v>
      </c>
      <c r="EF460" s="15" t="str">
        <f>HYPERLINK("http://www.uniprot.org/uniprot/Q9Y4L1", "Q9Y4L1")</f>
        <v>Q9Y4L1</v>
      </c>
      <c r="EG460" t="s">
        <v>6634</v>
      </c>
      <c r="EH460" t="s">
        <v>4772</v>
      </c>
      <c r="EI460" t="s">
        <v>2957</v>
      </c>
      <c r="EJ460" t="s">
        <v>2410</v>
      </c>
      <c r="EK460" t="s">
        <v>1508</v>
      </c>
      <c r="EL460" t="s">
        <v>1508</v>
      </c>
      <c r="EM460" t="s">
        <v>1528</v>
      </c>
      <c r="EN460" t="s">
        <v>2673</v>
      </c>
      <c r="EO460" t="s">
        <v>1949</v>
      </c>
      <c r="EP460" t="s">
        <v>2731</v>
      </c>
      <c r="EQ460" t="s">
        <v>1508</v>
      </c>
      <c r="ER460" t="s">
        <v>6635</v>
      </c>
      <c r="ES460" t="s">
        <v>6636</v>
      </c>
      <c r="ET460" t="s">
        <v>6637</v>
      </c>
      <c r="EU460" t="s">
        <v>1508</v>
      </c>
      <c r="EV460" t="s">
        <v>6638</v>
      </c>
      <c r="EW460" t="s">
        <v>98</v>
      </c>
    </row>
    <row r="461" spans="1:153">
      <c r="A461">
        <v>360</v>
      </c>
      <c r="B461">
        <v>1</v>
      </c>
      <c r="C461" t="s">
        <v>1057</v>
      </c>
      <c r="D461" t="s">
        <v>98</v>
      </c>
      <c r="E461" t="s">
        <v>98</v>
      </c>
      <c r="F461" t="s">
        <v>98</v>
      </c>
      <c r="G461" t="s">
        <v>98</v>
      </c>
      <c r="H461" t="s">
        <v>98</v>
      </c>
      <c r="I461">
        <v>2.5</v>
      </c>
      <c r="J461">
        <v>1452</v>
      </c>
      <c r="K461">
        <v>163681</v>
      </c>
      <c r="L461" t="s">
        <v>1058</v>
      </c>
      <c r="M461">
        <v>4</v>
      </c>
      <c r="N461">
        <v>4</v>
      </c>
      <c r="O461">
        <v>1</v>
      </c>
      <c r="P461">
        <v>3</v>
      </c>
      <c r="Q461">
        <v>1</v>
      </c>
      <c r="R461">
        <v>3</v>
      </c>
      <c r="S461">
        <v>1</v>
      </c>
      <c r="T461">
        <v>3</v>
      </c>
      <c r="U461">
        <v>1</v>
      </c>
      <c r="V461">
        <v>3</v>
      </c>
      <c r="W461" s="1">
        <v>16001.307860000001</v>
      </c>
      <c r="X461" s="1">
        <v>13384.456179999999</v>
      </c>
      <c r="Y461" s="1">
        <v>1445.7469779999999</v>
      </c>
      <c r="Z461" s="1">
        <v>14050.555420000001</v>
      </c>
      <c r="AA461" s="1">
        <v>7038.4555659999996</v>
      </c>
      <c r="AB461" s="1">
        <v>15216.264279999999</v>
      </c>
      <c r="AC461" s="1">
        <v>26503.308590000001</v>
      </c>
      <c r="AD461" s="1">
        <v>13680.499019999999</v>
      </c>
      <c r="AE461" s="1">
        <v>14786.707759999999</v>
      </c>
      <c r="AF461" s="1">
        <v>17016.61621</v>
      </c>
      <c r="AG461" s="1">
        <v>15297.57454</v>
      </c>
      <c r="AH461">
        <v>1</v>
      </c>
      <c r="AI461" s="1">
        <v>778.05371100000002</v>
      </c>
      <c r="AJ461" s="1">
        <v>2136.8461910000001</v>
      </c>
      <c r="AK461" s="1">
        <v>2344.0859380000002</v>
      </c>
      <c r="AL461" s="1">
        <v>2400.429932</v>
      </c>
      <c r="AM461" s="1">
        <v>1934.8569339999999</v>
      </c>
      <c r="AN461" s="1">
        <v>2784.2998050000001</v>
      </c>
      <c r="AO461" s="1">
        <v>1896.6976320000001</v>
      </c>
      <c r="AP461" s="1">
        <v>2653.203857</v>
      </c>
      <c r="AQ461" s="1">
        <v>1385.204712</v>
      </c>
      <c r="AR461" s="1">
        <v>2568.1364749999998</v>
      </c>
      <c r="AS461" s="1">
        <v>2088.1815190000002</v>
      </c>
      <c r="AT461" s="1">
        <v>8063.2495049999998</v>
      </c>
      <c r="AU461" s="1">
        <v>14038.317491272701</v>
      </c>
      <c r="AV461" s="1">
        <v>2088.18151872727</v>
      </c>
      <c r="AW461" s="1">
        <v>7996.9110620424899</v>
      </c>
      <c r="AX461" s="1">
        <v>11836.2036295297</v>
      </c>
      <c r="AY461" s="1">
        <v>1027.1978174549799</v>
      </c>
      <c r="AZ461" s="1">
        <v>10279.532892601301</v>
      </c>
      <c r="BA461" s="1">
        <v>12449.281536738201</v>
      </c>
      <c r="BB461" s="1">
        <v>10991.4905418953</v>
      </c>
      <c r="BC461" s="1">
        <v>15588.7512133943</v>
      </c>
      <c r="BD461" s="1">
        <v>9448.2656479223297</v>
      </c>
      <c r="BE461" s="1">
        <v>9252.1401690817493</v>
      </c>
      <c r="BF461" s="1">
        <v>11555.5900855663</v>
      </c>
      <c r="BG461" s="1">
        <v>10868.8694626059</v>
      </c>
      <c r="BH461" s="1">
        <v>10868.8694626059</v>
      </c>
      <c r="BI461" s="1">
        <v>1583.7878778643201</v>
      </c>
      <c r="BJ461" s="1">
        <v>4033.6245283261101</v>
      </c>
      <c r="BK461" s="1">
        <v>4178.2938267623804</v>
      </c>
      <c r="BL461" s="1">
        <v>3784.2218510417001</v>
      </c>
      <c r="BM461" s="1">
        <v>3050.1324034294698</v>
      </c>
      <c r="BN461" s="1">
        <v>4762.0218568177597</v>
      </c>
      <c r="BO461" s="1">
        <v>3095.4866913494702</v>
      </c>
      <c r="BP461" s="1">
        <v>4511.2311842397903</v>
      </c>
      <c r="BQ461" s="1">
        <v>4075.1178245555502</v>
      </c>
      <c r="BR461" s="1">
        <v>2705.7259226142601</v>
      </c>
      <c r="BS461" s="1">
        <v>3524.1604071036199</v>
      </c>
      <c r="BT461" s="1">
        <v>3524.1604071036199</v>
      </c>
      <c r="BU461" s="1">
        <v>6188.9934100864402</v>
      </c>
      <c r="BV461" s="7">
        <v>0.56942384222936104</v>
      </c>
      <c r="BW461" s="7">
        <v>1.7561610980054501</v>
      </c>
      <c r="BX461" s="1">
        <v>4553.63182291472</v>
      </c>
      <c r="BY461" s="1">
        <v>6739.8165481359301</v>
      </c>
      <c r="BZ461" s="1">
        <v>584.91092794482904</v>
      </c>
      <c r="CA461" s="1">
        <v>5853.41111602813</v>
      </c>
      <c r="CB461" s="1">
        <v>7088.91772564451</v>
      </c>
      <c r="CC461" s="1">
        <v>6258.8167761937502</v>
      </c>
      <c r="CD461" s="1">
        <v>8876.6066114886398</v>
      </c>
      <c r="CE461" s="1">
        <v>5380.0677276436099</v>
      </c>
      <c r="CF461" s="1">
        <v>5268.3892039231396</v>
      </c>
      <c r="CG461" s="1">
        <v>6580.0285057506799</v>
      </c>
      <c r="CH461" s="1">
        <v>6188.9934100864402</v>
      </c>
      <c r="CI461" s="1">
        <v>2781.3866585979299</v>
      </c>
      <c r="CJ461" s="1">
        <v>7083.6944806069096</v>
      </c>
      <c r="CK461" s="1">
        <v>7337.7570745964404</v>
      </c>
      <c r="CL461" s="1">
        <v>6645.7032010216299</v>
      </c>
      <c r="CM461" s="1">
        <v>5356.5238706687196</v>
      </c>
      <c r="CN461" s="1">
        <v>8362.8775327950607</v>
      </c>
      <c r="CO461" s="1">
        <v>5436.1733067415598</v>
      </c>
      <c r="CP461" s="1">
        <v>7922.4487098709997</v>
      </c>
      <c r="CQ461" s="1">
        <v>7156.5633932730698</v>
      </c>
      <c r="CR461" s="1">
        <v>4751.6906071600797</v>
      </c>
      <c r="CS461" s="1">
        <v>6188.9934100864402</v>
      </c>
      <c r="CT461" s="20">
        <v>5301.1046651347297</v>
      </c>
      <c r="CU461" s="20">
        <v>6453.0531656182502</v>
      </c>
      <c r="CV461" s="20">
        <v>5148.4892709314299</v>
      </c>
      <c r="CW461" s="20">
        <v>6857.9871510660596</v>
      </c>
      <c r="CX461" s="20">
        <v>2832.8561624384101</v>
      </c>
      <c r="CY461" s="20">
        <v>7025.3553788461804</v>
      </c>
      <c r="CZ461" s="20">
        <v>7588.5294390557601</v>
      </c>
      <c r="DA461" s="20">
        <v>6700.2750955784404</v>
      </c>
      <c r="DB461" s="20">
        <v>6291.3141896954003</v>
      </c>
      <c r="DC461" s="22">
        <v>6326.31142247344</v>
      </c>
      <c r="DD461" s="22">
        <v>8765.0180767052007</v>
      </c>
      <c r="DE461" s="22">
        <v>4994.2877541778198</v>
      </c>
      <c r="DF461" s="22">
        <v>5764.1749371777896</v>
      </c>
      <c r="DG461" s="22">
        <v>6358.9796082285502</v>
      </c>
      <c r="DH461" s="22">
        <v>7641.8797917592901</v>
      </c>
      <c r="DI461" s="22">
        <v>4595.5808966244904</v>
      </c>
      <c r="DJ461" s="22">
        <v>8017.4123475215802</v>
      </c>
      <c r="DK461" s="22">
        <v>6313.3329960112496</v>
      </c>
      <c r="DL461" s="22">
        <v>6014.8029068645901</v>
      </c>
      <c r="DM461" s="6">
        <v>0.105532101913238</v>
      </c>
      <c r="DN461" s="6">
        <v>1.075898832791</v>
      </c>
      <c r="DO461" s="5">
        <v>0.51857957967026203</v>
      </c>
      <c r="DP461" s="5">
        <v>0.79938692223385899</v>
      </c>
      <c r="DQ461" s="24">
        <v>6022.1071687071899</v>
      </c>
      <c r="DR461" s="26">
        <v>6479.1780737544004</v>
      </c>
      <c r="DS461" t="s">
        <v>1441</v>
      </c>
      <c r="DT461" t="s">
        <v>1442</v>
      </c>
      <c r="DU461" t="s">
        <v>1057</v>
      </c>
      <c r="DV461" t="s">
        <v>1057</v>
      </c>
      <c r="DW461" t="s">
        <v>6639</v>
      </c>
      <c r="DX461" t="s">
        <v>1508</v>
      </c>
      <c r="DY461" t="s">
        <v>6640</v>
      </c>
      <c r="DZ461" t="s">
        <v>6641</v>
      </c>
      <c r="EA461" t="s">
        <v>6642</v>
      </c>
      <c r="EB461" t="str">
        <f>"PTPRM"</f>
        <v>PTPRM</v>
      </c>
      <c r="EC461" t="s">
        <v>6643</v>
      </c>
      <c r="ED461" t="s">
        <v>1506</v>
      </c>
      <c r="EE461">
        <v>9606</v>
      </c>
      <c r="EF461" s="15" t="str">
        <f>HYPERLINK("http://www.uniprot.org/uniprot/P28827", "P28827")</f>
        <v>P28827</v>
      </c>
      <c r="EG461" t="s">
        <v>6644</v>
      </c>
      <c r="EH461" t="s">
        <v>1763</v>
      </c>
      <c r="EI461" t="s">
        <v>2755</v>
      </c>
      <c r="EJ461" t="s">
        <v>1542</v>
      </c>
      <c r="EK461" t="s">
        <v>1508</v>
      </c>
      <c r="EL461" t="s">
        <v>1508</v>
      </c>
      <c r="EM461" t="s">
        <v>2756</v>
      </c>
      <c r="EN461" t="s">
        <v>1508</v>
      </c>
      <c r="EO461" t="s">
        <v>6645</v>
      </c>
      <c r="EP461" t="s">
        <v>1575</v>
      </c>
      <c r="EQ461" t="s">
        <v>1514</v>
      </c>
      <c r="ER461" t="s">
        <v>6646</v>
      </c>
      <c r="ES461" t="s">
        <v>6647</v>
      </c>
      <c r="ET461" t="s">
        <v>6648</v>
      </c>
      <c r="EU461" t="s">
        <v>1508</v>
      </c>
      <c r="EV461" t="s">
        <v>1508</v>
      </c>
      <c r="EW461" t="s">
        <v>98</v>
      </c>
    </row>
    <row r="462" spans="1:153">
      <c r="A462">
        <v>62</v>
      </c>
      <c r="B462">
        <v>1</v>
      </c>
      <c r="C462" t="s">
        <v>1059</v>
      </c>
      <c r="D462" t="s">
        <v>98</v>
      </c>
      <c r="E462" t="s">
        <v>98</v>
      </c>
      <c r="F462" t="s">
        <v>98</v>
      </c>
      <c r="G462" t="s">
        <v>98</v>
      </c>
      <c r="H462" t="s">
        <v>98</v>
      </c>
      <c r="I462">
        <v>1.2</v>
      </c>
      <c r="J462">
        <v>1838</v>
      </c>
      <c r="K462">
        <v>205125</v>
      </c>
      <c r="L462" t="s">
        <v>1060</v>
      </c>
      <c r="M462">
        <v>5</v>
      </c>
      <c r="N462">
        <v>5</v>
      </c>
      <c r="O462">
        <v>1</v>
      </c>
      <c r="P462">
        <v>2</v>
      </c>
      <c r="Q462">
        <v>3</v>
      </c>
      <c r="R462">
        <v>2</v>
      </c>
      <c r="S462">
        <v>3</v>
      </c>
      <c r="T462">
        <v>2</v>
      </c>
      <c r="U462">
        <v>3</v>
      </c>
      <c r="V462">
        <v>2</v>
      </c>
      <c r="W462" s="1">
        <v>8604.3073729999996</v>
      </c>
      <c r="X462" s="1">
        <v>6093.5068359999996</v>
      </c>
      <c r="Y462" s="1">
        <v>1205.186279</v>
      </c>
      <c r="Z462" s="1">
        <v>10685.091549999999</v>
      </c>
      <c r="AA462" s="1">
        <v>2682.9216310000002</v>
      </c>
      <c r="AB462" s="1">
        <v>6832.8968500000001</v>
      </c>
      <c r="AC462" s="1">
        <v>8472.4831539999996</v>
      </c>
      <c r="AD462" s="1">
        <v>9811.2231439999996</v>
      </c>
      <c r="AE462" s="1">
        <v>8188.5808109999998</v>
      </c>
      <c r="AF462" s="1">
        <v>8459.8359380000002</v>
      </c>
      <c r="AG462" s="1">
        <v>7758.9830320000001</v>
      </c>
      <c r="AH462">
        <v>3</v>
      </c>
      <c r="AI462" s="1">
        <v>7499.6417229999997</v>
      </c>
      <c r="AJ462" s="1">
        <v>6595.231323</v>
      </c>
      <c r="AK462" s="1">
        <v>11300.16992</v>
      </c>
      <c r="AL462" s="1">
        <v>8249.2873540000001</v>
      </c>
      <c r="AM462" s="1">
        <v>5628.3498529999997</v>
      </c>
      <c r="AN462" s="1">
        <v>9396.3217779999995</v>
      </c>
      <c r="AO462" s="1">
        <v>11742.246090000001</v>
      </c>
      <c r="AP462" s="1">
        <v>7997.6237789999996</v>
      </c>
      <c r="AQ462" s="1">
        <v>5330.2233889999998</v>
      </c>
      <c r="AR462" s="1">
        <v>10050.651610000001</v>
      </c>
      <c r="AS462" s="1">
        <v>8378.974682</v>
      </c>
      <c r="AT462" s="1">
        <v>7771.0790045000003</v>
      </c>
      <c r="AU462" s="1">
        <v>7163.1833270909001</v>
      </c>
      <c r="AV462" s="1">
        <v>8378.9746819090906</v>
      </c>
      <c r="AW462" s="1">
        <v>4300.1410518675802</v>
      </c>
      <c r="AX462" s="1">
        <v>5388.6378915118103</v>
      </c>
      <c r="AY462" s="1">
        <v>856.28034106496898</v>
      </c>
      <c r="AZ462" s="1">
        <v>7817.3244235124503</v>
      </c>
      <c r="BA462" s="1">
        <v>4745.4226871400897</v>
      </c>
      <c r="BB462" s="1">
        <v>4935.7529363653903</v>
      </c>
      <c r="BC462" s="1">
        <v>4983.3563835578798</v>
      </c>
      <c r="BD462" s="1">
        <v>6775.9986284152101</v>
      </c>
      <c r="BE462" s="1">
        <v>5123.6487985629301</v>
      </c>
      <c r="BF462" s="1">
        <v>5744.8787164407904</v>
      </c>
      <c r="BG462" s="1">
        <v>5512.7284078187204</v>
      </c>
      <c r="BH462" s="1">
        <v>5512.7284078187204</v>
      </c>
      <c r="BI462" s="1">
        <v>15266.0947197935</v>
      </c>
      <c r="BJ462" s="1">
        <v>12449.5094436291</v>
      </c>
      <c r="BK462" s="1">
        <v>20142.363150041601</v>
      </c>
      <c r="BL462" s="1">
        <v>13004.809282026799</v>
      </c>
      <c r="BM462" s="1">
        <v>8872.6003265690597</v>
      </c>
      <c r="BN462" s="1">
        <v>16070.643542112601</v>
      </c>
      <c r="BO462" s="1">
        <v>19163.8170918248</v>
      </c>
      <c r="BP462" s="1">
        <v>13598.325547603201</v>
      </c>
      <c r="BQ462" s="1">
        <v>15680.9229373865</v>
      </c>
      <c r="BR462" s="1">
        <v>10589.121281158399</v>
      </c>
      <c r="BS462" s="1">
        <v>14140.9406020263</v>
      </c>
      <c r="BT462" s="1">
        <v>14140.9406020263</v>
      </c>
      <c r="BU462" s="1">
        <v>8829.2222177305994</v>
      </c>
      <c r="BV462" s="7">
        <v>1.60160660285895</v>
      </c>
      <c r="BW462" s="7">
        <v>0.62437305029521295</v>
      </c>
      <c r="BX462" s="1">
        <v>6887.1343018959697</v>
      </c>
      <c r="BY462" s="1">
        <v>8630.4780274612694</v>
      </c>
      <c r="BZ462" s="1">
        <v>1371.42424814797</v>
      </c>
      <c r="CA462" s="1">
        <v>12520.2784133881</v>
      </c>
      <c r="CB462" s="1">
        <v>7600.3003090802404</v>
      </c>
      <c r="CC462" s="1">
        <v>7905.1344929632796</v>
      </c>
      <c r="CD462" s="1">
        <v>7981.3764883056101</v>
      </c>
      <c r="CE462" s="1">
        <v>10852.484144233</v>
      </c>
      <c r="CF462" s="1">
        <v>8206.0697465087305</v>
      </c>
      <c r="CG462" s="1">
        <v>9201.03568487544</v>
      </c>
      <c r="CH462" s="1">
        <v>8829.2222177305994</v>
      </c>
      <c r="CI462" s="1">
        <v>9531.7381262931704</v>
      </c>
      <c r="CJ462" s="1">
        <v>7773.1381859977901</v>
      </c>
      <c r="CK462" s="1">
        <v>12576.348720145401</v>
      </c>
      <c r="CL462" s="1">
        <v>8119.8524399266398</v>
      </c>
      <c r="CM462" s="1">
        <v>5539.8125299502299</v>
      </c>
      <c r="CN462" s="1">
        <v>10034.076728595899</v>
      </c>
      <c r="CO462" s="1">
        <v>11965.3709329222</v>
      </c>
      <c r="CP462" s="1">
        <v>8490.4280010643506</v>
      </c>
      <c r="CQ462" s="1">
        <v>9790.7456858602509</v>
      </c>
      <c r="CR462" s="1">
        <v>6611.5619542628601</v>
      </c>
      <c r="CS462" s="1">
        <v>8829.2222177305994</v>
      </c>
      <c r="CT462" s="20">
        <v>8017.6485928150896</v>
      </c>
      <c r="CU462" s="20">
        <v>8263.27143448897</v>
      </c>
      <c r="CV462" s="20">
        <v>11012.4708144784</v>
      </c>
      <c r="CW462" s="20">
        <v>7352.7107918545998</v>
      </c>
      <c r="CX462" s="20">
        <v>9708.1227474608604</v>
      </c>
      <c r="CY462" s="20">
        <v>7709.1210405838201</v>
      </c>
      <c r="CZ462" s="20">
        <v>13006.153178477</v>
      </c>
      <c r="DA462" s="20">
        <v>8186.5294668363504</v>
      </c>
      <c r="DB462" s="20">
        <v>6506.5893514961999</v>
      </c>
      <c r="DC462" s="22">
        <v>7990.3829153848101</v>
      </c>
      <c r="DD462" s="22">
        <v>7881.0419633158199</v>
      </c>
      <c r="DE462" s="22">
        <v>10074.3022965049</v>
      </c>
      <c r="DF462" s="22">
        <v>8978.3081193650905</v>
      </c>
      <c r="DG462" s="22">
        <v>8891.9369032476698</v>
      </c>
      <c r="DH462" s="22">
        <v>9168.9980967103402</v>
      </c>
      <c r="DI462" s="22">
        <v>10115.172379101899</v>
      </c>
      <c r="DJ462" s="22">
        <v>8592.1998089634508</v>
      </c>
      <c r="DK462" s="22">
        <v>8637.1396992301798</v>
      </c>
      <c r="DL462" s="22">
        <v>8369.0722627210598</v>
      </c>
      <c r="DM462" s="6">
        <v>1.18249489649381E-3</v>
      </c>
      <c r="DN462" s="6">
        <v>1.0008284780983601</v>
      </c>
      <c r="DO462" s="5">
        <v>0.99371488861725998</v>
      </c>
      <c r="DP462" s="5">
        <v>0.997782564277226</v>
      </c>
      <c r="DQ462" s="24">
        <v>8862.5130464990307</v>
      </c>
      <c r="DR462" s="26">
        <v>8869.8554444545298</v>
      </c>
      <c r="DS462" t="s">
        <v>1441</v>
      </c>
      <c r="DT462" t="s">
        <v>1442</v>
      </c>
      <c r="DU462" t="s">
        <v>1059</v>
      </c>
      <c r="DV462" t="s">
        <v>1059</v>
      </c>
      <c r="DW462" t="s">
        <v>6649</v>
      </c>
      <c r="DX462" t="s">
        <v>6650</v>
      </c>
      <c r="DY462" t="s">
        <v>6651</v>
      </c>
      <c r="DZ462" t="s">
        <v>6652</v>
      </c>
      <c r="EA462" t="s">
        <v>6653</v>
      </c>
      <c r="EB462" t="str">
        <f>"PLXNB2"</f>
        <v>PLXNB2</v>
      </c>
      <c r="EC462" t="s">
        <v>6654</v>
      </c>
      <c r="ED462" t="s">
        <v>1506</v>
      </c>
      <c r="EE462">
        <v>9606</v>
      </c>
      <c r="EF462" s="15" t="str">
        <f>HYPERLINK("http://www.uniprot.org/uniprot/O15031", "O15031")</f>
        <v>O15031</v>
      </c>
      <c r="EG462" t="s">
        <v>6655</v>
      </c>
      <c r="EH462" t="s">
        <v>1508</v>
      </c>
      <c r="EI462" t="s">
        <v>2475</v>
      </c>
      <c r="EJ462" t="s">
        <v>1510</v>
      </c>
      <c r="EK462" t="s">
        <v>1508</v>
      </c>
      <c r="EL462" t="s">
        <v>1508</v>
      </c>
      <c r="EM462" t="s">
        <v>2780</v>
      </c>
      <c r="EN462" t="s">
        <v>1508</v>
      </c>
      <c r="EO462" t="s">
        <v>4493</v>
      </c>
      <c r="EP462" t="s">
        <v>1575</v>
      </c>
      <c r="EQ462" t="s">
        <v>1514</v>
      </c>
      <c r="ER462" t="s">
        <v>6656</v>
      </c>
      <c r="ES462" t="s">
        <v>6657</v>
      </c>
      <c r="ET462" t="s">
        <v>6658</v>
      </c>
      <c r="EU462" t="s">
        <v>1508</v>
      </c>
      <c r="EV462" t="s">
        <v>1508</v>
      </c>
      <c r="EW462" t="s">
        <v>98</v>
      </c>
    </row>
    <row r="463" spans="1:153">
      <c r="A463">
        <v>579</v>
      </c>
      <c r="B463">
        <v>1</v>
      </c>
      <c r="C463" t="s">
        <v>1061</v>
      </c>
      <c r="D463" t="s">
        <v>98</v>
      </c>
      <c r="E463" t="s">
        <v>98</v>
      </c>
      <c r="F463" t="s">
        <v>98</v>
      </c>
      <c r="G463" t="s">
        <v>98</v>
      </c>
      <c r="H463" t="s">
        <v>98</v>
      </c>
      <c r="I463">
        <v>10.8</v>
      </c>
      <c r="J463">
        <v>223</v>
      </c>
      <c r="K463">
        <v>24581</v>
      </c>
      <c r="L463" t="s">
        <v>1062</v>
      </c>
      <c r="M463">
        <v>4</v>
      </c>
      <c r="N463">
        <v>4</v>
      </c>
      <c r="O463">
        <v>1</v>
      </c>
      <c r="P463">
        <v>2</v>
      </c>
      <c r="Q463">
        <v>2</v>
      </c>
      <c r="R463">
        <v>2</v>
      </c>
      <c r="S463">
        <v>2</v>
      </c>
      <c r="T463">
        <v>2</v>
      </c>
      <c r="U463">
        <v>2</v>
      </c>
      <c r="V463">
        <v>2</v>
      </c>
      <c r="W463" s="1">
        <v>6433.6259769999997</v>
      </c>
      <c r="X463" s="1">
        <v>6720.4267570000002</v>
      </c>
      <c r="Y463" s="1">
        <v>827.79605100000003</v>
      </c>
      <c r="Z463" s="1">
        <v>9356.4296880000002</v>
      </c>
      <c r="AA463" s="1">
        <v>1843.5802610000001</v>
      </c>
      <c r="AB463" s="1">
        <v>6880.6223149999996</v>
      </c>
      <c r="AC463" s="1">
        <v>7831.5747069999998</v>
      </c>
      <c r="AD463" s="1">
        <v>5554.2602539999998</v>
      </c>
      <c r="AE463" s="1">
        <v>5561.588135</v>
      </c>
      <c r="AF463" s="1">
        <v>4644.628541</v>
      </c>
      <c r="AG463" s="1">
        <v>6091.8596260000004</v>
      </c>
      <c r="AH463">
        <v>2</v>
      </c>
      <c r="AI463" s="1">
        <v>7073.3620609999998</v>
      </c>
      <c r="AJ463" s="1">
        <v>9965.4316409999992</v>
      </c>
      <c r="AK463" s="1">
        <v>5774.7227780000003</v>
      </c>
      <c r="AL463" s="1">
        <v>9403.6862799999999</v>
      </c>
      <c r="AM463" s="1">
        <v>10022.55322</v>
      </c>
      <c r="AN463" s="1">
        <v>9797.9462889999995</v>
      </c>
      <c r="AO463" s="1">
        <v>13924.80615</v>
      </c>
      <c r="AP463" s="1">
        <v>13214.98877</v>
      </c>
      <c r="AQ463" s="1">
        <v>4218.9655149999999</v>
      </c>
      <c r="AR463" s="1">
        <v>11776.01685</v>
      </c>
      <c r="AS463" s="1">
        <v>9517.2479550000007</v>
      </c>
      <c r="AT463" s="1">
        <v>7565.2781736818097</v>
      </c>
      <c r="AU463" s="1">
        <v>5613.3083919999999</v>
      </c>
      <c r="AV463" s="1">
        <v>9517.2479553636294</v>
      </c>
      <c r="AW463" s="1">
        <v>3215.3080982291199</v>
      </c>
      <c r="AX463" s="1">
        <v>5943.0385891996802</v>
      </c>
      <c r="AY463" s="1">
        <v>588.14599637714196</v>
      </c>
      <c r="AZ463" s="1">
        <v>6845.2615473265996</v>
      </c>
      <c r="BA463" s="1">
        <v>3260.8360583578401</v>
      </c>
      <c r="BB463" s="1">
        <v>4970.2274951337004</v>
      </c>
      <c r="BC463" s="1">
        <v>4606.3860027875398</v>
      </c>
      <c r="BD463" s="1">
        <v>3835.9804186067299</v>
      </c>
      <c r="BE463" s="1">
        <v>3479.9222262929202</v>
      </c>
      <c r="BF463" s="1">
        <v>3154.0597059465499</v>
      </c>
      <c r="BG463" s="1">
        <v>4328.2434667262896</v>
      </c>
      <c r="BH463" s="1">
        <v>4328.2434667262896</v>
      </c>
      <c r="BI463" s="1">
        <v>14398.3698420496</v>
      </c>
      <c r="BJ463" s="1">
        <v>18811.278823808701</v>
      </c>
      <c r="BK463" s="1">
        <v>10293.346392909199</v>
      </c>
      <c r="BL463" s="1">
        <v>14824.6922881301</v>
      </c>
      <c r="BM463" s="1">
        <v>15799.676867177801</v>
      </c>
      <c r="BN463" s="1">
        <v>16757.546833267199</v>
      </c>
      <c r="BO463" s="1">
        <v>22725.842743576701</v>
      </c>
      <c r="BP463" s="1">
        <v>22469.388954533901</v>
      </c>
      <c r="BQ463" s="1">
        <v>12411.7261675627</v>
      </c>
      <c r="BR463" s="1">
        <v>12406.923995808</v>
      </c>
      <c r="BS463" s="1">
        <v>16061.969767676501</v>
      </c>
      <c r="BT463" s="1">
        <v>16061.969767676501</v>
      </c>
      <c r="BU463" s="1">
        <v>8337.8723730758302</v>
      </c>
      <c r="BV463" s="7">
        <v>1.9263870984092899</v>
      </c>
      <c r="BW463" s="7">
        <v>0.51910646662124404</v>
      </c>
      <c r="BX463" s="1">
        <v>6193.9280378394897</v>
      </c>
      <c r="BY463" s="1">
        <v>11448.5928635828</v>
      </c>
      <c r="BZ463" s="1">
        <v>1132.9968594019999</v>
      </c>
      <c r="CA463" s="1">
        <v>13186.6235300071</v>
      </c>
      <c r="CB463" s="1">
        <v>6281.6325128483604</v>
      </c>
      <c r="CC463" s="1">
        <v>9574.5821227846991</v>
      </c>
      <c r="CD463" s="1">
        <v>8873.6825660630693</v>
      </c>
      <c r="CE463" s="1">
        <v>7389.5831881546801</v>
      </c>
      <c r="CF463" s="1">
        <v>6703.6772801984198</v>
      </c>
      <c r="CG463" s="1">
        <v>6075.9399251480399</v>
      </c>
      <c r="CH463" s="1">
        <v>8337.8723730758302</v>
      </c>
      <c r="CI463" s="1">
        <v>7474.2868938122701</v>
      </c>
      <c r="CJ463" s="1">
        <v>9765.0564828544102</v>
      </c>
      <c r="CK463" s="1">
        <v>5343.3426757316402</v>
      </c>
      <c r="CL463" s="1">
        <v>7695.5936324384302</v>
      </c>
      <c r="CM463" s="1">
        <v>8201.7144322781005</v>
      </c>
      <c r="CN463" s="1">
        <v>8698.9509258574108</v>
      </c>
      <c r="CO463" s="1">
        <v>11797.131927608099</v>
      </c>
      <c r="CP463" s="1">
        <v>11664.0051073265</v>
      </c>
      <c r="CQ463" s="1">
        <v>6443.0073155139698</v>
      </c>
      <c r="CR463" s="1">
        <v>6440.5144771022397</v>
      </c>
      <c r="CS463" s="1">
        <v>8337.8723730758302</v>
      </c>
      <c r="CT463" s="20">
        <v>7210.6534067312296</v>
      </c>
      <c r="CU463" s="20">
        <v>10961.482095629201</v>
      </c>
      <c r="CV463" s="20">
        <v>11598.568495923801</v>
      </c>
      <c r="CW463" s="20">
        <v>6077.0002880681204</v>
      </c>
      <c r="CX463" s="20">
        <v>7612.5984215521203</v>
      </c>
      <c r="CY463" s="20">
        <v>9684.6345186643703</v>
      </c>
      <c r="CZ463" s="20">
        <v>5525.9547005353297</v>
      </c>
      <c r="DA463" s="20">
        <v>7758.7868132890198</v>
      </c>
      <c r="DB463" s="20">
        <v>9633.0313526968403</v>
      </c>
      <c r="DC463" s="22">
        <v>9677.8337527271506</v>
      </c>
      <c r="DD463" s="22">
        <v>8762.1307896895796</v>
      </c>
      <c r="DE463" s="22">
        <v>6859.7100804980601</v>
      </c>
      <c r="DF463" s="22">
        <v>7334.53187867622</v>
      </c>
      <c r="DG463" s="22">
        <v>5871.8253349618599</v>
      </c>
      <c r="DH463" s="22">
        <v>7948.9789285001898</v>
      </c>
      <c r="DI463" s="22">
        <v>9972.9480762215007</v>
      </c>
      <c r="DJ463" s="22">
        <v>11803.8174803857</v>
      </c>
      <c r="DK463" s="22">
        <v>5683.8524922186898</v>
      </c>
      <c r="DL463" s="22">
        <v>8152.5563007417004</v>
      </c>
      <c r="DM463" s="6">
        <v>-4.2394429142000603E-2</v>
      </c>
      <c r="DN463" s="6">
        <v>-1.02980372001183</v>
      </c>
      <c r="DO463" s="5">
        <v>0.79557510275624499</v>
      </c>
      <c r="DP463" s="5">
        <v>0.91285890168837003</v>
      </c>
      <c r="DQ463" s="24">
        <v>8451.4122325655608</v>
      </c>
      <c r="DR463" s="26">
        <v>8206.8185114620592</v>
      </c>
      <c r="DS463" t="s">
        <v>1443</v>
      </c>
      <c r="DT463" t="s">
        <v>1442</v>
      </c>
      <c r="DU463" t="s">
        <v>1061</v>
      </c>
      <c r="DV463" t="s">
        <v>1061</v>
      </c>
      <c r="DW463" t="s">
        <v>6659</v>
      </c>
      <c r="DX463" t="s">
        <v>6660</v>
      </c>
      <c r="DY463" t="s">
        <v>6661</v>
      </c>
      <c r="DZ463" t="s">
        <v>6662</v>
      </c>
      <c r="EA463" t="s">
        <v>1508</v>
      </c>
      <c r="EB463" t="str">
        <f>"FGFBP2"</f>
        <v>FGFBP2</v>
      </c>
      <c r="EC463" t="s">
        <v>6663</v>
      </c>
      <c r="ED463" t="s">
        <v>1506</v>
      </c>
      <c r="EE463">
        <v>9606</v>
      </c>
      <c r="EF463" s="15" t="str">
        <f>HYPERLINK("http://www.uniprot.org/uniprot/Q9BYJ0", "Q9BYJ0")</f>
        <v>Q9BYJ0</v>
      </c>
      <c r="EG463" t="s">
        <v>6664</v>
      </c>
      <c r="EH463" t="s">
        <v>1508</v>
      </c>
      <c r="EI463" t="s">
        <v>1509</v>
      </c>
      <c r="EJ463" t="s">
        <v>1510</v>
      </c>
      <c r="EK463" t="s">
        <v>1508</v>
      </c>
      <c r="EL463" t="s">
        <v>1508</v>
      </c>
      <c r="EM463" t="s">
        <v>1528</v>
      </c>
      <c r="EN463" t="s">
        <v>1508</v>
      </c>
      <c r="EO463" t="s">
        <v>2659</v>
      </c>
      <c r="EP463" t="s">
        <v>4142</v>
      </c>
      <c r="EQ463" t="s">
        <v>1508</v>
      </c>
      <c r="ER463" t="s">
        <v>1508</v>
      </c>
      <c r="ES463" t="s">
        <v>3613</v>
      </c>
      <c r="ET463" t="s">
        <v>6665</v>
      </c>
      <c r="EU463" t="s">
        <v>1508</v>
      </c>
      <c r="EV463" t="s">
        <v>6666</v>
      </c>
      <c r="EW463" t="s">
        <v>98</v>
      </c>
    </row>
    <row r="464" spans="1:153">
      <c r="A464">
        <v>250</v>
      </c>
      <c r="B464">
        <v>1</v>
      </c>
      <c r="C464" t="s">
        <v>1063</v>
      </c>
      <c r="D464" t="s">
        <v>98</v>
      </c>
      <c r="E464" t="s">
        <v>98</v>
      </c>
      <c r="F464" t="s">
        <v>98</v>
      </c>
      <c r="G464" t="s">
        <v>98</v>
      </c>
      <c r="H464" t="s">
        <v>98</v>
      </c>
      <c r="I464">
        <v>8.3000000000000007</v>
      </c>
      <c r="J464">
        <v>303</v>
      </c>
      <c r="K464">
        <v>34632</v>
      </c>
      <c r="L464" t="s">
        <v>1064</v>
      </c>
      <c r="M464">
        <v>3</v>
      </c>
      <c r="N464">
        <v>3</v>
      </c>
      <c r="O464">
        <v>1</v>
      </c>
      <c r="P464">
        <v>2</v>
      </c>
      <c r="Q464">
        <v>1</v>
      </c>
      <c r="R464">
        <v>2</v>
      </c>
      <c r="S464">
        <v>1</v>
      </c>
      <c r="T464">
        <v>2</v>
      </c>
      <c r="U464">
        <v>1</v>
      </c>
      <c r="V464">
        <v>2</v>
      </c>
      <c r="W464" s="1">
        <v>6809.9135740000002</v>
      </c>
      <c r="X464" s="1">
        <v>4037.3093260000001</v>
      </c>
      <c r="Y464" s="1">
        <v>150</v>
      </c>
      <c r="Z464" s="1">
        <v>10778.152340000001</v>
      </c>
      <c r="AA464" s="1">
        <v>2866.3129880000001</v>
      </c>
      <c r="AB464" s="1">
        <v>6281.3930659999996</v>
      </c>
      <c r="AC464" s="1">
        <v>15168.76856</v>
      </c>
      <c r="AD464" s="1">
        <v>17267.26758</v>
      </c>
      <c r="AE464" s="1">
        <v>13506.35254</v>
      </c>
      <c r="AF464" s="1">
        <v>16638.037110000001</v>
      </c>
      <c r="AG464" s="1">
        <v>10372.6119</v>
      </c>
      <c r="AH464">
        <v>1</v>
      </c>
      <c r="AI464" s="1">
        <v>4337.986328</v>
      </c>
      <c r="AJ464" s="1">
        <v>4364.2817379999997</v>
      </c>
      <c r="AK464" s="1">
        <v>6904.4619140000004</v>
      </c>
      <c r="AL464" s="1">
        <v>4174.2109380000002</v>
      </c>
      <c r="AM464" s="1">
        <v>5322.1347660000001</v>
      </c>
      <c r="AN464" s="1">
        <v>6731.2338870000003</v>
      </c>
      <c r="AO464" s="1">
        <v>3945.923096</v>
      </c>
      <c r="AP464" s="1">
        <v>6550.8798829999996</v>
      </c>
      <c r="AQ464" s="1">
        <v>1417.841187</v>
      </c>
      <c r="AR464" s="1">
        <v>8712.0634769999997</v>
      </c>
      <c r="AS464" s="1">
        <v>5246.101721</v>
      </c>
      <c r="AT464" s="1">
        <v>7344.6926326818102</v>
      </c>
      <c r="AU464" s="1">
        <v>9443.2835439999999</v>
      </c>
      <c r="AV464" s="1">
        <v>5246.1017213636296</v>
      </c>
      <c r="AW464" s="1">
        <v>3403.3638792494198</v>
      </c>
      <c r="AX464" s="1">
        <v>3570.29188599693</v>
      </c>
      <c r="AY464" s="1">
        <v>106.574438655508</v>
      </c>
      <c r="AZ464" s="1">
        <v>7885.4086681007302</v>
      </c>
      <c r="BA464" s="1">
        <v>5069.7964951848799</v>
      </c>
      <c r="BB464" s="1">
        <v>4537.3733791948998</v>
      </c>
      <c r="BC464" s="1">
        <v>8921.9864188812298</v>
      </c>
      <c r="BD464" s="1">
        <v>11925.4225208516</v>
      </c>
      <c r="BE464" s="1">
        <v>8451.0134981604206</v>
      </c>
      <c r="BF464" s="1">
        <v>11298.505783929901</v>
      </c>
      <c r="BG464" s="1">
        <v>7369.7019375578102</v>
      </c>
      <c r="BH464" s="1">
        <v>7369.7019375578102</v>
      </c>
      <c r="BI464" s="1">
        <v>8830.3031827934592</v>
      </c>
      <c r="BJ464" s="1">
        <v>8238.2503434579194</v>
      </c>
      <c r="BK464" s="1">
        <v>12307.087434258599</v>
      </c>
      <c r="BL464" s="1">
        <v>6580.5462729236096</v>
      </c>
      <c r="BM464" s="1">
        <v>8389.8790757803599</v>
      </c>
      <c r="BN464" s="1">
        <v>11512.5112732773</v>
      </c>
      <c r="BO464" s="1">
        <v>6439.9049287981097</v>
      </c>
      <c r="BP464" s="1">
        <v>11138.433081359201</v>
      </c>
      <c r="BQ464" s="1">
        <v>4171.1306953254798</v>
      </c>
      <c r="BR464" s="1">
        <v>9178.8174883423308</v>
      </c>
      <c r="BS464" s="1">
        <v>8853.6862377941397</v>
      </c>
      <c r="BT464" s="1">
        <v>8853.6862377941397</v>
      </c>
      <c r="BU464" s="1">
        <v>8077.6870836397402</v>
      </c>
      <c r="BV464" s="7">
        <v>1.09606699864941</v>
      </c>
      <c r="BW464" s="7">
        <v>0.91235298684497601</v>
      </c>
      <c r="BX464" s="1">
        <v>3730.3148324407398</v>
      </c>
      <c r="BY464" s="1">
        <v>3913.2791117870001</v>
      </c>
      <c r="BZ464" s="1">
        <v>116.81272510988801</v>
      </c>
      <c r="CA464" s="1">
        <v>8642.9362119692305</v>
      </c>
      <c r="CB464" s="1">
        <v>5556.8366282405996</v>
      </c>
      <c r="CC464" s="1">
        <v>4973.2652214858899</v>
      </c>
      <c r="CD464" s="1">
        <v>9779.0948761339696</v>
      </c>
      <c r="CE464" s="1">
        <v>13071.062070055899</v>
      </c>
      <c r="CF464" s="1">
        <v>9262.8770004743601</v>
      </c>
      <c r="CG464" s="1">
        <v>12383.919323815</v>
      </c>
      <c r="CH464" s="1">
        <v>8077.6870836397402</v>
      </c>
      <c r="CI464" s="1">
        <v>8056.3534835683104</v>
      </c>
      <c r="CJ464" s="1">
        <v>7516.1923072304799</v>
      </c>
      <c r="CK464" s="1">
        <v>11228.4079800081</v>
      </c>
      <c r="CL464" s="1">
        <v>6003.7810471734301</v>
      </c>
      <c r="CM464" s="1">
        <v>7654.5312340563796</v>
      </c>
      <c r="CN464" s="1">
        <v>10503.474046261001</v>
      </c>
      <c r="CO464" s="1">
        <v>5875.4664967866402</v>
      </c>
      <c r="CP464" s="1">
        <v>10162.182690550901</v>
      </c>
      <c r="CQ464" s="1">
        <v>3805.5435484009699</v>
      </c>
      <c r="CR464" s="1">
        <v>8374.3215511940307</v>
      </c>
      <c r="CS464" s="1">
        <v>8077.6870836397402</v>
      </c>
      <c r="CT464" s="20">
        <v>4342.6412432297402</v>
      </c>
      <c r="CU464" s="20">
        <v>3746.7782661308702</v>
      </c>
      <c r="CV464" s="20">
        <v>7602.0739829500899</v>
      </c>
      <c r="CW464" s="20">
        <v>5375.8155577383995</v>
      </c>
      <c r="CX464" s="20">
        <v>8205.4361417744094</v>
      </c>
      <c r="CY464" s="20">
        <v>7454.2912880567701</v>
      </c>
      <c r="CZ464" s="20">
        <v>11612.145733879701</v>
      </c>
      <c r="DA464" s="20">
        <v>6053.0817300865901</v>
      </c>
      <c r="DB464" s="20">
        <v>8990.3568304781093</v>
      </c>
      <c r="DC464" s="22">
        <v>5026.8965689086299</v>
      </c>
      <c r="DD464" s="22">
        <v>9656.1610888775194</v>
      </c>
      <c r="DE464" s="22">
        <v>12133.796177909901</v>
      </c>
      <c r="DF464" s="22">
        <v>10134.5670157656</v>
      </c>
      <c r="DG464" s="22">
        <v>11967.895029826101</v>
      </c>
      <c r="DH464" s="22">
        <v>9597.9267593750901</v>
      </c>
      <c r="DI464" s="22">
        <v>4966.9464286403299</v>
      </c>
      <c r="DJ464" s="22">
        <v>10283.993240559599</v>
      </c>
      <c r="DK464" s="22">
        <v>3357.1509580227998</v>
      </c>
      <c r="DL464" s="22">
        <v>10600.4152570962</v>
      </c>
      <c r="DM464" s="6">
        <v>0.316890044943759</v>
      </c>
      <c r="DN464" s="6">
        <v>1.2456596572994101</v>
      </c>
      <c r="DO464" s="5">
        <v>0.19403251245400999</v>
      </c>
      <c r="DP464" s="5">
        <v>0.52682083323269102</v>
      </c>
      <c r="DQ464" s="24">
        <v>7042.5134193694103</v>
      </c>
      <c r="DR464" s="26">
        <v>8772.5748524981791</v>
      </c>
      <c r="DS464" t="s">
        <v>1441</v>
      </c>
      <c r="DT464" t="s">
        <v>1442</v>
      </c>
      <c r="DU464" t="s">
        <v>1063</v>
      </c>
      <c r="DV464" t="s">
        <v>1063</v>
      </c>
      <c r="DW464" t="s">
        <v>6667</v>
      </c>
      <c r="DX464" t="s">
        <v>6668</v>
      </c>
      <c r="DY464" t="s">
        <v>6669</v>
      </c>
      <c r="DZ464" t="s">
        <v>6670</v>
      </c>
      <c r="EA464" t="s">
        <v>6671</v>
      </c>
      <c r="EB464" t="str">
        <f>"SPARC"</f>
        <v>SPARC</v>
      </c>
      <c r="EC464" t="s">
        <v>6672</v>
      </c>
      <c r="ED464" t="s">
        <v>1506</v>
      </c>
      <c r="EE464">
        <v>9606</v>
      </c>
      <c r="EF464" s="15" t="str">
        <f>HYPERLINK("http://www.uniprot.org/uniprot/P09486", "P09486")</f>
        <v>P09486</v>
      </c>
      <c r="EG464" t="s">
        <v>6673</v>
      </c>
      <c r="EH464" t="s">
        <v>1508</v>
      </c>
      <c r="EI464" t="s">
        <v>3122</v>
      </c>
      <c r="EJ464" t="s">
        <v>1510</v>
      </c>
      <c r="EK464" t="s">
        <v>1508</v>
      </c>
      <c r="EL464" t="s">
        <v>6286</v>
      </c>
      <c r="EM464" t="s">
        <v>1528</v>
      </c>
      <c r="EN464" t="s">
        <v>2420</v>
      </c>
      <c r="EO464" t="s">
        <v>1508</v>
      </c>
      <c r="EP464" t="s">
        <v>1617</v>
      </c>
      <c r="EQ464" t="s">
        <v>1514</v>
      </c>
      <c r="ER464" t="s">
        <v>6674</v>
      </c>
      <c r="ES464" t="s">
        <v>6675</v>
      </c>
      <c r="ET464" t="s">
        <v>3698</v>
      </c>
      <c r="EU464" t="s">
        <v>1508</v>
      </c>
      <c r="EV464" t="s">
        <v>6676</v>
      </c>
      <c r="EW464" t="s">
        <v>98</v>
      </c>
    </row>
    <row r="465" spans="1:153">
      <c r="A465">
        <v>321</v>
      </c>
      <c r="B465">
        <v>1</v>
      </c>
      <c r="C465" t="s">
        <v>1065</v>
      </c>
      <c r="D465" t="s">
        <v>98</v>
      </c>
      <c r="E465" t="s">
        <v>98</v>
      </c>
      <c r="F465" t="s">
        <v>98</v>
      </c>
      <c r="G465" t="s">
        <v>98</v>
      </c>
      <c r="H465" t="s">
        <v>98</v>
      </c>
      <c r="I465">
        <v>3.7</v>
      </c>
      <c r="J465">
        <v>427</v>
      </c>
      <c r="K465">
        <v>47534</v>
      </c>
      <c r="L465" t="s">
        <v>1066</v>
      </c>
      <c r="M465">
        <v>3</v>
      </c>
      <c r="N465">
        <v>3</v>
      </c>
      <c r="O465">
        <v>1</v>
      </c>
      <c r="P465">
        <v>1</v>
      </c>
      <c r="Q465">
        <v>2</v>
      </c>
      <c r="R465">
        <v>1</v>
      </c>
      <c r="S465">
        <v>2</v>
      </c>
      <c r="T465">
        <v>1</v>
      </c>
      <c r="U465">
        <v>2</v>
      </c>
      <c r="V465">
        <v>1</v>
      </c>
      <c r="W465" s="1">
        <v>2658.4326169999999</v>
      </c>
      <c r="X465" s="1">
        <v>503.70327800000001</v>
      </c>
      <c r="Y465" s="1">
        <v>150</v>
      </c>
      <c r="Z465" s="1">
        <v>2041.541626</v>
      </c>
      <c r="AA465" s="1">
        <v>491.97335800000002</v>
      </c>
      <c r="AB465" s="1">
        <v>2245.7214359999998</v>
      </c>
      <c r="AC465" s="1">
        <v>3392.3481449999999</v>
      </c>
      <c r="AD465" s="1">
        <v>2618.3017580000001</v>
      </c>
      <c r="AE465" s="1">
        <v>2205.1721189999998</v>
      </c>
      <c r="AF465" s="1">
        <v>2378.3862300000001</v>
      </c>
      <c r="AG465" s="1">
        <v>2059.5089520000001</v>
      </c>
      <c r="AH465">
        <v>2</v>
      </c>
      <c r="AI465" s="1">
        <v>8826.2431639999995</v>
      </c>
      <c r="AJ465" s="1">
        <v>9938.3007199999993</v>
      </c>
      <c r="AK465" s="1">
        <v>8546.3084710000003</v>
      </c>
      <c r="AL465" s="1">
        <v>9523.7472529999995</v>
      </c>
      <c r="AM465" s="1">
        <v>11334.55298</v>
      </c>
      <c r="AN465" s="1">
        <v>14149.6402</v>
      </c>
      <c r="AO465" s="1">
        <v>14616.094730000001</v>
      </c>
      <c r="AP465" s="1">
        <v>9764.4815980000003</v>
      </c>
      <c r="AQ465" s="1">
        <v>11669.9375</v>
      </c>
      <c r="AR465" s="1">
        <v>15981.519780000001</v>
      </c>
      <c r="AS465" s="1">
        <v>11435.082640000001</v>
      </c>
      <c r="AT465" s="1">
        <v>6660.4999343181798</v>
      </c>
      <c r="AU465" s="1">
        <v>1885.9172289999999</v>
      </c>
      <c r="AV465" s="1">
        <v>11435.082639636301</v>
      </c>
      <c r="AW465" s="1">
        <v>1328.5944741883</v>
      </c>
      <c r="AX465" s="1">
        <v>445.43719125311702</v>
      </c>
      <c r="AY465" s="1">
        <v>106.574438655508</v>
      </c>
      <c r="AZ465" s="1">
        <v>1493.6131468660201</v>
      </c>
      <c r="BA465" s="1">
        <v>870.17880341570503</v>
      </c>
      <c r="BB465" s="1">
        <v>1622.20013199755</v>
      </c>
      <c r="BC465" s="1">
        <v>1995.3158331929101</v>
      </c>
      <c r="BD465" s="1">
        <v>1808.2973815385001</v>
      </c>
      <c r="BE465" s="1">
        <v>1379.7906791078001</v>
      </c>
      <c r="BF465" s="1">
        <v>1615.1070224457601</v>
      </c>
      <c r="BG465" s="1">
        <v>1463.2734031022601</v>
      </c>
      <c r="BH465" s="1">
        <v>1463.2734031022601</v>
      </c>
      <c r="BI465" s="1">
        <v>17966.493485725401</v>
      </c>
      <c r="BJ465" s="1">
        <v>18760.0650542437</v>
      </c>
      <c r="BK465" s="1">
        <v>15233.6513551434</v>
      </c>
      <c r="BL465" s="1">
        <v>15013.9656143068</v>
      </c>
      <c r="BM465" s="1">
        <v>17867.929517256001</v>
      </c>
      <c r="BN465" s="1">
        <v>24200.301913431002</v>
      </c>
      <c r="BO465" s="1">
        <v>23854.053462654501</v>
      </c>
      <c r="BP465" s="1">
        <v>16602.506349678199</v>
      </c>
      <c r="BQ465" s="1">
        <v>34331.655029555797</v>
      </c>
      <c r="BR465" s="1">
        <v>16837.739260534599</v>
      </c>
      <c r="BS465" s="1">
        <v>19298.6410066231</v>
      </c>
      <c r="BT465" s="1">
        <v>19298.6410066231</v>
      </c>
      <c r="BU465" s="1">
        <v>5314.0557111315902</v>
      </c>
      <c r="BV465" s="7">
        <v>3.6316218827358799</v>
      </c>
      <c r="BW465" s="7">
        <v>0.27535906333030702</v>
      </c>
      <c r="BX465" s="1">
        <v>4824.9527657442204</v>
      </c>
      <c r="BY465" s="1">
        <v>1617.65945113923</v>
      </c>
      <c r="BZ465" s="1">
        <v>387.03806356163602</v>
      </c>
      <c r="CA465" s="1">
        <v>5424.2381885006798</v>
      </c>
      <c r="CB465" s="1">
        <v>3160.1603843774001</v>
      </c>
      <c r="CC465" s="1">
        <v>5891.21749753937</v>
      </c>
      <c r="CD465" s="1">
        <v>7246.2326427927901</v>
      </c>
      <c r="CE465" s="1">
        <v>6567.0523412892298</v>
      </c>
      <c r="CF465" s="1">
        <v>5010.8780238429099</v>
      </c>
      <c r="CG465" s="1">
        <v>5865.4580056744398</v>
      </c>
      <c r="CH465" s="1">
        <v>5314.0557111315902</v>
      </c>
      <c r="CI465" s="1">
        <v>4947.2368175594302</v>
      </c>
      <c r="CJ465" s="1">
        <v>5165.7539413521899</v>
      </c>
      <c r="CK465" s="1">
        <v>4194.7239682527497</v>
      </c>
      <c r="CL465" s="1">
        <v>4134.2315084289703</v>
      </c>
      <c r="CM465" s="1">
        <v>4920.0963355235599</v>
      </c>
      <c r="CN465" s="1">
        <v>6663.77246719302</v>
      </c>
      <c r="CO465" s="1">
        <v>6568.4298181076101</v>
      </c>
      <c r="CP465" s="1">
        <v>4571.6505973828598</v>
      </c>
      <c r="CQ465" s="1">
        <v>9453.5323715177201</v>
      </c>
      <c r="CR465" s="1">
        <v>4636.4241113807502</v>
      </c>
      <c r="CS465" s="1">
        <v>5314.0557111315902</v>
      </c>
      <c r="CT465" s="20">
        <v>5616.9625938641602</v>
      </c>
      <c r="CU465" s="20">
        <v>1548.8318365213399</v>
      </c>
      <c r="CV465" s="20">
        <v>4771.0013123804101</v>
      </c>
      <c r="CW465" s="20">
        <v>3057.2141122427602</v>
      </c>
      <c r="CX465" s="20">
        <v>5038.7853347689997</v>
      </c>
      <c r="CY465" s="20">
        <v>5123.2104005938299</v>
      </c>
      <c r="CZ465" s="20">
        <v>4338.0812417464103</v>
      </c>
      <c r="DA465" s="20">
        <v>4168.1801876171703</v>
      </c>
      <c r="DB465" s="20">
        <v>5778.7237838787796</v>
      </c>
      <c r="DC465" s="22">
        <v>5954.7479786784897</v>
      </c>
      <c r="DD465" s="22">
        <v>7155.1396701400899</v>
      </c>
      <c r="DE465" s="22">
        <v>6096.1591469612404</v>
      </c>
      <c r="DF465" s="22">
        <v>5482.4304735842097</v>
      </c>
      <c r="DG465" s="22">
        <v>5668.4143265348202</v>
      </c>
      <c r="DH465" s="22">
        <v>6089.2614957263904</v>
      </c>
      <c r="DI465" s="22">
        <v>5552.7572227102801</v>
      </c>
      <c r="DJ465" s="22">
        <v>4626.4493833004099</v>
      </c>
      <c r="DK465" s="22">
        <v>8339.6589354694406</v>
      </c>
      <c r="DL465" s="22">
        <v>5868.8958368982003</v>
      </c>
      <c r="DM465" s="6">
        <v>0.47324265587930697</v>
      </c>
      <c r="DN465" s="6">
        <v>1.3881629722645401</v>
      </c>
      <c r="DO465" s="5">
        <v>1.0741328704197599E-2</v>
      </c>
      <c r="DP465" s="5">
        <v>0.129638437391802</v>
      </c>
      <c r="DQ465" s="24">
        <v>4382.3323115126504</v>
      </c>
      <c r="DR465" s="26">
        <v>6083.3914470003601</v>
      </c>
      <c r="DS465" t="s">
        <v>1441</v>
      </c>
      <c r="DT465" t="s">
        <v>1442</v>
      </c>
      <c r="DU465" t="s">
        <v>1065</v>
      </c>
      <c r="DV465" t="s">
        <v>1065</v>
      </c>
      <c r="DW465" t="s">
        <v>6677</v>
      </c>
      <c r="DX465" t="s">
        <v>6678</v>
      </c>
      <c r="DY465" t="s">
        <v>6679</v>
      </c>
      <c r="DZ465" t="s">
        <v>6680</v>
      </c>
      <c r="EA465" t="s">
        <v>6681</v>
      </c>
      <c r="EB465" t="str">
        <f>"TCN2"</f>
        <v>TCN2</v>
      </c>
      <c r="EC465" t="s">
        <v>6682</v>
      </c>
      <c r="ED465" t="s">
        <v>1506</v>
      </c>
      <c r="EE465">
        <v>9606</v>
      </c>
      <c r="EF465" s="15" t="str">
        <f>HYPERLINK("http://www.uniprot.org/uniprot/P20062", "P20062")</f>
        <v>P20062</v>
      </c>
      <c r="EG465" t="s">
        <v>6683</v>
      </c>
      <c r="EH465" t="s">
        <v>6684</v>
      </c>
      <c r="EI465" t="s">
        <v>1509</v>
      </c>
      <c r="EJ465" t="s">
        <v>1542</v>
      </c>
      <c r="EK465" t="s">
        <v>1508</v>
      </c>
      <c r="EL465" t="s">
        <v>1508</v>
      </c>
      <c r="EM465" t="s">
        <v>1528</v>
      </c>
      <c r="EN465" t="s">
        <v>6685</v>
      </c>
      <c r="EO465" t="s">
        <v>1508</v>
      </c>
      <c r="EP465" t="s">
        <v>4142</v>
      </c>
      <c r="EQ465" t="s">
        <v>1514</v>
      </c>
      <c r="ER465" t="s">
        <v>6686</v>
      </c>
      <c r="ES465" t="s">
        <v>6687</v>
      </c>
      <c r="ET465" t="s">
        <v>6688</v>
      </c>
      <c r="EU465" t="s">
        <v>1508</v>
      </c>
      <c r="EV465" t="s">
        <v>6689</v>
      </c>
      <c r="EW465" t="s">
        <v>98</v>
      </c>
    </row>
    <row r="466" spans="1:153">
      <c r="A466">
        <v>368</v>
      </c>
      <c r="B466">
        <v>1</v>
      </c>
      <c r="C466" t="s">
        <v>1067</v>
      </c>
      <c r="D466" t="s">
        <v>98</v>
      </c>
      <c r="E466" t="s">
        <v>98</v>
      </c>
      <c r="F466" t="s">
        <v>98</v>
      </c>
      <c r="G466" t="s">
        <v>98</v>
      </c>
      <c r="H466" t="s">
        <v>98</v>
      </c>
      <c r="I466">
        <v>22.8</v>
      </c>
      <c r="J466">
        <v>101</v>
      </c>
      <c r="K466">
        <v>11471</v>
      </c>
      <c r="L466" t="s">
        <v>1068</v>
      </c>
      <c r="M466">
        <v>9</v>
      </c>
      <c r="N466">
        <v>9</v>
      </c>
      <c r="O466">
        <v>1</v>
      </c>
      <c r="P466">
        <v>5</v>
      </c>
      <c r="Q466">
        <v>4</v>
      </c>
      <c r="R466">
        <v>5</v>
      </c>
      <c r="S466">
        <v>4</v>
      </c>
      <c r="T466">
        <v>5</v>
      </c>
      <c r="U466">
        <v>4</v>
      </c>
      <c r="V466">
        <v>5</v>
      </c>
      <c r="W466" s="1">
        <v>9706.7724600000001</v>
      </c>
      <c r="X466" s="1">
        <v>8008.0104970000002</v>
      </c>
      <c r="Y466" s="1">
        <v>673.15736400000003</v>
      </c>
      <c r="Z466" s="1">
        <v>13078.88623</v>
      </c>
      <c r="AA466" s="1">
        <v>3194.7063600000001</v>
      </c>
      <c r="AB466" s="1">
        <v>7748.3020020000004</v>
      </c>
      <c r="AC466" s="1">
        <v>10483.00452</v>
      </c>
      <c r="AD466" s="1">
        <v>10940.10901</v>
      </c>
      <c r="AE466" s="1">
        <v>5034.1710199999998</v>
      </c>
      <c r="AF466" s="1">
        <v>5959.2634879999996</v>
      </c>
      <c r="AG466" s="1">
        <v>8239.2472870000001</v>
      </c>
      <c r="AH466">
        <v>4</v>
      </c>
      <c r="AI466" s="1">
        <v>1675.805053</v>
      </c>
      <c r="AJ466" s="1">
        <v>6142.8585210000001</v>
      </c>
      <c r="AK466" s="1">
        <v>5181.024109</v>
      </c>
      <c r="AL466" s="1">
        <v>5625.4605709999996</v>
      </c>
      <c r="AM466" s="1">
        <v>5028.5708000000004</v>
      </c>
      <c r="AN466" s="1">
        <v>4386.0879210000003</v>
      </c>
      <c r="AO466" s="1">
        <v>7308.9489739999999</v>
      </c>
      <c r="AP466" s="1">
        <v>5723.0717780000004</v>
      </c>
      <c r="AQ466" s="1">
        <v>4506.9912109999996</v>
      </c>
      <c r="AR466" s="1">
        <v>5348.4844659999999</v>
      </c>
      <c r="AS466" s="1">
        <v>5092.7303400000001</v>
      </c>
      <c r="AT466" s="1">
        <v>6322.0756355454496</v>
      </c>
      <c r="AU466" s="1">
        <v>7551.4209307272704</v>
      </c>
      <c r="AV466" s="1">
        <v>5092.7303403636297</v>
      </c>
      <c r="AW466" s="1">
        <v>4851.1157176188099</v>
      </c>
      <c r="AX466" s="1">
        <v>7081.6805431017301</v>
      </c>
      <c r="AY466" s="1">
        <v>478.27578796747599</v>
      </c>
      <c r="AZ466" s="1">
        <v>9568.6495786851392</v>
      </c>
      <c r="BA466" s="1">
        <v>5650.6428903195701</v>
      </c>
      <c r="BB466" s="1">
        <v>5596.9971737854203</v>
      </c>
      <c r="BC466" s="1">
        <v>6165.9075083488897</v>
      </c>
      <c r="BD466" s="1">
        <v>7555.6495411896603</v>
      </c>
      <c r="BE466" s="1">
        <v>3149.9138731993999</v>
      </c>
      <c r="BF466" s="1">
        <v>4046.7978609485299</v>
      </c>
      <c r="BG466" s="1">
        <v>5853.95436370484</v>
      </c>
      <c r="BH466" s="1">
        <v>5853.95436370484</v>
      </c>
      <c r="BI466" s="1">
        <v>3411.2294448077901</v>
      </c>
      <c r="BJ466" s="1">
        <v>11595.5864810031</v>
      </c>
      <c r="BK466" s="1">
        <v>9235.0884837489994</v>
      </c>
      <c r="BL466" s="1">
        <v>8868.4075011574696</v>
      </c>
      <c r="BM466" s="1">
        <v>7927.1012086205601</v>
      </c>
      <c r="BN466" s="1">
        <v>7501.5795742320897</v>
      </c>
      <c r="BO466" s="1">
        <v>11928.498193416501</v>
      </c>
      <c r="BP466" s="1">
        <v>9730.9144966150598</v>
      </c>
      <c r="BQ466" s="1">
        <v>13259.0656528616</v>
      </c>
      <c r="BR466" s="1">
        <v>5635.0327201189302</v>
      </c>
      <c r="BS466" s="1">
        <v>8594.8460251090692</v>
      </c>
      <c r="BT466" s="1">
        <v>8594.8460251090692</v>
      </c>
      <c r="BU466" s="1">
        <v>7093.2246823330197</v>
      </c>
      <c r="BV466" s="7">
        <v>1.2116979808233199</v>
      </c>
      <c r="BW466" s="7">
        <v>0.82528816241859404</v>
      </c>
      <c r="BX466" s="1">
        <v>5878.0871197789802</v>
      </c>
      <c r="BY466" s="1">
        <v>8580.8580149121608</v>
      </c>
      <c r="BZ466" s="1">
        <v>579.52580655687302</v>
      </c>
      <c r="CA466" s="1">
        <v>11594.3133736987</v>
      </c>
      <c r="CB466" s="1">
        <v>6846.8725805538697</v>
      </c>
      <c r="CC466" s="1">
        <v>6781.8701741496297</v>
      </c>
      <c r="CD466" s="1">
        <v>7471.2176778097</v>
      </c>
      <c r="CE466" s="1">
        <v>9155.1652928681506</v>
      </c>
      <c r="CF466" s="1">
        <v>3816.7442799230798</v>
      </c>
      <c r="CG466" s="1">
        <v>4903.4967969114596</v>
      </c>
      <c r="CH466" s="1">
        <v>7093.2246823330197</v>
      </c>
      <c r="CI466" s="1">
        <v>2815.2472800936298</v>
      </c>
      <c r="CJ466" s="1">
        <v>9569.7002590729808</v>
      </c>
      <c r="CK466" s="1">
        <v>7621.6092045263404</v>
      </c>
      <c r="CL466" s="1">
        <v>7318.99173020953</v>
      </c>
      <c r="CM466" s="1">
        <v>6542.1427897686799</v>
      </c>
      <c r="CN466" s="1">
        <v>6190.9648220548597</v>
      </c>
      <c r="CO466" s="1">
        <v>9844.4483544582508</v>
      </c>
      <c r="CP466" s="1">
        <v>8030.8085435639096</v>
      </c>
      <c r="CQ466" s="1">
        <v>10942.549928037601</v>
      </c>
      <c r="CR466" s="1">
        <v>4650.5257987555997</v>
      </c>
      <c r="CS466" s="1">
        <v>7093.2246823330197</v>
      </c>
      <c r="CT466" s="20">
        <v>6842.9676057524202</v>
      </c>
      <c r="CU466" s="20">
        <v>8215.7626370652997</v>
      </c>
      <c r="CV466" s="20">
        <v>10198.019039675801</v>
      </c>
      <c r="CW466" s="20">
        <v>6623.8269365943097</v>
      </c>
      <c r="CX466" s="20">
        <v>2867.3433740497699</v>
      </c>
      <c r="CY466" s="20">
        <v>9490.8871879047892</v>
      </c>
      <c r="CZ466" s="20">
        <v>7882.0823902387601</v>
      </c>
      <c r="DA466" s="20">
        <v>7379.0924047177996</v>
      </c>
      <c r="DB466" s="20">
        <v>7683.8406321050998</v>
      </c>
      <c r="DC466" s="22">
        <v>6855.0053920170203</v>
      </c>
      <c r="DD466" s="22">
        <v>7377.29640020843</v>
      </c>
      <c r="DE466" s="22">
        <v>8498.6903928199099</v>
      </c>
      <c r="DF466" s="22">
        <v>4175.9218744823502</v>
      </c>
      <c r="DG466" s="22">
        <v>4738.7691578118302</v>
      </c>
      <c r="DH466" s="22">
        <v>5657.2165238131201</v>
      </c>
      <c r="DI466" s="22">
        <v>8322.2068618471094</v>
      </c>
      <c r="DJ466" s="22">
        <v>8127.0710528587897</v>
      </c>
      <c r="DK466" s="22">
        <v>9653.2312682533502</v>
      </c>
      <c r="DL466" s="22">
        <v>5886.7460879406699</v>
      </c>
      <c r="DM466" s="6">
        <v>-0.10740458902828499</v>
      </c>
      <c r="DN466" s="6">
        <v>-1.0773036475680899</v>
      </c>
      <c r="DO466" s="5">
        <v>0.57895409664252195</v>
      </c>
      <c r="DP466" s="5">
        <v>0.800816223662281</v>
      </c>
      <c r="DQ466" s="24">
        <v>7464.8691342337797</v>
      </c>
      <c r="DR466" s="26">
        <v>6929.2155012052599</v>
      </c>
      <c r="DS466" t="s">
        <v>1443</v>
      </c>
      <c r="DT466" t="s">
        <v>1442</v>
      </c>
      <c r="DU466" t="s">
        <v>1067</v>
      </c>
      <c r="DV466" t="s">
        <v>1067</v>
      </c>
      <c r="DW466" t="s">
        <v>6690</v>
      </c>
      <c r="DX466" t="s">
        <v>6691</v>
      </c>
      <c r="DY466" t="s">
        <v>6692</v>
      </c>
      <c r="DZ466" t="s">
        <v>6693</v>
      </c>
      <c r="EA466" t="s">
        <v>6694</v>
      </c>
      <c r="EB466" t="str">
        <f>"S100A7"</f>
        <v>S100A7</v>
      </c>
      <c r="EC466" t="s">
        <v>6695</v>
      </c>
      <c r="ED466" t="s">
        <v>1506</v>
      </c>
      <c r="EE466">
        <v>9606</v>
      </c>
      <c r="EF466" s="15" t="str">
        <f>HYPERLINK("http://www.uniprot.org/uniprot/P31151", "P31151")</f>
        <v>P31151</v>
      </c>
      <c r="EG466" t="s">
        <v>6696</v>
      </c>
      <c r="EH466" t="s">
        <v>1508</v>
      </c>
      <c r="EI466" t="s">
        <v>2943</v>
      </c>
      <c r="EJ466" t="s">
        <v>1510</v>
      </c>
      <c r="EK466" t="s">
        <v>1508</v>
      </c>
      <c r="EL466" t="s">
        <v>1508</v>
      </c>
      <c r="EM466" t="s">
        <v>2730</v>
      </c>
      <c r="EN466" t="s">
        <v>3659</v>
      </c>
      <c r="EO466" t="s">
        <v>1508</v>
      </c>
      <c r="EP466" t="s">
        <v>5941</v>
      </c>
      <c r="EQ466" t="s">
        <v>1514</v>
      </c>
      <c r="ER466" t="s">
        <v>6697</v>
      </c>
      <c r="ES466" t="s">
        <v>6698</v>
      </c>
      <c r="ET466" t="s">
        <v>6699</v>
      </c>
      <c r="EU466" t="s">
        <v>1508</v>
      </c>
      <c r="EV466" t="s">
        <v>6700</v>
      </c>
      <c r="EW466" t="s">
        <v>98</v>
      </c>
    </row>
    <row r="467" spans="1:153">
      <c r="A467">
        <v>214</v>
      </c>
      <c r="B467">
        <v>1</v>
      </c>
      <c r="C467" t="s">
        <v>1069</v>
      </c>
      <c r="D467" t="s">
        <v>98</v>
      </c>
      <c r="E467" t="s">
        <v>98</v>
      </c>
      <c r="F467" t="s">
        <v>98</v>
      </c>
      <c r="G467" t="s">
        <v>98</v>
      </c>
      <c r="H467" t="s">
        <v>98</v>
      </c>
      <c r="I467">
        <v>3</v>
      </c>
      <c r="J467">
        <v>529</v>
      </c>
      <c r="K467">
        <v>60702</v>
      </c>
      <c r="L467" t="s">
        <v>1070</v>
      </c>
      <c r="M467">
        <v>3</v>
      </c>
      <c r="N467">
        <v>3</v>
      </c>
      <c r="O467">
        <v>1</v>
      </c>
      <c r="P467">
        <v>2</v>
      </c>
      <c r="Q467">
        <v>1</v>
      </c>
      <c r="R467">
        <v>2</v>
      </c>
      <c r="S467">
        <v>1</v>
      </c>
      <c r="T467">
        <v>2</v>
      </c>
      <c r="U467">
        <v>1</v>
      </c>
      <c r="V467">
        <v>2</v>
      </c>
      <c r="W467" s="1">
        <v>7082.3059089999997</v>
      </c>
      <c r="X467" s="1">
        <v>10129.45874</v>
      </c>
      <c r="Y467" s="1">
        <v>710.16720599999996</v>
      </c>
      <c r="Z467" s="1">
        <v>8923.0273440000001</v>
      </c>
      <c r="AA467" s="1">
        <v>4279.6338500000002</v>
      </c>
      <c r="AB467" s="1">
        <v>8409.3530269999992</v>
      </c>
      <c r="AC467" s="1">
        <v>11109.166010000001</v>
      </c>
      <c r="AD467" s="1">
        <v>11176.12061</v>
      </c>
      <c r="AE467" s="1">
        <v>9332.6423340000001</v>
      </c>
      <c r="AF467" s="1">
        <v>10519.006590000001</v>
      </c>
      <c r="AG467" s="1">
        <v>8995.634935</v>
      </c>
      <c r="AH467">
        <v>1</v>
      </c>
      <c r="AI467" s="1">
        <v>2825.9963379999999</v>
      </c>
      <c r="AJ467" s="1">
        <v>3602.5185550000001</v>
      </c>
      <c r="AK467" s="1">
        <v>4476.0532229999999</v>
      </c>
      <c r="AL467" s="1">
        <v>4057.8767090000001</v>
      </c>
      <c r="AM467" s="1">
        <v>3543.9279790000001</v>
      </c>
      <c r="AN467" s="1">
        <v>4114.9936520000001</v>
      </c>
      <c r="AO467" s="1">
        <v>6509.5556640000004</v>
      </c>
      <c r="AP467" s="1">
        <v>4068.8723140000002</v>
      </c>
      <c r="AQ467" s="1">
        <v>2563.9221189999998</v>
      </c>
      <c r="AR467" s="1">
        <v>6237.3227539999998</v>
      </c>
      <c r="AS467" s="1">
        <v>4200.1039309999996</v>
      </c>
      <c r="AT467" s="1">
        <v>6221.2572633181799</v>
      </c>
      <c r="AU467" s="1">
        <v>8242.4105959090903</v>
      </c>
      <c r="AV467" s="1">
        <v>4200.1039307272704</v>
      </c>
      <c r="AW467" s="1">
        <v>3539.4963314236802</v>
      </c>
      <c r="AX467" s="1">
        <v>8957.7293758646993</v>
      </c>
      <c r="AY467" s="1">
        <v>504.57114220667</v>
      </c>
      <c r="AZ467" s="1">
        <v>6528.1798720686302</v>
      </c>
      <c r="BA467" s="1">
        <v>7569.6104313241003</v>
      </c>
      <c r="BB467" s="1">
        <v>6074.5083391604803</v>
      </c>
      <c r="BC467" s="1">
        <v>6534.2040043834004</v>
      </c>
      <c r="BD467" s="1">
        <v>7718.64800268812</v>
      </c>
      <c r="BE467" s="1">
        <v>5839.4956080523998</v>
      </c>
      <c r="BF467" s="1">
        <v>7143.2138306074303</v>
      </c>
      <c r="BG467" s="1">
        <v>6391.3649569817799</v>
      </c>
      <c r="BH467" s="1">
        <v>6391.3649569817799</v>
      </c>
      <c r="BI467" s="1">
        <v>5752.5318364728701</v>
      </c>
      <c r="BJ467" s="1">
        <v>6800.3056412767</v>
      </c>
      <c r="BK467" s="1">
        <v>7978.48971607148</v>
      </c>
      <c r="BL467" s="1">
        <v>6397.1480718192397</v>
      </c>
      <c r="BM467" s="1">
        <v>5586.6919017218797</v>
      </c>
      <c r="BN467" s="1">
        <v>7037.9237452449397</v>
      </c>
      <c r="BO467" s="1">
        <v>10623.8562143734</v>
      </c>
      <c r="BP467" s="1">
        <v>6918.2862142985095</v>
      </c>
      <c r="BQ467" s="1">
        <v>7542.7730193204297</v>
      </c>
      <c r="BR467" s="1">
        <v>6571.49105100015</v>
      </c>
      <c r="BS467" s="1">
        <v>7088.3875968976399</v>
      </c>
      <c r="BT467" s="1">
        <v>7088.3875968976399</v>
      </c>
      <c r="BU467" s="1">
        <v>6730.85968419457</v>
      </c>
      <c r="BV467" s="7">
        <v>1.0531177189063401</v>
      </c>
      <c r="BW467" s="7">
        <v>0.94956146121869101</v>
      </c>
      <c r="BX467" s="1">
        <v>3727.5063026262701</v>
      </c>
      <c r="BY467" s="1">
        <v>9433.5435268909496</v>
      </c>
      <c r="BZ467" s="1">
        <v>531.37281030665497</v>
      </c>
      <c r="CA467" s="1">
        <v>6874.9418954831999</v>
      </c>
      <c r="CB467" s="1">
        <v>7971.69087044568</v>
      </c>
      <c r="CC467" s="1">
        <v>6397.1723656142303</v>
      </c>
      <c r="CD467" s="1">
        <v>6881.2860159649199</v>
      </c>
      <c r="CE467" s="1">
        <v>8128.6449776318896</v>
      </c>
      <c r="CF467" s="1">
        <v>6149.67629431573</v>
      </c>
      <c r="CG467" s="1">
        <v>7522.6450549495203</v>
      </c>
      <c r="CH467" s="1">
        <v>6730.85968419457</v>
      </c>
      <c r="CI467" s="1">
        <v>5462.3825363482201</v>
      </c>
      <c r="CJ467" s="1">
        <v>6457.3081614644097</v>
      </c>
      <c r="CK467" s="1">
        <v>7576.0663531111304</v>
      </c>
      <c r="CL467" s="1">
        <v>6074.4852707090104</v>
      </c>
      <c r="CM467" s="1">
        <v>5304.9073255776602</v>
      </c>
      <c r="CN467" s="1">
        <v>6682.9411554805101</v>
      </c>
      <c r="CO467" s="1">
        <v>10088.0044306977</v>
      </c>
      <c r="CP467" s="1">
        <v>6569.3379667784202</v>
      </c>
      <c r="CQ467" s="1">
        <v>7162.3265698668301</v>
      </c>
      <c r="CR467" s="1">
        <v>6240.03464477325</v>
      </c>
      <c r="CS467" s="1">
        <v>6730.85968419457</v>
      </c>
      <c r="CT467" s="20">
        <v>4339.3716968367498</v>
      </c>
      <c r="CU467" s="20">
        <v>9032.1683809090791</v>
      </c>
      <c r="CV467" s="20">
        <v>6046.9978762042201</v>
      </c>
      <c r="CW467" s="20">
        <v>7712.00282999711</v>
      </c>
      <c r="CX467" s="20">
        <v>5563.4638146608404</v>
      </c>
      <c r="CY467" s="20">
        <v>6404.1277823609098</v>
      </c>
      <c r="CZ467" s="20">
        <v>7834.9830838445396</v>
      </c>
      <c r="DA467" s="20">
        <v>6124.3665488300503</v>
      </c>
      <c r="DB467" s="20">
        <v>6230.6898164273898</v>
      </c>
      <c r="DC467" s="22">
        <v>6466.1590289800097</v>
      </c>
      <c r="DD467" s="22">
        <v>6794.78081667476</v>
      </c>
      <c r="DE467" s="22">
        <v>7545.77713980317</v>
      </c>
      <c r="DF467" s="22">
        <v>6728.3962128414296</v>
      </c>
      <c r="DG467" s="22">
        <v>7269.9299801753596</v>
      </c>
      <c r="DH467" s="22">
        <v>6106.7775733066601</v>
      </c>
      <c r="DI467" s="22">
        <v>8528.1019994864691</v>
      </c>
      <c r="DJ467" s="22">
        <v>6648.0823364963398</v>
      </c>
      <c r="DK467" s="22">
        <v>6318.4171196264297</v>
      </c>
      <c r="DL467" s="22">
        <v>7898.7841640535298</v>
      </c>
      <c r="DM467" s="6">
        <v>9.3826427937800397E-2</v>
      </c>
      <c r="DN467" s="6">
        <v>1.06723961594995</v>
      </c>
      <c r="DO467" s="5">
        <v>0.45862444304737399</v>
      </c>
      <c r="DP467" s="5">
        <v>0.78042555514468004</v>
      </c>
      <c r="DQ467" s="24">
        <v>6587.5746477856501</v>
      </c>
      <c r="DR467" s="26">
        <v>7030.5206371444101</v>
      </c>
      <c r="DS467" t="s">
        <v>1441</v>
      </c>
      <c r="DT467" t="s">
        <v>1442</v>
      </c>
      <c r="DU467" t="s">
        <v>1069</v>
      </c>
      <c r="DV467" t="s">
        <v>1069</v>
      </c>
      <c r="DW467" t="s">
        <v>6701</v>
      </c>
      <c r="DX467" t="s">
        <v>6702</v>
      </c>
      <c r="DY467" t="s">
        <v>6703</v>
      </c>
      <c r="DZ467" t="s">
        <v>6704</v>
      </c>
      <c r="EA467" t="s">
        <v>6705</v>
      </c>
      <c r="EB467" t="str">
        <f>"HEXA"</f>
        <v>HEXA</v>
      </c>
      <c r="EC467" t="s">
        <v>1508</v>
      </c>
      <c r="ED467" t="s">
        <v>1506</v>
      </c>
      <c r="EE467">
        <v>9606</v>
      </c>
      <c r="EF467" s="15" t="str">
        <f>HYPERLINK("http://www.uniprot.org/uniprot/P06865", "P06865")</f>
        <v>P06865</v>
      </c>
      <c r="EG467" t="s">
        <v>6706</v>
      </c>
      <c r="EH467" t="s">
        <v>1508</v>
      </c>
      <c r="EI467" t="s">
        <v>3159</v>
      </c>
      <c r="EJ467" t="s">
        <v>1542</v>
      </c>
      <c r="EK467" t="s">
        <v>1508</v>
      </c>
      <c r="EL467" t="s">
        <v>5588</v>
      </c>
      <c r="EM467" t="s">
        <v>1528</v>
      </c>
      <c r="EN467" t="s">
        <v>1508</v>
      </c>
      <c r="EO467" t="s">
        <v>2816</v>
      </c>
      <c r="EP467" t="s">
        <v>1923</v>
      </c>
      <c r="EQ467" t="s">
        <v>1514</v>
      </c>
      <c r="ER467" t="s">
        <v>6707</v>
      </c>
      <c r="ES467" t="s">
        <v>6708</v>
      </c>
      <c r="ET467" t="s">
        <v>6709</v>
      </c>
      <c r="EU467" t="s">
        <v>1508</v>
      </c>
      <c r="EV467" t="s">
        <v>6710</v>
      </c>
      <c r="EW467" t="s">
        <v>98</v>
      </c>
    </row>
    <row r="468" spans="1:153">
      <c r="A468">
        <v>565</v>
      </c>
      <c r="B468">
        <v>1</v>
      </c>
      <c r="C468" t="s">
        <v>1071</v>
      </c>
      <c r="D468" t="s">
        <v>98</v>
      </c>
      <c r="E468" t="s">
        <v>98</v>
      </c>
      <c r="F468" t="s">
        <v>98</v>
      </c>
      <c r="G468" t="s">
        <v>98</v>
      </c>
      <c r="H468" t="s">
        <v>98</v>
      </c>
      <c r="I468">
        <v>4.5</v>
      </c>
      <c r="J468">
        <v>718</v>
      </c>
      <c r="K468">
        <v>82254</v>
      </c>
      <c r="L468" t="s">
        <v>1072</v>
      </c>
      <c r="M468">
        <v>3</v>
      </c>
      <c r="N468">
        <v>3</v>
      </c>
      <c r="O468">
        <v>1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2</v>
      </c>
      <c r="V468">
        <v>1</v>
      </c>
      <c r="W468" s="1">
        <v>10014.79297</v>
      </c>
      <c r="X468" s="1">
        <v>8482.5009769999997</v>
      </c>
      <c r="Y468" s="1">
        <v>857.53112799999997</v>
      </c>
      <c r="Z468" s="1">
        <v>6880.3061520000001</v>
      </c>
      <c r="AA468" s="1">
        <v>3255.7695309999999</v>
      </c>
      <c r="AB468" s="1">
        <v>7402.7211909999996</v>
      </c>
      <c r="AC468" s="1">
        <v>9817.6435550000006</v>
      </c>
      <c r="AD468" s="1">
        <v>5624.4375</v>
      </c>
      <c r="AE468" s="1">
        <v>10714.29883</v>
      </c>
      <c r="AF468" s="1">
        <v>8741.6591800000006</v>
      </c>
      <c r="AG468" s="1">
        <v>7881.5699869999999</v>
      </c>
      <c r="AH468">
        <v>2</v>
      </c>
      <c r="AI468" s="1">
        <v>3732.1026609999999</v>
      </c>
      <c r="AJ468" s="1">
        <v>4957.4208980000003</v>
      </c>
      <c r="AK468" s="1">
        <v>5240.2634280000002</v>
      </c>
      <c r="AL468" s="1">
        <v>4945.0137940000004</v>
      </c>
      <c r="AM468" s="1">
        <v>5030.1374509999996</v>
      </c>
      <c r="AN468" s="1">
        <v>4700.2531740000004</v>
      </c>
      <c r="AO468" s="1">
        <v>4743.8033450000003</v>
      </c>
      <c r="AP468" s="1">
        <v>5325.0866699999997</v>
      </c>
      <c r="AQ468" s="1">
        <v>2550.7472539999999</v>
      </c>
      <c r="AR468" s="1">
        <v>7755.0371089999999</v>
      </c>
      <c r="AS468" s="1">
        <v>4897.986578</v>
      </c>
      <c r="AT468" s="1">
        <v>6070.5037892272703</v>
      </c>
      <c r="AU468" s="1">
        <v>7243.0210000909001</v>
      </c>
      <c r="AV468" s="1">
        <v>4897.9865783636296</v>
      </c>
      <c r="AW468" s="1">
        <v>5005.0539235021197</v>
      </c>
      <c r="AX468" s="1">
        <v>7501.2841389463902</v>
      </c>
      <c r="AY468" s="1">
        <v>609.27265730816396</v>
      </c>
      <c r="AZ468" s="1">
        <v>5033.7037424141199</v>
      </c>
      <c r="BA468" s="1">
        <v>5758.64848901613</v>
      </c>
      <c r="BB468" s="1">
        <v>5347.3663744203204</v>
      </c>
      <c r="BC468" s="1">
        <v>5774.5546130955599</v>
      </c>
      <c r="BD468" s="1">
        <v>3884.4474563718099</v>
      </c>
      <c r="BE468" s="1">
        <v>6704.0071527449099</v>
      </c>
      <c r="BF468" s="1">
        <v>5936.2583550803201</v>
      </c>
      <c r="BG468" s="1">
        <v>5599.8259805894504</v>
      </c>
      <c r="BH468" s="1">
        <v>5599.8259805894504</v>
      </c>
      <c r="BI468" s="1">
        <v>7596.9806066987303</v>
      </c>
      <c r="BJ468" s="1">
        <v>9357.8913707642005</v>
      </c>
      <c r="BK468" s="1">
        <v>9340.6815752252005</v>
      </c>
      <c r="BL468" s="1">
        <v>7795.6990135371398</v>
      </c>
      <c r="BM468" s="1">
        <v>7929.5708966352104</v>
      </c>
      <c r="BN468" s="1">
        <v>8038.9002315665002</v>
      </c>
      <c r="BO468" s="1">
        <v>7742.0775315369901</v>
      </c>
      <c r="BP468" s="1">
        <v>9054.2221175745999</v>
      </c>
      <c r="BQ468" s="1">
        <v>7504.0140353720699</v>
      </c>
      <c r="BR468" s="1">
        <v>8170.5178602927799</v>
      </c>
      <c r="BS468" s="1">
        <v>8266.1829039549793</v>
      </c>
      <c r="BT468" s="1">
        <v>8266.1829039549793</v>
      </c>
      <c r="BU468" s="1">
        <v>6803.6156406627997</v>
      </c>
      <c r="BV468" s="7">
        <v>1.2149691194415699</v>
      </c>
      <c r="BW468" s="7">
        <v>0.82306618662013697</v>
      </c>
      <c r="BX468" s="1">
        <v>6080.9859581949604</v>
      </c>
      <c r="BY468" s="1">
        <v>9113.8285849767199</v>
      </c>
      <c r="BZ468" s="1">
        <v>740.24746394952501</v>
      </c>
      <c r="CA468" s="1">
        <v>6115.7946034506303</v>
      </c>
      <c r="CB468" s="1">
        <v>6996.5800838734604</v>
      </c>
      <c r="CC468" s="1">
        <v>6496.8850152609202</v>
      </c>
      <c r="CD468" s="1">
        <v>7015.90553343997</v>
      </c>
      <c r="CE468" s="1">
        <v>4719.4837055851103</v>
      </c>
      <c r="CF468" s="1">
        <v>8145.1616671004704</v>
      </c>
      <c r="CG468" s="1">
        <v>7212.3705864495996</v>
      </c>
      <c r="CH468" s="1">
        <v>6803.6156406627997</v>
      </c>
      <c r="CI468" s="1">
        <v>6252.8178577826602</v>
      </c>
      <c r="CJ468" s="1">
        <v>7702.1639653403799</v>
      </c>
      <c r="CK468" s="1">
        <v>7687.9991645535802</v>
      </c>
      <c r="CL468" s="1">
        <v>6416.3762591103796</v>
      </c>
      <c r="CM468" s="1">
        <v>6526.5616794275602</v>
      </c>
      <c r="CN468" s="1">
        <v>6616.54695821518</v>
      </c>
      <c r="CO468" s="1">
        <v>6372.2422303996</v>
      </c>
      <c r="CP468" s="1">
        <v>7452.2240711238301</v>
      </c>
      <c r="CQ468" s="1">
        <v>6176.3002164376703</v>
      </c>
      <c r="CR468" s="1">
        <v>6724.8769779828999</v>
      </c>
      <c r="CS468" s="1">
        <v>6803.6156406627997</v>
      </c>
      <c r="CT468" s="20">
        <v>7079.1720291018801</v>
      </c>
      <c r="CU468" s="20">
        <v>8726.0565597222394</v>
      </c>
      <c r="CV468" s="20">
        <v>5379.2741146895096</v>
      </c>
      <c r="CW468" s="20">
        <v>6768.6575262441002</v>
      </c>
      <c r="CX468" s="20">
        <v>6368.5261257252396</v>
      </c>
      <c r="CY468" s="20">
        <v>7638.7313415051703</v>
      </c>
      <c r="CZ468" s="20">
        <v>7950.7412680133702</v>
      </c>
      <c r="DA468" s="20">
        <v>6469.0650112344802</v>
      </c>
      <c r="DB468" s="20">
        <v>7665.5403943115098</v>
      </c>
      <c r="DC468" s="22">
        <v>6566.9469729288303</v>
      </c>
      <c r="DD468" s="22">
        <v>6927.7080213814497</v>
      </c>
      <c r="DE468" s="22">
        <v>4381.0711816390103</v>
      </c>
      <c r="DF468" s="22">
        <v>8911.6682392789207</v>
      </c>
      <c r="DG468" s="22">
        <v>6970.0788448162002</v>
      </c>
      <c r="DH468" s="22">
        <v>6046.1074902661803</v>
      </c>
      <c r="DI468" s="22">
        <v>5386.9060109566499</v>
      </c>
      <c r="DJ468" s="22">
        <v>7541.5512895505499</v>
      </c>
      <c r="DK468" s="22">
        <v>5448.5704669869301</v>
      </c>
      <c r="DL468" s="22">
        <v>8512.5091129730008</v>
      </c>
      <c r="DM468" s="6">
        <v>-9.3645765120035807E-2</v>
      </c>
      <c r="DN468" s="6">
        <v>-1.06700605609235</v>
      </c>
      <c r="DO468" s="5">
        <v>0.48806146154702001</v>
      </c>
      <c r="DP468" s="5">
        <v>0.78866679080435398</v>
      </c>
      <c r="DQ468" s="24">
        <v>7116.1960411719401</v>
      </c>
      <c r="DR468" s="26">
        <v>6669.3117630777697</v>
      </c>
      <c r="DS468" t="s">
        <v>1443</v>
      </c>
      <c r="DT468" t="s">
        <v>1442</v>
      </c>
      <c r="DU468" t="s">
        <v>1071</v>
      </c>
      <c r="DV468" t="s">
        <v>1071</v>
      </c>
      <c r="DW468" t="s">
        <v>6711</v>
      </c>
      <c r="DX468" t="s">
        <v>6712</v>
      </c>
      <c r="DY468" t="s">
        <v>6713</v>
      </c>
      <c r="DZ468" t="s">
        <v>6714</v>
      </c>
      <c r="EA468" t="s">
        <v>6715</v>
      </c>
      <c r="EB468" t="str">
        <f>"EXT2"</f>
        <v>EXT2</v>
      </c>
      <c r="EC468" t="s">
        <v>1508</v>
      </c>
      <c r="ED468" t="s">
        <v>1506</v>
      </c>
      <c r="EE468">
        <v>9606</v>
      </c>
      <c r="EF468" s="15" t="str">
        <f>HYPERLINK("http://www.uniprot.org/uniprot/Q93063", "Q93063")</f>
        <v>Q93063</v>
      </c>
      <c r="EG468" t="s">
        <v>6716</v>
      </c>
      <c r="EH468" t="s">
        <v>1508</v>
      </c>
      <c r="EI468" t="s">
        <v>6717</v>
      </c>
      <c r="EJ468" t="s">
        <v>1542</v>
      </c>
      <c r="EK468" t="s">
        <v>1508</v>
      </c>
      <c r="EL468" t="s">
        <v>6718</v>
      </c>
      <c r="EM468" t="s">
        <v>2815</v>
      </c>
      <c r="EN468" t="s">
        <v>3198</v>
      </c>
      <c r="EO468" t="s">
        <v>4931</v>
      </c>
      <c r="EP468" t="s">
        <v>1617</v>
      </c>
      <c r="EQ468" t="s">
        <v>1508</v>
      </c>
      <c r="ER468" t="s">
        <v>6719</v>
      </c>
      <c r="ES468" t="s">
        <v>6720</v>
      </c>
      <c r="ET468" t="s">
        <v>6721</v>
      </c>
      <c r="EU468" t="s">
        <v>2820</v>
      </c>
      <c r="EV468" t="s">
        <v>6722</v>
      </c>
      <c r="EW468" t="s">
        <v>98</v>
      </c>
    </row>
    <row r="469" spans="1:153">
      <c r="A469">
        <v>441</v>
      </c>
      <c r="B469">
        <v>1</v>
      </c>
      <c r="C469" t="s">
        <v>1073</v>
      </c>
      <c r="D469" t="s">
        <v>1074</v>
      </c>
      <c r="E469" t="s">
        <v>98</v>
      </c>
      <c r="F469" t="s">
        <v>98</v>
      </c>
      <c r="G469" t="s">
        <v>98</v>
      </c>
      <c r="H469" t="s">
        <v>98</v>
      </c>
      <c r="I469">
        <v>1.5</v>
      </c>
      <c r="J469">
        <v>1222</v>
      </c>
      <c r="K469">
        <v>134132</v>
      </c>
      <c r="L469" t="s">
        <v>1075</v>
      </c>
      <c r="M469">
        <v>3</v>
      </c>
      <c r="N469">
        <v>3</v>
      </c>
      <c r="O469">
        <v>1</v>
      </c>
      <c r="P469">
        <v>2</v>
      </c>
      <c r="Q469">
        <v>1</v>
      </c>
      <c r="R469">
        <v>2</v>
      </c>
      <c r="S469">
        <v>1</v>
      </c>
      <c r="T469">
        <v>2</v>
      </c>
      <c r="U469">
        <v>1</v>
      </c>
      <c r="V469">
        <v>2</v>
      </c>
      <c r="W469" s="1">
        <v>14217.23389</v>
      </c>
      <c r="X469" s="1">
        <v>11550.400879999999</v>
      </c>
      <c r="Y469" s="1">
        <v>743.294128</v>
      </c>
      <c r="Z469" s="1">
        <v>13027.345219999999</v>
      </c>
      <c r="AA469" s="1">
        <v>3092.8164069999998</v>
      </c>
      <c r="AB469" s="1">
        <v>9082.5966790000002</v>
      </c>
      <c r="AC469" s="1">
        <v>13118.40576</v>
      </c>
      <c r="AD469" s="1">
        <v>7951.9127200000003</v>
      </c>
      <c r="AE469" s="1">
        <v>13527.922850000001</v>
      </c>
      <c r="AF469" s="1">
        <v>11924.510249999999</v>
      </c>
      <c r="AG469" s="1">
        <v>10832.57163</v>
      </c>
      <c r="AH469">
        <v>1</v>
      </c>
      <c r="AI469" s="1">
        <v>1717.9229740000001</v>
      </c>
      <c r="AJ469" s="1">
        <v>1308.3367920000001</v>
      </c>
      <c r="AK469" s="1">
        <v>2024.4887699999999</v>
      </c>
      <c r="AL469" s="1">
        <v>3361.3452149999998</v>
      </c>
      <c r="AM469" s="1">
        <v>1767.575439</v>
      </c>
      <c r="AN469" s="1">
        <v>2724.9094239999999</v>
      </c>
      <c r="AO469" s="1">
        <v>1548.5744629999999</v>
      </c>
      <c r="AP469" s="1">
        <v>2483.5661620000001</v>
      </c>
      <c r="AQ469" s="1">
        <v>747.06213400000001</v>
      </c>
      <c r="AR469" s="1">
        <v>2626.3146969999998</v>
      </c>
      <c r="AS469" s="1">
        <v>2031.009607</v>
      </c>
      <c r="AT469" s="1">
        <v>5973.1870950454504</v>
      </c>
      <c r="AU469" s="1">
        <v>9915.3645830909099</v>
      </c>
      <c r="AV469" s="1">
        <v>2031.009607</v>
      </c>
      <c r="AW469" s="1">
        <v>7105.2913900118201</v>
      </c>
      <c r="AX469" s="1">
        <v>10214.303441231001</v>
      </c>
      <c r="AY469" s="1">
        <v>528.10769631690198</v>
      </c>
      <c r="AZ469" s="1">
        <v>9530.9416381962692</v>
      </c>
      <c r="BA469" s="1">
        <v>5470.4248440780802</v>
      </c>
      <c r="BB469" s="1">
        <v>6560.8268663088002</v>
      </c>
      <c r="BC469" s="1">
        <v>7716.0013065749699</v>
      </c>
      <c r="BD469" s="1">
        <v>5491.8891246448502</v>
      </c>
      <c r="BE469" s="1">
        <v>8464.5101828078496</v>
      </c>
      <c r="BF469" s="1">
        <v>8097.6588247407899</v>
      </c>
      <c r="BG469" s="1">
        <v>7696.5016044169897</v>
      </c>
      <c r="BH469" s="1">
        <v>7696.5016044169897</v>
      </c>
      <c r="BI469" s="1">
        <v>3496.9636965407699</v>
      </c>
      <c r="BJ469" s="1">
        <v>2469.6861186125002</v>
      </c>
      <c r="BK469" s="1">
        <v>3608.6172409096898</v>
      </c>
      <c r="BL469" s="1">
        <v>5299.08240266746</v>
      </c>
      <c r="BM469" s="1">
        <v>2786.4277855697901</v>
      </c>
      <c r="BN469" s="1">
        <v>4660.4457650840804</v>
      </c>
      <c r="BO469" s="1">
        <v>2527.3357017509802</v>
      </c>
      <c r="BP469" s="1">
        <v>4222.7969360807101</v>
      </c>
      <c r="BQ469" s="1">
        <v>2197.7735073672602</v>
      </c>
      <c r="BR469" s="1">
        <v>2767.02107765348</v>
      </c>
      <c r="BS469" s="1">
        <v>3427.6731109391999</v>
      </c>
      <c r="BT469" s="1">
        <v>3427.6731109391999</v>
      </c>
      <c r="BU469" s="1">
        <v>5136.25268048219</v>
      </c>
      <c r="BV469" s="7">
        <v>0.66734900406368003</v>
      </c>
      <c r="BW469" s="7">
        <v>1.4984663105971701</v>
      </c>
      <c r="BX469" s="1">
        <v>4741.70913270663</v>
      </c>
      <c r="BY469" s="1">
        <v>6816.5052287097296</v>
      </c>
      <c r="BZ469" s="1">
        <v>352.43214517544902</v>
      </c>
      <c r="CA469" s="1">
        <v>6360.4644100393498</v>
      </c>
      <c r="CB469" s="1">
        <v>3650.6825715007199</v>
      </c>
      <c r="CC469" s="1">
        <v>4378.3612750654202</v>
      </c>
      <c r="CD469" s="1">
        <v>5149.2657872968603</v>
      </c>
      <c r="CE469" s="1">
        <v>3665.0067377598998</v>
      </c>
      <c r="CF469" s="1">
        <v>5648.7824403837003</v>
      </c>
      <c r="CG469" s="1">
        <v>5403.9645519382402</v>
      </c>
      <c r="CH469" s="1">
        <v>5136.25268048219</v>
      </c>
      <c r="CI469" s="1">
        <v>5240.0822886476899</v>
      </c>
      <c r="CJ469" s="1">
        <v>3700.74144649032</v>
      </c>
      <c r="CK469" s="1">
        <v>5407.3913633432903</v>
      </c>
      <c r="CL469" s="1">
        <v>7940.4964574755104</v>
      </c>
      <c r="CM469" s="1">
        <v>4175.3681635882103</v>
      </c>
      <c r="CN469" s="1">
        <v>6983.5209713437598</v>
      </c>
      <c r="CO469" s="1">
        <v>3787.12740464331</v>
      </c>
      <c r="CP469" s="1">
        <v>6327.7189452099101</v>
      </c>
      <c r="CQ469" s="1">
        <v>3293.2895591128299</v>
      </c>
      <c r="CR469" s="1">
        <v>4146.2878655760196</v>
      </c>
      <c r="CS469" s="1">
        <v>5136.25268048219</v>
      </c>
      <c r="CT469" s="20">
        <v>5520.0546248848204</v>
      </c>
      <c r="CU469" s="20">
        <v>6526.4789227452302</v>
      </c>
      <c r="CV469" s="20">
        <v>5594.4785227129796</v>
      </c>
      <c r="CW469" s="20">
        <v>3531.7569108472799</v>
      </c>
      <c r="CX469" s="20">
        <v>5337.0499053744998</v>
      </c>
      <c r="CY469" s="20">
        <v>3670.2632924101199</v>
      </c>
      <c r="CZ469" s="20">
        <v>5592.1922914684701</v>
      </c>
      <c r="DA469" s="20">
        <v>8005.7006837701001</v>
      </c>
      <c r="DB469" s="20">
        <v>4904.0298538808802</v>
      </c>
      <c r="DC469" s="22">
        <v>4425.5772195661802</v>
      </c>
      <c r="DD469" s="22">
        <v>5084.5339534369296</v>
      </c>
      <c r="DE469" s="22">
        <v>3402.2059193277901</v>
      </c>
      <c r="DF469" s="22">
        <v>6180.3653656004199</v>
      </c>
      <c r="DG469" s="22">
        <v>5222.42424319784</v>
      </c>
      <c r="DH469" s="22">
        <v>6381.4431787335498</v>
      </c>
      <c r="DI469" s="22">
        <v>3201.52603160731</v>
      </c>
      <c r="DJ469" s="22">
        <v>6403.5671117393904</v>
      </c>
      <c r="DK469" s="22">
        <v>2905.2538902275101</v>
      </c>
      <c r="DL469" s="22">
        <v>5248.4697275922299</v>
      </c>
      <c r="DM469" s="6">
        <v>-0.158791524184592</v>
      </c>
      <c r="DN469" s="6">
        <v>-1.11630806709982</v>
      </c>
      <c r="DO469" s="5">
        <v>0.375823859138326</v>
      </c>
      <c r="DP469" s="5">
        <v>0.74054743551729196</v>
      </c>
      <c r="DQ469" s="24">
        <v>5409.1116675660396</v>
      </c>
      <c r="DR469" s="26">
        <v>4845.5366641029204</v>
      </c>
      <c r="DS469" t="s">
        <v>1443</v>
      </c>
      <c r="DT469" t="s">
        <v>1442</v>
      </c>
      <c r="DU469" t="s">
        <v>1073</v>
      </c>
      <c r="DV469" t="s">
        <v>6723</v>
      </c>
      <c r="DW469" t="s">
        <v>6724</v>
      </c>
      <c r="DX469" t="s">
        <v>6725</v>
      </c>
      <c r="DY469" t="s">
        <v>6726</v>
      </c>
      <c r="DZ469" t="s">
        <v>6727</v>
      </c>
      <c r="EA469" t="s">
        <v>1508</v>
      </c>
      <c r="EB469" t="str">
        <f>"NOMO3"</f>
        <v>NOMO3</v>
      </c>
      <c r="EC469" t="s">
        <v>1508</v>
      </c>
      <c r="ED469" t="s">
        <v>1506</v>
      </c>
      <c r="EE469">
        <v>9606</v>
      </c>
      <c r="EF469" s="15" t="str">
        <f>HYPERLINK("http://www.uniprot.org/uniprot/P69849", "P69849")</f>
        <v>P69849</v>
      </c>
      <c r="EG469" t="s">
        <v>6728</v>
      </c>
      <c r="EH469" t="s">
        <v>1508</v>
      </c>
      <c r="EI469" t="s">
        <v>2755</v>
      </c>
      <c r="EJ469" t="s">
        <v>1508</v>
      </c>
      <c r="EK469" t="s">
        <v>1508</v>
      </c>
      <c r="EL469" t="s">
        <v>1508</v>
      </c>
      <c r="EM469" t="s">
        <v>3025</v>
      </c>
      <c r="EN469" t="s">
        <v>1508</v>
      </c>
      <c r="EO469" t="s">
        <v>1508</v>
      </c>
      <c r="EP469" t="s">
        <v>1604</v>
      </c>
      <c r="EQ469" t="s">
        <v>1508</v>
      </c>
      <c r="ER469" t="s">
        <v>1508</v>
      </c>
      <c r="ES469" t="s">
        <v>4672</v>
      </c>
      <c r="ET469" t="s">
        <v>2995</v>
      </c>
      <c r="EU469" t="s">
        <v>1508</v>
      </c>
      <c r="EV469" t="s">
        <v>1508</v>
      </c>
      <c r="EW469" t="s">
        <v>98</v>
      </c>
    </row>
    <row r="470" spans="1:153">
      <c r="A470">
        <v>213</v>
      </c>
      <c r="B470">
        <v>1</v>
      </c>
      <c r="C470" t="s">
        <v>1076</v>
      </c>
      <c r="D470" t="s">
        <v>98</v>
      </c>
      <c r="E470" t="s">
        <v>98</v>
      </c>
      <c r="F470" t="s">
        <v>98</v>
      </c>
      <c r="G470" t="s">
        <v>98</v>
      </c>
      <c r="H470" t="s">
        <v>98</v>
      </c>
      <c r="I470">
        <v>3.8</v>
      </c>
      <c r="J470">
        <v>475</v>
      </c>
      <c r="K470">
        <v>53162</v>
      </c>
      <c r="L470" t="s">
        <v>1077</v>
      </c>
      <c r="M470">
        <v>3</v>
      </c>
      <c r="N470">
        <v>3</v>
      </c>
      <c r="O470">
        <v>1</v>
      </c>
      <c r="P470">
        <v>2</v>
      </c>
      <c r="Q470">
        <v>1</v>
      </c>
      <c r="R470">
        <v>2</v>
      </c>
      <c r="S470">
        <v>1</v>
      </c>
      <c r="T470">
        <v>2</v>
      </c>
      <c r="U470">
        <v>1</v>
      </c>
      <c r="V470">
        <v>2</v>
      </c>
      <c r="W470" s="1">
        <v>14790.66699</v>
      </c>
      <c r="X470" s="1">
        <v>5298.4964600000003</v>
      </c>
      <c r="Y470" s="1">
        <v>1534.8554079999999</v>
      </c>
      <c r="Z470" s="1">
        <v>7653.1180420000001</v>
      </c>
      <c r="AA470" s="1">
        <v>3957.2280879999998</v>
      </c>
      <c r="AB470" s="1">
        <v>8216.1303709999993</v>
      </c>
      <c r="AC470" s="1">
        <v>13454.64746</v>
      </c>
      <c r="AD470" s="1">
        <v>9842.1835940000001</v>
      </c>
      <c r="AE470" s="1">
        <v>7851.585693</v>
      </c>
      <c r="AF470" s="1">
        <v>7724.3847660000001</v>
      </c>
      <c r="AG470" s="1">
        <v>8754.2712740000006</v>
      </c>
      <c r="AH470">
        <v>1</v>
      </c>
      <c r="AI470" s="1">
        <v>519.20355199999995</v>
      </c>
      <c r="AJ470" s="1">
        <v>530.896118</v>
      </c>
      <c r="AK470" s="1">
        <v>570.09375</v>
      </c>
      <c r="AL470" s="1">
        <v>1844.4334719999999</v>
      </c>
      <c r="AM470" s="1">
        <v>805.64489700000001</v>
      </c>
      <c r="AN470" s="1">
        <v>1797.2164310000001</v>
      </c>
      <c r="AO470" s="1">
        <v>2454.0478520000001</v>
      </c>
      <c r="AP470" s="1">
        <v>2634.5864259999998</v>
      </c>
      <c r="AQ470" s="1">
        <v>650.337219</v>
      </c>
      <c r="AR470" s="1">
        <v>3000.4565429999998</v>
      </c>
      <c r="AS470" s="1">
        <v>1480.691626</v>
      </c>
      <c r="AT470" s="1">
        <v>4789.3261832727203</v>
      </c>
      <c r="AU470" s="1">
        <v>8097.9607405454499</v>
      </c>
      <c r="AV470" s="1">
        <v>1480.691626</v>
      </c>
      <c r="AW470" s="1">
        <v>7391.8738082024302</v>
      </c>
      <c r="AX470" s="1">
        <v>4685.59067230645</v>
      </c>
      <c r="AY470" s="1">
        <v>1090.5090234997999</v>
      </c>
      <c r="AZ470" s="1">
        <v>5599.10098156813</v>
      </c>
      <c r="BA470" s="1">
        <v>6999.3546326524001</v>
      </c>
      <c r="BB470" s="1">
        <v>5934.9336737351896</v>
      </c>
      <c r="BC470" s="1">
        <v>7913.7723958361203</v>
      </c>
      <c r="BD470" s="1">
        <v>6797.38107621566</v>
      </c>
      <c r="BE470" s="1">
        <v>4912.7887397426202</v>
      </c>
      <c r="BF470" s="1">
        <v>5245.4508533038697</v>
      </c>
      <c r="BG470" s="1">
        <v>6219.8769790957303</v>
      </c>
      <c r="BH470" s="1">
        <v>6219.8769790957303</v>
      </c>
      <c r="BI470" s="1">
        <v>1056.8785678623899</v>
      </c>
      <c r="BJ470" s="1">
        <v>1002.14775053873</v>
      </c>
      <c r="BK470" s="1">
        <v>1016.1825373745301</v>
      </c>
      <c r="BL470" s="1">
        <v>2907.7063881301001</v>
      </c>
      <c r="BM470" s="1">
        <v>1270.0285808301001</v>
      </c>
      <c r="BN470" s="1">
        <v>3073.8011440021601</v>
      </c>
      <c r="BO470" s="1">
        <v>4005.10462903386</v>
      </c>
      <c r="BP470" s="1">
        <v>4479.5760458394598</v>
      </c>
      <c r="BQ470" s="1">
        <v>1913.21959141501</v>
      </c>
      <c r="BR470" s="1">
        <v>3161.20779682188</v>
      </c>
      <c r="BS470" s="1">
        <v>2498.9182003574101</v>
      </c>
      <c r="BT470" s="1">
        <v>2498.9182003574101</v>
      </c>
      <c r="BU470" s="1">
        <v>3942.45656755358</v>
      </c>
      <c r="BV470" s="7">
        <v>0.63384799744491904</v>
      </c>
      <c r="BW470" s="7">
        <v>1.5776653141306101</v>
      </c>
      <c r="BX470" s="1">
        <v>4685.3244106946604</v>
      </c>
      <c r="BY470" s="1">
        <v>2969.9522644880399</v>
      </c>
      <c r="BZ470" s="1">
        <v>691.21696074096496</v>
      </c>
      <c r="CA470" s="1">
        <v>3548.9789446588402</v>
      </c>
      <c r="CB470" s="1">
        <v>4436.5269173135403</v>
      </c>
      <c r="CC470" s="1">
        <v>3761.84582406546</v>
      </c>
      <c r="CD470" s="1">
        <v>5016.1287853356098</v>
      </c>
      <c r="CE470" s="1">
        <v>4308.5063830292902</v>
      </c>
      <c r="CF470" s="1">
        <v>3113.9613045558099</v>
      </c>
      <c r="CG470" s="1">
        <v>3324.8185190623999</v>
      </c>
      <c r="CH470" s="1">
        <v>3942.45656755358</v>
      </c>
      <c r="CI470" s="1">
        <v>1667.40065776453</v>
      </c>
      <c r="CJ470" s="1">
        <v>1581.05374565898</v>
      </c>
      <c r="CK470" s="1">
        <v>1603.1959420410401</v>
      </c>
      <c r="CL470" s="1">
        <v>4587.38751222887</v>
      </c>
      <c r="CM470" s="1">
        <v>2003.6800399301801</v>
      </c>
      <c r="CN470" s="1">
        <v>4849.4294474272201</v>
      </c>
      <c r="CO470" s="1">
        <v>6318.7146526906899</v>
      </c>
      <c r="CP470" s="1">
        <v>7067.27174953129</v>
      </c>
      <c r="CQ470" s="1">
        <v>3018.42018769061</v>
      </c>
      <c r="CR470" s="1">
        <v>4987.3278918051401</v>
      </c>
      <c r="CS470" s="1">
        <v>3942.45656755358</v>
      </c>
      <c r="CT470" s="20">
        <v>5454.4144228386504</v>
      </c>
      <c r="CU470" s="20">
        <v>2843.58776314027</v>
      </c>
      <c r="CV470" s="20">
        <v>3121.5781118303098</v>
      </c>
      <c r="CW470" s="20">
        <v>4292.0013705658803</v>
      </c>
      <c r="CX470" s="20">
        <v>1698.2558731992999</v>
      </c>
      <c r="CY470" s="20">
        <v>1568.03267937645</v>
      </c>
      <c r="CZ470" s="20">
        <v>1657.98615013735</v>
      </c>
      <c r="DA470" s="20">
        <v>4625.0573298593299</v>
      </c>
      <c r="DB470" s="20">
        <v>2353.3509737255199</v>
      </c>
      <c r="DC470" s="22">
        <v>3802.4133086769002</v>
      </c>
      <c r="DD470" s="22">
        <v>4953.0706274224103</v>
      </c>
      <c r="DE470" s="22">
        <v>3999.5631573553901</v>
      </c>
      <c r="DF470" s="22">
        <v>3407.00297800624</v>
      </c>
      <c r="DG470" s="22">
        <v>3213.12485885142</v>
      </c>
      <c r="DH470" s="22">
        <v>4431.34037901792</v>
      </c>
      <c r="DI470" s="22">
        <v>5341.6553723766501</v>
      </c>
      <c r="DJ470" s="22">
        <v>7151.9846783464</v>
      </c>
      <c r="DK470" s="22">
        <v>2662.77132187299</v>
      </c>
      <c r="DL470" s="22">
        <v>6313.0781823030102</v>
      </c>
      <c r="DM470" s="6">
        <v>0.56130421192011004</v>
      </c>
      <c r="DN470" s="6">
        <v>1.47562880481766</v>
      </c>
      <c r="DO470" s="5">
        <v>2.3484647891140301E-2</v>
      </c>
      <c r="DP470" s="5">
        <v>0.185984126365423</v>
      </c>
      <c r="DQ470" s="24">
        <v>3068.2516305192298</v>
      </c>
      <c r="DR470" s="26">
        <v>4527.6004864229299</v>
      </c>
      <c r="DS470" t="s">
        <v>1441</v>
      </c>
      <c r="DT470" t="s">
        <v>1442</v>
      </c>
      <c r="DU470" t="s">
        <v>1076</v>
      </c>
      <c r="DV470" t="s">
        <v>1076</v>
      </c>
      <c r="DW470" t="s">
        <v>6729</v>
      </c>
      <c r="DX470" t="s">
        <v>1508</v>
      </c>
      <c r="DY470" t="s">
        <v>6730</v>
      </c>
      <c r="DZ470" t="s">
        <v>6731</v>
      </c>
      <c r="EA470" t="s">
        <v>6732</v>
      </c>
      <c r="EB470" t="str">
        <f>"LPL"</f>
        <v>LPL</v>
      </c>
      <c r="EC470" t="s">
        <v>6733</v>
      </c>
      <c r="ED470" t="s">
        <v>1506</v>
      </c>
      <c r="EE470">
        <v>9606</v>
      </c>
      <c r="EF470" s="15" t="str">
        <f>HYPERLINK("http://www.uniprot.org/uniprot/P06858", "P06858")</f>
        <v>P06858</v>
      </c>
      <c r="EG470" t="s">
        <v>6734</v>
      </c>
      <c r="EH470" t="s">
        <v>3831</v>
      </c>
      <c r="EI470" t="s">
        <v>6735</v>
      </c>
      <c r="EJ470" t="s">
        <v>1510</v>
      </c>
      <c r="EK470" t="s">
        <v>1508</v>
      </c>
      <c r="EL470" t="s">
        <v>3186</v>
      </c>
      <c r="EM470" t="s">
        <v>1528</v>
      </c>
      <c r="EN470" t="s">
        <v>1508</v>
      </c>
      <c r="EO470" t="s">
        <v>5841</v>
      </c>
      <c r="EP470" t="s">
        <v>6736</v>
      </c>
      <c r="EQ470" t="s">
        <v>1508</v>
      </c>
      <c r="ER470" t="s">
        <v>6737</v>
      </c>
      <c r="ES470" t="s">
        <v>6738</v>
      </c>
      <c r="ET470" t="s">
        <v>6739</v>
      </c>
      <c r="EU470" t="s">
        <v>1508</v>
      </c>
      <c r="EV470" t="s">
        <v>6740</v>
      </c>
      <c r="EW470" t="s">
        <v>98</v>
      </c>
    </row>
    <row r="471" spans="1:153">
      <c r="A471">
        <v>559</v>
      </c>
      <c r="B471">
        <v>1</v>
      </c>
      <c r="C471" t="s">
        <v>1078</v>
      </c>
      <c r="D471" t="s">
        <v>98</v>
      </c>
      <c r="E471" t="s">
        <v>98</v>
      </c>
      <c r="F471" t="s">
        <v>1079</v>
      </c>
      <c r="G471" t="s">
        <v>98</v>
      </c>
      <c r="H471" t="s">
        <v>98</v>
      </c>
      <c r="I471">
        <v>8.1</v>
      </c>
      <c r="J471">
        <v>578</v>
      </c>
      <c r="K471">
        <v>65350</v>
      </c>
      <c r="L471" t="s">
        <v>1080</v>
      </c>
      <c r="M471">
        <v>9</v>
      </c>
      <c r="N471">
        <v>2</v>
      </c>
      <c r="O471">
        <v>0.222</v>
      </c>
      <c r="P471">
        <v>4</v>
      </c>
      <c r="Q471">
        <v>5</v>
      </c>
      <c r="R471">
        <v>1</v>
      </c>
      <c r="S471">
        <v>1</v>
      </c>
      <c r="T471">
        <v>2</v>
      </c>
      <c r="U471">
        <v>2.3330000000000002</v>
      </c>
      <c r="V471">
        <v>1</v>
      </c>
      <c r="W471" s="1">
        <v>3883.1328119999998</v>
      </c>
      <c r="X471" s="1">
        <v>3899.4196780000002</v>
      </c>
      <c r="Y471" s="1">
        <v>385.188965</v>
      </c>
      <c r="Z471" s="1">
        <v>4666.5</v>
      </c>
      <c r="AA471" s="1">
        <v>3891.9526369999999</v>
      </c>
      <c r="AB471" s="1">
        <v>2560.4567870000001</v>
      </c>
      <c r="AC471" s="1">
        <v>8903.8476559999999</v>
      </c>
      <c r="AD471" s="1">
        <v>3082.7326659999999</v>
      </c>
      <c r="AE471" s="1">
        <v>10452.052729999999</v>
      </c>
      <c r="AF471" s="1">
        <v>16352.34375</v>
      </c>
      <c r="AG471" s="1">
        <v>6410.2709679999998</v>
      </c>
      <c r="AH471">
        <v>1</v>
      </c>
      <c r="AI471" s="1">
        <v>5535.0947269999997</v>
      </c>
      <c r="AJ471" s="1">
        <v>1859.5166019999999</v>
      </c>
      <c r="AK471" s="1">
        <v>6955.6103519999997</v>
      </c>
      <c r="AL471" s="1">
        <v>2895.8251949999999</v>
      </c>
      <c r="AM471" s="1">
        <v>2681.608643</v>
      </c>
      <c r="AN471" s="1">
        <v>2521.6420899999998</v>
      </c>
      <c r="AO471" s="1">
        <v>3071.070557</v>
      </c>
      <c r="AP471" s="1">
        <v>1831.9296879999999</v>
      </c>
      <c r="AQ471" s="1">
        <v>1620.841919</v>
      </c>
      <c r="AR471" s="1">
        <v>2995.0039059999999</v>
      </c>
      <c r="AS471" s="1">
        <v>3196.8143679999998</v>
      </c>
      <c r="AT471" s="1">
        <v>4529.6753043636299</v>
      </c>
      <c r="AU471" s="1">
        <v>5862.53624081818</v>
      </c>
      <c r="AV471" s="1">
        <v>3196.8143679090899</v>
      </c>
      <c r="AW471" s="1">
        <v>1940.6581019098601</v>
      </c>
      <c r="AX471" s="1">
        <v>3448.3526805347801</v>
      </c>
      <c r="AY471" s="1">
        <v>273.67531814114</v>
      </c>
      <c r="AZ471" s="1">
        <v>3414.0600716070398</v>
      </c>
      <c r="BA471" s="1">
        <v>6883.8985557735396</v>
      </c>
      <c r="BB471" s="1">
        <v>1849.54966865509</v>
      </c>
      <c r="BC471" s="1">
        <v>5237.0769287167104</v>
      </c>
      <c r="BD471" s="1">
        <v>2129.05078296594</v>
      </c>
      <c r="BE471" s="1">
        <v>6539.9180454617699</v>
      </c>
      <c r="BF471" s="1">
        <v>11104.498037760701</v>
      </c>
      <c r="BG471" s="1">
        <v>4554.4735336275498</v>
      </c>
      <c r="BH471" s="1">
        <v>4554.4735336275498</v>
      </c>
      <c r="BI471" s="1">
        <v>11267.108950854001</v>
      </c>
      <c r="BJ471" s="1">
        <v>3510.1224450538002</v>
      </c>
      <c r="BK471" s="1">
        <v>12398.258666199999</v>
      </c>
      <c r="BL471" s="1">
        <v>4565.20093906081</v>
      </c>
      <c r="BM471" s="1">
        <v>4227.3210342335497</v>
      </c>
      <c r="BN471" s="1">
        <v>4312.7951688563298</v>
      </c>
      <c r="BO471" s="1">
        <v>5012.1104581991203</v>
      </c>
      <c r="BP471" s="1">
        <v>3114.8222229650801</v>
      </c>
      <c r="BQ471" s="1">
        <v>4768.33621607239</v>
      </c>
      <c r="BR471" s="1">
        <v>3155.4630315334598</v>
      </c>
      <c r="BS471" s="1">
        <v>5395.1663311150996</v>
      </c>
      <c r="BT471" s="1">
        <v>5395.1663311150996</v>
      </c>
      <c r="BU471" s="1">
        <v>4957.0295807652901</v>
      </c>
      <c r="BV471" s="7">
        <v>1.08838695497196</v>
      </c>
      <c r="BW471" s="7">
        <v>0.91879087252176495</v>
      </c>
      <c r="BX471" s="1">
        <v>2112.1869621793498</v>
      </c>
      <c r="BY471" s="1">
        <v>3753.1420736366599</v>
      </c>
      <c r="BZ471" s="1">
        <v>297.86464616261998</v>
      </c>
      <c r="CA471" s="1">
        <v>3715.8184454277598</v>
      </c>
      <c r="CB471" s="1">
        <v>7492.3453874542702</v>
      </c>
      <c r="CC471" s="1">
        <v>2013.02573193692</v>
      </c>
      <c r="CD471" s="1">
        <v>5699.9662113999202</v>
      </c>
      <c r="CE471" s="1">
        <v>2317.2310986529801</v>
      </c>
      <c r="CF471" s="1">
        <v>7117.9614872663396</v>
      </c>
      <c r="CG471" s="1">
        <v>12085.990805810499</v>
      </c>
      <c r="CH471" s="1">
        <v>4957.0295807652901</v>
      </c>
      <c r="CI471" s="1">
        <v>10352.116863753001</v>
      </c>
      <c r="CJ471" s="1">
        <v>3225.0684639492101</v>
      </c>
      <c r="CK471" s="1">
        <v>11391.406897668399</v>
      </c>
      <c r="CL471" s="1">
        <v>4194.46495403687</v>
      </c>
      <c r="CM471" s="1">
        <v>3884.0239814730498</v>
      </c>
      <c r="CN471" s="1">
        <v>3962.55683620116</v>
      </c>
      <c r="CO471" s="1">
        <v>4605.0813410642404</v>
      </c>
      <c r="CP471" s="1">
        <v>2861.87022798827</v>
      </c>
      <c r="CQ471" s="1">
        <v>4381.1037924422799</v>
      </c>
      <c r="CR471" s="1">
        <v>2899.2106319528002</v>
      </c>
      <c r="CS471" s="1">
        <v>4957.0295807652901</v>
      </c>
      <c r="CT471" s="20">
        <v>2458.8997517323901</v>
      </c>
      <c r="CU471" s="20">
        <v>3593.45468327243</v>
      </c>
      <c r="CV471" s="20">
        <v>3268.3252585195701</v>
      </c>
      <c r="CW471" s="20">
        <v>7248.2726400719903</v>
      </c>
      <c r="CX471" s="20">
        <v>10543.6825768584</v>
      </c>
      <c r="CY471" s="20">
        <v>3198.5078044206598</v>
      </c>
      <c r="CZ471" s="20">
        <v>11780.7152398779</v>
      </c>
      <c r="DA471" s="20">
        <v>4228.9082465328001</v>
      </c>
      <c r="DB471" s="20">
        <v>4561.8419291591999</v>
      </c>
      <c r="DC471" s="22">
        <v>2034.73406189568</v>
      </c>
      <c r="DD471" s="22">
        <v>5628.3114782700404</v>
      </c>
      <c r="DE471" s="22">
        <v>2151.07308782363</v>
      </c>
      <c r="DF471" s="22">
        <v>7787.8026130158996</v>
      </c>
      <c r="DG471" s="22">
        <v>11679.975096189801</v>
      </c>
      <c r="DH471" s="22">
        <v>3620.9286685730799</v>
      </c>
      <c r="DI471" s="22">
        <v>3893.0002125119599</v>
      </c>
      <c r="DJ471" s="22">
        <v>2896.1744711946799</v>
      </c>
      <c r="DK471" s="22">
        <v>3864.89514754732</v>
      </c>
      <c r="DL471" s="22">
        <v>3669.8897252287002</v>
      </c>
      <c r="DM471" s="6">
        <v>-0.25957110994495602</v>
      </c>
      <c r="DN471" s="6">
        <v>-1.1971221792906199</v>
      </c>
      <c r="DO471" s="5">
        <v>0.44619599391958398</v>
      </c>
      <c r="DP471" s="5">
        <v>0.77175381170535395</v>
      </c>
      <c r="DQ471" s="24">
        <v>5653.6231256050296</v>
      </c>
      <c r="DR471" s="26">
        <v>4722.6784562250796</v>
      </c>
      <c r="DS471" t="s">
        <v>1443</v>
      </c>
      <c r="DT471" t="s">
        <v>1442</v>
      </c>
      <c r="DU471" t="s">
        <v>1078</v>
      </c>
      <c r="DV471" t="s">
        <v>1078</v>
      </c>
      <c r="DW471" t="s">
        <v>6741</v>
      </c>
      <c r="DX471" t="s">
        <v>1508</v>
      </c>
      <c r="DY471" t="s">
        <v>6742</v>
      </c>
      <c r="DZ471" t="s">
        <v>6743</v>
      </c>
      <c r="EA471" t="s">
        <v>6744</v>
      </c>
      <c r="EB471" t="str">
        <f>"CFHR4"</f>
        <v>CFHR4</v>
      </c>
      <c r="EC471" t="s">
        <v>6745</v>
      </c>
      <c r="ED471" t="s">
        <v>1506</v>
      </c>
      <c r="EE471">
        <v>9606</v>
      </c>
      <c r="EF471" s="15" t="str">
        <f>HYPERLINK("http://www.uniprot.org/uniprot/Q92496", "Q92496")</f>
        <v>Q92496</v>
      </c>
      <c r="EG471" t="s">
        <v>6746</v>
      </c>
      <c r="EH471" t="s">
        <v>1508</v>
      </c>
      <c r="EI471" t="s">
        <v>1509</v>
      </c>
      <c r="EJ471" t="s">
        <v>1542</v>
      </c>
      <c r="EK471" t="s">
        <v>1508</v>
      </c>
      <c r="EL471" t="s">
        <v>1508</v>
      </c>
      <c r="EM471" t="s">
        <v>1544</v>
      </c>
      <c r="EN471" t="s">
        <v>1508</v>
      </c>
      <c r="EO471" t="s">
        <v>1508</v>
      </c>
      <c r="EP471" t="s">
        <v>1617</v>
      </c>
      <c r="EQ471" t="s">
        <v>1508</v>
      </c>
      <c r="ER471" t="s">
        <v>6747</v>
      </c>
      <c r="ES471" t="s">
        <v>2510</v>
      </c>
      <c r="ET471" t="s">
        <v>4268</v>
      </c>
      <c r="EU471" t="s">
        <v>1508</v>
      </c>
      <c r="EV471" t="s">
        <v>1756</v>
      </c>
      <c r="EW471" t="s">
        <v>98</v>
      </c>
    </row>
    <row r="472" spans="1:153">
      <c r="A472">
        <v>131</v>
      </c>
      <c r="B472">
        <v>1</v>
      </c>
      <c r="C472" t="s">
        <v>1081</v>
      </c>
      <c r="D472" t="s">
        <v>98</v>
      </c>
      <c r="E472" t="s">
        <v>98</v>
      </c>
      <c r="F472" t="s">
        <v>944</v>
      </c>
      <c r="G472" t="s">
        <v>98</v>
      </c>
      <c r="H472" t="s">
        <v>98</v>
      </c>
      <c r="I472">
        <v>13</v>
      </c>
      <c r="J472">
        <v>362</v>
      </c>
      <c r="K472">
        <v>40891</v>
      </c>
      <c r="L472" t="s">
        <v>1082</v>
      </c>
      <c r="M472">
        <v>6</v>
      </c>
      <c r="N472">
        <v>3</v>
      </c>
      <c r="O472">
        <v>0.5</v>
      </c>
      <c r="P472">
        <v>2</v>
      </c>
      <c r="Q472">
        <v>4</v>
      </c>
      <c r="R472">
        <v>1</v>
      </c>
      <c r="S472">
        <v>2</v>
      </c>
      <c r="T472">
        <v>1.25</v>
      </c>
      <c r="U472">
        <v>3.3330000000000002</v>
      </c>
      <c r="V472">
        <v>1</v>
      </c>
      <c r="W472" s="1">
        <v>8211.1855469999991</v>
      </c>
      <c r="X472" s="1">
        <v>3329.8464359999998</v>
      </c>
      <c r="Y472" s="1">
        <v>990.27868699999999</v>
      </c>
      <c r="Z472" s="1">
        <v>5105.2036129999997</v>
      </c>
      <c r="AA472" s="1">
        <v>2489.0114749999998</v>
      </c>
      <c r="AB472" s="1">
        <v>6034.9819340000004</v>
      </c>
      <c r="AC472" s="1">
        <v>7269.3999020000001</v>
      </c>
      <c r="AD472" s="1">
        <v>5911.314453</v>
      </c>
      <c r="AE472" s="1">
        <v>4867.689453</v>
      </c>
      <c r="AF472" s="1">
        <v>4967.3652339999999</v>
      </c>
      <c r="AG472" s="1">
        <v>5353.9997830000002</v>
      </c>
      <c r="AH472">
        <v>2</v>
      </c>
      <c r="AI472" s="1">
        <v>1607.0299070000001</v>
      </c>
      <c r="AJ472" s="1">
        <v>2362.858643</v>
      </c>
      <c r="AK472" s="1">
        <v>1951.2578120000001</v>
      </c>
      <c r="AL472" s="1">
        <v>1900.784058</v>
      </c>
      <c r="AM472" s="1">
        <v>2646.5329590000001</v>
      </c>
      <c r="AN472" s="1">
        <v>2227.9794919999999</v>
      </c>
      <c r="AO472" s="1">
        <v>2030.448486</v>
      </c>
      <c r="AP472" s="1">
        <v>1588.32251</v>
      </c>
      <c r="AQ472" s="1">
        <v>920.04650900000001</v>
      </c>
      <c r="AR472" s="1">
        <v>4048.9897460000002</v>
      </c>
      <c r="AS472" s="1">
        <v>2128.4250120000002</v>
      </c>
      <c r="AT472" s="1">
        <v>3542.8614386818099</v>
      </c>
      <c r="AU472" s="1">
        <v>4957.2978651818103</v>
      </c>
      <c r="AV472" s="1">
        <v>2128.42501218181</v>
      </c>
      <c r="AW472" s="1">
        <v>4103.67209404392</v>
      </c>
      <c r="AX472" s="1">
        <v>2944.6650608377399</v>
      </c>
      <c r="AY472" s="1">
        <v>703.58930119692297</v>
      </c>
      <c r="AZ472" s="1">
        <v>3735.02021055766</v>
      </c>
      <c r="BA472" s="1">
        <v>4402.4437335557104</v>
      </c>
      <c r="BB472" s="1">
        <v>4359.37794109281</v>
      </c>
      <c r="BC472" s="1">
        <v>4275.7252800395099</v>
      </c>
      <c r="BD472" s="1">
        <v>4082.5754381251099</v>
      </c>
      <c r="BE472" s="1">
        <v>3045.7452632252998</v>
      </c>
      <c r="BF472" s="1">
        <v>3373.2227218984299</v>
      </c>
      <c r="BG472" s="1">
        <v>3803.9968095653098</v>
      </c>
      <c r="BH472" s="1">
        <v>3803.9968095653098</v>
      </c>
      <c r="BI472" s="1">
        <v>3271.2323713497799</v>
      </c>
      <c r="BJ472" s="1">
        <v>4460.2576542544102</v>
      </c>
      <c r="BK472" s="1">
        <v>3478.0842878387102</v>
      </c>
      <c r="BL472" s="1">
        <v>2996.5417738322499</v>
      </c>
      <c r="BM472" s="1">
        <v>4172.0272921170799</v>
      </c>
      <c r="BN472" s="1">
        <v>3810.5404519991098</v>
      </c>
      <c r="BO472" s="1">
        <v>3313.7734554221702</v>
      </c>
      <c r="BP472" s="1">
        <v>2700.61797884007</v>
      </c>
      <c r="BQ472" s="1">
        <v>2706.6742523801099</v>
      </c>
      <c r="BR472" s="1">
        <v>4265.9167932854998</v>
      </c>
      <c r="BS472" s="1">
        <v>3592.0781256466298</v>
      </c>
      <c r="BT472" s="1">
        <v>3592.0781256466298</v>
      </c>
      <c r="BU472" s="1">
        <v>3696.5191369272102</v>
      </c>
      <c r="BV472" s="7">
        <v>0.97174611914293896</v>
      </c>
      <c r="BW472" s="7">
        <v>1.0290753729811399</v>
      </c>
      <c r="BX472" s="1">
        <v>3987.7274316223602</v>
      </c>
      <c r="BY472" s="1">
        <v>2861.4668450448899</v>
      </c>
      <c r="BZ472" s="1">
        <v>683.710172908603</v>
      </c>
      <c r="CA472" s="1">
        <v>3629.4913945298499</v>
      </c>
      <c r="CB472" s="1">
        <v>4278.0576128279099</v>
      </c>
      <c r="CC472" s="1">
        <v>4236.20859613428</v>
      </c>
      <c r="CD472" s="1">
        <v>4154.9194473997504</v>
      </c>
      <c r="CE472" s="1">
        <v>3967.22683810636</v>
      </c>
      <c r="CF472" s="1">
        <v>2959.69113943718</v>
      </c>
      <c r="CG472" s="1">
        <v>3277.91608900958</v>
      </c>
      <c r="CH472" s="1">
        <v>3696.5191369272102</v>
      </c>
      <c r="CI472" s="1">
        <v>3366.34467265477</v>
      </c>
      <c r="CJ472" s="1">
        <v>4589.9413091438701</v>
      </c>
      <c r="CK472" s="1">
        <v>3579.2108857674798</v>
      </c>
      <c r="CL472" s="1">
        <v>3083.6673435600001</v>
      </c>
      <c r="CM472" s="1">
        <v>4293.3305417229003</v>
      </c>
      <c r="CN472" s="1">
        <v>3921.33333690072</v>
      </c>
      <c r="CO472" s="1">
        <v>3410.1226546135799</v>
      </c>
      <c r="CP472" s="1">
        <v>2779.13945385443</v>
      </c>
      <c r="CQ472" s="1">
        <v>2785.3718158065199</v>
      </c>
      <c r="CR472" s="1">
        <v>4389.9499151567998</v>
      </c>
      <c r="CS472" s="1">
        <v>3696.5191369272102</v>
      </c>
      <c r="CT472" s="20">
        <v>4642.3077914823698</v>
      </c>
      <c r="CU472" s="20">
        <v>2739.7181437876998</v>
      </c>
      <c r="CV472" s="20">
        <v>3192.3945086492899</v>
      </c>
      <c r="CW472" s="20">
        <v>4138.6944066453798</v>
      </c>
      <c r="CX472" s="20">
        <v>3428.6388127096898</v>
      </c>
      <c r="CY472" s="20">
        <v>4552.1399819066401</v>
      </c>
      <c r="CZ472" s="20">
        <v>3701.53262081508</v>
      </c>
      <c r="DA472" s="20">
        <v>3108.9892040209402</v>
      </c>
      <c r="DB472" s="20">
        <v>5042.5783605855304</v>
      </c>
      <c r="DC472" s="22">
        <v>4281.8915759988804</v>
      </c>
      <c r="DD472" s="22">
        <v>4102.68762125592</v>
      </c>
      <c r="DE472" s="22">
        <v>3682.7552028379801</v>
      </c>
      <c r="DF472" s="22">
        <v>3238.2151028301</v>
      </c>
      <c r="DG472" s="22">
        <v>3167.79806489884</v>
      </c>
      <c r="DH472" s="22">
        <v>3583.25921508482</v>
      </c>
      <c r="DI472" s="22">
        <v>2882.8173132843099</v>
      </c>
      <c r="DJ472" s="22">
        <v>2812.4520320409501</v>
      </c>
      <c r="DK472" s="22">
        <v>2457.1821451928199</v>
      </c>
      <c r="DL472" s="22">
        <v>5556.9029412157597</v>
      </c>
      <c r="DM472" s="6">
        <v>-0.102036100741535</v>
      </c>
      <c r="DN472" s="6">
        <v>-1.0732424740469999</v>
      </c>
      <c r="DO472" s="5">
        <v>0.51323870275184402</v>
      </c>
      <c r="DP472" s="5">
        <v>0.79938692223385899</v>
      </c>
      <c r="DQ472" s="24">
        <v>3838.5548700669601</v>
      </c>
      <c r="DR472" s="26">
        <v>3576.5961214640402</v>
      </c>
      <c r="DS472" t="s">
        <v>1443</v>
      </c>
      <c r="DT472" t="s">
        <v>1442</v>
      </c>
      <c r="DU472" t="s">
        <v>1081</v>
      </c>
      <c r="DV472" t="s">
        <v>1081</v>
      </c>
      <c r="DW472" t="s">
        <v>6748</v>
      </c>
      <c r="DX472" t="s">
        <v>6749</v>
      </c>
      <c r="DY472" t="s">
        <v>6750</v>
      </c>
      <c r="DZ472" t="s">
        <v>6751</v>
      </c>
      <c r="EA472" t="s">
        <v>1508</v>
      </c>
      <c r="EB472" t="str">
        <f>"HLA-H"</f>
        <v>HLA-H</v>
      </c>
      <c r="EC472" t="s">
        <v>6752</v>
      </c>
      <c r="ED472" t="s">
        <v>1506</v>
      </c>
      <c r="EE472">
        <v>9606</v>
      </c>
      <c r="EF472" s="15" t="str">
        <f>HYPERLINK("http://www.uniprot.org/uniprot/P01893", "P01893")</f>
        <v>P01893</v>
      </c>
      <c r="EG472" t="s">
        <v>6753</v>
      </c>
      <c r="EH472" t="s">
        <v>2206</v>
      </c>
      <c r="EI472" t="s">
        <v>6754</v>
      </c>
      <c r="EJ472" t="s">
        <v>1508</v>
      </c>
      <c r="EK472" t="s">
        <v>1508</v>
      </c>
      <c r="EL472" t="s">
        <v>1508</v>
      </c>
      <c r="EM472" t="s">
        <v>3025</v>
      </c>
      <c r="EN472" t="s">
        <v>1508</v>
      </c>
      <c r="EO472" t="s">
        <v>1508</v>
      </c>
      <c r="EP472" t="s">
        <v>1617</v>
      </c>
      <c r="EQ472" t="s">
        <v>1508</v>
      </c>
      <c r="ER472" t="s">
        <v>6755</v>
      </c>
      <c r="ES472" t="s">
        <v>6756</v>
      </c>
      <c r="ET472" t="s">
        <v>6757</v>
      </c>
      <c r="EU472" t="s">
        <v>1508</v>
      </c>
      <c r="EV472" t="s">
        <v>6758</v>
      </c>
      <c r="EW472" t="s">
        <v>98</v>
      </c>
    </row>
    <row r="473" spans="1:153">
      <c r="A473" s="16">
        <v>547</v>
      </c>
      <c r="B473" s="16">
        <v>1</v>
      </c>
      <c r="C473" s="16" t="s">
        <v>1083</v>
      </c>
      <c r="D473" s="16" t="s">
        <v>98</v>
      </c>
      <c r="E473" s="16" t="s">
        <v>98</v>
      </c>
      <c r="F473" s="16" t="s">
        <v>98</v>
      </c>
      <c r="G473" s="16" t="s">
        <v>98</v>
      </c>
      <c r="H473" s="16" t="s">
        <v>1084</v>
      </c>
      <c r="I473" s="16">
        <v>1.5</v>
      </c>
      <c r="J473" s="16">
        <v>1858</v>
      </c>
      <c r="K473" s="16">
        <v>204963</v>
      </c>
      <c r="L473" s="16" t="s">
        <v>1085</v>
      </c>
      <c r="M473" s="16">
        <v>2</v>
      </c>
      <c r="N473" s="16">
        <v>2</v>
      </c>
      <c r="O473" s="16">
        <v>1</v>
      </c>
      <c r="P473" s="16">
        <v>0</v>
      </c>
      <c r="Q473" s="16">
        <v>2</v>
      </c>
      <c r="R473" s="16">
        <v>0</v>
      </c>
      <c r="S473" s="16">
        <v>2</v>
      </c>
      <c r="T473" s="16">
        <v>0</v>
      </c>
      <c r="U473" s="16">
        <v>2</v>
      </c>
      <c r="V473" s="16">
        <v>0</v>
      </c>
      <c r="W473" s="17">
        <v>0</v>
      </c>
      <c r="X473" s="17">
        <v>0</v>
      </c>
      <c r="Y473" s="17">
        <v>0</v>
      </c>
      <c r="Z473" s="17">
        <v>0</v>
      </c>
      <c r="AA473" s="17">
        <v>0</v>
      </c>
      <c r="AB473" s="17">
        <v>0</v>
      </c>
      <c r="AC473" s="17">
        <v>0</v>
      </c>
      <c r="AD473" s="17">
        <v>0</v>
      </c>
      <c r="AE473" s="17">
        <v>0</v>
      </c>
      <c r="AF473" s="17">
        <v>0</v>
      </c>
      <c r="AG473" s="17">
        <v>0</v>
      </c>
      <c r="AH473" s="16">
        <v>2</v>
      </c>
      <c r="AI473" s="17">
        <v>30240.9751</v>
      </c>
      <c r="AJ473" s="17">
        <v>31420.910650000002</v>
      </c>
      <c r="AK473" s="17">
        <v>38545.702149999997</v>
      </c>
      <c r="AL473" s="17">
        <v>35251.791499999999</v>
      </c>
      <c r="AM473" s="17">
        <v>37257.940430000002</v>
      </c>
      <c r="AN473" s="17">
        <v>29051.3269</v>
      </c>
      <c r="AO473" s="17">
        <v>46313.184569999998</v>
      </c>
      <c r="AP473" s="17">
        <v>41629.506589999997</v>
      </c>
      <c r="AQ473" s="17">
        <v>31604.614259999998</v>
      </c>
      <c r="AR473" s="17">
        <v>56926.916019999997</v>
      </c>
      <c r="AS473" s="17">
        <v>37824.286820000001</v>
      </c>
      <c r="AT473" s="17">
        <v>18912.143408636301</v>
      </c>
      <c r="AU473" s="17">
        <v>0</v>
      </c>
      <c r="AV473" s="17">
        <v>37824.286817272703</v>
      </c>
      <c r="AW473" s="17">
        <v>0</v>
      </c>
      <c r="AX473" s="17">
        <v>0</v>
      </c>
      <c r="AY473" s="17">
        <v>0</v>
      </c>
      <c r="AZ473" s="17">
        <v>0</v>
      </c>
      <c r="BA473" s="17">
        <v>0</v>
      </c>
      <c r="BB473" s="17">
        <v>0</v>
      </c>
      <c r="BC473" s="17">
        <v>0</v>
      </c>
      <c r="BD473" s="17">
        <v>0</v>
      </c>
      <c r="BE473" s="17">
        <v>0</v>
      </c>
      <c r="BF473" s="17">
        <v>0</v>
      </c>
      <c r="BG473" s="17">
        <v>0</v>
      </c>
      <c r="BH473" s="17">
        <v>0</v>
      </c>
      <c r="BI473" s="17">
        <v>61557.819339514397</v>
      </c>
      <c r="BJ473" s="17">
        <v>59311.782211555103</v>
      </c>
      <c r="BK473" s="17">
        <v>68707.066891489696</v>
      </c>
      <c r="BL473" s="17">
        <v>55573.6278340434</v>
      </c>
      <c r="BM473" s="17">
        <v>58733.878145529103</v>
      </c>
      <c r="BN473" s="17">
        <v>49686.838112377001</v>
      </c>
      <c r="BO473" s="17">
        <v>75584.976778442404</v>
      </c>
      <c r="BP473" s="17">
        <v>70782.472224230602</v>
      </c>
      <c r="BQ473" s="17">
        <v>92977.251516257107</v>
      </c>
      <c r="BR473" s="17">
        <v>59976.809592955498</v>
      </c>
      <c r="BS473" s="17">
        <v>63834.897888479602</v>
      </c>
      <c r="BT473" s="17">
        <v>63834.897888479602</v>
      </c>
      <c r="BU473" s="17">
        <v>63834.897888479602</v>
      </c>
      <c r="BV473" s="18">
        <v>0</v>
      </c>
      <c r="BW473" s="18">
        <v>1</v>
      </c>
      <c r="BX473" s="17">
        <v>0</v>
      </c>
      <c r="BY473" s="17">
        <v>0</v>
      </c>
      <c r="BZ473" s="17">
        <v>0</v>
      </c>
      <c r="CA473" s="17">
        <v>0</v>
      </c>
      <c r="CB473" s="17">
        <v>0</v>
      </c>
      <c r="CC473" s="17">
        <v>0</v>
      </c>
      <c r="CD473" s="17">
        <v>0</v>
      </c>
      <c r="CE473" s="17">
        <v>0</v>
      </c>
      <c r="CF473" s="17">
        <v>0</v>
      </c>
      <c r="CG473" s="17">
        <v>0</v>
      </c>
      <c r="CH473" s="17">
        <v>0</v>
      </c>
      <c r="CI473" s="17">
        <v>61557.819339514397</v>
      </c>
      <c r="CJ473" s="17">
        <v>59311.782211555103</v>
      </c>
      <c r="CK473" s="17">
        <v>68707.066891489696</v>
      </c>
      <c r="CL473" s="17">
        <v>55573.6278340434</v>
      </c>
      <c r="CM473" s="17">
        <v>58733.878145529103</v>
      </c>
      <c r="CN473" s="17">
        <v>49686.838112377001</v>
      </c>
      <c r="CO473" s="17">
        <v>75584.976778442404</v>
      </c>
      <c r="CP473" s="17">
        <v>70782.472224230602</v>
      </c>
      <c r="CQ473" s="17">
        <v>92977.251516257107</v>
      </c>
      <c r="CR473" s="17">
        <v>59976.809592955498</v>
      </c>
      <c r="CS473" s="17">
        <v>63834.897888479602</v>
      </c>
      <c r="EF473" s="15"/>
    </row>
    <row r="474" spans="1:153">
      <c r="A474" s="16">
        <v>339</v>
      </c>
      <c r="B474" s="16">
        <v>1</v>
      </c>
      <c r="C474" s="16" t="s">
        <v>1086</v>
      </c>
      <c r="D474" s="16" t="s">
        <v>98</v>
      </c>
      <c r="E474" s="16" t="s">
        <v>98</v>
      </c>
      <c r="F474" s="16" t="s">
        <v>98</v>
      </c>
      <c r="G474" s="16" t="s">
        <v>98</v>
      </c>
      <c r="H474" s="16" t="s">
        <v>1084</v>
      </c>
      <c r="I474" s="16">
        <v>0.7</v>
      </c>
      <c r="J474" s="16">
        <v>2315</v>
      </c>
      <c r="K474" s="16">
        <v>254584</v>
      </c>
      <c r="L474" s="16" t="s">
        <v>1087</v>
      </c>
      <c r="M474" s="16">
        <v>2</v>
      </c>
      <c r="N474" s="16">
        <v>2</v>
      </c>
      <c r="O474" s="16">
        <v>1</v>
      </c>
      <c r="P474" s="16">
        <v>0</v>
      </c>
      <c r="Q474" s="16">
        <v>2</v>
      </c>
      <c r="R474" s="16">
        <v>0</v>
      </c>
      <c r="S474" s="16">
        <v>2</v>
      </c>
      <c r="T474" s="16">
        <v>0</v>
      </c>
      <c r="U474" s="16">
        <v>2</v>
      </c>
      <c r="V474" s="16">
        <v>0</v>
      </c>
      <c r="W474" s="17">
        <v>0</v>
      </c>
      <c r="X474" s="17">
        <v>0</v>
      </c>
      <c r="Y474" s="17">
        <v>0</v>
      </c>
      <c r="Z474" s="17">
        <v>0</v>
      </c>
      <c r="AA474" s="17">
        <v>0</v>
      </c>
      <c r="AB474" s="17">
        <v>0</v>
      </c>
      <c r="AC474" s="17">
        <v>0</v>
      </c>
      <c r="AD474" s="17">
        <v>0</v>
      </c>
      <c r="AE474" s="17">
        <v>0</v>
      </c>
      <c r="AF474" s="17">
        <v>0</v>
      </c>
      <c r="AG474" s="17">
        <v>0</v>
      </c>
      <c r="AH474" s="16">
        <v>2</v>
      </c>
      <c r="AI474" s="17">
        <v>28362.164799999999</v>
      </c>
      <c r="AJ474" s="17">
        <v>29246.231690000001</v>
      </c>
      <c r="AK474" s="17">
        <v>28337.066409999999</v>
      </c>
      <c r="AL474" s="17">
        <v>37351.216549999997</v>
      </c>
      <c r="AM474" s="17">
        <v>29541.007079999999</v>
      </c>
      <c r="AN474" s="17">
        <v>42535.175289999999</v>
      </c>
      <c r="AO474" s="17">
        <v>33204.59863</v>
      </c>
      <c r="AP474" s="17">
        <v>39360.456539999999</v>
      </c>
      <c r="AQ474" s="17">
        <v>17893.546750000001</v>
      </c>
      <c r="AR474" s="17">
        <v>55017.045899999997</v>
      </c>
      <c r="AS474" s="17">
        <v>34084.850960000003</v>
      </c>
      <c r="AT474" s="17">
        <v>17042.4254818181</v>
      </c>
      <c r="AU474" s="17">
        <v>0</v>
      </c>
      <c r="AV474" s="17">
        <v>34084.850963636301</v>
      </c>
      <c r="AW474" s="17">
        <v>0</v>
      </c>
      <c r="AX474" s="17">
        <v>0</v>
      </c>
      <c r="AY474" s="17">
        <v>0</v>
      </c>
      <c r="AZ474" s="17">
        <v>0</v>
      </c>
      <c r="BA474" s="17">
        <v>0</v>
      </c>
      <c r="BB474" s="17">
        <v>0</v>
      </c>
      <c r="BC474" s="17">
        <v>0</v>
      </c>
      <c r="BD474" s="17">
        <v>0</v>
      </c>
      <c r="BE474" s="17">
        <v>0</v>
      </c>
      <c r="BF474" s="17">
        <v>0</v>
      </c>
      <c r="BG474" s="17">
        <v>0</v>
      </c>
      <c r="BH474" s="17">
        <v>0</v>
      </c>
      <c r="BI474" s="17">
        <v>57733.357177227197</v>
      </c>
      <c r="BJ474" s="17">
        <v>55206.7425361512</v>
      </c>
      <c r="BK474" s="17">
        <v>50510.345090197203</v>
      </c>
      <c r="BL474" s="17">
        <v>58883.322502870898</v>
      </c>
      <c r="BM474" s="17">
        <v>46568.808960139599</v>
      </c>
      <c r="BN474" s="17">
        <v>72748.428186796795</v>
      </c>
      <c r="BO474" s="17">
        <v>54191.238190340002</v>
      </c>
      <c r="BP474" s="17">
        <v>66924.416117024797</v>
      </c>
      <c r="BQ474" s="17">
        <v>52640.819565334401</v>
      </c>
      <c r="BR474" s="17">
        <v>57964.617039010198</v>
      </c>
      <c r="BS474" s="17">
        <v>57523.965777067002</v>
      </c>
      <c r="BT474" s="17">
        <v>57523.965777067002</v>
      </c>
      <c r="BU474" s="17">
        <v>57523.965777067002</v>
      </c>
      <c r="BV474" s="18">
        <v>0</v>
      </c>
      <c r="BW474" s="18">
        <v>1</v>
      </c>
      <c r="BX474" s="17">
        <v>0</v>
      </c>
      <c r="BY474" s="17">
        <v>0</v>
      </c>
      <c r="BZ474" s="17">
        <v>0</v>
      </c>
      <c r="CA474" s="17">
        <v>0</v>
      </c>
      <c r="CB474" s="17">
        <v>0</v>
      </c>
      <c r="CC474" s="17">
        <v>0</v>
      </c>
      <c r="CD474" s="17">
        <v>0</v>
      </c>
      <c r="CE474" s="17">
        <v>0</v>
      </c>
      <c r="CF474" s="17">
        <v>0</v>
      </c>
      <c r="CG474" s="17">
        <v>0</v>
      </c>
      <c r="CH474" s="17">
        <v>0</v>
      </c>
      <c r="CI474" s="17">
        <v>57733.357177227197</v>
      </c>
      <c r="CJ474" s="17">
        <v>55206.7425361512</v>
      </c>
      <c r="CK474" s="17">
        <v>50510.345090197203</v>
      </c>
      <c r="CL474" s="17">
        <v>58883.322502870898</v>
      </c>
      <c r="CM474" s="17">
        <v>46568.808960139599</v>
      </c>
      <c r="CN474" s="17">
        <v>72748.428186796795</v>
      </c>
      <c r="CO474" s="17">
        <v>54191.238190340002</v>
      </c>
      <c r="CP474" s="17">
        <v>66924.416117024797</v>
      </c>
      <c r="CQ474" s="17">
        <v>52640.819565334401</v>
      </c>
      <c r="CR474" s="17">
        <v>57964.617039010198</v>
      </c>
      <c r="CS474" s="17">
        <v>57523.965777067002</v>
      </c>
    </row>
    <row r="475" spans="1:153">
      <c r="A475" s="16">
        <v>504</v>
      </c>
      <c r="B475" s="16">
        <v>1</v>
      </c>
      <c r="C475" s="16" t="s">
        <v>1088</v>
      </c>
      <c r="D475" s="16" t="s">
        <v>98</v>
      </c>
      <c r="E475" s="16" t="s">
        <v>98</v>
      </c>
      <c r="F475" s="16" t="s">
        <v>98</v>
      </c>
      <c r="G475" s="16" t="s">
        <v>98</v>
      </c>
      <c r="H475" s="16" t="s">
        <v>1084</v>
      </c>
      <c r="I475" s="16">
        <v>4.3</v>
      </c>
      <c r="J475" s="16">
        <v>440</v>
      </c>
      <c r="K475" s="16">
        <v>48121</v>
      </c>
      <c r="L475" s="16" t="s">
        <v>1089</v>
      </c>
      <c r="M475" s="16">
        <v>2</v>
      </c>
      <c r="N475" s="16">
        <v>2</v>
      </c>
      <c r="O475" s="16">
        <v>1</v>
      </c>
      <c r="P475" s="16">
        <v>0</v>
      </c>
      <c r="Q475" s="16">
        <v>2</v>
      </c>
      <c r="R475" s="16">
        <v>0</v>
      </c>
      <c r="S475" s="16">
        <v>2</v>
      </c>
      <c r="T475" s="16">
        <v>0</v>
      </c>
      <c r="U475" s="16">
        <v>2</v>
      </c>
      <c r="V475" s="16">
        <v>0</v>
      </c>
      <c r="W475" s="17">
        <v>0</v>
      </c>
      <c r="X475" s="17">
        <v>0</v>
      </c>
      <c r="Y475" s="17">
        <v>0</v>
      </c>
      <c r="Z475" s="17">
        <v>0</v>
      </c>
      <c r="AA475" s="17">
        <v>0</v>
      </c>
      <c r="AB475" s="17">
        <v>0</v>
      </c>
      <c r="AC475" s="17">
        <v>0</v>
      </c>
      <c r="AD475" s="17">
        <v>0</v>
      </c>
      <c r="AE475" s="17">
        <v>0</v>
      </c>
      <c r="AF475" s="17">
        <v>0</v>
      </c>
      <c r="AG475" s="17">
        <v>0</v>
      </c>
      <c r="AH475" s="16">
        <v>2</v>
      </c>
      <c r="AI475" s="17">
        <v>10864.529790000001</v>
      </c>
      <c r="AJ475" s="17">
        <v>13853.29688</v>
      </c>
      <c r="AK475" s="17">
        <v>15169.684080000001</v>
      </c>
      <c r="AL475" s="17">
        <v>17879.216799999998</v>
      </c>
      <c r="AM475" s="17">
        <v>20468.43994</v>
      </c>
      <c r="AN475" s="17">
        <v>12903.440430000001</v>
      </c>
      <c r="AO475" s="17">
        <v>20666.92236</v>
      </c>
      <c r="AP475" s="17">
        <v>16130.434569999999</v>
      </c>
      <c r="AQ475" s="17">
        <v>11702.34863</v>
      </c>
      <c r="AR475" s="17">
        <v>42217.900390000003</v>
      </c>
      <c r="AS475" s="17">
        <v>18185.62139</v>
      </c>
      <c r="AT475" s="17">
        <v>9092.8106936363602</v>
      </c>
      <c r="AU475" s="17">
        <v>0</v>
      </c>
      <c r="AV475" s="17">
        <v>18185.621387272698</v>
      </c>
      <c r="AW475" s="17">
        <v>0</v>
      </c>
      <c r="AX475" s="17">
        <v>0</v>
      </c>
      <c r="AY475" s="17">
        <v>0</v>
      </c>
      <c r="AZ475" s="17">
        <v>0</v>
      </c>
      <c r="BA475" s="17">
        <v>0</v>
      </c>
      <c r="BB475" s="17">
        <v>0</v>
      </c>
      <c r="BC475" s="17">
        <v>0</v>
      </c>
      <c r="BD475" s="17">
        <v>0</v>
      </c>
      <c r="BE475" s="17">
        <v>0</v>
      </c>
      <c r="BF475" s="17">
        <v>0</v>
      </c>
      <c r="BG475" s="17">
        <v>0</v>
      </c>
      <c r="BH475" s="17">
        <v>0</v>
      </c>
      <c r="BI475" s="17">
        <v>22115.581915266699</v>
      </c>
      <c r="BJ475" s="17">
        <v>26150.220043306599</v>
      </c>
      <c r="BK475" s="17">
        <v>27039.707170240901</v>
      </c>
      <c r="BL475" s="17">
        <v>28186.168649255</v>
      </c>
      <c r="BM475" s="17">
        <v>32266.701900061002</v>
      </c>
      <c r="BN475" s="17">
        <v>22068.911273657101</v>
      </c>
      <c r="BO475" s="17">
        <v>33729.247106759103</v>
      </c>
      <c r="BP475" s="17">
        <v>27426.508994225202</v>
      </c>
      <c r="BQ475" s="17">
        <v>34427.004960459701</v>
      </c>
      <c r="BR475" s="17">
        <v>44479.749653323903</v>
      </c>
      <c r="BS475" s="17">
        <v>30691.319838854801</v>
      </c>
      <c r="BT475" s="17">
        <v>30691.319838854801</v>
      </c>
      <c r="BU475" s="17">
        <v>30691.319838854801</v>
      </c>
      <c r="BV475" s="18">
        <v>0</v>
      </c>
      <c r="BW475" s="18">
        <v>1</v>
      </c>
      <c r="BX475" s="17">
        <v>0</v>
      </c>
      <c r="BY475" s="17">
        <v>0</v>
      </c>
      <c r="BZ475" s="17">
        <v>0</v>
      </c>
      <c r="CA475" s="17">
        <v>0</v>
      </c>
      <c r="CB475" s="17">
        <v>0</v>
      </c>
      <c r="CC475" s="17">
        <v>0</v>
      </c>
      <c r="CD475" s="17">
        <v>0</v>
      </c>
      <c r="CE475" s="17">
        <v>0</v>
      </c>
      <c r="CF475" s="17">
        <v>0</v>
      </c>
      <c r="CG475" s="17">
        <v>0</v>
      </c>
      <c r="CH475" s="17">
        <v>0</v>
      </c>
      <c r="CI475" s="17">
        <v>22115.581915266699</v>
      </c>
      <c r="CJ475" s="17">
        <v>26150.220043306599</v>
      </c>
      <c r="CK475" s="17">
        <v>27039.707170240901</v>
      </c>
      <c r="CL475" s="17">
        <v>28186.168649255</v>
      </c>
      <c r="CM475" s="17">
        <v>32266.701900061002</v>
      </c>
      <c r="CN475" s="17">
        <v>22068.911273657101</v>
      </c>
      <c r="CO475" s="17">
        <v>33729.247106759103</v>
      </c>
      <c r="CP475" s="17">
        <v>27426.508994225202</v>
      </c>
      <c r="CQ475" s="17">
        <v>34427.004960459701</v>
      </c>
      <c r="CR475" s="17">
        <v>44479.749653323903</v>
      </c>
      <c r="CS475" s="17">
        <v>30691.319838854801</v>
      </c>
    </row>
    <row r="476" spans="1:153">
      <c r="A476" s="16">
        <v>619</v>
      </c>
      <c r="B476" s="16">
        <v>1</v>
      </c>
      <c r="C476" s="16" t="s">
        <v>1090</v>
      </c>
      <c r="D476" s="16" t="s">
        <v>98</v>
      </c>
      <c r="E476" s="16" t="s">
        <v>98</v>
      </c>
      <c r="F476" s="16" t="s">
        <v>98</v>
      </c>
      <c r="G476" s="16" t="s">
        <v>98</v>
      </c>
      <c r="H476" s="16" t="s">
        <v>1084</v>
      </c>
      <c r="I476" s="16">
        <v>3.8</v>
      </c>
      <c r="J476" s="16">
        <v>472</v>
      </c>
      <c r="K476" s="16">
        <v>51887</v>
      </c>
      <c r="L476" s="16" t="s">
        <v>1091</v>
      </c>
      <c r="M476" s="16">
        <v>3</v>
      </c>
      <c r="N476" s="16">
        <v>3</v>
      </c>
      <c r="O476" s="16">
        <v>1</v>
      </c>
      <c r="P476" s="16">
        <v>0</v>
      </c>
      <c r="Q476" s="16">
        <v>3</v>
      </c>
      <c r="R476" s="16">
        <v>0</v>
      </c>
      <c r="S476" s="16">
        <v>3</v>
      </c>
      <c r="T476" s="16">
        <v>0</v>
      </c>
      <c r="U476" s="16">
        <v>3</v>
      </c>
      <c r="V476" s="16">
        <v>0</v>
      </c>
      <c r="W476" s="17">
        <v>0</v>
      </c>
      <c r="X476" s="17">
        <v>0</v>
      </c>
      <c r="Y476" s="17">
        <v>0</v>
      </c>
      <c r="Z476" s="17">
        <v>0</v>
      </c>
      <c r="AA476" s="17">
        <v>0</v>
      </c>
      <c r="AB476" s="17">
        <v>0</v>
      </c>
      <c r="AC476" s="17">
        <v>0</v>
      </c>
      <c r="AD476" s="17">
        <v>0</v>
      </c>
      <c r="AE476" s="17">
        <v>0</v>
      </c>
      <c r="AF476" s="17">
        <v>0</v>
      </c>
      <c r="AG476" s="17">
        <v>0</v>
      </c>
      <c r="AH476" s="16">
        <v>3</v>
      </c>
      <c r="AI476" s="17">
        <v>9391.5175770000005</v>
      </c>
      <c r="AJ476" s="17">
        <v>15179.75122</v>
      </c>
      <c r="AK476" s="17">
        <v>11681.08167</v>
      </c>
      <c r="AL476" s="17">
        <v>14580.887940000001</v>
      </c>
      <c r="AM476" s="17">
        <v>11477.632079999999</v>
      </c>
      <c r="AN476" s="17">
        <v>17010.138180000002</v>
      </c>
      <c r="AO476" s="17">
        <v>15713.4292</v>
      </c>
      <c r="AP476" s="17">
        <v>16509.600589999998</v>
      </c>
      <c r="AQ476" s="17">
        <v>9280.2821039999999</v>
      </c>
      <c r="AR476" s="17">
        <v>19871.11377</v>
      </c>
      <c r="AS476" s="17">
        <v>14069.54343</v>
      </c>
      <c r="AT476" s="17">
        <v>7034.77171640909</v>
      </c>
      <c r="AU476" s="17">
        <v>0</v>
      </c>
      <c r="AV476" s="17">
        <v>14069.5434328181</v>
      </c>
      <c r="AW476" s="17">
        <v>0</v>
      </c>
      <c r="AX476" s="17">
        <v>0</v>
      </c>
      <c r="AY476" s="17">
        <v>0</v>
      </c>
      <c r="AZ476" s="17">
        <v>0</v>
      </c>
      <c r="BA476" s="17">
        <v>0</v>
      </c>
      <c r="BB476" s="17">
        <v>0</v>
      </c>
      <c r="BC476" s="17">
        <v>0</v>
      </c>
      <c r="BD476" s="17">
        <v>0</v>
      </c>
      <c r="BE476" s="17">
        <v>0</v>
      </c>
      <c r="BF476" s="17">
        <v>0</v>
      </c>
      <c r="BG476" s="17">
        <v>0</v>
      </c>
      <c r="BH476" s="17">
        <v>0</v>
      </c>
      <c r="BI476" s="17">
        <v>19117.152817233</v>
      </c>
      <c r="BJ476" s="17">
        <v>28654.1058091907</v>
      </c>
      <c r="BK476" s="17">
        <v>20821.331948823801</v>
      </c>
      <c r="BL476" s="17">
        <v>22986.430061787101</v>
      </c>
      <c r="BM476" s="17">
        <v>18093.481180272898</v>
      </c>
      <c r="BN476" s="17">
        <v>29092.646436704501</v>
      </c>
      <c r="BO476" s="17">
        <v>25644.9473777073</v>
      </c>
      <c r="BP476" s="17">
        <v>28071.2033583296</v>
      </c>
      <c r="BQ476" s="17">
        <v>27301.5552800937</v>
      </c>
      <c r="BR476" s="17">
        <v>20935.720574860101</v>
      </c>
      <c r="BS476" s="17">
        <v>23744.7403163378</v>
      </c>
      <c r="BT476" s="17">
        <v>23744.7403163378</v>
      </c>
      <c r="BU476" s="17">
        <v>23744.7403163378</v>
      </c>
      <c r="BV476" s="18">
        <v>0</v>
      </c>
      <c r="BW476" s="18">
        <v>1</v>
      </c>
      <c r="BX476" s="17">
        <v>0</v>
      </c>
      <c r="BY476" s="17">
        <v>0</v>
      </c>
      <c r="BZ476" s="17">
        <v>0</v>
      </c>
      <c r="CA476" s="17">
        <v>0</v>
      </c>
      <c r="CB476" s="17">
        <v>0</v>
      </c>
      <c r="CC476" s="17">
        <v>0</v>
      </c>
      <c r="CD476" s="17">
        <v>0</v>
      </c>
      <c r="CE476" s="17">
        <v>0</v>
      </c>
      <c r="CF476" s="17">
        <v>0</v>
      </c>
      <c r="CG476" s="17">
        <v>0</v>
      </c>
      <c r="CH476" s="17">
        <v>0</v>
      </c>
      <c r="CI476" s="17">
        <v>19117.152817233</v>
      </c>
      <c r="CJ476" s="17">
        <v>28654.1058091907</v>
      </c>
      <c r="CK476" s="17">
        <v>20821.331948823801</v>
      </c>
      <c r="CL476" s="17">
        <v>22986.430061787101</v>
      </c>
      <c r="CM476" s="17">
        <v>18093.481180272898</v>
      </c>
      <c r="CN476" s="17">
        <v>29092.646436704501</v>
      </c>
      <c r="CO476" s="17">
        <v>25644.9473777073</v>
      </c>
      <c r="CP476" s="17">
        <v>28071.2033583296</v>
      </c>
      <c r="CQ476" s="17">
        <v>27301.5552800937</v>
      </c>
      <c r="CR476" s="17">
        <v>20935.720574860101</v>
      </c>
      <c r="CS476" s="17">
        <v>23744.7403163378</v>
      </c>
    </row>
    <row r="477" spans="1:153">
      <c r="A477" s="16">
        <v>535</v>
      </c>
      <c r="B477" s="16">
        <v>1</v>
      </c>
      <c r="C477" s="16" t="s">
        <v>1092</v>
      </c>
      <c r="D477" s="16" t="s">
        <v>98</v>
      </c>
      <c r="E477" s="16" t="s">
        <v>98</v>
      </c>
      <c r="F477" s="16" t="s">
        <v>98</v>
      </c>
      <c r="G477" s="16" t="s">
        <v>98</v>
      </c>
      <c r="H477" s="16" t="s">
        <v>1084</v>
      </c>
      <c r="I477" s="16">
        <v>1.1000000000000001</v>
      </c>
      <c r="J477" s="16">
        <v>1221</v>
      </c>
      <c r="K477" s="16">
        <v>136693</v>
      </c>
      <c r="L477" s="16" t="s">
        <v>1093</v>
      </c>
      <c r="M477" s="16">
        <v>3</v>
      </c>
      <c r="N477" s="16">
        <v>3</v>
      </c>
      <c r="O477" s="16">
        <v>1</v>
      </c>
      <c r="P477" s="16">
        <v>0</v>
      </c>
      <c r="Q477" s="16">
        <v>3</v>
      </c>
      <c r="R477" s="16">
        <v>0</v>
      </c>
      <c r="S477" s="16">
        <v>3</v>
      </c>
      <c r="T477" s="16">
        <v>0</v>
      </c>
      <c r="U477" s="16">
        <v>3</v>
      </c>
      <c r="V477" s="16">
        <v>0</v>
      </c>
      <c r="W477" s="17">
        <v>0</v>
      </c>
      <c r="X477" s="17">
        <v>0</v>
      </c>
      <c r="Y477" s="17">
        <v>0</v>
      </c>
      <c r="Z477" s="17">
        <v>0</v>
      </c>
      <c r="AA477" s="17">
        <v>0</v>
      </c>
      <c r="AB477" s="17">
        <v>0</v>
      </c>
      <c r="AC477" s="17">
        <v>0</v>
      </c>
      <c r="AD477" s="17">
        <v>0</v>
      </c>
      <c r="AE477" s="17">
        <v>0</v>
      </c>
      <c r="AF477" s="17">
        <v>0</v>
      </c>
      <c r="AG477" s="17">
        <v>0</v>
      </c>
      <c r="AH477" s="16">
        <v>3</v>
      </c>
      <c r="AI477" s="17">
        <v>10788.725340000001</v>
      </c>
      <c r="AJ477" s="17">
        <v>10387.45679</v>
      </c>
      <c r="AK477" s="17">
        <v>11589.9917</v>
      </c>
      <c r="AL477" s="17">
        <v>12852.300289999999</v>
      </c>
      <c r="AM477" s="17">
        <v>9401.8295899999994</v>
      </c>
      <c r="AN477" s="17">
        <v>15060.11572</v>
      </c>
      <c r="AO477" s="17">
        <v>12581.31885</v>
      </c>
      <c r="AP477" s="17">
        <v>12747.590819999999</v>
      </c>
      <c r="AQ477" s="17">
        <v>7222.710204</v>
      </c>
      <c r="AR477" s="17">
        <v>16117.12549</v>
      </c>
      <c r="AS477" s="17">
        <v>11874.91648</v>
      </c>
      <c r="AT477" s="17">
        <v>5937.4582397272698</v>
      </c>
      <c r="AU477" s="17">
        <v>0</v>
      </c>
      <c r="AV477" s="17">
        <v>11874.916479454499</v>
      </c>
      <c r="AW477" s="17">
        <v>0</v>
      </c>
      <c r="AX477" s="17">
        <v>0</v>
      </c>
      <c r="AY477" s="17">
        <v>0</v>
      </c>
      <c r="AZ477" s="17">
        <v>0</v>
      </c>
      <c r="BA477" s="17">
        <v>0</v>
      </c>
      <c r="BB477" s="17">
        <v>0</v>
      </c>
      <c r="BC477" s="17">
        <v>0</v>
      </c>
      <c r="BD477" s="17">
        <v>0</v>
      </c>
      <c r="BE477" s="17">
        <v>0</v>
      </c>
      <c r="BF477" s="17">
        <v>0</v>
      </c>
      <c r="BG477" s="17">
        <v>0</v>
      </c>
      <c r="BH477" s="17">
        <v>0</v>
      </c>
      <c r="BI477" s="17">
        <v>21961.2761555219</v>
      </c>
      <c r="BJ477" s="17">
        <v>19607.915942449599</v>
      </c>
      <c r="BK477" s="17">
        <v>20658.965606719601</v>
      </c>
      <c r="BL477" s="17">
        <v>20261.3519125071</v>
      </c>
      <c r="BM477" s="17">
        <v>14821.1604589784</v>
      </c>
      <c r="BN477" s="17">
        <v>25757.499280809199</v>
      </c>
      <c r="BO477" s="17">
        <v>20533.217526471399</v>
      </c>
      <c r="BP477" s="17">
        <v>21674.674216755</v>
      </c>
      <c r="BQ477" s="17">
        <v>21248.408151472999</v>
      </c>
      <c r="BR477" s="17">
        <v>16980.610127551699</v>
      </c>
      <c r="BS477" s="17">
        <v>20040.935194426602</v>
      </c>
      <c r="BT477" s="17">
        <v>20040.935194426602</v>
      </c>
      <c r="BU477" s="17">
        <v>20040.935194426602</v>
      </c>
      <c r="BV477" s="18">
        <v>0</v>
      </c>
      <c r="BW477" s="18">
        <v>1</v>
      </c>
      <c r="BX477" s="17">
        <v>0</v>
      </c>
      <c r="BY477" s="17">
        <v>0</v>
      </c>
      <c r="BZ477" s="17">
        <v>0</v>
      </c>
      <c r="CA477" s="17">
        <v>0</v>
      </c>
      <c r="CB477" s="17">
        <v>0</v>
      </c>
      <c r="CC477" s="17">
        <v>0</v>
      </c>
      <c r="CD477" s="17">
        <v>0</v>
      </c>
      <c r="CE477" s="17">
        <v>0</v>
      </c>
      <c r="CF477" s="17">
        <v>0</v>
      </c>
      <c r="CG477" s="17">
        <v>0</v>
      </c>
      <c r="CH477" s="17">
        <v>0</v>
      </c>
      <c r="CI477" s="17">
        <v>21961.2761555219</v>
      </c>
      <c r="CJ477" s="17">
        <v>19607.915942449599</v>
      </c>
      <c r="CK477" s="17">
        <v>20658.965606719601</v>
      </c>
      <c r="CL477" s="17">
        <v>20261.3519125071</v>
      </c>
      <c r="CM477" s="17">
        <v>14821.1604589784</v>
      </c>
      <c r="CN477" s="17">
        <v>25757.499280809199</v>
      </c>
      <c r="CO477" s="17">
        <v>20533.217526471399</v>
      </c>
      <c r="CP477" s="17">
        <v>21674.674216755</v>
      </c>
      <c r="CQ477" s="17">
        <v>21248.408151472999</v>
      </c>
      <c r="CR477" s="17">
        <v>16980.610127551699</v>
      </c>
      <c r="CS477" s="17">
        <v>20040.935194426602</v>
      </c>
    </row>
    <row r="478" spans="1:153">
      <c r="A478" s="16">
        <v>541</v>
      </c>
      <c r="B478" s="16">
        <v>1</v>
      </c>
      <c r="C478" s="16" t="s">
        <v>1094</v>
      </c>
      <c r="D478" s="16" t="s">
        <v>98</v>
      </c>
      <c r="E478" s="16" t="s">
        <v>98</v>
      </c>
      <c r="F478" s="16" t="s">
        <v>98</v>
      </c>
      <c r="G478" s="16" t="s">
        <v>98</v>
      </c>
      <c r="H478" s="16" t="s">
        <v>1084</v>
      </c>
      <c r="I478" s="16">
        <v>6</v>
      </c>
      <c r="J478" s="16">
        <v>667</v>
      </c>
      <c r="K478" s="16">
        <v>75952</v>
      </c>
      <c r="L478" s="16" t="s">
        <v>1095</v>
      </c>
      <c r="M478" s="16">
        <v>3</v>
      </c>
      <c r="N478" s="16">
        <v>3</v>
      </c>
      <c r="O478" s="16">
        <v>1</v>
      </c>
      <c r="P478" s="16">
        <v>0</v>
      </c>
      <c r="Q478" s="16">
        <v>3</v>
      </c>
      <c r="R478" s="16">
        <v>0</v>
      </c>
      <c r="S478" s="16">
        <v>3</v>
      </c>
      <c r="T478" s="16">
        <v>0</v>
      </c>
      <c r="U478" s="16">
        <v>3</v>
      </c>
      <c r="V478" s="16">
        <v>0</v>
      </c>
      <c r="W478" s="17">
        <v>0</v>
      </c>
      <c r="X478" s="17">
        <v>0</v>
      </c>
      <c r="Y478" s="17">
        <v>0</v>
      </c>
      <c r="Z478" s="17">
        <v>0</v>
      </c>
      <c r="AA478" s="17">
        <v>0</v>
      </c>
      <c r="AB478" s="17">
        <v>0</v>
      </c>
      <c r="AC478" s="17">
        <v>0</v>
      </c>
      <c r="AD478" s="17">
        <v>0</v>
      </c>
      <c r="AE478" s="17">
        <v>0</v>
      </c>
      <c r="AF478" s="17">
        <v>0</v>
      </c>
      <c r="AG478" s="17">
        <v>0</v>
      </c>
      <c r="AH478" s="16">
        <v>3</v>
      </c>
      <c r="AI478" s="17">
        <v>1628.0891730000001</v>
      </c>
      <c r="AJ478" s="17">
        <v>3062.3422249999999</v>
      </c>
      <c r="AK478" s="17">
        <v>1951.6522210000001</v>
      </c>
      <c r="AL478" s="17">
        <v>1927.44397</v>
      </c>
      <c r="AM478" s="17">
        <v>2402.3881219999998</v>
      </c>
      <c r="AN478" s="17">
        <v>3903.9317620000002</v>
      </c>
      <c r="AO478" s="17">
        <v>3177.7460940000001</v>
      </c>
      <c r="AP478" s="17">
        <v>4529.9700320000002</v>
      </c>
      <c r="AQ478" s="17">
        <v>1021.73703</v>
      </c>
      <c r="AR478" s="17">
        <v>34346.327149999997</v>
      </c>
      <c r="AS478" s="17">
        <v>5795.1627779999999</v>
      </c>
      <c r="AT478" s="17">
        <v>2897.5813889545402</v>
      </c>
      <c r="AU478" s="17">
        <v>0</v>
      </c>
      <c r="AV478" s="17">
        <v>5795.1627779090904</v>
      </c>
      <c r="AW478" s="17">
        <v>0</v>
      </c>
      <c r="AX478" s="17">
        <v>0</v>
      </c>
      <c r="AY478" s="17">
        <v>0</v>
      </c>
      <c r="AZ478" s="17">
        <v>0</v>
      </c>
      <c r="BA478" s="17">
        <v>0</v>
      </c>
      <c r="BB478" s="17">
        <v>0</v>
      </c>
      <c r="BC478" s="17">
        <v>0</v>
      </c>
      <c r="BD478" s="17">
        <v>0</v>
      </c>
      <c r="BE478" s="17">
        <v>0</v>
      </c>
      <c r="BF478" s="17">
        <v>0</v>
      </c>
      <c r="BG478" s="17">
        <v>0</v>
      </c>
      <c r="BH478" s="17">
        <v>0</v>
      </c>
      <c r="BI478" s="17">
        <v>3314.1001190849001</v>
      </c>
      <c r="BJ478" s="17">
        <v>5780.6400689551301</v>
      </c>
      <c r="BK478" s="17">
        <v>3478.787315259</v>
      </c>
      <c r="BL478" s="17">
        <v>3038.5705038494598</v>
      </c>
      <c r="BM478" s="17">
        <v>3787.1543511889799</v>
      </c>
      <c r="BN478" s="17">
        <v>6676.9420249875302</v>
      </c>
      <c r="BO478" s="17">
        <v>5186.2092178036601</v>
      </c>
      <c r="BP478" s="17">
        <v>7702.2886945208202</v>
      </c>
      <c r="BQ478" s="17">
        <v>3005.8364275629501</v>
      </c>
      <c r="BR478" s="17">
        <v>36186.452169114098</v>
      </c>
      <c r="BS478" s="17">
        <v>9780.3198759888201</v>
      </c>
      <c r="BT478" s="17">
        <v>9780.3198759888201</v>
      </c>
      <c r="BU478" s="17">
        <v>9780.3198759888201</v>
      </c>
      <c r="BV478" s="18">
        <v>0</v>
      </c>
      <c r="BW478" s="18">
        <v>1</v>
      </c>
      <c r="BX478" s="17">
        <v>0</v>
      </c>
      <c r="BY478" s="17">
        <v>0</v>
      </c>
      <c r="BZ478" s="17">
        <v>0</v>
      </c>
      <c r="CA478" s="17">
        <v>0</v>
      </c>
      <c r="CB478" s="17">
        <v>0</v>
      </c>
      <c r="CC478" s="17">
        <v>0</v>
      </c>
      <c r="CD478" s="17">
        <v>0</v>
      </c>
      <c r="CE478" s="17">
        <v>0</v>
      </c>
      <c r="CF478" s="17">
        <v>0</v>
      </c>
      <c r="CG478" s="17">
        <v>0</v>
      </c>
      <c r="CH478" s="17">
        <v>0</v>
      </c>
      <c r="CI478" s="17">
        <v>3314.1001190849001</v>
      </c>
      <c r="CJ478" s="17">
        <v>5780.6400689551301</v>
      </c>
      <c r="CK478" s="17">
        <v>3478.787315259</v>
      </c>
      <c r="CL478" s="17">
        <v>3038.5705038494598</v>
      </c>
      <c r="CM478" s="17">
        <v>3787.1543511889799</v>
      </c>
      <c r="CN478" s="17">
        <v>6676.9420249875302</v>
      </c>
      <c r="CO478" s="17">
        <v>5186.2092178036601</v>
      </c>
      <c r="CP478" s="17">
        <v>7702.2886945208202</v>
      </c>
      <c r="CQ478" s="17">
        <v>3005.8364275629501</v>
      </c>
      <c r="CR478" s="17">
        <v>36186.452169114098</v>
      </c>
      <c r="CS478" s="17">
        <v>9780.3198759888201</v>
      </c>
    </row>
    <row r="479" spans="1:153">
      <c r="A479" s="16">
        <v>437</v>
      </c>
      <c r="B479" s="16">
        <v>1</v>
      </c>
      <c r="C479" s="16" t="s">
        <v>1096</v>
      </c>
      <c r="D479" s="16" t="s">
        <v>98</v>
      </c>
      <c r="E479" s="16" t="s">
        <v>98</v>
      </c>
      <c r="F479" s="16" t="s">
        <v>1097</v>
      </c>
      <c r="G479" s="16" t="s">
        <v>98</v>
      </c>
      <c r="H479" s="16" t="s">
        <v>1084</v>
      </c>
      <c r="I479" s="16">
        <v>16.100000000000001</v>
      </c>
      <c r="J479" s="16">
        <v>248</v>
      </c>
      <c r="K479" s="16">
        <v>28521</v>
      </c>
      <c r="L479" s="16" t="s">
        <v>1098</v>
      </c>
      <c r="M479" s="16">
        <v>4</v>
      </c>
      <c r="N479" s="16">
        <v>1</v>
      </c>
      <c r="O479" s="16">
        <v>0.25</v>
      </c>
      <c r="P479" s="16">
        <v>2</v>
      </c>
      <c r="Q479" s="16">
        <v>2</v>
      </c>
      <c r="R479" s="16">
        <v>0</v>
      </c>
      <c r="S479" s="16">
        <v>1</v>
      </c>
      <c r="T479" s="16">
        <v>0</v>
      </c>
      <c r="U479" s="16">
        <v>2</v>
      </c>
      <c r="V479" s="16">
        <v>0</v>
      </c>
      <c r="W479" s="17">
        <v>0</v>
      </c>
      <c r="X479" s="17">
        <v>0</v>
      </c>
      <c r="Y479" s="17">
        <v>0</v>
      </c>
      <c r="Z479" s="17">
        <v>0</v>
      </c>
      <c r="AA479" s="17">
        <v>0</v>
      </c>
      <c r="AB479" s="17">
        <v>0</v>
      </c>
      <c r="AC479" s="17">
        <v>0</v>
      </c>
      <c r="AD479" s="17">
        <v>0</v>
      </c>
      <c r="AE479" s="17">
        <v>0</v>
      </c>
      <c r="AF479" s="17">
        <v>0</v>
      </c>
      <c r="AG479" s="17">
        <v>0</v>
      </c>
      <c r="AH479" s="16">
        <v>1</v>
      </c>
      <c r="AI479" s="17">
        <v>2862.4140619999998</v>
      </c>
      <c r="AJ479" s="17">
        <v>4712.7036129999997</v>
      </c>
      <c r="AK479" s="17">
        <v>4779.4018550000001</v>
      </c>
      <c r="AL479" s="17">
        <v>6176.8037109999996</v>
      </c>
      <c r="AM479" s="17">
        <v>4311.4848629999997</v>
      </c>
      <c r="AN479" s="17">
        <v>3512.8879390000002</v>
      </c>
      <c r="AO479" s="17">
        <v>5135.2797849999997</v>
      </c>
      <c r="AP479" s="17">
        <v>4714.4140619999998</v>
      </c>
      <c r="AQ479" s="17">
        <v>3414.7490229999999</v>
      </c>
      <c r="AR479" s="17">
        <v>13353.622069999999</v>
      </c>
      <c r="AS479" s="17">
        <v>5297.3760979999997</v>
      </c>
      <c r="AT479" s="17">
        <v>2648.68804913636</v>
      </c>
      <c r="AU479" s="17">
        <v>0</v>
      </c>
      <c r="AV479" s="17">
        <v>5297.3760982727199</v>
      </c>
      <c r="AW479" s="17">
        <v>0</v>
      </c>
      <c r="AX479" s="17">
        <v>0</v>
      </c>
      <c r="AY479" s="17">
        <v>0</v>
      </c>
      <c r="AZ479" s="17">
        <v>0</v>
      </c>
      <c r="BA479" s="17">
        <v>0</v>
      </c>
      <c r="BB479" s="17">
        <v>0</v>
      </c>
      <c r="BC479" s="17">
        <v>0</v>
      </c>
      <c r="BD479" s="17">
        <v>0</v>
      </c>
      <c r="BE479" s="17">
        <v>0</v>
      </c>
      <c r="BF479" s="17">
        <v>0</v>
      </c>
      <c r="BG479" s="17">
        <v>0</v>
      </c>
      <c r="BH479" s="17">
        <v>0</v>
      </c>
      <c r="BI479" s="17">
        <v>5826.6629009420303</v>
      </c>
      <c r="BJ479" s="17">
        <v>8895.9500071607508</v>
      </c>
      <c r="BK479" s="17">
        <v>8519.2035593206892</v>
      </c>
      <c r="BL479" s="17">
        <v>9737.5871135244906</v>
      </c>
      <c r="BM479" s="17">
        <v>6796.6780677397501</v>
      </c>
      <c r="BN479" s="17">
        <v>6008.1350133447604</v>
      </c>
      <c r="BO479" s="17">
        <v>8380.9828001216592</v>
      </c>
      <c r="BP479" s="17">
        <v>8015.8980908314697</v>
      </c>
      <c r="BQ479" s="17">
        <v>10045.810911168001</v>
      </c>
      <c r="BR479" s="17">
        <v>14069.050359012899</v>
      </c>
      <c r="BS479" s="17">
        <v>8940.2204435986405</v>
      </c>
      <c r="BT479" s="17">
        <v>8940.2204435986405</v>
      </c>
      <c r="BU479" s="17">
        <v>8940.2204435986405</v>
      </c>
      <c r="BV479" s="18">
        <v>0</v>
      </c>
      <c r="BW479" s="18">
        <v>1</v>
      </c>
      <c r="BX479" s="17">
        <v>0</v>
      </c>
      <c r="BY479" s="17">
        <v>0</v>
      </c>
      <c r="BZ479" s="17">
        <v>0</v>
      </c>
      <c r="CA479" s="17">
        <v>0</v>
      </c>
      <c r="CB479" s="17">
        <v>0</v>
      </c>
      <c r="CC479" s="17">
        <v>0</v>
      </c>
      <c r="CD479" s="17">
        <v>0</v>
      </c>
      <c r="CE479" s="17">
        <v>0</v>
      </c>
      <c r="CF479" s="17">
        <v>0</v>
      </c>
      <c r="CG479" s="17">
        <v>0</v>
      </c>
      <c r="CH479" s="17">
        <v>0</v>
      </c>
      <c r="CI479" s="17">
        <v>5826.6629009420303</v>
      </c>
      <c r="CJ479" s="17">
        <v>8895.9500071607508</v>
      </c>
      <c r="CK479" s="17">
        <v>8519.2035593206892</v>
      </c>
      <c r="CL479" s="17">
        <v>9737.5871135244906</v>
      </c>
      <c r="CM479" s="17">
        <v>6796.6780677397501</v>
      </c>
      <c r="CN479" s="17">
        <v>6008.1350133447604</v>
      </c>
      <c r="CO479" s="17">
        <v>8380.9828001216592</v>
      </c>
      <c r="CP479" s="17">
        <v>8015.8980908314697</v>
      </c>
      <c r="CQ479" s="17">
        <v>10045.810911168001</v>
      </c>
      <c r="CR479" s="17">
        <v>14069.050359012899</v>
      </c>
      <c r="CS479" s="17">
        <v>8940.2204435986405</v>
      </c>
    </row>
    <row r="480" spans="1:153">
      <c r="A480" s="16">
        <v>614</v>
      </c>
      <c r="B480" s="16">
        <v>1</v>
      </c>
      <c r="C480" s="16" t="s">
        <v>1099</v>
      </c>
      <c r="D480" s="16" t="s">
        <v>98</v>
      </c>
      <c r="E480" s="16" t="s">
        <v>98</v>
      </c>
      <c r="F480" s="16" t="s">
        <v>98</v>
      </c>
      <c r="G480" s="16" t="s">
        <v>98</v>
      </c>
      <c r="H480" s="16" t="s">
        <v>1084</v>
      </c>
      <c r="I480" s="16">
        <v>2.6</v>
      </c>
      <c r="J480" s="16">
        <v>1299</v>
      </c>
      <c r="K480" s="16">
        <v>144032</v>
      </c>
      <c r="L480" s="16" t="s">
        <v>1100</v>
      </c>
      <c r="M480" s="16">
        <v>2</v>
      </c>
      <c r="N480" s="16">
        <v>2</v>
      </c>
      <c r="O480" s="16">
        <v>1</v>
      </c>
      <c r="P480" s="16">
        <v>0</v>
      </c>
      <c r="Q480" s="16">
        <v>2</v>
      </c>
      <c r="R480" s="16">
        <v>0</v>
      </c>
      <c r="S480" s="16">
        <v>2</v>
      </c>
      <c r="T480" s="16">
        <v>0</v>
      </c>
      <c r="U480" s="16">
        <v>2</v>
      </c>
      <c r="V480" s="16">
        <v>0</v>
      </c>
      <c r="W480" s="17">
        <v>0</v>
      </c>
      <c r="X480" s="17">
        <v>0</v>
      </c>
      <c r="Y480" s="17">
        <v>0</v>
      </c>
      <c r="Z480" s="17">
        <v>0</v>
      </c>
      <c r="AA480" s="17">
        <v>0</v>
      </c>
      <c r="AB480" s="17">
        <v>0</v>
      </c>
      <c r="AC480" s="17">
        <v>0</v>
      </c>
      <c r="AD480" s="17">
        <v>0</v>
      </c>
      <c r="AE480" s="17">
        <v>0</v>
      </c>
      <c r="AF480" s="17">
        <v>0</v>
      </c>
      <c r="AG480" s="17">
        <v>0</v>
      </c>
      <c r="AH480" s="16">
        <v>2</v>
      </c>
      <c r="AI480" s="17">
        <v>4728.5517579999996</v>
      </c>
      <c r="AJ480" s="17">
        <v>2869.381836</v>
      </c>
      <c r="AK480" s="17">
        <v>5627.5415039999998</v>
      </c>
      <c r="AL480" s="17">
        <v>7468.8481449999999</v>
      </c>
      <c r="AM480" s="17">
        <v>3903.10376</v>
      </c>
      <c r="AN480" s="17">
        <v>5157.8974609999996</v>
      </c>
      <c r="AO480" s="17">
        <v>7763.5366210000002</v>
      </c>
      <c r="AP480" s="17">
        <v>4603.294922</v>
      </c>
      <c r="AQ480" s="17">
        <v>2638.3125</v>
      </c>
      <c r="AR480" s="17">
        <v>6905.5361329999996</v>
      </c>
      <c r="AS480" s="17">
        <v>5166.6004640000001</v>
      </c>
      <c r="AT480" s="17">
        <v>2583.3002320000001</v>
      </c>
      <c r="AU480" s="17">
        <v>0</v>
      </c>
      <c r="AV480" s="17">
        <v>5166.6004640000001</v>
      </c>
      <c r="AW480" s="17">
        <v>0</v>
      </c>
      <c r="AX480" s="17">
        <v>0</v>
      </c>
      <c r="AY480" s="17">
        <v>0</v>
      </c>
      <c r="AZ480" s="17">
        <v>0</v>
      </c>
      <c r="BA480" s="17">
        <v>0</v>
      </c>
      <c r="BB480" s="17">
        <v>0</v>
      </c>
      <c r="BC480" s="17">
        <v>0</v>
      </c>
      <c r="BD480" s="17">
        <v>0</v>
      </c>
      <c r="BE480" s="17">
        <v>0</v>
      </c>
      <c r="BF480" s="17">
        <v>0</v>
      </c>
      <c r="BG480" s="17">
        <v>0</v>
      </c>
      <c r="BH480" s="17">
        <v>0</v>
      </c>
      <c r="BI480" s="17">
        <v>9625.3290078767095</v>
      </c>
      <c r="BJ480" s="17">
        <v>5416.3977751747298</v>
      </c>
      <c r="BK480" s="17">
        <v>10030.998243210401</v>
      </c>
      <c r="BL480" s="17">
        <v>11774.465055462901</v>
      </c>
      <c r="BM480" s="17">
        <v>6152.9010456146798</v>
      </c>
      <c r="BN480" s="17">
        <v>8821.6148276844197</v>
      </c>
      <c r="BO480" s="17">
        <v>12670.403485857099</v>
      </c>
      <c r="BP480" s="17">
        <v>7826.96269176239</v>
      </c>
      <c r="BQ480" s="17">
        <v>7761.6212263488997</v>
      </c>
      <c r="BR480" s="17">
        <v>7275.5043614290498</v>
      </c>
      <c r="BS480" s="17">
        <v>8719.5143855460901</v>
      </c>
      <c r="BT480" s="17">
        <v>8719.5143855460901</v>
      </c>
      <c r="BU480" s="17">
        <v>8719.5143855460901</v>
      </c>
      <c r="BV480" s="18">
        <v>0</v>
      </c>
      <c r="BW480" s="18">
        <v>1</v>
      </c>
      <c r="BX480" s="17">
        <v>0</v>
      </c>
      <c r="BY480" s="17">
        <v>0</v>
      </c>
      <c r="BZ480" s="17">
        <v>0</v>
      </c>
      <c r="CA480" s="17">
        <v>0</v>
      </c>
      <c r="CB480" s="17">
        <v>0</v>
      </c>
      <c r="CC480" s="17">
        <v>0</v>
      </c>
      <c r="CD480" s="17">
        <v>0</v>
      </c>
      <c r="CE480" s="17">
        <v>0</v>
      </c>
      <c r="CF480" s="17">
        <v>0</v>
      </c>
      <c r="CG480" s="17">
        <v>0</v>
      </c>
      <c r="CH480" s="17">
        <v>0</v>
      </c>
      <c r="CI480" s="17">
        <v>9625.3290078767095</v>
      </c>
      <c r="CJ480" s="17">
        <v>5416.3977751747298</v>
      </c>
      <c r="CK480" s="17">
        <v>10030.998243210401</v>
      </c>
      <c r="CL480" s="17">
        <v>11774.465055462901</v>
      </c>
      <c r="CM480" s="17">
        <v>6152.9010456146798</v>
      </c>
      <c r="CN480" s="17">
        <v>8821.6148276844197</v>
      </c>
      <c r="CO480" s="17">
        <v>12670.403485857099</v>
      </c>
      <c r="CP480" s="17">
        <v>7826.96269176239</v>
      </c>
      <c r="CQ480" s="17">
        <v>7761.6212263488997</v>
      </c>
      <c r="CR480" s="17">
        <v>7275.5043614290498</v>
      </c>
      <c r="CS480" s="17">
        <v>8719.5143855460901</v>
      </c>
    </row>
    <row r="481" spans="1:97">
      <c r="A481" s="16">
        <v>430</v>
      </c>
      <c r="B481" s="16">
        <v>1</v>
      </c>
      <c r="C481" s="16" t="s">
        <v>1101</v>
      </c>
      <c r="D481" s="16" t="s">
        <v>98</v>
      </c>
      <c r="E481" s="16" t="s">
        <v>98</v>
      </c>
      <c r="F481" s="16" t="s">
        <v>745</v>
      </c>
      <c r="G481" s="16" t="s">
        <v>98</v>
      </c>
      <c r="H481" s="16" t="s">
        <v>1084</v>
      </c>
      <c r="I481" s="16">
        <v>11.5</v>
      </c>
      <c r="J481" s="16">
        <v>200</v>
      </c>
      <c r="K481" s="16">
        <v>22541</v>
      </c>
      <c r="L481" s="16" t="s">
        <v>1102</v>
      </c>
      <c r="M481" s="16">
        <v>3</v>
      </c>
      <c r="N481" s="16">
        <v>1</v>
      </c>
      <c r="O481" s="16">
        <v>0.33300000000000002</v>
      </c>
      <c r="P481" s="16">
        <v>1</v>
      </c>
      <c r="Q481" s="16">
        <v>2</v>
      </c>
      <c r="R481" s="16">
        <v>0</v>
      </c>
      <c r="S481" s="16">
        <v>1</v>
      </c>
      <c r="T481" s="16">
        <v>0</v>
      </c>
      <c r="U481" s="16">
        <v>1.5</v>
      </c>
      <c r="V481" s="16">
        <v>0</v>
      </c>
      <c r="W481" s="17">
        <v>0</v>
      </c>
      <c r="X481" s="17">
        <v>0</v>
      </c>
      <c r="Y481" s="17">
        <v>0</v>
      </c>
      <c r="Z481" s="17">
        <v>0</v>
      </c>
      <c r="AA481" s="17">
        <v>0</v>
      </c>
      <c r="AB481" s="17">
        <v>0</v>
      </c>
      <c r="AC481" s="17">
        <v>0</v>
      </c>
      <c r="AD481" s="17">
        <v>0</v>
      </c>
      <c r="AE481" s="17">
        <v>0</v>
      </c>
      <c r="AF481" s="17">
        <v>0</v>
      </c>
      <c r="AG481" s="17">
        <v>0</v>
      </c>
      <c r="AH481" s="16">
        <v>1</v>
      </c>
      <c r="AI481" s="17">
        <v>1701.1450199999999</v>
      </c>
      <c r="AJ481" s="17">
        <v>1904.5299070000001</v>
      </c>
      <c r="AK481" s="17">
        <v>2225.9777829999998</v>
      </c>
      <c r="AL481" s="17">
        <v>2094.0498050000001</v>
      </c>
      <c r="AM481" s="17">
        <v>2230.8469239999999</v>
      </c>
      <c r="AN481" s="17">
        <v>2232.6926269999999</v>
      </c>
      <c r="AO481" s="17">
        <v>2571.7229000000002</v>
      </c>
      <c r="AP481" s="17">
        <v>2654.701172</v>
      </c>
      <c r="AQ481" s="17">
        <v>812.58349599999997</v>
      </c>
      <c r="AR481" s="17">
        <v>5016.6108400000003</v>
      </c>
      <c r="AS481" s="17">
        <v>2344.4860469999999</v>
      </c>
      <c r="AT481" s="17">
        <v>1172.24302368181</v>
      </c>
      <c r="AU481" s="17">
        <v>0</v>
      </c>
      <c r="AV481" s="17">
        <v>2344.48604736363</v>
      </c>
      <c r="AW481" s="17">
        <v>0</v>
      </c>
      <c r="AX481" s="17">
        <v>0</v>
      </c>
      <c r="AY481" s="17">
        <v>0</v>
      </c>
      <c r="AZ481" s="17">
        <v>0</v>
      </c>
      <c r="BA481" s="17">
        <v>0</v>
      </c>
      <c r="BB481" s="17">
        <v>0</v>
      </c>
      <c r="BC481" s="17">
        <v>0</v>
      </c>
      <c r="BD481" s="17">
        <v>0</v>
      </c>
      <c r="BE481" s="17">
        <v>0</v>
      </c>
      <c r="BF481" s="17">
        <v>0</v>
      </c>
      <c r="BG481" s="17">
        <v>0</v>
      </c>
      <c r="BH481" s="17">
        <v>0</v>
      </c>
      <c r="BI481" s="17">
        <v>3462.81088705617</v>
      </c>
      <c r="BJ481" s="17">
        <v>3595.0919538157</v>
      </c>
      <c r="BK481" s="17">
        <v>3967.7680235369899</v>
      </c>
      <c r="BL481" s="17">
        <v>3301.2207203432799</v>
      </c>
      <c r="BM481" s="17">
        <v>3516.7346848308898</v>
      </c>
      <c r="BN481" s="17">
        <v>3818.6013841745198</v>
      </c>
      <c r="BO481" s="17">
        <v>4197.1550322411504</v>
      </c>
      <c r="BP481" s="17">
        <v>4513.7770625381399</v>
      </c>
      <c r="BQ481" s="17">
        <v>2390.53004931538</v>
      </c>
      <c r="BR481" s="17">
        <v>5285.37876611705</v>
      </c>
      <c r="BS481" s="17">
        <v>3956.7177597668801</v>
      </c>
      <c r="BT481" s="17">
        <v>3956.7177597668801</v>
      </c>
      <c r="BU481" s="17">
        <v>3956.7177597668801</v>
      </c>
      <c r="BV481" s="18">
        <v>0</v>
      </c>
      <c r="BW481" s="18">
        <v>1</v>
      </c>
      <c r="BX481" s="17">
        <v>0</v>
      </c>
      <c r="BY481" s="17">
        <v>0</v>
      </c>
      <c r="BZ481" s="17">
        <v>0</v>
      </c>
      <c r="CA481" s="17">
        <v>0</v>
      </c>
      <c r="CB481" s="17">
        <v>0</v>
      </c>
      <c r="CC481" s="17">
        <v>0</v>
      </c>
      <c r="CD481" s="17">
        <v>0</v>
      </c>
      <c r="CE481" s="17">
        <v>0</v>
      </c>
      <c r="CF481" s="17">
        <v>0</v>
      </c>
      <c r="CG481" s="17">
        <v>0</v>
      </c>
      <c r="CH481" s="17">
        <v>0</v>
      </c>
      <c r="CI481" s="17">
        <v>3462.81088705617</v>
      </c>
      <c r="CJ481" s="17">
        <v>3595.0919538157</v>
      </c>
      <c r="CK481" s="17">
        <v>3967.7680235369899</v>
      </c>
      <c r="CL481" s="17">
        <v>3301.2207203432799</v>
      </c>
      <c r="CM481" s="17">
        <v>3516.7346848308898</v>
      </c>
      <c r="CN481" s="17">
        <v>3818.6013841745198</v>
      </c>
      <c r="CO481" s="17">
        <v>4197.1550322411504</v>
      </c>
      <c r="CP481" s="17">
        <v>4513.7770625381399</v>
      </c>
      <c r="CQ481" s="17">
        <v>2390.53004931538</v>
      </c>
      <c r="CR481" s="17">
        <v>5285.37876611705</v>
      </c>
      <c r="CS481" s="17">
        <v>3956.7177597668801</v>
      </c>
    </row>
    <row r="482" spans="1:97">
      <c r="A482" s="16">
        <v>374</v>
      </c>
      <c r="B482" s="16">
        <v>1</v>
      </c>
      <c r="C482" s="16" t="s">
        <v>1103</v>
      </c>
      <c r="D482" s="16" t="s">
        <v>98</v>
      </c>
      <c r="E482" s="16" t="s">
        <v>98</v>
      </c>
      <c r="F482" s="16" t="s">
        <v>98</v>
      </c>
      <c r="G482" s="16" t="s">
        <v>98</v>
      </c>
      <c r="H482" s="16" t="s">
        <v>1104</v>
      </c>
      <c r="I482" s="16">
        <v>4.5999999999999996</v>
      </c>
      <c r="J482" s="16">
        <v>547</v>
      </c>
      <c r="K482" s="16">
        <v>59540</v>
      </c>
      <c r="L482" s="16" t="s">
        <v>1105</v>
      </c>
      <c r="M482" s="16">
        <v>3</v>
      </c>
      <c r="N482" s="16">
        <v>3</v>
      </c>
      <c r="O482" s="16">
        <v>1</v>
      </c>
      <c r="P482" s="16">
        <v>3</v>
      </c>
      <c r="Q482" s="16">
        <v>0</v>
      </c>
      <c r="R482" s="16">
        <v>3</v>
      </c>
      <c r="S482" s="16">
        <v>0</v>
      </c>
      <c r="T482" s="16">
        <v>3</v>
      </c>
      <c r="U482" s="16">
        <v>0</v>
      </c>
      <c r="V482" s="16">
        <v>3</v>
      </c>
      <c r="W482" s="17">
        <v>154235.90820000001</v>
      </c>
      <c r="X482" s="17">
        <v>136942.26269999999</v>
      </c>
      <c r="Y482" s="17">
        <v>20716.12988</v>
      </c>
      <c r="Z482" s="17">
        <v>217371.8125</v>
      </c>
      <c r="AA482" s="17">
        <v>94715.057130000001</v>
      </c>
      <c r="AB482" s="17">
        <v>161091.53810000001</v>
      </c>
      <c r="AC482" s="17">
        <v>178869.70509999999</v>
      </c>
      <c r="AD482" s="17">
        <v>184358.4785</v>
      </c>
      <c r="AE482" s="17">
        <v>219138.09570000001</v>
      </c>
      <c r="AF482" s="17">
        <v>163427.07519999999</v>
      </c>
      <c r="AG482" s="17">
        <v>167794.43700000001</v>
      </c>
      <c r="AH482" s="16">
        <v>0</v>
      </c>
      <c r="AI482" s="17">
        <v>0</v>
      </c>
      <c r="AJ482" s="17">
        <v>0</v>
      </c>
      <c r="AK482" s="17">
        <v>0</v>
      </c>
      <c r="AL482" s="17">
        <v>0</v>
      </c>
      <c r="AM482" s="17">
        <v>0</v>
      </c>
      <c r="AN482" s="17">
        <v>0</v>
      </c>
      <c r="AO482" s="17">
        <v>0</v>
      </c>
      <c r="AP482" s="17">
        <v>0</v>
      </c>
      <c r="AQ482" s="17">
        <v>0</v>
      </c>
      <c r="AR482" s="17">
        <v>0</v>
      </c>
      <c r="AS482" s="17">
        <v>0</v>
      </c>
      <c r="AT482" s="17">
        <v>77211.840909545397</v>
      </c>
      <c r="AU482" s="17">
        <v>154423.68181909001</v>
      </c>
      <c r="AV482" s="17">
        <v>0</v>
      </c>
      <c r="AW482" s="17">
        <v>77081.876759088307</v>
      </c>
      <c r="AX482" s="17">
        <v>121101.409351825</v>
      </c>
      <c r="AY482" s="17">
        <v>14718.732753837299</v>
      </c>
      <c r="AZ482" s="17">
        <v>159031.485213565</v>
      </c>
      <c r="BA482" s="17">
        <v>167527.43566011</v>
      </c>
      <c r="BB482" s="17">
        <v>116364.705871521</v>
      </c>
      <c r="BC482" s="17">
        <v>105207.82048582401</v>
      </c>
      <c r="BD482" s="17">
        <v>127324.87877585999</v>
      </c>
      <c r="BE482" s="17">
        <v>137116.14584598001</v>
      </c>
      <c r="BF482" s="17">
        <v>110979.542970736</v>
      </c>
      <c r="BG482" s="17">
        <v>119217.319551917</v>
      </c>
      <c r="BH482" s="17">
        <v>119217.319551917</v>
      </c>
      <c r="BI482" s="17">
        <v>0</v>
      </c>
      <c r="BJ482" s="17">
        <v>0</v>
      </c>
      <c r="BK482" s="17">
        <v>0</v>
      </c>
      <c r="BL482" s="17">
        <v>0</v>
      </c>
      <c r="BM482" s="17">
        <v>0</v>
      </c>
      <c r="BN482" s="17">
        <v>0</v>
      </c>
      <c r="BO482" s="17">
        <v>0</v>
      </c>
      <c r="BP482" s="17">
        <v>0</v>
      </c>
      <c r="BQ482" s="17">
        <v>0</v>
      </c>
      <c r="BR482" s="17">
        <v>0</v>
      </c>
      <c r="BS482" s="17">
        <v>0</v>
      </c>
      <c r="BT482" s="17">
        <v>0</v>
      </c>
      <c r="BU482" s="17">
        <v>119217.319551917</v>
      </c>
      <c r="BV482" s="18">
        <v>1</v>
      </c>
      <c r="BW482" s="18">
        <v>0</v>
      </c>
      <c r="BX482" s="17">
        <v>77081.876759088307</v>
      </c>
      <c r="BY482" s="17">
        <v>121101.409351825</v>
      </c>
      <c r="BZ482" s="17">
        <v>14718.732753837299</v>
      </c>
      <c r="CA482" s="17">
        <v>159031.485213565</v>
      </c>
      <c r="CB482" s="17">
        <v>167527.43566011</v>
      </c>
      <c r="CC482" s="17">
        <v>116364.705871521</v>
      </c>
      <c r="CD482" s="17">
        <v>105207.82048582401</v>
      </c>
      <c r="CE482" s="17">
        <v>127324.87877585999</v>
      </c>
      <c r="CF482" s="17">
        <v>137116.14584598001</v>
      </c>
      <c r="CG482" s="17">
        <v>110979.542970736</v>
      </c>
      <c r="CH482" s="17">
        <v>119217.319551917</v>
      </c>
      <c r="CI482" s="17">
        <v>0</v>
      </c>
      <c r="CJ482" s="17">
        <v>0</v>
      </c>
      <c r="CK482" s="17">
        <v>0</v>
      </c>
      <c r="CL482" s="17">
        <v>0</v>
      </c>
      <c r="CM482" s="17">
        <v>0</v>
      </c>
      <c r="CN482" s="17">
        <v>0</v>
      </c>
      <c r="CO482" s="17">
        <v>0</v>
      </c>
      <c r="CP482" s="17">
        <v>0</v>
      </c>
      <c r="CQ482" s="17">
        <v>0</v>
      </c>
      <c r="CR482" s="17">
        <v>0</v>
      </c>
      <c r="CS482" s="17">
        <v>0</v>
      </c>
    </row>
    <row r="483" spans="1:97">
      <c r="A483" s="16">
        <v>372</v>
      </c>
      <c r="B483" s="16">
        <v>1</v>
      </c>
      <c r="C483" s="16" t="s">
        <v>1106</v>
      </c>
      <c r="D483" s="16" t="s">
        <v>98</v>
      </c>
      <c r="E483" s="16" t="s">
        <v>98</v>
      </c>
      <c r="F483" s="16" t="s">
        <v>98</v>
      </c>
      <c r="G483" s="16" t="s">
        <v>98</v>
      </c>
      <c r="H483" s="16" t="s">
        <v>1104</v>
      </c>
      <c r="I483" s="16">
        <v>2.1</v>
      </c>
      <c r="J483" s="16">
        <v>1257</v>
      </c>
      <c r="K483" s="16">
        <v>140001</v>
      </c>
      <c r="L483" s="16" t="s">
        <v>1107</v>
      </c>
      <c r="M483" s="16">
        <v>3</v>
      </c>
      <c r="N483" s="16">
        <v>3</v>
      </c>
      <c r="O483" s="16">
        <v>1</v>
      </c>
      <c r="P483" s="16">
        <v>3</v>
      </c>
      <c r="Q483" s="16">
        <v>0</v>
      </c>
      <c r="R483" s="16">
        <v>3</v>
      </c>
      <c r="S483" s="16">
        <v>0</v>
      </c>
      <c r="T483" s="16">
        <v>3</v>
      </c>
      <c r="U483" s="16">
        <v>0</v>
      </c>
      <c r="V483" s="16">
        <v>3</v>
      </c>
      <c r="W483" s="17">
        <v>225635.45170000001</v>
      </c>
      <c r="X483" s="17">
        <v>180461.73389999999</v>
      </c>
      <c r="Y483" s="17">
        <v>19913.85571</v>
      </c>
      <c r="Z483" s="17">
        <v>152242.26370000001</v>
      </c>
      <c r="AA483" s="17">
        <v>45755.761480000001</v>
      </c>
      <c r="AB483" s="17">
        <v>128678.54</v>
      </c>
      <c r="AC483" s="17">
        <v>238377.60399999999</v>
      </c>
      <c r="AD483" s="17">
        <v>158851.48490000001</v>
      </c>
      <c r="AE483" s="17">
        <v>147705.17430000001</v>
      </c>
      <c r="AF483" s="17">
        <v>232381.2427</v>
      </c>
      <c r="AG483" s="17">
        <v>167787.69519999999</v>
      </c>
      <c r="AH483" s="16">
        <v>0</v>
      </c>
      <c r="AI483" s="17">
        <v>0</v>
      </c>
      <c r="AJ483" s="17">
        <v>0</v>
      </c>
      <c r="AK483" s="17">
        <v>0</v>
      </c>
      <c r="AL483" s="17">
        <v>0</v>
      </c>
      <c r="AM483" s="17">
        <v>0</v>
      </c>
      <c r="AN483" s="17">
        <v>0</v>
      </c>
      <c r="AO483" s="17">
        <v>0</v>
      </c>
      <c r="AP483" s="17">
        <v>0</v>
      </c>
      <c r="AQ483" s="17">
        <v>0</v>
      </c>
      <c r="AR483" s="17">
        <v>0</v>
      </c>
      <c r="AS483" s="17">
        <v>0</v>
      </c>
      <c r="AT483" s="17">
        <v>77172.309435909003</v>
      </c>
      <c r="AU483" s="17">
        <v>154344.61887181801</v>
      </c>
      <c r="AV483" s="17">
        <v>0</v>
      </c>
      <c r="AW483" s="17">
        <v>112764.947432783</v>
      </c>
      <c r="AX483" s="17">
        <v>159586.747571421</v>
      </c>
      <c r="AY483" s="17">
        <v>14148.719958400199</v>
      </c>
      <c r="AZ483" s="17">
        <v>111382.028010123</v>
      </c>
      <c r="BA483" s="17">
        <v>80930.589282114801</v>
      </c>
      <c r="BB483" s="17">
        <v>92951.129746999097</v>
      </c>
      <c r="BC483" s="17">
        <v>140209.25542115601</v>
      </c>
      <c r="BD483" s="17">
        <v>109708.792472259</v>
      </c>
      <c r="BE483" s="17">
        <v>92420.097732576804</v>
      </c>
      <c r="BF483" s="17">
        <v>157804.721636587</v>
      </c>
      <c r="BG483" s="17">
        <v>119212.529528247</v>
      </c>
      <c r="BH483" s="17">
        <v>119212.529528247</v>
      </c>
      <c r="BI483" s="17">
        <v>0</v>
      </c>
      <c r="BJ483" s="17">
        <v>0</v>
      </c>
      <c r="BK483" s="17">
        <v>0</v>
      </c>
      <c r="BL483" s="17">
        <v>0</v>
      </c>
      <c r="BM483" s="17">
        <v>0</v>
      </c>
      <c r="BN483" s="17">
        <v>0</v>
      </c>
      <c r="BO483" s="17">
        <v>0</v>
      </c>
      <c r="BP483" s="17">
        <v>0</v>
      </c>
      <c r="BQ483" s="17">
        <v>0</v>
      </c>
      <c r="BR483" s="17">
        <v>0</v>
      </c>
      <c r="BS483" s="17">
        <v>0</v>
      </c>
      <c r="BT483" s="17">
        <v>0</v>
      </c>
      <c r="BU483" s="17">
        <v>119212.529528247</v>
      </c>
      <c r="BV483" s="18">
        <v>1</v>
      </c>
      <c r="BW483" s="18">
        <v>0</v>
      </c>
      <c r="BX483" s="17">
        <v>112764.947432783</v>
      </c>
      <c r="BY483" s="17">
        <v>159586.747571421</v>
      </c>
      <c r="BZ483" s="17">
        <v>14148.719958400199</v>
      </c>
      <c r="CA483" s="17">
        <v>111382.028010123</v>
      </c>
      <c r="CB483" s="17">
        <v>80930.589282114801</v>
      </c>
      <c r="CC483" s="17">
        <v>92951.129746999097</v>
      </c>
      <c r="CD483" s="17">
        <v>140209.25542115601</v>
      </c>
      <c r="CE483" s="17">
        <v>109708.792472259</v>
      </c>
      <c r="CF483" s="17">
        <v>92420.097732576804</v>
      </c>
      <c r="CG483" s="17">
        <v>157804.721636587</v>
      </c>
      <c r="CH483" s="17">
        <v>119212.529528247</v>
      </c>
      <c r="CI483" s="17">
        <v>0</v>
      </c>
      <c r="CJ483" s="17">
        <v>0</v>
      </c>
      <c r="CK483" s="17">
        <v>0</v>
      </c>
      <c r="CL483" s="17">
        <v>0</v>
      </c>
      <c r="CM483" s="17">
        <v>0</v>
      </c>
      <c r="CN483" s="17">
        <v>0</v>
      </c>
      <c r="CO483" s="17">
        <v>0</v>
      </c>
      <c r="CP483" s="17">
        <v>0</v>
      </c>
      <c r="CQ483" s="17">
        <v>0</v>
      </c>
      <c r="CR483" s="17">
        <v>0</v>
      </c>
      <c r="CS483" s="17">
        <v>0</v>
      </c>
    </row>
    <row r="484" spans="1:97">
      <c r="A484" s="16">
        <v>540</v>
      </c>
      <c r="B484" s="16">
        <v>1</v>
      </c>
      <c r="C484" s="16" t="s">
        <v>1108</v>
      </c>
      <c r="D484" s="16" t="s">
        <v>98</v>
      </c>
      <c r="E484" s="16" t="s">
        <v>98</v>
      </c>
      <c r="F484" s="16" t="s">
        <v>98</v>
      </c>
      <c r="G484" s="16" t="s">
        <v>98</v>
      </c>
      <c r="H484" s="16" t="s">
        <v>1104</v>
      </c>
      <c r="I484" s="16">
        <v>4.8</v>
      </c>
      <c r="J484" s="16">
        <v>420</v>
      </c>
      <c r="K484" s="16">
        <v>46105</v>
      </c>
      <c r="L484" s="16" t="s">
        <v>1109</v>
      </c>
      <c r="M484" s="16">
        <v>2</v>
      </c>
      <c r="N484" s="16">
        <v>2</v>
      </c>
      <c r="O484" s="16">
        <v>1</v>
      </c>
      <c r="P484" s="16">
        <v>2</v>
      </c>
      <c r="Q484" s="16">
        <v>0</v>
      </c>
      <c r="R484" s="16">
        <v>2</v>
      </c>
      <c r="S484" s="16">
        <v>0</v>
      </c>
      <c r="T484" s="16">
        <v>2</v>
      </c>
      <c r="U484" s="16">
        <v>0</v>
      </c>
      <c r="V484" s="16">
        <v>2</v>
      </c>
      <c r="W484" s="17">
        <v>170778.17480000001</v>
      </c>
      <c r="X484" s="17">
        <v>143252.36910000001</v>
      </c>
      <c r="Y484" s="17">
        <v>12305.696959999999</v>
      </c>
      <c r="Z484" s="17">
        <v>170318.31150000001</v>
      </c>
      <c r="AA484" s="17">
        <v>108676.40089999999</v>
      </c>
      <c r="AB484" s="17">
        <v>190544.7432</v>
      </c>
      <c r="AC484" s="17">
        <v>163710.76759999999</v>
      </c>
      <c r="AD484" s="17">
        <v>137493.31049999999</v>
      </c>
      <c r="AE484" s="17">
        <v>177977.30960000001</v>
      </c>
      <c r="AF484" s="17">
        <v>174616.13870000001</v>
      </c>
      <c r="AG484" s="17">
        <v>159707.50289999999</v>
      </c>
      <c r="AH484" s="16">
        <v>0</v>
      </c>
      <c r="AI484" s="17">
        <v>0</v>
      </c>
      <c r="AJ484" s="17">
        <v>0</v>
      </c>
      <c r="AK484" s="17">
        <v>0</v>
      </c>
      <c r="AL484" s="17">
        <v>0</v>
      </c>
      <c r="AM484" s="17">
        <v>0</v>
      </c>
      <c r="AN484" s="17">
        <v>0</v>
      </c>
      <c r="AO484" s="17">
        <v>0</v>
      </c>
      <c r="AP484" s="17">
        <v>0</v>
      </c>
      <c r="AQ484" s="17">
        <v>0</v>
      </c>
      <c r="AR484" s="17">
        <v>0</v>
      </c>
      <c r="AS484" s="17">
        <v>0</v>
      </c>
      <c r="AT484" s="17">
        <v>73153.6693527272</v>
      </c>
      <c r="AU484" s="17">
        <v>146307.33870545399</v>
      </c>
      <c r="AV484" s="17">
        <v>0</v>
      </c>
      <c r="AW484" s="17">
        <v>85349.140655403098</v>
      </c>
      <c r="AX484" s="17">
        <v>126681.591562441</v>
      </c>
      <c r="AY484" s="17">
        <v>8743.1516385119394</v>
      </c>
      <c r="AZ484" s="17">
        <v>124606.653113828</v>
      </c>
      <c r="BA484" s="17">
        <v>192221.58874442001</v>
      </c>
      <c r="BB484" s="17">
        <v>137640.27123552799</v>
      </c>
      <c r="BC484" s="17">
        <v>96291.616512858294</v>
      </c>
      <c r="BD484" s="17">
        <v>94958.036290716307</v>
      </c>
      <c r="BE484" s="17">
        <v>111361.57162649299</v>
      </c>
      <c r="BF484" s="17">
        <v>118577.776935217</v>
      </c>
      <c r="BG484" s="17">
        <v>113471.58313757399</v>
      </c>
      <c r="BH484" s="17">
        <v>113471.58313757399</v>
      </c>
      <c r="BI484" s="17">
        <v>0</v>
      </c>
      <c r="BJ484" s="17">
        <v>0</v>
      </c>
      <c r="BK484" s="17">
        <v>0</v>
      </c>
      <c r="BL484" s="17">
        <v>0</v>
      </c>
      <c r="BM484" s="17">
        <v>0</v>
      </c>
      <c r="BN484" s="17">
        <v>0</v>
      </c>
      <c r="BO484" s="17">
        <v>0</v>
      </c>
      <c r="BP484" s="17">
        <v>0</v>
      </c>
      <c r="BQ484" s="17">
        <v>0</v>
      </c>
      <c r="BR484" s="17">
        <v>0</v>
      </c>
      <c r="BS484" s="17">
        <v>0</v>
      </c>
      <c r="BT484" s="17">
        <v>0</v>
      </c>
      <c r="BU484" s="17">
        <v>113471.58313757399</v>
      </c>
      <c r="BV484" s="18">
        <v>1</v>
      </c>
      <c r="BW484" s="18">
        <v>0</v>
      </c>
      <c r="BX484" s="17">
        <v>85349.140655403098</v>
      </c>
      <c r="BY484" s="17">
        <v>126681.591562441</v>
      </c>
      <c r="BZ484" s="17">
        <v>8743.1516385119394</v>
      </c>
      <c r="CA484" s="17">
        <v>124606.653113828</v>
      </c>
      <c r="CB484" s="17">
        <v>192221.58874442001</v>
      </c>
      <c r="CC484" s="17">
        <v>137640.27123552799</v>
      </c>
      <c r="CD484" s="17">
        <v>96291.616512858294</v>
      </c>
      <c r="CE484" s="17">
        <v>94958.036290716307</v>
      </c>
      <c r="CF484" s="17">
        <v>111361.57162649299</v>
      </c>
      <c r="CG484" s="17">
        <v>118577.776935217</v>
      </c>
      <c r="CH484" s="17">
        <v>113471.58313757399</v>
      </c>
      <c r="CI484" s="17">
        <v>0</v>
      </c>
      <c r="CJ484" s="17">
        <v>0</v>
      </c>
      <c r="CK484" s="17">
        <v>0</v>
      </c>
      <c r="CL484" s="17">
        <v>0</v>
      </c>
      <c r="CM484" s="17">
        <v>0</v>
      </c>
      <c r="CN484" s="17">
        <v>0</v>
      </c>
      <c r="CO484" s="17">
        <v>0</v>
      </c>
      <c r="CP484" s="17">
        <v>0</v>
      </c>
      <c r="CQ484" s="17">
        <v>0</v>
      </c>
      <c r="CR484" s="17">
        <v>0</v>
      </c>
      <c r="CS484" s="17">
        <v>0</v>
      </c>
    </row>
    <row r="485" spans="1:97">
      <c r="A485" s="16">
        <v>348</v>
      </c>
      <c r="B485" s="16">
        <v>1</v>
      </c>
      <c r="C485" s="16" t="s">
        <v>1110</v>
      </c>
      <c r="D485" s="16" t="s">
        <v>98</v>
      </c>
      <c r="E485" s="16" t="s">
        <v>98</v>
      </c>
      <c r="F485" s="16" t="s">
        <v>98</v>
      </c>
      <c r="G485" s="16" t="s">
        <v>98</v>
      </c>
      <c r="H485" s="16" t="s">
        <v>1104</v>
      </c>
      <c r="I485" s="16">
        <v>6.7</v>
      </c>
      <c r="J485" s="16">
        <v>255</v>
      </c>
      <c r="K485" s="16">
        <v>28433</v>
      </c>
      <c r="L485" s="16" t="s">
        <v>1111</v>
      </c>
      <c r="M485" s="16">
        <v>2</v>
      </c>
      <c r="N485" s="16">
        <v>2</v>
      </c>
      <c r="O485" s="16">
        <v>1</v>
      </c>
      <c r="P485" s="16">
        <v>2</v>
      </c>
      <c r="Q485" s="16">
        <v>0</v>
      </c>
      <c r="R485" s="16">
        <v>2</v>
      </c>
      <c r="S485" s="16">
        <v>0</v>
      </c>
      <c r="T485" s="16">
        <v>2</v>
      </c>
      <c r="U485" s="16">
        <v>0</v>
      </c>
      <c r="V485" s="16">
        <v>2</v>
      </c>
      <c r="W485" s="17">
        <v>119295.82180000001</v>
      </c>
      <c r="X485" s="17">
        <v>106849.44650000001</v>
      </c>
      <c r="Y485" s="17">
        <v>29454.483090000002</v>
      </c>
      <c r="Z485" s="17">
        <v>253303.15719999999</v>
      </c>
      <c r="AA485" s="17">
        <v>52000.359680000001</v>
      </c>
      <c r="AB485" s="17">
        <v>135217.62599999999</v>
      </c>
      <c r="AC485" s="17">
        <v>174168.6182</v>
      </c>
      <c r="AD485" s="17">
        <v>185556.3247</v>
      </c>
      <c r="AE485" s="17">
        <v>128531.6118</v>
      </c>
      <c r="AF485" s="17">
        <v>114866.3735</v>
      </c>
      <c r="AG485" s="17">
        <v>141087.70439999999</v>
      </c>
      <c r="AH485" s="16">
        <v>0</v>
      </c>
      <c r="AI485" s="17">
        <v>0</v>
      </c>
      <c r="AJ485" s="17">
        <v>0</v>
      </c>
      <c r="AK485" s="17">
        <v>0</v>
      </c>
      <c r="AL485" s="17">
        <v>0</v>
      </c>
      <c r="AM485" s="17">
        <v>0</v>
      </c>
      <c r="AN485" s="17">
        <v>0</v>
      </c>
      <c r="AO485" s="17">
        <v>0</v>
      </c>
      <c r="AP485" s="17">
        <v>0</v>
      </c>
      <c r="AQ485" s="17">
        <v>0</v>
      </c>
      <c r="AR485" s="17">
        <v>0</v>
      </c>
      <c r="AS485" s="17">
        <v>0</v>
      </c>
      <c r="AT485" s="17">
        <v>65469.614857727203</v>
      </c>
      <c r="AU485" s="17">
        <v>130939.229715454</v>
      </c>
      <c r="AV485" s="17">
        <v>0</v>
      </c>
      <c r="AW485" s="17">
        <v>59620.0063991438</v>
      </c>
      <c r="AX485" s="17">
        <v>94489.592215658005</v>
      </c>
      <c r="AY485" s="17">
        <v>20927.300008032598</v>
      </c>
      <c r="AZ485" s="17">
        <v>185319.23176010299</v>
      </c>
      <c r="BA485" s="17">
        <v>91975.7341077983</v>
      </c>
      <c r="BB485" s="17">
        <v>97674.647990311307</v>
      </c>
      <c r="BC485" s="17">
        <v>102442.728955165</v>
      </c>
      <c r="BD485" s="17">
        <v>128152.156281338</v>
      </c>
      <c r="BE485" s="17">
        <v>80423.0737384643</v>
      </c>
      <c r="BF485" s="17">
        <v>78003.094763430403</v>
      </c>
      <c r="BG485" s="17">
        <v>100242.28598413699</v>
      </c>
      <c r="BH485" s="17">
        <v>100242.28598413699</v>
      </c>
      <c r="BI485" s="17">
        <v>0</v>
      </c>
      <c r="BJ485" s="17">
        <v>0</v>
      </c>
      <c r="BK485" s="17">
        <v>0</v>
      </c>
      <c r="BL485" s="17">
        <v>0</v>
      </c>
      <c r="BM485" s="17">
        <v>0</v>
      </c>
      <c r="BN485" s="17">
        <v>0</v>
      </c>
      <c r="BO485" s="17">
        <v>0</v>
      </c>
      <c r="BP485" s="17">
        <v>0</v>
      </c>
      <c r="BQ485" s="17">
        <v>0</v>
      </c>
      <c r="BR485" s="17">
        <v>0</v>
      </c>
      <c r="BS485" s="17">
        <v>0</v>
      </c>
      <c r="BT485" s="17">
        <v>0</v>
      </c>
      <c r="BU485" s="17">
        <v>100242.28598413699</v>
      </c>
      <c r="BV485" s="18">
        <v>1</v>
      </c>
      <c r="BW485" s="18">
        <v>0</v>
      </c>
      <c r="BX485" s="17">
        <v>59620.0063991438</v>
      </c>
      <c r="BY485" s="17">
        <v>94489.592215658005</v>
      </c>
      <c r="BZ485" s="17">
        <v>20927.300008032598</v>
      </c>
      <c r="CA485" s="17">
        <v>185319.23176010299</v>
      </c>
      <c r="CB485" s="17">
        <v>91975.7341077983</v>
      </c>
      <c r="CC485" s="17">
        <v>97674.647990311307</v>
      </c>
      <c r="CD485" s="17">
        <v>102442.728955165</v>
      </c>
      <c r="CE485" s="17">
        <v>128152.156281338</v>
      </c>
      <c r="CF485" s="17">
        <v>80423.0737384643</v>
      </c>
      <c r="CG485" s="17">
        <v>78003.094763430403</v>
      </c>
      <c r="CH485" s="17">
        <v>100242.28598413699</v>
      </c>
      <c r="CI485" s="17">
        <v>0</v>
      </c>
      <c r="CJ485" s="17">
        <v>0</v>
      </c>
      <c r="CK485" s="17">
        <v>0</v>
      </c>
      <c r="CL485" s="17">
        <v>0</v>
      </c>
      <c r="CM485" s="17">
        <v>0</v>
      </c>
      <c r="CN485" s="17">
        <v>0</v>
      </c>
      <c r="CO485" s="17">
        <v>0</v>
      </c>
      <c r="CP485" s="17">
        <v>0</v>
      </c>
      <c r="CQ485" s="17">
        <v>0</v>
      </c>
      <c r="CR485" s="17">
        <v>0</v>
      </c>
      <c r="CS485" s="17">
        <v>0</v>
      </c>
    </row>
    <row r="486" spans="1:97">
      <c r="A486" s="16">
        <v>294</v>
      </c>
      <c r="B486" s="16">
        <v>1</v>
      </c>
      <c r="C486" s="16" t="s">
        <v>1112</v>
      </c>
      <c r="D486" s="16" t="s">
        <v>98</v>
      </c>
      <c r="E486" s="16" t="s">
        <v>98</v>
      </c>
      <c r="F486" s="16" t="s">
        <v>98</v>
      </c>
      <c r="G486" s="16" t="s">
        <v>98</v>
      </c>
      <c r="H486" s="16" t="s">
        <v>1104</v>
      </c>
      <c r="I486" s="16">
        <v>6.6</v>
      </c>
      <c r="J486" s="16">
        <v>707</v>
      </c>
      <c r="K486" s="16">
        <v>78457</v>
      </c>
      <c r="L486" s="16" t="s">
        <v>1113</v>
      </c>
      <c r="M486" s="16">
        <v>4</v>
      </c>
      <c r="N486" s="16">
        <v>4</v>
      </c>
      <c r="O486" s="16">
        <v>1</v>
      </c>
      <c r="P486" s="16">
        <v>4</v>
      </c>
      <c r="Q486" s="16">
        <v>0</v>
      </c>
      <c r="R486" s="16">
        <v>4</v>
      </c>
      <c r="S486" s="16">
        <v>0</v>
      </c>
      <c r="T486" s="16">
        <v>4</v>
      </c>
      <c r="U486" s="16">
        <v>0</v>
      </c>
      <c r="V486" s="16">
        <v>4</v>
      </c>
      <c r="W486" s="17">
        <v>86520.814939999997</v>
      </c>
      <c r="X486" s="17">
        <v>61738.73633</v>
      </c>
      <c r="Y486" s="17">
        <v>13584.906010000001</v>
      </c>
      <c r="Z486" s="17">
        <v>82099.431150000004</v>
      </c>
      <c r="AA486" s="17">
        <v>35660.067629999998</v>
      </c>
      <c r="AB486" s="17">
        <v>136313.01860000001</v>
      </c>
      <c r="AC486" s="17">
        <v>144540.37890000001</v>
      </c>
      <c r="AD486" s="17">
        <v>137764.0889</v>
      </c>
      <c r="AE486" s="17">
        <v>132674.64550000001</v>
      </c>
      <c r="AF486" s="17">
        <v>355391.93550000002</v>
      </c>
      <c r="AG486" s="17">
        <v>130300.34639999999</v>
      </c>
      <c r="AH486" s="16">
        <v>0</v>
      </c>
      <c r="AI486" s="17">
        <v>0</v>
      </c>
      <c r="AJ486" s="17">
        <v>0</v>
      </c>
      <c r="AK486" s="17">
        <v>0</v>
      </c>
      <c r="AL486" s="17">
        <v>0</v>
      </c>
      <c r="AM486" s="17">
        <v>0</v>
      </c>
      <c r="AN486" s="17">
        <v>0</v>
      </c>
      <c r="AO486" s="17">
        <v>0</v>
      </c>
      <c r="AP486" s="17">
        <v>0</v>
      </c>
      <c r="AQ486" s="17">
        <v>0</v>
      </c>
      <c r="AR486" s="17">
        <v>0</v>
      </c>
      <c r="AS486" s="17">
        <v>0</v>
      </c>
      <c r="AT486" s="17">
        <v>59844.925902727198</v>
      </c>
      <c r="AU486" s="17">
        <v>119689.851805454</v>
      </c>
      <c r="AV486" s="17">
        <v>0</v>
      </c>
      <c r="AW486" s="17">
        <v>43240.169375168603</v>
      </c>
      <c r="AX486" s="17">
        <v>54597.082257526999</v>
      </c>
      <c r="AY486" s="17">
        <v>9652.0248813572398</v>
      </c>
      <c r="AZ486" s="17">
        <v>60064.8001266188</v>
      </c>
      <c r="BA486" s="17">
        <v>63073.811773353198</v>
      </c>
      <c r="BB486" s="17">
        <v>98465.906421488005</v>
      </c>
      <c r="BC486" s="17">
        <v>85015.951850329206</v>
      </c>
      <c r="BD486" s="17">
        <v>95145.046008064994</v>
      </c>
      <c r="BE486" s="17">
        <v>83015.397137275402</v>
      </c>
      <c r="BF486" s="17">
        <v>241338.43507269301</v>
      </c>
      <c r="BG486" s="17">
        <v>92577.908494632196</v>
      </c>
      <c r="BH486" s="17">
        <v>92577.908494632196</v>
      </c>
      <c r="BI486" s="17">
        <v>0</v>
      </c>
      <c r="BJ486" s="17">
        <v>0</v>
      </c>
      <c r="BK486" s="17">
        <v>0</v>
      </c>
      <c r="BL486" s="17">
        <v>0</v>
      </c>
      <c r="BM486" s="17">
        <v>0</v>
      </c>
      <c r="BN486" s="17">
        <v>0</v>
      </c>
      <c r="BO486" s="17">
        <v>0</v>
      </c>
      <c r="BP486" s="17">
        <v>0</v>
      </c>
      <c r="BQ486" s="17">
        <v>0</v>
      </c>
      <c r="BR486" s="17">
        <v>0</v>
      </c>
      <c r="BS486" s="17">
        <v>0</v>
      </c>
      <c r="BT486" s="17">
        <v>0</v>
      </c>
      <c r="BU486" s="17">
        <v>92577.908494632196</v>
      </c>
      <c r="BV486" s="18">
        <v>1</v>
      </c>
      <c r="BW486" s="18">
        <v>0</v>
      </c>
      <c r="BX486" s="17">
        <v>43240.169375168603</v>
      </c>
      <c r="BY486" s="17">
        <v>54597.082257526999</v>
      </c>
      <c r="BZ486" s="17">
        <v>9652.0248813572398</v>
      </c>
      <c r="CA486" s="17">
        <v>60064.8001266188</v>
      </c>
      <c r="CB486" s="17">
        <v>63073.811773353198</v>
      </c>
      <c r="CC486" s="17">
        <v>98465.906421488005</v>
      </c>
      <c r="CD486" s="17">
        <v>85015.951850329206</v>
      </c>
      <c r="CE486" s="17">
        <v>95145.046008064994</v>
      </c>
      <c r="CF486" s="17">
        <v>83015.397137275402</v>
      </c>
      <c r="CG486" s="17">
        <v>241338.43507269301</v>
      </c>
      <c r="CH486" s="17">
        <v>92577.908494632196</v>
      </c>
      <c r="CI486" s="17">
        <v>0</v>
      </c>
      <c r="CJ486" s="17">
        <v>0</v>
      </c>
      <c r="CK486" s="17">
        <v>0</v>
      </c>
      <c r="CL486" s="17">
        <v>0</v>
      </c>
      <c r="CM486" s="17">
        <v>0</v>
      </c>
      <c r="CN486" s="17">
        <v>0</v>
      </c>
      <c r="CO486" s="17">
        <v>0</v>
      </c>
      <c r="CP486" s="17">
        <v>0</v>
      </c>
      <c r="CQ486" s="17">
        <v>0</v>
      </c>
      <c r="CR486" s="17">
        <v>0</v>
      </c>
      <c r="CS486" s="17">
        <v>0</v>
      </c>
    </row>
    <row r="487" spans="1:97">
      <c r="A487" s="16">
        <v>425</v>
      </c>
      <c r="B487" s="16">
        <v>1</v>
      </c>
      <c r="C487" s="16" t="s">
        <v>1114</v>
      </c>
      <c r="D487" s="16" t="s">
        <v>1115</v>
      </c>
      <c r="E487" s="16" t="s">
        <v>98</v>
      </c>
      <c r="F487" s="16" t="s">
        <v>98</v>
      </c>
      <c r="G487" s="16" t="s">
        <v>98</v>
      </c>
      <c r="H487" s="16" t="s">
        <v>1104</v>
      </c>
      <c r="I487" s="16">
        <v>2.2000000000000002</v>
      </c>
      <c r="J487" s="16">
        <v>5088</v>
      </c>
      <c r="K487" s="16">
        <v>555651</v>
      </c>
      <c r="L487" s="16" t="s">
        <v>1116</v>
      </c>
      <c r="M487" s="16">
        <v>2</v>
      </c>
      <c r="N487" s="16">
        <v>2</v>
      </c>
      <c r="O487" s="16">
        <v>1</v>
      </c>
      <c r="P487" s="16">
        <v>2</v>
      </c>
      <c r="Q487" s="16">
        <v>0</v>
      </c>
      <c r="R487" s="16">
        <v>2</v>
      </c>
      <c r="S487" s="16">
        <v>0</v>
      </c>
      <c r="T487" s="16">
        <v>2</v>
      </c>
      <c r="U487" s="16">
        <v>0</v>
      </c>
      <c r="V487" s="16">
        <v>2</v>
      </c>
      <c r="W487" s="17">
        <v>138930.29689999999</v>
      </c>
      <c r="X487" s="17">
        <v>114749.5508</v>
      </c>
      <c r="Y487" s="17">
        <v>17895.808590000001</v>
      </c>
      <c r="Z487" s="17">
        <v>183784.32029999999</v>
      </c>
      <c r="AA487" s="17">
        <v>51215.75</v>
      </c>
      <c r="AB487" s="17">
        <v>137113.9258</v>
      </c>
      <c r="AC487" s="17">
        <v>134613.14840000001</v>
      </c>
      <c r="AD487" s="17">
        <v>164590.71090000001</v>
      </c>
      <c r="AE487" s="17">
        <v>109330.4414</v>
      </c>
      <c r="AF487" s="17">
        <v>124738.20699999999</v>
      </c>
      <c r="AG487" s="17">
        <v>128785.1502</v>
      </c>
      <c r="AH487" s="16">
        <v>0</v>
      </c>
      <c r="AI487" s="17">
        <v>0</v>
      </c>
      <c r="AJ487" s="17">
        <v>0</v>
      </c>
      <c r="AK487" s="17">
        <v>0</v>
      </c>
      <c r="AL487" s="17">
        <v>0</v>
      </c>
      <c r="AM487" s="17">
        <v>0</v>
      </c>
      <c r="AN487" s="17">
        <v>0</v>
      </c>
      <c r="AO487" s="17">
        <v>0</v>
      </c>
      <c r="AP487" s="17">
        <v>0</v>
      </c>
      <c r="AQ487" s="17">
        <v>0</v>
      </c>
      <c r="AR487" s="17">
        <v>0</v>
      </c>
      <c r="AS487" s="17">
        <v>0</v>
      </c>
      <c r="AT487" s="17">
        <v>59352.150467727202</v>
      </c>
      <c r="AU487" s="17">
        <v>118704.300935454</v>
      </c>
      <c r="AV487" s="17">
        <v>0</v>
      </c>
      <c r="AW487" s="17">
        <v>69432.651246574897</v>
      </c>
      <c r="AX487" s="17">
        <v>101475.84865609799</v>
      </c>
      <c r="AY487" s="17">
        <v>12714.905031771101</v>
      </c>
      <c r="AZ487" s="17">
        <v>134458.525602415</v>
      </c>
      <c r="BA487" s="17">
        <v>90587.9542587709</v>
      </c>
      <c r="BB487" s="17">
        <v>99044.442897442001</v>
      </c>
      <c r="BC487" s="17">
        <v>79176.940242513898</v>
      </c>
      <c r="BD487" s="17">
        <v>113672.517171349</v>
      </c>
      <c r="BE487" s="17">
        <v>68408.775299984598</v>
      </c>
      <c r="BF487" s="17">
        <v>84706.828332500605</v>
      </c>
      <c r="BG487" s="17">
        <v>91501.367264846107</v>
      </c>
      <c r="BH487" s="17">
        <v>91501.367264846107</v>
      </c>
      <c r="BI487" s="17">
        <v>0</v>
      </c>
      <c r="BJ487" s="17">
        <v>0</v>
      </c>
      <c r="BK487" s="17">
        <v>0</v>
      </c>
      <c r="BL487" s="17">
        <v>0</v>
      </c>
      <c r="BM487" s="17">
        <v>0</v>
      </c>
      <c r="BN487" s="17">
        <v>0</v>
      </c>
      <c r="BO487" s="17">
        <v>0</v>
      </c>
      <c r="BP487" s="17">
        <v>0</v>
      </c>
      <c r="BQ487" s="17">
        <v>0</v>
      </c>
      <c r="BR487" s="17">
        <v>0</v>
      </c>
      <c r="BS487" s="17">
        <v>0</v>
      </c>
      <c r="BT487" s="17">
        <v>0</v>
      </c>
      <c r="BU487" s="17">
        <v>91501.367264846107</v>
      </c>
      <c r="BV487" s="18">
        <v>1</v>
      </c>
      <c r="BW487" s="18">
        <v>0</v>
      </c>
      <c r="BX487" s="17">
        <v>69432.651246574897</v>
      </c>
      <c r="BY487" s="17">
        <v>101475.84865609799</v>
      </c>
      <c r="BZ487" s="17">
        <v>12714.905031771101</v>
      </c>
      <c r="CA487" s="17">
        <v>134458.525602415</v>
      </c>
      <c r="CB487" s="17">
        <v>90587.9542587709</v>
      </c>
      <c r="CC487" s="17">
        <v>99044.442897442001</v>
      </c>
      <c r="CD487" s="17">
        <v>79176.940242513898</v>
      </c>
      <c r="CE487" s="17">
        <v>113672.517171349</v>
      </c>
      <c r="CF487" s="17">
        <v>68408.775299984598</v>
      </c>
      <c r="CG487" s="17">
        <v>84706.828332500605</v>
      </c>
      <c r="CH487" s="17">
        <v>91501.367264846107</v>
      </c>
      <c r="CI487" s="17">
        <v>0</v>
      </c>
      <c r="CJ487" s="17">
        <v>0</v>
      </c>
      <c r="CK487" s="17">
        <v>0</v>
      </c>
      <c r="CL487" s="17">
        <v>0</v>
      </c>
      <c r="CM487" s="17">
        <v>0</v>
      </c>
      <c r="CN487" s="17">
        <v>0</v>
      </c>
      <c r="CO487" s="17">
        <v>0</v>
      </c>
      <c r="CP487" s="17">
        <v>0</v>
      </c>
      <c r="CQ487" s="17">
        <v>0</v>
      </c>
      <c r="CR487" s="17">
        <v>0</v>
      </c>
      <c r="CS487" s="17">
        <v>0</v>
      </c>
    </row>
    <row r="488" spans="1:97">
      <c r="A488" s="16">
        <v>418</v>
      </c>
      <c r="B488" s="16">
        <v>1</v>
      </c>
      <c r="C488" s="16" t="s">
        <v>1117</v>
      </c>
      <c r="D488" s="16" t="s">
        <v>98</v>
      </c>
      <c r="E488" s="16" t="s">
        <v>98</v>
      </c>
      <c r="F488" s="16" t="s">
        <v>98</v>
      </c>
      <c r="G488" s="16" t="s">
        <v>98</v>
      </c>
      <c r="H488" s="16" t="s">
        <v>1104</v>
      </c>
      <c r="I488" s="16">
        <v>1.7</v>
      </c>
      <c r="J488" s="16">
        <v>986</v>
      </c>
      <c r="K488" s="16">
        <v>109859</v>
      </c>
      <c r="L488" s="16" t="s">
        <v>1118</v>
      </c>
      <c r="M488" s="16">
        <v>2</v>
      </c>
      <c r="N488" s="16">
        <v>2</v>
      </c>
      <c r="O488" s="16">
        <v>1</v>
      </c>
      <c r="P488" s="16">
        <v>2</v>
      </c>
      <c r="Q488" s="16">
        <v>0</v>
      </c>
      <c r="R488" s="16">
        <v>2</v>
      </c>
      <c r="S488" s="16">
        <v>0</v>
      </c>
      <c r="T488" s="16">
        <v>2</v>
      </c>
      <c r="U488" s="16">
        <v>0</v>
      </c>
      <c r="V488" s="16">
        <v>2</v>
      </c>
      <c r="W488" s="17">
        <v>137260.1563</v>
      </c>
      <c r="X488" s="17">
        <v>100333.7188</v>
      </c>
      <c r="Y488" s="17">
        <v>19628.166990000002</v>
      </c>
      <c r="Z488" s="17">
        <v>114307.75780000001</v>
      </c>
      <c r="AA488" s="17">
        <v>62200.890630000002</v>
      </c>
      <c r="AB488" s="17">
        <v>110864.0977</v>
      </c>
      <c r="AC488" s="17">
        <v>167092.75</v>
      </c>
      <c r="AD488" s="17">
        <v>159598.85159999999</v>
      </c>
      <c r="AE488" s="17">
        <v>131813.98050000001</v>
      </c>
      <c r="AF488" s="17">
        <v>131709.68359999999</v>
      </c>
      <c r="AG488" s="17">
        <v>123909.09849999999</v>
      </c>
      <c r="AH488" s="16">
        <v>0</v>
      </c>
      <c r="AI488" s="17">
        <v>0</v>
      </c>
      <c r="AJ488" s="17">
        <v>0</v>
      </c>
      <c r="AK488" s="17">
        <v>0</v>
      </c>
      <c r="AL488" s="17">
        <v>0</v>
      </c>
      <c r="AM488" s="17">
        <v>0</v>
      </c>
      <c r="AN488" s="17">
        <v>0</v>
      </c>
      <c r="AO488" s="17">
        <v>0</v>
      </c>
      <c r="AP488" s="17">
        <v>0</v>
      </c>
      <c r="AQ488" s="17">
        <v>0</v>
      </c>
      <c r="AR488" s="17">
        <v>0</v>
      </c>
      <c r="AS488" s="17">
        <v>0</v>
      </c>
      <c r="AT488" s="17">
        <v>57214.5069281818</v>
      </c>
      <c r="AU488" s="17">
        <v>114429.013856363</v>
      </c>
      <c r="AV488" s="17">
        <v>0</v>
      </c>
      <c r="AW488" s="17">
        <v>68597.971609375207</v>
      </c>
      <c r="AX488" s="17">
        <v>88727.574034672201</v>
      </c>
      <c r="AY488" s="17">
        <v>13945.739191972099</v>
      </c>
      <c r="AZ488" s="17">
        <v>83628.747836688897</v>
      </c>
      <c r="BA488" s="17">
        <v>110017.942434607</v>
      </c>
      <c r="BB488" s="17">
        <v>80082.841549155593</v>
      </c>
      <c r="BC488" s="17">
        <v>98280.835408402898</v>
      </c>
      <c r="BD488" s="17">
        <v>110224.951941857</v>
      </c>
      <c r="BE488" s="17">
        <v>82476.873393662696</v>
      </c>
      <c r="BF488" s="17">
        <v>89440.996682220793</v>
      </c>
      <c r="BG488" s="17">
        <v>88036.950779628707</v>
      </c>
      <c r="BH488" s="17">
        <v>88036.950779628707</v>
      </c>
      <c r="BI488" s="17">
        <v>0</v>
      </c>
      <c r="BJ488" s="17">
        <v>0</v>
      </c>
      <c r="BK488" s="17">
        <v>0</v>
      </c>
      <c r="BL488" s="17">
        <v>0</v>
      </c>
      <c r="BM488" s="17">
        <v>0</v>
      </c>
      <c r="BN488" s="17">
        <v>0</v>
      </c>
      <c r="BO488" s="17">
        <v>0</v>
      </c>
      <c r="BP488" s="17">
        <v>0</v>
      </c>
      <c r="BQ488" s="17">
        <v>0</v>
      </c>
      <c r="BR488" s="17">
        <v>0</v>
      </c>
      <c r="BS488" s="17">
        <v>0</v>
      </c>
      <c r="BT488" s="17">
        <v>0</v>
      </c>
      <c r="BU488" s="17">
        <v>88036.950779628707</v>
      </c>
      <c r="BV488" s="18">
        <v>1</v>
      </c>
      <c r="BW488" s="18">
        <v>0</v>
      </c>
      <c r="BX488" s="17">
        <v>68597.971609375207</v>
      </c>
      <c r="BY488" s="17">
        <v>88727.574034672201</v>
      </c>
      <c r="BZ488" s="17">
        <v>13945.739191972099</v>
      </c>
      <c r="CA488" s="17">
        <v>83628.747836688897</v>
      </c>
      <c r="CB488" s="17">
        <v>110017.942434607</v>
      </c>
      <c r="CC488" s="17">
        <v>80082.841549155593</v>
      </c>
      <c r="CD488" s="17">
        <v>98280.835408402898</v>
      </c>
      <c r="CE488" s="17">
        <v>110224.951941857</v>
      </c>
      <c r="CF488" s="17">
        <v>82476.873393662696</v>
      </c>
      <c r="CG488" s="17">
        <v>89440.996682220793</v>
      </c>
      <c r="CH488" s="17">
        <v>88036.950779628707</v>
      </c>
      <c r="CI488" s="17">
        <v>0</v>
      </c>
      <c r="CJ488" s="17">
        <v>0</v>
      </c>
      <c r="CK488" s="17">
        <v>0</v>
      </c>
      <c r="CL488" s="17">
        <v>0</v>
      </c>
      <c r="CM488" s="17">
        <v>0</v>
      </c>
      <c r="CN488" s="17">
        <v>0</v>
      </c>
      <c r="CO488" s="17">
        <v>0</v>
      </c>
      <c r="CP488" s="17">
        <v>0</v>
      </c>
      <c r="CQ488" s="17">
        <v>0</v>
      </c>
      <c r="CR488" s="17">
        <v>0</v>
      </c>
      <c r="CS488" s="17">
        <v>0</v>
      </c>
    </row>
    <row r="489" spans="1:97">
      <c r="A489" s="16">
        <v>226</v>
      </c>
      <c r="B489" s="16">
        <v>1</v>
      </c>
      <c r="C489" s="16" t="s">
        <v>1119</v>
      </c>
      <c r="D489" s="16" t="s">
        <v>98</v>
      </c>
      <c r="E489" s="16" t="s">
        <v>98</v>
      </c>
      <c r="F489" s="16" t="s">
        <v>1120</v>
      </c>
      <c r="G489" s="16" t="s">
        <v>98</v>
      </c>
      <c r="H489" s="16" t="s">
        <v>1104</v>
      </c>
      <c r="I489" s="16">
        <v>11.3</v>
      </c>
      <c r="J489" s="16">
        <v>247</v>
      </c>
      <c r="K489" s="16">
        <v>26487</v>
      </c>
      <c r="L489" s="16" t="s">
        <v>1121</v>
      </c>
      <c r="M489" s="16">
        <v>2</v>
      </c>
      <c r="N489" s="16">
        <v>1</v>
      </c>
      <c r="O489" s="16">
        <v>0.5</v>
      </c>
      <c r="P489" s="16">
        <v>2</v>
      </c>
      <c r="Q489" s="16">
        <v>0</v>
      </c>
      <c r="R489" s="16">
        <v>1</v>
      </c>
      <c r="S489" s="16">
        <v>0</v>
      </c>
      <c r="T489" s="16">
        <v>2</v>
      </c>
      <c r="U489" s="16">
        <v>0</v>
      </c>
      <c r="V489" s="16">
        <v>1</v>
      </c>
      <c r="W489" s="17">
        <v>115556.7656</v>
      </c>
      <c r="X489" s="17">
        <v>101129.42969999999</v>
      </c>
      <c r="Y489" s="17">
        <v>10017.700199999999</v>
      </c>
      <c r="Z489" s="17">
        <v>143958.04689999999</v>
      </c>
      <c r="AA489" s="17">
        <v>72884.25</v>
      </c>
      <c r="AB489" s="17">
        <v>116945.44530000001</v>
      </c>
      <c r="AC489" s="17">
        <v>129427.66409999999</v>
      </c>
      <c r="AD489" s="17">
        <v>145876.89060000001</v>
      </c>
      <c r="AE489" s="17">
        <v>93838.429690000004</v>
      </c>
      <c r="AF489" s="17">
        <v>113890.07030000001</v>
      </c>
      <c r="AG489" s="17">
        <v>114834.1102</v>
      </c>
      <c r="AH489" s="16">
        <v>0</v>
      </c>
      <c r="AI489" s="17">
        <v>0</v>
      </c>
      <c r="AJ489" s="17">
        <v>0</v>
      </c>
      <c r="AK489" s="17">
        <v>0</v>
      </c>
      <c r="AL489" s="17">
        <v>0</v>
      </c>
      <c r="AM489" s="17">
        <v>0</v>
      </c>
      <c r="AN489" s="17">
        <v>0</v>
      </c>
      <c r="AO489" s="17">
        <v>0</v>
      </c>
      <c r="AP489" s="17">
        <v>0</v>
      </c>
      <c r="AQ489" s="17">
        <v>0</v>
      </c>
      <c r="AR489" s="17">
        <v>0</v>
      </c>
      <c r="AS489" s="17">
        <v>0</v>
      </c>
      <c r="AT489" s="17">
        <v>52652.672845000001</v>
      </c>
      <c r="AU489" s="17">
        <v>105305.34569</v>
      </c>
      <c r="AV489" s="17">
        <v>0</v>
      </c>
      <c r="AW489" s="17">
        <v>57751.352902255298</v>
      </c>
      <c r="AX489" s="17">
        <v>89431.240744471797</v>
      </c>
      <c r="AY489" s="17">
        <v>7117.5385028944602</v>
      </c>
      <c r="AZ489" s="17">
        <v>105321.20859484001</v>
      </c>
      <c r="BA489" s="17">
        <v>128914.15443852299</v>
      </c>
      <c r="BB489" s="17">
        <v>84475.711796239499</v>
      </c>
      <c r="BC489" s="17">
        <v>76126.935206381793</v>
      </c>
      <c r="BD489" s="17">
        <v>100748.051095705</v>
      </c>
      <c r="BE489" s="17">
        <v>58715.3218167343</v>
      </c>
      <c r="BF489" s="17">
        <v>77340.109864482205</v>
      </c>
      <c r="BG489" s="17">
        <v>81589.205553778302</v>
      </c>
      <c r="BH489" s="17">
        <v>81589.205553778302</v>
      </c>
      <c r="BI489" s="17">
        <v>0</v>
      </c>
      <c r="BJ489" s="17">
        <v>0</v>
      </c>
      <c r="BK489" s="17">
        <v>0</v>
      </c>
      <c r="BL489" s="17">
        <v>0</v>
      </c>
      <c r="BM489" s="17">
        <v>0</v>
      </c>
      <c r="BN489" s="17">
        <v>0</v>
      </c>
      <c r="BO489" s="17">
        <v>0</v>
      </c>
      <c r="BP489" s="17">
        <v>0</v>
      </c>
      <c r="BQ489" s="17">
        <v>0</v>
      </c>
      <c r="BR489" s="17">
        <v>0</v>
      </c>
      <c r="BS489" s="17">
        <v>0</v>
      </c>
      <c r="BT489" s="17">
        <v>0</v>
      </c>
      <c r="BU489" s="17">
        <v>81589.205553778302</v>
      </c>
      <c r="BV489" s="18">
        <v>1</v>
      </c>
      <c r="BW489" s="18">
        <v>0</v>
      </c>
      <c r="BX489" s="17">
        <v>57751.352902255298</v>
      </c>
      <c r="BY489" s="17">
        <v>89431.240744471797</v>
      </c>
      <c r="BZ489" s="17">
        <v>7117.5385028944602</v>
      </c>
      <c r="CA489" s="17">
        <v>105321.20859484001</v>
      </c>
      <c r="CB489" s="17">
        <v>128914.15443852299</v>
      </c>
      <c r="CC489" s="17">
        <v>84475.711796239499</v>
      </c>
      <c r="CD489" s="17">
        <v>76126.935206381793</v>
      </c>
      <c r="CE489" s="17">
        <v>100748.051095705</v>
      </c>
      <c r="CF489" s="17">
        <v>58715.3218167343</v>
      </c>
      <c r="CG489" s="17">
        <v>77340.109864482205</v>
      </c>
      <c r="CH489" s="17">
        <v>81589.205553778302</v>
      </c>
      <c r="CI489" s="17">
        <v>0</v>
      </c>
      <c r="CJ489" s="17">
        <v>0</v>
      </c>
      <c r="CK489" s="17">
        <v>0</v>
      </c>
      <c r="CL489" s="17">
        <v>0</v>
      </c>
      <c r="CM489" s="17">
        <v>0</v>
      </c>
      <c r="CN489" s="17">
        <v>0</v>
      </c>
      <c r="CO489" s="17">
        <v>0</v>
      </c>
      <c r="CP489" s="17">
        <v>0</v>
      </c>
      <c r="CQ489" s="17">
        <v>0</v>
      </c>
      <c r="CR489" s="17">
        <v>0</v>
      </c>
      <c r="CS489" s="17">
        <v>0</v>
      </c>
    </row>
    <row r="490" spans="1:97">
      <c r="A490" s="16">
        <v>235</v>
      </c>
      <c r="B490" s="16">
        <v>1</v>
      </c>
      <c r="C490" s="16" t="s">
        <v>1122</v>
      </c>
      <c r="D490" s="16" t="s">
        <v>98</v>
      </c>
      <c r="E490" s="16" t="s">
        <v>98</v>
      </c>
      <c r="F490" s="16" t="s">
        <v>98</v>
      </c>
      <c r="G490" s="16" t="s">
        <v>98</v>
      </c>
      <c r="H490" s="16" t="s">
        <v>1104</v>
      </c>
      <c r="I490" s="16">
        <v>4.2</v>
      </c>
      <c r="J490" s="16">
        <v>381</v>
      </c>
      <c r="K490" s="16">
        <v>41400</v>
      </c>
      <c r="L490" s="16" t="s">
        <v>1123</v>
      </c>
      <c r="M490" s="16">
        <v>2</v>
      </c>
      <c r="N490" s="16">
        <v>2</v>
      </c>
      <c r="O490" s="16">
        <v>1</v>
      </c>
      <c r="P490" s="16">
        <v>2</v>
      </c>
      <c r="Q490" s="16">
        <v>0</v>
      </c>
      <c r="R490" s="16">
        <v>2</v>
      </c>
      <c r="S490" s="16">
        <v>0</v>
      </c>
      <c r="T490" s="16">
        <v>2</v>
      </c>
      <c r="U490" s="16">
        <v>0</v>
      </c>
      <c r="V490" s="16">
        <v>2</v>
      </c>
      <c r="W490" s="17">
        <v>77593.226559999996</v>
      </c>
      <c r="X490" s="17">
        <v>61279.744140000003</v>
      </c>
      <c r="Y490" s="17">
        <v>10348.295410000001</v>
      </c>
      <c r="Z490" s="17">
        <v>120775.0469</v>
      </c>
      <c r="AA490" s="17">
        <v>49223.814449999998</v>
      </c>
      <c r="AB490" s="17">
        <v>68320.417969999995</v>
      </c>
      <c r="AC490" s="17">
        <v>100423.35550000001</v>
      </c>
      <c r="AD490" s="17">
        <v>101375.83199999999</v>
      </c>
      <c r="AE490" s="17">
        <v>99419.203129999994</v>
      </c>
      <c r="AF490" s="17">
        <v>94094.023440000004</v>
      </c>
      <c r="AG490" s="17">
        <v>85833.851569999999</v>
      </c>
      <c r="AH490" s="16">
        <v>0</v>
      </c>
      <c r="AI490" s="17">
        <v>0</v>
      </c>
      <c r="AJ490" s="17">
        <v>0</v>
      </c>
      <c r="AK490" s="17">
        <v>0</v>
      </c>
      <c r="AL490" s="17">
        <v>0</v>
      </c>
      <c r="AM490" s="17">
        <v>0</v>
      </c>
      <c r="AN490" s="17">
        <v>0</v>
      </c>
      <c r="AO490" s="17">
        <v>0</v>
      </c>
      <c r="AP490" s="17">
        <v>0</v>
      </c>
      <c r="AQ490" s="17">
        <v>0</v>
      </c>
      <c r="AR490" s="17">
        <v>0</v>
      </c>
      <c r="AS490" s="17">
        <v>0</v>
      </c>
      <c r="AT490" s="17">
        <v>39485.764139545397</v>
      </c>
      <c r="AU490" s="17">
        <v>78971.528279090897</v>
      </c>
      <c r="AV490" s="17">
        <v>0</v>
      </c>
      <c r="AW490" s="17">
        <v>38778.463438502498</v>
      </c>
      <c r="AX490" s="17">
        <v>54191.184180523203</v>
      </c>
      <c r="AY490" s="17">
        <v>7352.4251624141298</v>
      </c>
      <c r="AZ490" s="17">
        <v>88360.283996090904</v>
      </c>
      <c r="BA490" s="17">
        <v>87064.714503620897</v>
      </c>
      <c r="BB490" s="17">
        <v>49351.352875923803</v>
      </c>
      <c r="BC490" s="17">
        <v>59067.142488558202</v>
      </c>
      <c r="BD490" s="17">
        <v>70013.951217339796</v>
      </c>
      <c r="BE490" s="17">
        <v>62207.248414380701</v>
      </c>
      <c r="BF490" s="17">
        <v>63897.0727761573</v>
      </c>
      <c r="BG490" s="17">
        <v>60984.630324737998</v>
      </c>
      <c r="BH490" s="17">
        <v>60984.630324737998</v>
      </c>
      <c r="BI490" s="17">
        <v>0</v>
      </c>
      <c r="BJ490" s="17">
        <v>0</v>
      </c>
      <c r="BK490" s="17">
        <v>0</v>
      </c>
      <c r="BL490" s="17">
        <v>0</v>
      </c>
      <c r="BM490" s="17">
        <v>0</v>
      </c>
      <c r="BN490" s="17">
        <v>0</v>
      </c>
      <c r="BO490" s="17">
        <v>0</v>
      </c>
      <c r="BP490" s="17">
        <v>0</v>
      </c>
      <c r="BQ490" s="17">
        <v>0</v>
      </c>
      <c r="BR490" s="17">
        <v>0</v>
      </c>
      <c r="BS490" s="17">
        <v>0</v>
      </c>
      <c r="BT490" s="17">
        <v>0</v>
      </c>
      <c r="BU490" s="17">
        <v>60984.630324737998</v>
      </c>
      <c r="BV490" s="18">
        <v>1</v>
      </c>
      <c r="BW490" s="18">
        <v>0</v>
      </c>
      <c r="BX490" s="17">
        <v>38778.463438502498</v>
      </c>
      <c r="BY490" s="17">
        <v>54191.184180523203</v>
      </c>
      <c r="BZ490" s="17">
        <v>7352.4251624141298</v>
      </c>
      <c r="CA490" s="17">
        <v>88360.283996090904</v>
      </c>
      <c r="CB490" s="17">
        <v>87064.714503620897</v>
      </c>
      <c r="CC490" s="17">
        <v>49351.352875923803</v>
      </c>
      <c r="CD490" s="17">
        <v>59067.142488558202</v>
      </c>
      <c r="CE490" s="17">
        <v>70013.951217339796</v>
      </c>
      <c r="CF490" s="17">
        <v>62207.248414380701</v>
      </c>
      <c r="CG490" s="17">
        <v>63897.0727761573</v>
      </c>
      <c r="CH490" s="17">
        <v>60984.630324737998</v>
      </c>
      <c r="CI490" s="17">
        <v>0</v>
      </c>
      <c r="CJ490" s="17">
        <v>0</v>
      </c>
      <c r="CK490" s="17">
        <v>0</v>
      </c>
      <c r="CL490" s="17">
        <v>0</v>
      </c>
      <c r="CM490" s="17">
        <v>0</v>
      </c>
      <c r="CN490" s="17">
        <v>0</v>
      </c>
      <c r="CO490" s="17">
        <v>0</v>
      </c>
      <c r="CP490" s="17">
        <v>0</v>
      </c>
      <c r="CQ490" s="17">
        <v>0</v>
      </c>
      <c r="CR490" s="17">
        <v>0</v>
      </c>
      <c r="CS490" s="17">
        <v>0</v>
      </c>
    </row>
    <row r="491" spans="1:97">
      <c r="A491" s="16">
        <v>211</v>
      </c>
      <c r="B491" s="16">
        <v>1</v>
      </c>
      <c r="C491" s="16" t="s">
        <v>1124</v>
      </c>
      <c r="D491" s="16" t="s">
        <v>98</v>
      </c>
      <c r="E491" s="16" t="s">
        <v>98</v>
      </c>
      <c r="F491" s="16" t="s">
        <v>98</v>
      </c>
      <c r="G491" s="16" t="s">
        <v>98</v>
      </c>
      <c r="H491" s="16" t="s">
        <v>1104</v>
      </c>
      <c r="I491" s="16">
        <v>12.6</v>
      </c>
      <c r="J491" s="16">
        <v>294</v>
      </c>
      <c r="K491" s="16">
        <v>32575</v>
      </c>
      <c r="L491" s="16" t="s">
        <v>1125</v>
      </c>
      <c r="M491" s="16">
        <v>4</v>
      </c>
      <c r="N491" s="16">
        <v>4</v>
      </c>
      <c r="O491" s="16">
        <v>1</v>
      </c>
      <c r="P491" s="16">
        <v>4</v>
      </c>
      <c r="Q491" s="16">
        <v>0</v>
      </c>
      <c r="R491" s="16">
        <v>4</v>
      </c>
      <c r="S491" s="16">
        <v>0</v>
      </c>
      <c r="T491" s="16">
        <v>4</v>
      </c>
      <c r="U491" s="16">
        <v>0</v>
      </c>
      <c r="V491" s="16">
        <v>4</v>
      </c>
      <c r="W491" s="17">
        <v>87308.856809999997</v>
      </c>
      <c r="X491" s="17">
        <v>68355.058109999998</v>
      </c>
      <c r="Y491" s="17">
        <v>11815.25894</v>
      </c>
      <c r="Z491" s="17">
        <v>89733.948489999995</v>
      </c>
      <c r="AA491" s="17">
        <v>42418.267760000002</v>
      </c>
      <c r="AB491" s="17">
        <v>76265.176760000002</v>
      </c>
      <c r="AC491" s="17">
        <v>75416.463130000004</v>
      </c>
      <c r="AD491" s="17">
        <v>90052.520749999996</v>
      </c>
      <c r="AE491" s="17">
        <v>56332.897100000002</v>
      </c>
      <c r="AF491" s="17">
        <v>57588.844969999998</v>
      </c>
      <c r="AG491" s="17">
        <v>71496.892649999994</v>
      </c>
      <c r="AH491" s="16">
        <v>0</v>
      </c>
      <c r="AI491" s="17">
        <v>0</v>
      </c>
      <c r="AJ491" s="17">
        <v>0</v>
      </c>
      <c r="AK491" s="17">
        <v>0</v>
      </c>
      <c r="AL491" s="17">
        <v>0</v>
      </c>
      <c r="AM491" s="17">
        <v>0</v>
      </c>
      <c r="AN491" s="17">
        <v>0</v>
      </c>
      <c r="AO491" s="17">
        <v>0</v>
      </c>
      <c r="AP491" s="17">
        <v>0</v>
      </c>
      <c r="AQ491" s="17">
        <v>0</v>
      </c>
      <c r="AR491" s="17">
        <v>0</v>
      </c>
      <c r="AS491" s="17">
        <v>0</v>
      </c>
      <c r="AT491" s="17">
        <v>33035.644794090898</v>
      </c>
      <c r="AU491" s="17">
        <v>66071.289588181797</v>
      </c>
      <c r="AV491" s="17">
        <v>0</v>
      </c>
      <c r="AW491" s="17">
        <v>43634.005979194597</v>
      </c>
      <c r="AX491" s="17">
        <v>60448.058256356999</v>
      </c>
      <c r="AY491" s="17">
        <v>8394.6972606664804</v>
      </c>
      <c r="AZ491" s="17">
        <v>65650.292640598404</v>
      </c>
      <c r="BA491" s="17">
        <v>75027.390979907097</v>
      </c>
      <c r="BB491" s="17">
        <v>55090.260895068997</v>
      </c>
      <c r="BC491" s="17">
        <v>44358.5553530205</v>
      </c>
      <c r="BD491" s="17">
        <v>62193.647838954101</v>
      </c>
      <c r="BE491" s="17">
        <v>35247.863727284399</v>
      </c>
      <c r="BF491" s="17">
        <v>39107.2512749905</v>
      </c>
      <c r="BG491" s="17">
        <v>50798.274665233301</v>
      </c>
      <c r="BH491" s="17">
        <v>50798.274665233301</v>
      </c>
      <c r="BI491" s="17">
        <v>0</v>
      </c>
      <c r="BJ491" s="17">
        <v>0</v>
      </c>
      <c r="BK491" s="17">
        <v>0</v>
      </c>
      <c r="BL491" s="17">
        <v>0</v>
      </c>
      <c r="BM491" s="17">
        <v>0</v>
      </c>
      <c r="BN491" s="17">
        <v>0</v>
      </c>
      <c r="BO491" s="17">
        <v>0</v>
      </c>
      <c r="BP491" s="17">
        <v>0</v>
      </c>
      <c r="BQ491" s="17">
        <v>0</v>
      </c>
      <c r="BR491" s="17">
        <v>0</v>
      </c>
      <c r="BS491" s="17">
        <v>0</v>
      </c>
      <c r="BT491" s="17">
        <v>0</v>
      </c>
      <c r="BU491" s="17">
        <v>50798.274665233301</v>
      </c>
      <c r="BV491" s="18">
        <v>1</v>
      </c>
      <c r="BW491" s="18">
        <v>0</v>
      </c>
      <c r="BX491" s="17">
        <v>43634.005979194597</v>
      </c>
      <c r="BY491" s="17">
        <v>60448.058256356999</v>
      </c>
      <c r="BZ491" s="17">
        <v>8394.6972606664804</v>
      </c>
      <c r="CA491" s="17">
        <v>65650.292640598404</v>
      </c>
      <c r="CB491" s="17">
        <v>75027.390979907097</v>
      </c>
      <c r="CC491" s="17">
        <v>55090.260895068997</v>
      </c>
      <c r="CD491" s="17">
        <v>44358.5553530205</v>
      </c>
      <c r="CE491" s="17">
        <v>62193.647838954101</v>
      </c>
      <c r="CF491" s="17">
        <v>35247.863727284399</v>
      </c>
      <c r="CG491" s="17">
        <v>39107.2512749905</v>
      </c>
      <c r="CH491" s="17">
        <v>50798.274665233301</v>
      </c>
      <c r="CI491" s="17">
        <v>0</v>
      </c>
      <c r="CJ491" s="17">
        <v>0</v>
      </c>
      <c r="CK491" s="17">
        <v>0</v>
      </c>
      <c r="CL491" s="17">
        <v>0</v>
      </c>
      <c r="CM491" s="17">
        <v>0</v>
      </c>
      <c r="CN491" s="17">
        <v>0</v>
      </c>
      <c r="CO491" s="17">
        <v>0</v>
      </c>
      <c r="CP491" s="17">
        <v>0</v>
      </c>
      <c r="CQ491" s="17">
        <v>0</v>
      </c>
      <c r="CR491" s="17">
        <v>0</v>
      </c>
      <c r="CS491" s="17">
        <v>0</v>
      </c>
    </row>
    <row r="492" spans="1:97">
      <c r="A492" s="16">
        <v>433</v>
      </c>
      <c r="B492" s="16">
        <v>1</v>
      </c>
      <c r="C492" s="16" t="s">
        <v>1126</v>
      </c>
      <c r="D492" s="16" t="s">
        <v>98</v>
      </c>
      <c r="E492" s="16" t="s">
        <v>98</v>
      </c>
      <c r="F492" s="16" t="s">
        <v>98</v>
      </c>
      <c r="G492" s="16" t="s">
        <v>98</v>
      </c>
      <c r="H492" s="16" t="s">
        <v>1104</v>
      </c>
      <c r="I492" s="16">
        <v>17.2</v>
      </c>
      <c r="J492" s="16">
        <v>151</v>
      </c>
      <c r="K492" s="16">
        <v>16570</v>
      </c>
      <c r="L492" s="16" t="s">
        <v>1127</v>
      </c>
      <c r="M492" s="16">
        <v>3</v>
      </c>
      <c r="N492" s="16">
        <v>3</v>
      </c>
      <c r="O492" s="16">
        <v>1</v>
      </c>
      <c r="P492" s="16">
        <v>3</v>
      </c>
      <c r="Q492" s="16">
        <v>0</v>
      </c>
      <c r="R492" s="16">
        <v>3</v>
      </c>
      <c r="S492" s="16">
        <v>0</v>
      </c>
      <c r="T492" s="16">
        <v>3</v>
      </c>
      <c r="U492" s="16">
        <v>0</v>
      </c>
      <c r="V492" s="16">
        <v>3</v>
      </c>
      <c r="W492" s="17">
        <v>92075.578129999994</v>
      </c>
      <c r="X492" s="17">
        <v>53720.203609999997</v>
      </c>
      <c r="Y492" s="17">
        <v>11597.75159</v>
      </c>
      <c r="Z492" s="17">
        <v>75524.993159999998</v>
      </c>
      <c r="AA492" s="17">
        <v>30250.813480000001</v>
      </c>
      <c r="AB492" s="17">
        <v>63311.262699999999</v>
      </c>
      <c r="AC492" s="17">
        <v>97743.329100000003</v>
      </c>
      <c r="AD492" s="17">
        <v>80637.489260000002</v>
      </c>
      <c r="AE492" s="17">
        <v>72633.075200000007</v>
      </c>
      <c r="AF492" s="17">
        <v>70070.805659999998</v>
      </c>
      <c r="AG492" s="17">
        <v>70663.061140000005</v>
      </c>
      <c r="AH492" s="16">
        <v>0</v>
      </c>
      <c r="AI492" s="17">
        <v>0</v>
      </c>
      <c r="AJ492" s="17">
        <v>0</v>
      </c>
      <c r="AK492" s="17">
        <v>0</v>
      </c>
      <c r="AL492" s="17">
        <v>0</v>
      </c>
      <c r="AM492" s="17">
        <v>0</v>
      </c>
      <c r="AN492" s="17">
        <v>0</v>
      </c>
      <c r="AO492" s="17">
        <v>0</v>
      </c>
      <c r="AP492" s="17">
        <v>0</v>
      </c>
      <c r="AQ492" s="17">
        <v>0</v>
      </c>
      <c r="AR492" s="17">
        <v>0</v>
      </c>
      <c r="AS492" s="17">
        <v>0</v>
      </c>
      <c r="AT492" s="17">
        <v>32646.743774090901</v>
      </c>
      <c r="AU492" s="17">
        <v>65293.487548181802</v>
      </c>
      <c r="AV492" s="17">
        <v>0</v>
      </c>
      <c r="AW492" s="17">
        <v>46016.251654804102</v>
      </c>
      <c r="AX492" s="17">
        <v>47506.096653959001</v>
      </c>
      <c r="AY492" s="17">
        <v>8240.1591024685004</v>
      </c>
      <c r="AZ492" s="17">
        <v>55254.872721729596</v>
      </c>
      <c r="BA492" s="17">
        <v>53506.183309174397</v>
      </c>
      <c r="BB492" s="17">
        <v>45732.982311378699</v>
      </c>
      <c r="BC492" s="17">
        <v>57490.8010045107</v>
      </c>
      <c r="BD492" s="17">
        <v>55691.274024152</v>
      </c>
      <c r="BE492" s="17">
        <v>45446.992229043397</v>
      </c>
      <c r="BF492" s="17">
        <v>47583.461786985798</v>
      </c>
      <c r="BG492" s="17">
        <v>50205.840497823301</v>
      </c>
      <c r="BH492" s="17">
        <v>50205.840497823301</v>
      </c>
      <c r="BI492" s="17">
        <v>0</v>
      </c>
      <c r="BJ492" s="17">
        <v>0</v>
      </c>
      <c r="BK492" s="17">
        <v>0</v>
      </c>
      <c r="BL492" s="17">
        <v>0</v>
      </c>
      <c r="BM492" s="17">
        <v>0</v>
      </c>
      <c r="BN492" s="17">
        <v>0</v>
      </c>
      <c r="BO492" s="17">
        <v>0</v>
      </c>
      <c r="BP492" s="17">
        <v>0</v>
      </c>
      <c r="BQ492" s="17">
        <v>0</v>
      </c>
      <c r="BR492" s="17">
        <v>0</v>
      </c>
      <c r="BS492" s="17">
        <v>0</v>
      </c>
      <c r="BT492" s="17">
        <v>0</v>
      </c>
      <c r="BU492" s="17">
        <v>50205.840497823301</v>
      </c>
      <c r="BV492" s="18">
        <v>1</v>
      </c>
      <c r="BW492" s="18">
        <v>0</v>
      </c>
      <c r="BX492" s="17">
        <v>46016.251654804102</v>
      </c>
      <c r="BY492" s="17">
        <v>47506.096653959001</v>
      </c>
      <c r="BZ492" s="17">
        <v>8240.1591024685004</v>
      </c>
      <c r="CA492" s="17">
        <v>55254.872721729596</v>
      </c>
      <c r="CB492" s="17">
        <v>53506.183309174397</v>
      </c>
      <c r="CC492" s="17">
        <v>45732.982311378699</v>
      </c>
      <c r="CD492" s="17">
        <v>57490.8010045107</v>
      </c>
      <c r="CE492" s="17">
        <v>55691.274024152</v>
      </c>
      <c r="CF492" s="17">
        <v>45446.992229043397</v>
      </c>
      <c r="CG492" s="17">
        <v>47583.461786985798</v>
      </c>
      <c r="CH492" s="17">
        <v>50205.840497823301</v>
      </c>
      <c r="CI492" s="17">
        <v>0</v>
      </c>
      <c r="CJ492" s="17">
        <v>0</v>
      </c>
      <c r="CK492" s="17">
        <v>0</v>
      </c>
      <c r="CL492" s="17">
        <v>0</v>
      </c>
      <c r="CM492" s="17">
        <v>0</v>
      </c>
      <c r="CN492" s="17">
        <v>0</v>
      </c>
      <c r="CO492" s="17">
        <v>0</v>
      </c>
      <c r="CP492" s="17">
        <v>0</v>
      </c>
      <c r="CQ492" s="17">
        <v>0</v>
      </c>
      <c r="CR492" s="17">
        <v>0</v>
      </c>
      <c r="CS492" s="17">
        <v>0</v>
      </c>
    </row>
    <row r="493" spans="1:97">
      <c r="A493" s="16">
        <v>347</v>
      </c>
      <c r="B493" s="16">
        <v>1</v>
      </c>
      <c r="C493" s="16" t="s">
        <v>1128</v>
      </c>
      <c r="D493" s="16" t="s">
        <v>98</v>
      </c>
      <c r="E493" s="16" t="s">
        <v>98</v>
      </c>
      <c r="F493" s="16" t="s">
        <v>98</v>
      </c>
      <c r="G493" s="16" t="s">
        <v>98</v>
      </c>
      <c r="H493" s="16" t="s">
        <v>1104</v>
      </c>
      <c r="I493" s="16">
        <v>7.7</v>
      </c>
      <c r="J493" s="16">
        <v>234</v>
      </c>
      <c r="K493" s="16">
        <v>25898</v>
      </c>
      <c r="L493" s="16" t="s">
        <v>1129</v>
      </c>
      <c r="M493" s="16">
        <v>3</v>
      </c>
      <c r="N493" s="16">
        <v>3</v>
      </c>
      <c r="O493" s="16">
        <v>1</v>
      </c>
      <c r="P493" s="16">
        <v>3</v>
      </c>
      <c r="Q493" s="16">
        <v>0</v>
      </c>
      <c r="R493" s="16">
        <v>3</v>
      </c>
      <c r="S493" s="16">
        <v>0</v>
      </c>
      <c r="T493" s="16">
        <v>3</v>
      </c>
      <c r="U493" s="16">
        <v>0</v>
      </c>
      <c r="V493" s="16">
        <v>3</v>
      </c>
      <c r="W493" s="17">
        <v>72749.425050000005</v>
      </c>
      <c r="X493" s="17">
        <v>46281.445800000001</v>
      </c>
      <c r="Y493" s="17">
        <v>15736.51694</v>
      </c>
      <c r="Z493" s="17">
        <v>94918.241699999999</v>
      </c>
      <c r="AA493" s="17">
        <v>27348.76715</v>
      </c>
      <c r="AB493" s="17">
        <v>59953.461179999998</v>
      </c>
      <c r="AC493" s="17">
        <v>80018.055420000004</v>
      </c>
      <c r="AD493" s="17">
        <v>76839.275389999995</v>
      </c>
      <c r="AE493" s="17">
        <v>61293.095699999998</v>
      </c>
      <c r="AF493" s="17">
        <v>58746.592770000003</v>
      </c>
      <c r="AG493" s="17">
        <v>64238.706680000003</v>
      </c>
      <c r="AH493" s="16">
        <v>0</v>
      </c>
      <c r="AI493" s="17">
        <v>0</v>
      </c>
      <c r="AJ493" s="17">
        <v>0</v>
      </c>
      <c r="AK493" s="17">
        <v>0</v>
      </c>
      <c r="AL493" s="17">
        <v>0</v>
      </c>
      <c r="AM493" s="17">
        <v>0</v>
      </c>
      <c r="AN493" s="17">
        <v>0</v>
      </c>
      <c r="AO493" s="17">
        <v>0</v>
      </c>
      <c r="AP493" s="17">
        <v>0</v>
      </c>
      <c r="AQ493" s="17">
        <v>0</v>
      </c>
      <c r="AR493" s="17">
        <v>0</v>
      </c>
      <c r="AS493" s="17">
        <v>0</v>
      </c>
      <c r="AT493" s="17">
        <v>29914.708353636299</v>
      </c>
      <c r="AU493" s="17">
        <v>59829.4167072727</v>
      </c>
      <c r="AV493" s="17">
        <v>0</v>
      </c>
      <c r="AW493" s="17">
        <v>36357.69569773</v>
      </c>
      <c r="AX493" s="17">
        <v>40927.8202558876</v>
      </c>
      <c r="AY493" s="17">
        <v>11180.7363951559</v>
      </c>
      <c r="AZ493" s="17">
        <v>69443.175625225893</v>
      </c>
      <c r="BA493" s="17">
        <v>48373.183398036199</v>
      </c>
      <c r="BB493" s="17">
        <v>43307.4695199669</v>
      </c>
      <c r="BC493" s="17">
        <v>47065.126011951303</v>
      </c>
      <c r="BD493" s="17">
        <v>53068.085090844899</v>
      </c>
      <c r="BE493" s="17">
        <v>38351.492571416202</v>
      </c>
      <c r="BF493" s="17">
        <v>39893.451000844601</v>
      </c>
      <c r="BG493" s="17">
        <v>45641.360695834301</v>
      </c>
      <c r="BH493" s="17">
        <v>45641.360695834301</v>
      </c>
      <c r="BI493" s="17">
        <v>0</v>
      </c>
      <c r="BJ493" s="17">
        <v>0</v>
      </c>
      <c r="BK493" s="17">
        <v>0</v>
      </c>
      <c r="BL493" s="17">
        <v>0</v>
      </c>
      <c r="BM493" s="17">
        <v>0</v>
      </c>
      <c r="BN493" s="17">
        <v>0</v>
      </c>
      <c r="BO493" s="17">
        <v>0</v>
      </c>
      <c r="BP493" s="17">
        <v>0</v>
      </c>
      <c r="BQ493" s="17">
        <v>0</v>
      </c>
      <c r="BR493" s="17">
        <v>0</v>
      </c>
      <c r="BS493" s="17">
        <v>0</v>
      </c>
      <c r="BT493" s="17">
        <v>0</v>
      </c>
      <c r="BU493" s="17">
        <v>45641.360695834301</v>
      </c>
      <c r="BV493" s="18">
        <v>1</v>
      </c>
      <c r="BW493" s="18">
        <v>0</v>
      </c>
      <c r="BX493" s="17">
        <v>36357.69569773</v>
      </c>
      <c r="BY493" s="17">
        <v>40927.8202558876</v>
      </c>
      <c r="BZ493" s="17">
        <v>11180.7363951559</v>
      </c>
      <c r="CA493" s="17">
        <v>69443.175625225893</v>
      </c>
      <c r="CB493" s="17">
        <v>48373.183398036199</v>
      </c>
      <c r="CC493" s="17">
        <v>43307.4695199669</v>
      </c>
      <c r="CD493" s="17">
        <v>47065.126011951303</v>
      </c>
      <c r="CE493" s="17">
        <v>53068.085090844899</v>
      </c>
      <c r="CF493" s="17">
        <v>38351.492571416202</v>
      </c>
      <c r="CG493" s="17">
        <v>39893.451000844601</v>
      </c>
      <c r="CH493" s="17">
        <v>45641.360695834301</v>
      </c>
      <c r="CI493" s="17">
        <v>0</v>
      </c>
      <c r="CJ493" s="17">
        <v>0</v>
      </c>
      <c r="CK493" s="17">
        <v>0</v>
      </c>
      <c r="CL493" s="17">
        <v>0</v>
      </c>
      <c r="CM493" s="17">
        <v>0</v>
      </c>
      <c r="CN493" s="17">
        <v>0</v>
      </c>
      <c r="CO493" s="17">
        <v>0</v>
      </c>
      <c r="CP493" s="17">
        <v>0</v>
      </c>
      <c r="CQ493" s="17">
        <v>0</v>
      </c>
      <c r="CR493" s="17">
        <v>0</v>
      </c>
      <c r="CS493" s="17">
        <v>0</v>
      </c>
    </row>
    <row r="494" spans="1:97">
      <c r="A494" s="16">
        <v>588</v>
      </c>
      <c r="B494" s="16">
        <v>1</v>
      </c>
      <c r="C494" s="16" t="s">
        <v>1130</v>
      </c>
      <c r="D494" s="16" t="s">
        <v>98</v>
      </c>
      <c r="E494" s="16" t="s">
        <v>98</v>
      </c>
      <c r="F494" s="16" t="s">
        <v>98</v>
      </c>
      <c r="G494" s="16" t="s">
        <v>98</v>
      </c>
      <c r="H494" s="16" t="s">
        <v>1104</v>
      </c>
      <c r="I494" s="16">
        <v>2.6</v>
      </c>
      <c r="J494" s="16">
        <v>757</v>
      </c>
      <c r="K494" s="16">
        <v>80858</v>
      </c>
      <c r="L494" s="16" t="s">
        <v>1131</v>
      </c>
      <c r="M494" s="16">
        <v>2</v>
      </c>
      <c r="N494" s="16">
        <v>2</v>
      </c>
      <c r="O494" s="16">
        <v>1</v>
      </c>
      <c r="P494" s="16">
        <v>2</v>
      </c>
      <c r="Q494" s="16">
        <v>0</v>
      </c>
      <c r="R494" s="16">
        <v>2</v>
      </c>
      <c r="S494" s="16">
        <v>0</v>
      </c>
      <c r="T494" s="16">
        <v>2</v>
      </c>
      <c r="U494" s="16">
        <v>0</v>
      </c>
      <c r="V494" s="16">
        <v>2</v>
      </c>
      <c r="W494" s="17">
        <v>69057.912110000005</v>
      </c>
      <c r="X494" s="17">
        <v>46181.066890000002</v>
      </c>
      <c r="Y494" s="17">
        <v>7219.0841060000002</v>
      </c>
      <c r="Z494" s="17">
        <v>76985.840819999998</v>
      </c>
      <c r="AA494" s="17">
        <v>29071.451659999999</v>
      </c>
      <c r="AB494" s="17">
        <v>52054.130369999999</v>
      </c>
      <c r="AC494" s="17">
        <v>78470.113280000005</v>
      </c>
      <c r="AD494" s="17">
        <v>73714.582030000005</v>
      </c>
      <c r="AE494" s="17">
        <v>69355.848629999993</v>
      </c>
      <c r="AF494" s="17">
        <v>65447.644529999998</v>
      </c>
      <c r="AG494" s="17">
        <v>62259.843370000002</v>
      </c>
      <c r="AH494" s="16">
        <v>0</v>
      </c>
      <c r="AI494" s="17">
        <v>0</v>
      </c>
      <c r="AJ494" s="17">
        <v>0</v>
      </c>
      <c r="AK494" s="17">
        <v>0</v>
      </c>
      <c r="AL494" s="17">
        <v>0</v>
      </c>
      <c r="AM494" s="17">
        <v>0</v>
      </c>
      <c r="AN494" s="17">
        <v>0</v>
      </c>
      <c r="AO494" s="17">
        <v>0</v>
      </c>
      <c r="AP494" s="17">
        <v>0</v>
      </c>
      <c r="AQ494" s="17">
        <v>0</v>
      </c>
      <c r="AR494" s="17">
        <v>0</v>
      </c>
      <c r="AS494" s="17">
        <v>0</v>
      </c>
      <c r="AT494" s="17">
        <v>28628.068990727199</v>
      </c>
      <c r="AU494" s="17">
        <v>57256.1379814545</v>
      </c>
      <c r="AV494" s="17">
        <v>0</v>
      </c>
      <c r="AW494" s="17">
        <v>34512.802709991498</v>
      </c>
      <c r="AX494" s="17">
        <v>40839.052718163803</v>
      </c>
      <c r="AY494" s="17">
        <v>5129.1322413589996</v>
      </c>
      <c r="AZ494" s="17">
        <v>56323.644106430504</v>
      </c>
      <c r="BA494" s="17">
        <v>51420.184869149598</v>
      </c>
      <c r="BB494" s="17">
        <v>37601.376467972601</v>
      </c>
      <c r="BC494" s="17">
        <v>46154.6553500999</v>
      </c>
      <c r="BD494" s="17">
        <v>50910.054679058099</v>
      </c>
      <c r="BE494" s="17">
        <v>43396.4100383611</v>
      </c>
      <c r="BF494" s="17">
        <v>44443.980102818299</v>
      </c>
      <c r="BG494" s="17">
        <v>44235.385719573103</v>
      </c>
      <c r="BH494" s="17">
        <v>44235.385719573103</v>
      </c>
      <c r="BI494" s="17">
        <v>0</v>
      </c>
      <c r="BJ494" s="17">
        <v>0</v>
      </c>
      <c r="BK494" s="17">
        <v>0</v>
      </c>
      <c r="BL494" s="17">
        <v>0</v>
      </c>
      <c r="BM494" s="17">
        <v>0</v>
      </c>
      <c r="BN494" s="17">
        <v>0</v>
      </c>
      <c r="BO494" s="17">
        <v>0</v>
      </c>
      <c r="BP494" s="17">
        <v>0</v>
      </c>
      <c r="BQ494" s="17">
        <v>0</v>
      </c>
      <c r="BR494" s="17">
        <v>0</v>
      </c>
      <c r="BS494" s="17">
        <v>0</v>
      </c>
      <c r="BT494" s="17">
        <v>0</v>
      </c>
      <c r="BU494" s="17">
        <v>44235.385719573103</v>
      </c>
      <c r="BV494" s="18">
        <v>1</v>
      </c>
      <c r="BW494" s="18">
        <v>0</v>
      </c>
      <c r="BX494" s="17">
        <v>34512.802709991498</v>
      </c>
      <c r="BY494" s="17">
        <v>40839.052718163803</v>
      </c>
      <c r="BZ494" s="17">
        <v>5129.1322413589996</v>
      </c>
      <c r="CA494" s="17">
        <v>56323.644106430504</v>
      </c>
      <c r="CB494" s="17">
        <v>51420.184869149598</v>
      </c>
      <c r="CC494" s="17">
        <v>37601.376467972601</v>
      </c>
      <c r="CD494" s="17">
        <v>46154.6553500999</v>
      </c>
      <c r="CE494" s="17">
        <v>50910.054679058099</v>
      </c>
      <c r="CF494" s="17">
        <v>43396.4100383611</v>
      </c>
      <c r="CG494" s="17">
        <v>44443.980102818299</v>
      </c>
      <c r="CH494" s="17">
        <v>44235.385719573103</v>
      </c>
      <c r="CI494" s="17">
        <v>0</v>
      </c>
      <c r="CJ494" s="17">
        <v>0</v>
      </c>
      <c r="CK494" s="17">
        <v>0</v>
      </c>
      <c r="CL494" s="17">
        <v>0</v>
      </c>
      <c r="CM494" s="17">
        <v>0</v>
      </c>
      <c r="CN494" s="17">
        <v>0</v>
      </c>
      <c r="CO494" s="17">
        <v>0</v>
      </c>
      <c r="CP494" s="17">
        <v>0</v>
      </c>
      <c r="CQ494" s="17">
        <v>0</v>
      </c>
      <c r="CR494" s="17">
        <v>0</v>
      </c>
      <c r="CS494" s="17">
        <v>0</v>
      </c>
    </row>
    <row r="495" spans="1:97">
      <c r="A495" s="16">
        <v>352</v>
      </c>
      <c r="B495" s="16">
        <v>1</v>
      </c>
      <c r="C495" s="16" t="s">
        <v>1132</v>
      </c>
      <c r="D495" s="16" t="s">
        <v>98</v>
      </c>
      <c r="E495" s="16" t="s">
        <v>98</v>
      </c>
      <c r="F495" s="16" t="s">
        <v>98</v>
      </c>
      <c r="G495" s="16" t="s">
        <v>98</v>
      </c>
      <c r="H495" s="16" t="s">
        <v>1104</v>
      </c>
      <c r="I495" s="16">
        <v>6.5</v>
      </c>
      <c r="J495" s="16">
        <v>372</v>
      </c>
      <c r="K495" s="16">
        <v>40633</v>
      </c>
      <c r="L495" s="16" t="s">
        <v>1133</v>
      </c>
      <c r="M495" s="16">
        <v>2</v>
      </c>
      <c r="N495" s="16">
        <v>2</v>
      </c>
      <c r="O495" s="16">
        <v>1</v>
      </c>
      <c r="P495" s="16">
        <v>2</v>
      </c>
      <c r="Q495" s="16">
        <v>0</v>
      </c>
      <c r="R495" s="16">
        <v>2</v>
      </c>
      <c r="S495" s="16">
        <v>0</v>
      </c>
      <c r="T495" s="16">
        <v>2</v>
      </c>
      <c r="U495" s="16">
        <v>0</v>
      </c>
      <c r="V495" s="16">
        <v>2</v>
      </c>
      <c r="W495" s="17">
        <v>62096.679689999997</v>
      </c>
      <c r="X495" s="17">
        <v>37090.585939999997</v>
      </c>
      <c r="Y495" s="17">
        <v>6871.4648440000001</v>
      </c>
      <c r="Z495" s="17">
        <v>52589.160159999999</v>
      </c>
      <c r="AA495" s="17">
        <v>18937.142090000001</v>
      </c>
      <c r="AB495" s="17">
        <v>57321.279300000002</v>
      </c>
      <c r="AC495" s="17">
        <v>65141.539060000003</v>
      </c>
      <c r="AD495" s="17">
        <v>80950.964840000001</v>
      </c>
      <c r="AE495" s="17">
        <v>61826.820310000003</v>
      </c>
      <c r="AF495" s="17">
        <v>79490.417969999995</v>
      </c>
      <c r="AG495" s="17">
        <v>57271.621039999998</v>
      </c>
      <c r="AH495" s="16">
        <v>0</v>
      </c>
      <c r="AI495" s="17">
        <v>0</v>
      </c>
      <c r="AJ495" s="17">
        <v>0</v>
      </c>
      <c r="AK495" s="17">
        <v>0</v>
      </c>
      <c r="AL495" s="17">
        <v>0</v>
      </c>
      <c r="AM495" s="17">
        <v>0</v>
      </c>
      <c r="AN495" s="17">
        <v>0</v>
      </c>
      <c r="AO495" s="17">
        <v>0</v>
      </c>
      <c r="AP495" s="17">
        <v>0</v>
      </c>
      <c r="AQ495" s="17">
        <v>0</v>
      </c>
      <c r="AR495" s="17">
        <v>0</v>
      </c>
      <c r="AS495" s="17">
        <v>0</v>
      </c>
      <c r="AT495" s="17">
        <v>26344.894329272702</v>
      </c>
      <c r="AU495" s="17">
        <v>52689.788658545403</v>
      </c>
      <c r="AV495" s="17">
        <v>0</v>
      </c>
      <c r="AW495" s="17">
        <v>31033.8148027526</v>
      </c>
      <c r="AX495" s="17">
        <v>32800.116943145898</v>
      </c>
      <c r="AY495" s="17">
        <v>4882.1500566023797</v>
      </c>
      <c r="AZ495" s="17">
        <v>38474.7780781322</v>
      </c>
      <c r="BA495" s="17">
        <v>33495.105732919299</v>
      </c>
      <c r="BB495" s="17">
        <v>41406.109126496704</v>
      </c>
      <c r="BC495" s="17">
        <v>38315.036879852101</v>
      </c>
      <c r="BD495" s="17">
        <v>55907.7720151717</v>
      </c>
      <c r="BE495" s="17">
        <v>38685.447565560797</v>
      </c>
      <c r="BF495" s="17">
        <v>53980.102416122703</v>
      </c>
      <c r="BG495" s="17">
        <v>40691.2724215165</v>
      </c>
      <c r="BH495" s="17">
        <v>40691.2724215165</v>
      </c>
      <c r="BI495" s="17">
        <v>0</v>
      </c>
      <c r="BJ495" s="17">
        <v>0</v>
      </c>
      <c r="BK495" s="17">
        <v>0</v>
      </c>
      <c r="BL495" s="17">
        <v>0</v>
      </c>
      <c r="BM495" s="17">
        <v>0</v>
      </c>
      <c r="BN495" s="17">
        <v>0</v>
      </c>
      <c r="BO495" s="17">
        <v>0</v>
      </c>
      <c r="BP495" s="17">
        <v>0</v>
      </c>
      <c r="BQ495" s="17">
        <v>0</v>
      </c>
      <c r="BR495" s="17">
        <v>0</v>
      </c>
      <c r="BS495" s="17">
        <v>0</v>
      </c>
      <c r="BT495" s="17">
        <v>0</v>
      </c>
      <c r="BU495" s="17">
        <v>40691.2724215165</v>
      </c>
      <c r="BV495" s="18">
        <v>1</v>
      </c>
      <c r="BW495" s="18">
        <v>0</v>
      </c>
      <c r="BX495" s="17">
        <v>31033.8148027526</v>
      </c>
      <c r="BY495" s="17">
        <v>32800.116943145898</v>
      </c>
      <c r="BZ495" s="17">
        <v>4882.1500566023797</v>
      </c>
      <c r="CA495" s="17">
        <v>38474.7780781322</v>
      </c>
      <c r="CB495" s="17">
        <v>33495.105732919299</v>
      </c>
      <c r="CC495" s="17">
        <v>41406.109126496704</v>
      </c>
      <c r="CD495" s="17">
        <v>38315.036879852101</v>
      </c>
      <c r="CE495" s="17">
        <v>55907.7720151717</v>
      </c>
      <c r="CF495" s="17">
        <v>38685.447565560797</v>
      </c>
      <c r="CG495" s="17">
        <v>53980.102416122703</v>
      </c>
      <c r="CH495" s="17">
        <v>40691.2724215165</v>
      </c>
      <c r="CI495" s="17">
        <v>0</v>
      </c>
      <c r="CJ495" s="17">
        <v>0</v>
      </c>
      <c r="CK495" s="17">
        <v>0</v>
      </c>
      <c r="CL495" s="17">
        <v>0</v>
      </c>
      <c r="CM495" s="17">
        <v>0</v>
      </c>
      <c r="CN495" s="17">
        <v>0</v>
      </c>
      <c r="CO495" s="17">
        <v>0</v>
      </c>
      <c r="CP495" s="17">
        <v>0</v>
      </c>
      <c r="CQ495" s="17">
        <v>0</v>
      </c>
      <c r="CR495" s="17">
        <v>0</v>
      </c>
      <c r="CS495" s="17">
        <v>0</v>
      </c>
    </row>
    <row r="496" spans="1:97">
      <c r="A496" s="16">
        <v>576</v>
      </c>
      <c r="B496" s="16">
        <v>1</v>
      </c>
      <c r="C496" s="16" t="s">
        <v>1134</v>
      </c>
      <c r="D496" s="16" t="s">
        <v>98</v>
      </c>
      <c r="E496" s="16" t="s">
        <v>98</v>
      </c>
      <c r="F496" s="16" t="s">
        <v>98</v>
      </c>
      <c r="G496" s="16" t="s">
        <v>98</v>
      </c>
      <c r="H496" s="16" t="s">
        <v>1104</v>
      </c>
      <c r="I496" s="16">
        <v>0.7</v>
      </c>
      <c r="J496" s="16">
        <v>2442</v>
      </c>
      <c r="K496" s="16">
        <v>281134</v>
      </c>
      <c r="L496" s="16" t="s">
        <v>1135</v>
      </c>
      <c r="M496" s="16">
        <v>2</v>
      </c>
      <c r="N496" s="16">
        <v>2</v>
      </c>
      <c r="O496" s="16">
        <v>1</v>
      </c>
      <c r="P496" s="16">
        <v>2</v>
      </c>
      <c r="Q496" s="16">
        <v>0</v>
      </c>
      <c r="R496" s="16">
        <v>2</v>
      </c>
      <c r="S496" s="16">
        <v>0</v>
      </c>
      <c r="T496" s="16">
        <v>2</v>
      </c>
      <c r="U496" s="16">
        <v>0</v>
      </c>
      <c r="V496" s="16">
        <v>2</v>
      </c>
      <c r="W496" s="17">
        <v>85850.868650000004</v>
      </c>
      <c r="X496" s="17">
        <v>42913.878420000001</v>
      </c>
      <c r="Y496" s="17">
        <v>8114.0234380000002</v>
      </c>
      <c r="Z496" s="17">
        <v>48618.795409999999</v>
      </c>
      <c r="AA496" s="17">
        <v>39992.517090000001</v>
      </c>
      <c r="AB496" s="17">
        <v>53631.390630000002</v>
      </c>
      <c r="AC496" s="17">
        <v>43434.75488</v>
      </c>
      <c r="AD496" s="17">
        <v>43098.962890000003</v>
      </c>
      <c r="AE496" s="17">
        <v>33174.625489999999</v>
      </c>
      <c r="AF496" s="17">
        <v>59055.987309999997</v>
      </c>
      <c r="AG496" s="17">
        <v>49974.642310000003</v>
      </c>
      <c r="AH496" s="16">
        <v>0</v>
      </c>
      <c r="AI496" s="17">
        <v>0</v>
      </c>
      <c r="AJ496" s="17">
        <v>0</v>
      </c>
      <c r="AK496" s="17">
        <v>0</v>
      </c>
      <c r="AL496" s="17">
        <v>0</v>
      </c>
      <c r="AM496" s="17">
        <v>0</v>
      </c>
      <c r="AN496" s="17">
        <v>0</v>
      </c>
      <c r="AO496" s="17">
        <v>0</v>
      </c>
      <c r="AP496" s="17">
        <v>0</v>
      </c>
      <c r="AQ496" s="17">
        <v>0</v>
      </c>
      <c r="AR496" s="17">
        <v>0</v>
      </c>
      <c r="AS496" s="17">
        <v>0</v>
      </c>
      <c r="AT496" s="17">
        <v>23084.565750818099</v>
      </c>
      <c r="AU496" s="17">
        <v>46169.131501636301</v>
      </c>
      <c r="AV496" s="17">
        <v>0</v>
      </c>
      <c r="AW496" s="17">
        <v>42905.352937390599</v>
      </c>
      <c r="AX496" s="17">
        <v>37949.797636978197</v>
      </c>
      <c r="AY496" s="17">
        <v>5764.9832876165601</v>
      </c>
      <c r="AZ496" s="17">
        <v>35570.017816117601</v>
      </c>
      <c r="BA496" s="17">
        <v>70736.839914323893</v>
      </c>
      <c r="BB496" s="17">
        <v>38740.712701287397</v>
      </c>
      <c r="BC496" s="17">
        <v>25547.511758383302</v>
      </c>
      <c r="BD496" s="17">
        <v>29765.760001835501</v>
      </c>
      <c r="BE496" s="17">
        <v>20757.5810702485</v>
      </c>
      <c r="BF496" s="17">
        <v>40103.553669602603</v>
      </c>
      <c r="BG496" s="17">
        <v>35506.796341311601</v>
      </c>
      <c r="BH496" s="17">
        <v>35506.796341311601</v>
      </c>
      <c r="BI496" s="17">
        <v>0</v>
      </c>
      <c r="BJ496" s="17">
        <v>0</v>
      </c>
      <c r="BK496" s="17">
        <v>0</v>
      </c>
      <c r="BL496" s="17">
        <v>0</v>
      </c>
      <c r="BM496" s="17">
        <v>0</v>
      </c>
      <c r="BN496" s="17">
        <v>0</v>
      </c>
      <c r="BO496" s="17">
        <v>0</v>
      </c>
      <c r="BP496" s="17">
        <v>0</v>
      </c>
      <c r="BQ496" s="17">
        <v>0</v>
      </c>
      <c r="BR496" s="17">
        <v>0</v>
      </c>
      <c r="BS496" s="17">
        <v>0</v>
      </c>
      <c r="BT496" s="17">
        <v>0</v>
      </c>
      <c r="BU496" s="17">
        <v>35506.796341311601</v>
      </c>
      <c r="BV496" s="18">
        <v>1</v>
      </c>
      <c r="BW496" s="18">
        <v>0</v>
      </c>
      <c r="BX496" s="17">
        <v>42905.352937390599</v>
      </c>
      <c r="BY496" s="17">
        <v>37949.797636978197</v>
      </c>
      <c r="BZ496" s="17">
        <v>5764.9832876165601</v>
      </c>
      <c r="CA496" s="17">
        <v>35570.017816117601</v>
      </c>
      <c r="CB496" s="17">
        <v>70736.839914323893</v>
      </c>
      <c r="CC496" s="17">
        <v>38740.712701287397</v>
      </c>
      <c r="CD496" s="17">
        <v>25547.511758383302</v>
      </c>
      <c r="CE496" s="17">
        <v>29765.760001835501</v>
      </c>
      <c r="CF496" s="17">
        <v>20757.5810702485</v>
      </c>
      <c r="CG496" s="17">
        <v>40103.553669602603</v>
      </c>
      <c r="CH496" s="17">
        <v>35506.796341311601</v>
      </c>
      <c r="CI496" s="17">
        <v>0</v>
      </c>
      <c r="CJ496" s="17">
        <v>0</v>
      </c>
      <c r="CK496" s="17">
        <v>0</v>
      </c>
      <c r="CL496" s="17">
        <v>0</v>
      </c>
      <c r="CM496" s="17">
        <v>0</v>
      </c>
      <c r="CN496" s="17">
        <v>0</v>
      </c>
      <c r="CO496" s="17">
        <v>0</v>
      </c>
      <c r="CP496" s="17">
        <v>0</v>
      </c>
      <c r="CQ496" s="17">
        <v>0</v>
      </c>
      <c r="CR496" s="17">
        <v>0</v>
      </c>
      <c r="CS496" s="17">
        <v>0</v>
      </c>
    </row>
    <row r="497" spans="1:97">
      <c r="A497" s="16">
        <v>340</v>
      </c>
      <c r="B497" s="16">
        <v>1</v>
      </c>
      <c r="C497" s="16" t="s">
        <v>1136</v>
      </c>
      <c r="D497" s="16" t="s">
        <v>98</v>
      </c>
      <c r="E497" s="16" t="s">
        <v>98</v>
      </c>
      <c r="F497" s="16" t="s">
        <v>98</v>
      </c>
      <c r="G497" s="16" t="s">
        <v>98</v>
      </c>
      <c r="H497" s="16" t="s">
        <v>1104</v>
      </c>
      <c r="I497" s="16">
        <v>3.9</v>
      </c>
      <c r="J497" s="16">
        <v>432</v>
      </c>
      <c r="K497" s="16">
        <v>47716</v>
      </c>
      <c r="L497" s="16" t="s">
        <v>1137</v>
      </c>
      <c r="M497" s="16">
        <v>2</v>
      </c>
      <c r="N497" s="16">
        <v>2</v>
      </c>
      <c r="O497" s="16">
        <v>1</v>
      </c>
      <c r="P497" s="16">
        <v>2</v>
      </c>
      <c r="Q497" s="16">
        <v>0</v>
      </c>
      <c r="R497" s="16">
        <v>2</v>
      </c>
      <c r="S497" s="16">
        <v>0</v>
      </c>
      <c r="T497" s="16">
        <v>2</v>
      </c>
      <c r="U497" s="16">
        <v>0</v>
      </c>
      <c r="V497" s="16">
        <v>2</v>
      </c>
      <c r="W497" s="17">
        <v>33988.899409999998</v>
      </c>
      <c r="X497" s="17">
        <v>31308.041020000001</v>
      </c>
      <c r="Y497" s="17">
        <v>8246.5390619999998</v>
      </c>
      <c r="Z497" s="17">
        <v>102460.3867</v>
      </c>
      <c r="AA497" s="17">
        <v>14195.487789999999</v>
      </c>
      <c r="AB497" s="17">
        <v>39760.041989999998</v>
      </c>
      <c r="AC497" s="17">
        <v>40756.247069999998</v>
      </c>
      <c r="AD497" s="17">
        <v>67576.470700000005</v>
      </c>
      <c r="AE497" s="17">
        <v>28780.70606</v>
      </c>
      <c r="AF497" s="17">
        <v>35598.08887</v>
      </c>
      <c r="AG497" s="17">
        <v>43824.929960000001</v>
      </c>
      <c r="AH497" s="16">
        <v>0</v>
      </c>
      <c r="AI497" s="17">
        <v>0</v>
      </c>
      <c r="AJ497" s="17">
        <v>0</v>
      </c>
      <c r="AK497" s="17">
        <v>0</v>
      </c>
      <c r="AL497" s="17">
        <v>0</v>
      </c>
      <c r="AM497" s="17">
        <v>0</v>
      </c>
      <c r="AN497" s="17">
        <v>0</v>
      </c>
      <c r="AO497" s="17">
        <v>0</v>
      </c>
      <c r="AP497" s="17">
        <v>0</v>
      </c>
      <c r="AQ497" s="17">
        <v>0</v>
      </c>
      <c r="AR497" s="17">
        <v>0</v>
      </c>
      <c r="AS497" s="17">
        <v>0</v>
      </c>
      <c r="AT497" s="17">
        <v>20295.265392363599</v>
      </c>
      <c r="AU497" s="17">
        <v>40590.530784727198</v>
      </c>
      <c r="AV497" s="17">
        <v>0</v>
      </c>
      <c r="AW497" s="17">
        <v>16986.499357214299</v>
      </c>
      <c r="AX497" s="17">
        <v>27686.470318317399</v>
      </c>
      <c r="AY497" s="17">
        <v>5859.1351425557896</v>
      </c>
      <c r="AZ497" s="17">
        <v>74961.087571817799</v>
      </c>
      <c r="BA497" s="17">
        <v>25108.295760609901</v>
      </c>
      <c r="BB497" s="17">
        <v>28720.723919921798</v>
      </c>
      <c r="BC497" s="17">
        <v>23972.063480616998</v>
      </c>
      <c r="BD497" s="17">
        <v>46670.8448126945</v>
      </c>
      <c r="BE497" s="17">
        <v>18008.276822281601</v>
      </c>
      <c r="BF497" s="17">
        <v>24173.8379554885</v>
      </c>
      <c r="BG497" s="17">
        <v>31137.448730685399</v>
      </c>
      <c r="BH497" s="17">
        <v>31137.448730685399</v>
      </c>
      <c r="BI497" s="17">
        <v>0</v>
      </c>
      <c r="BJ497" s="17">
        <v>0</v>
      </c>
      <c r="BK497" s="17">
        <v>0</v>
      </c>
      <c r="BL497" s="17">
        <v>0</v>
      </c>
      <c r="BM497" s="17">
        <v>0</v>
      </c>
      <c r="BN497" s="17">
        <v>0</v>
      </c>
      <c r="BO497" s="17">
        <v>0</v>
      </c>
      <c r="BP497" s="17">
        <v>0</v>
      </c>
      <c r="BQ497" s="17">
        <v>0</v>
      </c>
      <c r="BR497" s="17">
        <v>0</v>
      </c>
      <c r="BS497" s="17">
        <v>0</v>
      </c>
      <c r="BT497" s="17">
        <v>0</v>
      </c>
      <c r="BU497" s="17">
        <v>31137.448730685399</v>
      </c>
      <c r="BV497" s="18">
        <v>1</v>
      </c>
      <c r="BW497" s="18">
        <v>0</v>
      </c>
      <c r="BX497" s="17">
        <v>16986.499357214299</v>
      </c>
      <c r="BY497" s="17">
        <v>27686.470318317399</v>
      </c>
      <c r="BZ497" s="17">
        <v>5859.1351425557896</v>
      </c>
      <c r="CA497" s="17">
        <v>74961.087571817799</v>
      </c>
      <c r="CB497" s="17">
        <v>25108.295760609901</v>
      </c>
      <c r="CC497" s="17">
        <v>28720.723919921798</v>
      </c>
      <c r="CD497" s="17">
        <v>23972.063480616998</v>
      </c>
      <c r="CE497" s="17">
        <v>46670.8448126945</v>
      </c>
      <c r="CF497" s="17">
        <v>18008.276822281601</v>
      </c>
      <c r="CG497" s="17">
        <v>24173.8379554885</v>
      </c>
      <c r="CH497" s="17">
        <v>31137.448730685399</v>
      </c>
      <c r="CI497" s="17">
        <v>0</v>
      </c>
      <c r="CJ497" s="17">
        <v>0</v>
      </c>
      <c r="CK497" s="17">
        <v>0</v>
      </c>
      <c r="CL497" s="17">
        <v>0</v>
      </c>
      <c r="CM497" s="17">
        <v>0</v>
      </c>
      <c r="CN497" s="17">
        <v>0</v>
      </c>
      <c r="CO497" s="17">
        <v>0</v>
      </c>
      <c r="CP497" s="17">
        <v>0</v>
      </c>
      <c r="CQ497" s="17">
        <v>0</v>
      </c>
      <c r="CR497" s="17">
        <v>0</v>
      </c>
      <c r="CS497" s="17">
        <v>0</v>
      </c>
    </row>
    <row r="498" spans="1:97">
      <c r="A498" s="16">
        <v>398</v>
      </c>
      <c r="B498" s="16">
        <v>1</v>
      </c>
      <c r="C498" s="16" t="s">
        <v>1138</v>
      </c>
      <c r="D498" s="16" t="s">
        <v>98</v>
      </c>
      <c r="E498" s="16" t="s">
        <v>98</v>
      </c>
      <c r="F498" s="16" t="s">
        <v>98</v>
      </c>
      <c r="G498" s="16" t="s">
        <v>98</v>
      </c>
      <c r="H498" s="16" t="s">
        <v>1104</v>
      </c>
      <c r="I498" s="16">
        <v>2.2999999999999998</v>
      </c>
      <c r="J498" s="16">
        <v>657</v>
      </c>
      <c r="K498" s="16">
        <v>72697</v>
      </c>
      <c r="L498" s="16" t="s">
        <v>1139</v>
      </c>
      <c r="M498" s="16">
        <v>2</v>
      </c>
      <c r="N498" s="16">
        <v>2</v>
      </c>
      <c r="O498" s="16">
        <v>1</v>
      </c>
      <c r="P498" s="16">
        <v>2</v>
      </c>
      <c r="Q498" s="16">
        <v>0</v>
      </c>
      <c r="R498" s="16">
        <v>2</v>
      </c>
      <c r="S498" s="16">
        <v>0</v>
      </c>
      <c r="T498" s="16">
        <v>2</v>
      </c>
      <c r="U498" s="16">
        <v>0</v>
      </c>
      <c r="V498" s="16">
        <v>2</v>
      </c>
      <c r="W498" s="17">
        <v>26188.988529999999</v>
      </c>
      <c r="X498" s="17">
        <v>26162.944339999998</v>
      </c>
      <c r="Y498" s="17">
        <v>7127.0724190000001</v>
      </c>
      <c r="Z498" s="17">
        <v>89811.229980000004</v>
      </c>
      <c r="AA498" s="17">
        <v>18229.039550000001</v>
      </c>
      <c r="AB498" s="17">
        <v>38471.91577</v>
      </c>
      <c r="AC498" s="17">
        <v>29166.131590000001</v>
      </c>
      <c r="AD498" s="17">
        <v>78084.815919999994</v>
      </c>
      <c r="AE498" s="17">
        <v>24988.794679999999</v>
      </c>
      <c r="AF498" s="17">
        <v>32469.26514</v>
      </c>
      <c r="AG498" s="17">
        <v>40397.013939999997</v>
      </c>
      <c r="AH498" s="16">
        <v>0</v>
      </c>
      <c r="AI498" s="17">
        <v>0</v>
      </c>
      <c r="AJ498" s="17">
        <v>0</v>
      </c>
      <c r="AK498" s="17">
        <v>0</v>
      </c>
      <c r="AL498" s="17">
        <v>0</v>
      </c>
      <c r="AM498" s="17">
        <v>0</v>
      </c>
      <c r="AN498" s="17">
        <v>0</v>
      </c>
      <c r="AO498" s="17">
        <v>0</v>
      </c>
      <c r="AP498" s="17">
        <v>0</v>
      </c>
      <c r="AQ498" s="17">
        <v>0</v>
      </c>
      <c r="AR498" s="17">
        <v>0</v>
      </c>
      <c r="AS498" s="17">
        <v>0</v>
      </c>
      <c r="AT498" s="17">
        <v>18686.236902681801</v>
      </c>
      <c r="AU498" s="17">
        <v>37372.473805363603</v>
      </c>
      <c r="AV498" s="17">
        <v>0</v>
      </c>
      <c r="AW498" s="17">
        <v>13088.3683953607</v>
      </c>
      <c r="AX498" s="17">
        <v>23136.534842485598</v>
      </c>
      <c r="AY498" s="17">
        <v>5063.7582820805201</v>
      </c>
      <c r="AZ498" s="17">
        <v>65706.832584728501</v>
      </c>
      <c r="BA498" s="17">
        <v>32242.648031840301</v>
      </c>
      <c r="BB498" s="17">
        <v>27790.244079182801</v>
      </c>
      <c r="BC498" s="17">
        <v>17154.973978802798</v>
      </c>
      <c r="BD498" s="17">
        <v>53928.302089178796</v>
      </c>
      <c r="BE498" s="17">
        <v>15635.6529653741</v>
      </c>
      <c r="BF498" s="17">
        <v>22049.126201536801</v>
      </c>
      <c r="BG498" s="17">
        <v>28701.927226754498</v>
      </c>
      <c r="BH498" s="17">
        <v>28701.927226754498</v>
      </c>
      <c r="BI498" s="17">
        <v>0</v>
      </c>
      <c r="BJ498" s="17">
        <v>0</v>
      </c>
      <c r="BK498" s="17">
        <v>0</v>
      </c>
      <c r="BL498" s="17">
        <v>0</v>
      </c>
      <c r="BM498" s="17">
        <v>0</v>
      </c>
      <c r="BN498" s="17">
        <v>0</v>
      </c>
      <c r="BO498" s="17">
        <v>0</v>
      </c>
      <c r="BP498" s="17">
        <v>0</v>
      </c>
      <c r="BQ498" s="17">
        <v>0</v>
      </c>
      <c r="BR498" s="17">
        <v>0</v>
      </c>
      <c r="BS498" s="17">
        <v>0</v>
      </c>
      <c r="BT498" s="17">
        <v>0</v>
      </c>
      <c r="BU498" s="17">
        <v>28701.927226754498</v>
      </c>
      <c r="BV498" s="18">
        <v>1</v>
      </c>
      <c r="BW498" s="18">
        <v>0</v>
      </c>
      <c r="BX498" s="17">
        <v>13088.3683953607</v>
      </c>
      <c r="BY498" s="17">
        <v>23136.534842485598</v>
      </c>
      <c r="BZ498" s="17">
        <v>5063.7582820805201</v>
      </c>
      <c r="CA498" s="17">
        <v>65706.832584728501</v>
      </c>
      <c r="CB498" s="17">
        <v>32242.648031840301</v>
      </c>
      <c r="CC498" s="17">
        <v>27790.244079182801</v>
      </c>
      <c r="CD498" s="17">
        <v>17154.973978802798</v>
      </c>
      <c r="CE498" s="17">
        <v>53928.302089178796</v>
      </c>
      <c r="CF498" s="17">
        <v>15635.6529653741</v>
      </c>
      <c r="CG498" s="17">
        <v>22049.126201536801</v>
      </c>
      <c r="CH498" s="17">
        <v>28701.927226754498</v>
      </c>
      <c r="CI498" s="17">
        <v>0</v>
      </c>
      <c r="CJ498" s="17">
        <v>0</v>
      </c>
      <c r="CK498" s="17">
        <v>0</v>
      </c>
      <c r="CL498" s="17">
        <v>0</v>
      </c>
      <c r="CM498" s="17">
        <v>0</v>
      </c>
      <c r="CN498" s="17">
        <v>0</v>
      </c>
      <c r="CO498" s="17">
        <v>0</v>
      </c>
      <c r="CP498" s="17">
        <v>0</v>
      </c>
      <c r="CQ498" s="17">
        <v>0</v>
      </c>
      <c r="CR498" s="17">
        <v>0</v>
      </c>
      <c r="CS498" s="17">
        <v>0</v>
      </c>
    </row>
    <row r="499" spans="1:97">
      <c r="A499" s="16">
        <v>560</v>
      </c>
      <c r="B499" s="16">
        <v>1</v>
      </c>
      <c r="C499" s="16" t="s">
        <v>1140</v>
      </c>
      <c r="D499" s="16" t="s">
        <v>98</v>
      </c>
      <c r="E499" s="16" t="s">
        <v>98</v>
      </c>
      <c r="F499" s="16" t="s">
        <v>98</v>
      </c>
      <c r="G499" s="16" t="s">
        <v>98</v>
      </c>
      <c r="H499" s="16" t="s">
        <v>1104</v>
      </c>
      <c r="I499" s="16">
        <v>8.3000000000000007</v>
      </c>
      <c r="J499" s="16">
        <v>480</v>
      </c>
      <c r="K499" s="16">
        <v>51286</v>
      </c>
      <c r="L499" s="16" t="s">
        <v>1141</v>
      </c>
      <c r="M499" s="16">
        <v>4</v>
      </c>
      <c r="N499" s="16">
        <v>4</v>
      </c>
      <c r="O499" s="16">
        <v>1</v>
      </c>
      <c r="P499" s="16">
        <v>3</v>
      </c>
      <c r="Q499" s="16">
        <v>1</v>
      </c>
      <c r="R499" s="16">
        <v>3</v>
      </c>
      <c r="S499" s="16">
        <v>1</v>
      </c>
      <c r="T499" s="16">
        <v>3</v>
      </c>
      <c r="U499" s="16">
        <v>1</v>
      </c>
      <c r="V499" s="16">
        <v>3</v>
      </c>
      <c r="W499" s="17">
        <v>39597.72638</v>
      </c>
      <c r="X499" s="17">
        <v>30702.739809999999</v>
      </c>
      <c r="Y499" s="17">
        <v>4856.3354490000002</v>
      </c>
      <c r="Z499" s="17">
        <v>43977.715640000002</v>
      </c>
      <c r="AA499" s="17">
        <v>16824.356199999998</v>
      </c>
      <c r="AB499" s="17">
        <v>42742.018859999996</v>
      </c>
      <c r="AC499" s="17">
        <v>58648.172489999997</v>
      </c>
      <c r="AD499" s="17">
        <v>43135.95996</v>
      </c>
      <c r="AE499" s="17">
        <v>37462.017090000001</v>
      </c>
      <c r="AF499" s="17">
        <v>43776.563479999997</v>
      </c>
      <c r="AG499" s="17">
        <v>39651.918879999997</v>
      </c>
      <c r="AH499" s="16">
        <v>1</v>
      </c>
      <c r="AI499" s="17">
        <v>0</v>
      </c>
      <c r="AJ499" s="17">
        <v>0</v>
      </c>
      <c r="AK499" s="17">
        <v>0</v>
      </c>
      <c r="AL499" s="17">
        <v>0</v>
      </c>
      <c r="AM499" s="17">
        <v>0</v>
      </c>
      <c r="AN499" s="17">
        <v>0</v>
      </c>
      <c r="AO499" s="17">
        <v>0</v>
      </c>
      <c r="AP499" s="17">
        <v>0</v>
      </c>
      <c r="AQ499" s="17">
        <v>0</v>
      </c>
      <c r="AR499" s="17">
        <v>0</v>
      </c>
      <c r="AS499" s="17">
        <v>0</v>
      </c>
      <c r="AT499" s="17">
        <v>18244.342010863598</v>
      </c>
      <c r="AU499" s="17">
        <v>36488.684021727197</v>
      </c>
      <c r="AV499" s="17">
        <v>0</v>
      </c>
      <c r="AW499" s="17">
        <v>19789.600880784099</v>
      </c>
      <c r="AX499" s="17">
        <v>27151.187578218702</v>
      </c>
      <c r="AY499" s="17">
        <v>3450.4081626667898</v>
      </c>
      <c r="AZ499" s="17">
        <v>32174.555449911601</v>
      </c>
      <c r="BA499" s="17">
        <v>29758.111711316698</v>
      </c>
      <c r="BB499" s="17">
        <v>30874.7592310617</v>
      </c>
      <c r="BC499" s="17">
        <v>34495.759914737799</v>
      </c>
      <c r="BD499" s="17">
        <v>29791.311565783799</v>
      </c>
      <c r="BE499" s="17">
        <v>23440.230155276698</v>
      </c>
      <c r="BF499" s="17">
        <v>29727.650708392601</v>
      </c>
      <c r="BG499" s="17">
        <v>28172.539974991301</v>
      </c>
      <c r="BH499" s="17">
        <v>28172.539974991301</v>
      </c>
      <c r="BI499" s="17">
        <v>0</v>
      </c>
      <c r="BJ499" s="17">
        <v>0</v>
      </c>
      <c r="BK499" s="17">
        <v>0</v>
      </c>
      <c r="BL499" s="17">
        <v>0</v>
      </c>
      <c r="BM499" s="17">
        <v>0</v>
      </c>
      <c r="BN499" s="17">
        <v>0</v>
      </c>
      <c r="BO499" s="17">
        <v>0</v>
      </c>
      <c r="BP499" s="17">
        <v>0</v>
      </c>
      <c r="BQ499" s="17">
        <v>0</v>
      </c>
      <c r="BR499" s="17">
        <v>0</v>
      </c>
      <c r="BS499" s="17">
        <v>0</v>
      </c>
      <c r="BT499" s="17">
        <v>0</v>
      </c>
      <c r="BU499" s="17">
        <v>28172.539974991301</v>
      </c>
      <c r="BV499" s="18">
        <v>1</v>
      </c>
      <c r="BW499" s="18">
        <v>0</v>
      </c>
      <c r="BX499" s="17">
        <v>19789.600880784099</v>
      </c>
      <c r="BY499" s="17">
        <v>27151.187578218702</v>
      </c>
      <c r="BZ499" s="17">
        <v>3450.4081626667898</v>
      </c>
      <c r="CA499" s="17">
        <v>32174.555449911601</v>
      </c>
      <c r="CB499" s="17">
        <v>29758.111711316698</v>
      </c>
      <c r="CC499" s="17">
        <v>30874.7592310617</v>
      </c>
      <c r="CD499" s="17">
        <v>34495.759914737799</v>
      </c>
      <c r="CE499" s="17">
        <v>29791.311565783799</v>
      </c>
      <c r="CF499" s="17">
        <v>23440.230155276698</v>
      </c>
      <c r="CG499" s="17">
        <v>29727.650708392601</v>
      </c>
      <c r="CH499" s="17">
        <v>28172.539974991301</v>
      </c>
      <c r="CI499" s="17">
        <v>0</v>
      </c>
      <c r="CJ499" s="17">
        <v>0</v>
      </c>
      <c r="CK499" s="17">
        <v>0</v>
      </c>
      <c r="CL499" s="17">
        <v>0</v>
      </c>
      <c r="CM499" s="17">
        <v>0</v>
      </c>
      <c r="CN499" s="17">
        <v>0</v>
      </c>
      <c r="CO499" s="17">
        <v>0</v>
      </c>
      <c r="CP499" s="17">
        <v>0</v>
      </c>
      <c r="CQ499" s="17">
        <v>0</v>
      </c>
      <c r="CR499" s="17">
        <v>0</v>
      </c>
      <c r="CS499" s="17">
        <v>0</v>
      </c>
    </row>
    <row r="500" spans="1:97">
      <c r="A500" s="16">
        <v>544</v>
      </c>
      <c r="B500" s="16">
        <v>1</v>
      </c>
      <c r="C500" s="16" t="s">
        <v>1142</v>
      </c>
      <c r="D500" s="16" t="s">
        <v>98</v>
      </c>
      <c r="E500" s="16" t="s">
        <v>98</v>
      </c>
      <c r="F500" s="16" t="s">
        <v>98</v>
      </c>
      <c r="G500" s="16" t="s">
        <v>98</v>
      </c>
      <c r="H500" s="16" t="s">
        <v>1104</v>
      </c>
      <c r="I500" s="16">
        <v>1.8</v>
      </c>
      <c r="J500" s="16">
        <v>1156</v>
      </c>
      <c r="K500" s="16">
        <v>126290</v>
      </c>
      <c r="L500" s="16" t="s">
        <v>1143</v>
      </c>
      <c r="M500" s="16">
        <v>3</v>
      </c>
      <c r="N500" s="16">
        <v>3</v>
      </c>
      <c r="O500" s="16">
        <v>1</v>
      </c>
      <c r="P500" s="16">
        <v>3</v>
      </c>
      <c r="Q500" s="16">
        <v>0</v>
      </c>
      <c r="R500" s="16">
        <v>3</v>
      </c>
      <c r="S500" s="16">
        <v>0</v>
      </c>
      <c r="T500" s="16">
        <v>3</v>
      </c>
      <c r="U500" s="16">
        <v>0</v>
      </c>
      <c r="V500" s="16">
        <v>3</v>
      </c>
      <c r="W500" s="17">
        <v>34024.034180000002</v>
      </c>
      <c r="X500" s="17">
        <v>32436.680670000002</v>
      </c>
      <c r="Y500" s="17">
        <v>5527.9436040000001</v>
      </c>
      <c r="Z500" s="17">
        <v>35425.01758</v>
      </c>
      <c r="AA500" s="17">
        <v>17586.297610000001</v>
      </c>
      <c r="AB500" s="17">
        <v>43629.099119999999</v>
      </c>
      <c r="AC500" s="17">
        <v>33255.621579999999</v>
      </c>
      <c r="AD500" s="17">
        <v>45005.332029999998</v>
      </c>
      <c r="AE500" s="17">
        <v>42758.278319999998</v>
      </c>
      <c r="AF500" s="17">
        <v>43788.794430000002</v>
      </c>
      <c r="AG500" s="17">
        <v>36434.350610000001</v>
      </c>
      <c r="AH500" s="16">
        <v>0</v>
      </c>
      <c r="AI500" s="17">
        <v>0</v>
      </c>
      <c r="AJ500" s="17">
        <v>0</v>
      </c>
      <c r="AK500" s="17">
        <v>0</v>
      </c>
      <c r="AL500" s="17">
        <v>0</v>
      </c>
      <c r="AM500" s="17">
        <v>0</v>
      </c>
      <c r="AN500" s="17">
        <v>0</v>
      </c>
      <c r="AO500" s="17">
        <v>0</v>
      </c>
      <c r="AP500" s="17">
        <v>0</v>
      </c>
      <c r="AQ500" s="17">
        <v>0</v>
      </c>
      <c r="AR500" s="17">
        <v>0</v>
      </c>
      <c r="AS500" s="17">
        <v>0</v>
      </c>
      <c r="AT500" s="17">
        <v>16812.338624272699</v>
      </c>
      <c r="AU500" s="17">
        <v>33624.677248545398</v>
      </c>
      <c r="AV500" s="17">
        <v>0</v>
      </c>
      <c r="AW500" s="17">
        <v>17004.0585238358</v>
      </c>
      <c r="AX500" s="17">
        <v>28684.5541061162</v>
      </c>
      <c r="AY500" s="17">
        <v>3927.5832434373701</v>
      </c>
      <c r="AZ500" s="17">
        <v>25917.3123445528</v>
      </c>
      <c r="BA500" s="17">
        <v>31105.797015094198</v>
      </c>
      <c r="BB500" s="17">
        <v>31515.542941719701</v>
      </c>
      <c r="BC500" s="17">
        <v>19560.335627417098</v>
      </c>
      <c r="BD500" s="17">
        <v>31082.3700195979</v>
      </c>
      <c r="BE500" s="17">
        <v>26754.135594362298</v>
      </c>
      <c r="BF500" s="17">
        <v>29735.956463356601</v>
      </c>
      <c r="BG500" s="17">
        <v>25886.469760251701</v>
      </c>
      <c r="BH500" s="17">
        <v>25886.469760251701</v>
      </c>
      <c r="BI500" s="17">
        <v>0</v>
      </c>
      <c r="BJ500" s="17">
        <v>0</v>
      </c>
      <c r="BK500" s="17">
        <v>0</v>
      </c>
      <c r="BL500" s="17">
        <v>0</v>
      </c>
      <c r="BM500" s="17">
        <v>0</v>
      </c>
      <c r="BN500" s="17">
        <v>0</v>
      </c>
      <c r="BO500" s="17">
        <v>0</v>
      </c>
      <c r="BP500" s="17">
        <v>0</v>
      </c>
      <c r="BQ500" s="17">
        <v>0</v>
      </c>
      <c r="BR500" s="17">
        <v>0</v>
      </c>
      <c r="BS500" s="17">
        <v>0</v>
      </c>
      <c r="BT500" s="17">
        <v>0</v>
      </c>
      <c r="BU500" s="17">
        <v>25886.469760251701</v>
      </c>
      <c r="BV500" s="18">
        <v>1</v>
      </c>
      <c r="BW500" s="18">
        <v>0</v>
      </c>
      <c r="BX500" s="17">
        <v>17004.0585238358</v>
      </c>
      <c r="BY500" s="17">
        <v>28684.5541061162</v>
      </c>
      <c r="BZ500" s="17">
        <v>3927.5832434373701</v>
      </c>
      <c r="CA500" s="17">
        <v>25917.3123445528</v>
      </c>
      <c r="CB500" s="17">
        <v>31105.797015094198</v>
      </c>
      <c r="CC500" s="17">
        <v>31515.542941719701</v>
      </c>
      <c r="CD500" s="17">
        <v>19560.335627417098</v>
      </c>
      <c r="CE500" s="17">
        <v>31082.3700195979</v>
      </c>
      <c r="CF500" s="17">
        <v>26754.135594362298</v>
      </c>
      <c r="CG500" s="17">
        <v>29735.956463356601</v>
      </c>
      <c r="CH500" s="17">
        <v>25886.469760251701</v>
      </c>
      <c r="CI500" s="17">
        <v>0</v>
      </c>
      <c r="CJ500" s="17">
        <v>0</v>
      </c>
      <c r="CK500" s="17">
        <v>0</v>
      </c>
      <c r="CL500" s="17">
        <v>0</v>
      </c>
      <c r="CM500" s="17">
        <v>0</v>
      </c>
      <c r="CN500" s="17">
        <v>0</v>
      </c>
      <c r="CO500" s="17">
        <v>0</v>
      </c>
      <c r="CP500" s="17">
        <v>0</v>
      </c>
      <c r="CQ500" s="17">
        <v>0</v>
      </c>
      <c r="CR500" s="17">
        <v>0</v>
      </c>
      <c r="CS500" s="17">
        <v>0</v>
      </c>
    </row>
    <row r="501" spans="1:97">
      <c r="A501" s="16">
        <v>485</v>
      </c>
      <c r="B501" s="16">
        <v>1</v>
      </c>
      <c r="C501" s="16" t="s">
        <v>1144</v>
      </c>
      <c r="D501" s="16" t="s">
        <v>98</v>
      </c>
      <c r="E501" s="16" t="s">
        <v>98</v>
      </c>
      <c r="F501" s="16" t="s">
        <v>98</v>
      </c>
      <c r="G501" s="16" t="s">
        <v>98</v>
      </c>
      <c r="H501" s="16" t="s">
        <v>1104</v>
      </c>
      <c r="I501" s="16">
        <v>6.3</v>
      </c>
      <c r="J501" s="16">
        <v>382</v>
      </c>
      <c r="K501" s="16">
        <v>40155</v>
      </c>
      <c r="L501" s="16" t="s">
        <v>1145</v>
      </c>
      <c r="M501" s="16">
        <v>4</v>
      </c>
      <c r="N501" s="16">
        <v>4</v>
      </c>
      <c r="O501" s="16">
        <v>1</v>
      </c>
      <c r="P501" s="16">
        <v>3</v>
      </c>
      <c r="Q501" s="16">
        <v>1</v>
      </c>
      <c r="R501" s="16">
        <v>3</v>
      </c>
      <c r="S501" s="16">
        <v>1</v>
      </c>
      <c r="T501" s="16">
        <v>3</v>
      </c>
      <c r="U501" s="16">
        <v>1</v>
      </c>
      <c r="V501" s="16">
        <v>3</v>
      </c>
      <c r="W501" s="17">
        <v>40009.220580000001</v>
      </c>
      <c r="X501" s="17">
        <v>24194.637449999998</v>
      </c>
      <c r="Y501" s="17">
        <v>6372.0951539999996</v>
      </c>
      <c r="Z501" s="17">
        <v>72651.073120000001</v>
      </c>
      <c r="AA501" s="17">
        <v>12371.059080000001</v>
      </c>
      <c r="AB501" s="17">
        <v>29390.100589999998</v>
      </c>
      <c r="AC501" s="17">
        <v>38640.126709999997</v>
      </c>
      <c r="AD501" s="17">
        <v>48796.327149999997</v>
      </c>
      <c r="AE501" s="17">
        <v>27431.393069999998</v>
      </c>
      <c r="AF501" s="17">
        <v>30314.977780000001</v>
      </c>
      <c r="AG501" s="17">
        <v>35977.657279999999</v>
      </c>
      <c r="AH501" s="16">
        <v>1</v>
      </c>
      <c r="AI501" s="17">
        <v>0</v>
      </c>
      <c r="AJ501" s="17">
        <v>0</v>
      </c>
      <c r="AK501" s="17">
        <v>0</v>
      </c>
      <c r="AL501" s="17">
        <v>0</v>
      </c>
      <c r="AM501" s="17">
        <v>0</v>
      </c>
      <c r="AN501" s="17">
        <v>0</v>
      </c>
      <c r="AO501" s="17">
        <v>0</v>
      </c>
      <c r="AP501" s="17">
        <v>0</v>
      </c>
      <c r="AQ501" s="17">
        <v>0</v>
      </c>
      <c r="AR501" s="17">
        <v>0</v>
      </c>
      <c r="AS501" s="17">
        <v>0</v>
      </c>
      <c r="AT501" s="17">
        <v>16643.121271090899</v>
      </c>
      <c r="AU501" s="17">
        <v>33286.242542181797</v>
      </c>
      <c r="AV501" s="17">
        <v>0</v>
      </c>
      <c r="AW501" s="17">
        <v>19995.2517281234</v>
      </c>
      <c r="AX501" s="17">
        <v>21395.912672848401</v>
      </c>
      <c r="AY501" s="17">
        <v>4527.34976064688</v>
      </c>
      <c r="AZ501" s="17">
        <v>53152.282845472197</v>
      </c>
      <c r="BA501" s="17">
        <v>21881.334044148301</v>
      </c>
      <c r="BB501" s="17">
        <v>21229.9817298085</v>
      </c>
      <c r="BC501" s="17">
        <v>22727.400999417001</v>
      </c>
      <c r="BD501" s="17">
        <v>33700.573413448801</v>
      </c>
      <c r="BE501" s="17">
        <v>17164.002821735401</v>
      </c>
      <c r="BF501" s="17">
        <v>20586.1995331873</v>
      </c>
      <c r="BG501" s="17">
        <v>25561.990858368699</v>
      </c>
      <c r="BH501" s="17">
        <v>25561.990858368699</v>
      </c>
      <c r="BI501" s="17">
        <v>0</v>
      </c>
      <c r="BJ501" s="17">
        <v>0</v>
      </c>
      <c r="BK501" s="17">
        <v>0</v>
      </c>
      <c r="BL501" s="17">
        <v>0</v>
      </c>
      <c r="BM501" s="17">
        <v>0</v>
      </c>
      <c r="BN501" s="17">
        <v>0</v>
      </c>
      <c r="BO501" s="17">
        <v>0</v>
      </c>
      <c r="BP501" s="17">
        <v>0</v>
      </c>
      <c r="BQ501" s="17">
        <v>0</v>
      </c>
      <c r="BR501" s="17">
        <v>0</v>
      </c>
      <c r="BS501" s="17">
        <v>0</v>
      </c>
      <c r="BT501" s="17">
        <v>0</v>
      </c>
      <c r="BU501" s="17">
        <v>25561.990858368699</v>
      </c>
      <c r="BV501" s="18">
        <v>1</v>
      </c>
      <c r="BW501" s="18">
        <v>0</v>
      </c>
      <c r="BX501" s="17">
        <v>19995.2517281234</v>
      </c>
      <c r="BY501" s="17">
        <v>21395.912672848401</v>
      </c>
      <c r="BZ501" s="17">
        <v>4527.34976064688</v>
      </c>
      <c r="CA501" s="17">
        <v>53152.282845472197</v>
      </c>
      <c r="CB501" s="17">
        <v>21881.334044148301</v>
      </c>
      <c r="CC501" s="17">
        <v>21229.9817298085</v>
      </c>
      <c r="CD501" s="17">
        <v>22727.400999417001</v>
      </c>
      <c r="CE501" s="17">
        <v>33700.573413448801</v>
      </c>
      <c r="CF501" s="17">
        <v>17164.002821735401</v>
      </c>
      <c r="CG501" s="17">
        <v>20586.1995331873</v>
      </c>
      <c r="CH501" s="17">
        <v>25561.990858368699</v>
      </c>
      <c r="CI501" s="17">
        <v>0</v>
      </c>
      <c r="CJ501" s="17">
        <v>0</v>
      </c>
      <c r="CK501" s="17">
        <v>0</v>
      </c>
      <c r="CL501" s="17">
        <v>0</v>
      </c>
      <c r="CM501" s="17">
        <v>0</v>
      </c>
      <c r="CN501" s="17">
        <v>0</v>
      </c>
      <c r="CO501" s="17">
        <v>0</v>
      </c>
      <c r="CP501" s="17">
        <v>0</v>
      </c>
      <c r="CQ501" s="17">
        <v>0</v>
      </c>
      <c r="CR501" s="17">
        <v>0</v>
      </c>
      <c r="CS501" s="17">
        <v>0</v>
      </c>
    </row>
    <row r="502" spans="1:97">
      <c r="A502" s="16">
        <v>130</v>
      </c>
      <c r="B502" s="16">
        <v>1</v>
      </c>
      <c r="C502" s="16" t="s">
        <v>1146</v>
      </c>
      <c r="D502" s="16" t="s">
        <v>98</v>
      </c>
      <c r="E502" s="16" t="s">
        <v>98</v>
      </c>
      <c r="F502" s="16" t="s">
        <v>944</v>
      </c>
      <c r="G502" s="16" t="s">
        <v>98</v>
      </c>
      <c r="H502" s="16" t="s">
        <v>1104</v>
      </c>
      <c r="I502" s="16">
        <v>9</v>
      </c>
      <c r="J502" s="16">
        <v>365</v>
      </c>
      <c r="K502" s="16">
        <v>40908</v>
      </c>
      <c r="L502" s="16" t="s">
        <v>1147</v>
      </c>
      <c r="M502" s="16">
        <v>3</v>
      </c>
      <c r="N502" s="16">
        <v>1</v>
      </c>
      <c r="O502" s="16">
        <v>0.33300000000000002</v>
      </c>
      <c r="P502" s="16">
        <v>2</v>
      </c>
      <c r="Q502" s="16">
        <v>1</v>
      </c>
      <c r="R502" s="16">
        <v>1</v>
      </c>
      <c r="S502" s="16">
        <v>0</v>
      </c>
      <c r="T502" s="16">
        <v>1.25</v>
      </c>
      <c r="U502" s="16">
        <v>0</v>
      </c>
      <c r="V502" s="16">
        <v>1</v>
      </c>
      <c r="W502" s="17">
        <v>33307.070310000003</v>
      </c>
      <c r="X502" s="17">
        <v>23805.519530000001</v>
      </c>
      <c r="Y502" s="17">
        <v>10324.816409999999</v>
      </c>
      <c r="Z502" s="17">
        <v>32197.771479999999</v>
      </c>
      <c r="AA502" s="17">
        <v>26141.771479999999</v>
      </c>
      <c r="AB502" s="17">
        <v>60217.878909999999</v>
      </c>
      <c r="AC502" s="17">
        <v>48215.003909999999</v>
      </c>
      <c r="AD502" s="17">
        <v>29216.400389999999</v>
      </c>
      <c r="AE502" s="17">
        <v>35662.003909999999</v>
      </c>
      <c r="AF502" s="17">
        <v>27878.501950000002</v>
      </c>
      <c r="AG502" s="17">
        <v>35182.43576</v>
      </c>
      <c r="AH502" s="16">
        <v>0</v>
      </c>
      <c r="AI502" s="17">
        <v>0</v>
      </c>
      <c r="AJ502" s="17">
        <v>0</v>
      </c>
      <c r="AK502" s="17">
        <v>0</v>
      </c>
      <c r="AL502" s="17">
        <v>0</v>
      </c>
      <c r="AM502" s="17">
        <v>0</v>
      </c>
      <c r="AN502" s="17">
        <v>0</v>
      </c>
      <c r="AO502" s="17">
        <v>0</v>
      </c>
      <c r="AP502" s="17">
        <v>0</v>
      </c>
      <c r="AQ502" s="17">
        <v>0</v>
      </c>
      <c r="AR502" s="17">
        <v>0</v>
      </c>
      <c r="AS502" s="17">
        <v>0</v>
      </c>
      <c r="AT502" s="17">
        <v>16461.326092727199</v>
      </c>
      <c r="AU502" s="17">
        <v>32922.652185454499</v>
      </c>
      <c r="AV502" s="17">
        <v>0</v>
      </c>
      <c r="AW502" s="17">
        <v>16645.744293945801</v>
      </c>
      <c r="AX502" s="17">
        <v>21051.806130522</v>
      </c>
      <c r="AY502" s="17">
        <v>7335.7434207795104</v>
      </c>
      <c r="AZ502" s="17">
        <v>23556.225437607602</v>
      </c>
      <c r="BA502" s="17">
        <v>46238.307533785599</v>
      </c>
      <c r="BB502" s="17">
        <v>43498.472050215103</v>
      </c>
      <c r="BC502" s="17">
        <v>28359.164975704902</v>
      </c>
      <c r="BD502" s="17">
        <v>20177.941737156099</v>
      </c>
      <c r="BE502" s="17">
        <v>22313.950085509801</v>
      </c>
      <c r="BF502" s="17">
        <v>18931.645208319602</v>
      </c>
      <c r="BG502" s="17">
        <v>24996.988944363598</v>
      </c>
      <c r="BH502" s="17">
        <v>24996.988944363598</v>
      </c>
      <c r="BI502" s="17">
        <v>0</v>
      </c>
      <c r="BJ502" s="17">
        <v>0</v>
      </c>
      <c r="BK502" s="17">
        <v>0</v>
      </c>
      <c r="BL502" s="17">
        <v>0</v>
      </c>
      <c r="BM502" s="17">
        <v>0</v>
      </c>
      <c r="BN502" s="17">
        <v>0</v>
      </c>
      <c r="BO502" s="17">
        <v>0</v>
      </c>
      <c r="BP502" s="17">
        <v>0</v>
      </c>
      <c r="BQ502" s="17">
        <v>0</v>
      </c>
      <c r="BR502" s="17">
        <v>0</v>
      </c>
      <c r="BS502" s="17">
        <v>0</v>
      </c>
      <c r="BT502" s="17">
        <v>0</v>
      </c>
      <c r="BU502" s="17">
        <v>24996.988944363598</v>
      </c>
      <c r="BV502" s="18">
        <v>1</v>
      </c>
      <c r="BW502" s="18">
        <v>0</v>
      </c>
      <c r="BX502" s="17">
        <v>16645.744293945801</v>
      </c>
      <c r="BY502" s="17">
        <v>21051.806130522</v>
      </c>
      <c r="BZ502" s="17">
        <v>7335.7434207795104</v>
      </c>
      <c r="CA502" s="17">
        <v>23556.225437607602</v>
      </c>
      <c r="CB502" s="17">
        <v>46238.307533785599</v>
      </c>
      <c r="CC502" s="17">
        <v>43498.472050215103</v>
      </c>
      <c r="CD502" s="17">
        <v>28359.164975704902</v>
      </c>
      <c r="CE502" s="17">
        <v>20177.941737156099</v>
      </c>
      <c r="CF502" s="17">
        <v>22313.950085509801</v>
      </c>
      <c r="CG502" s="17">
        <v>18931.645208319602</v>
      </c>
      <c r="CH502" s="17">
        <v>24996.988944363598</v>
      </c>
      <c r="CI502" s="17">
        <v>0</v>
      </c>
      <c r="CJ502" s="17">
        <v>0</v>
      </c>
      <c r="CK502" s="17">
        <v>0</v>
      </c>
      <c r="CL502" s="17">
        <v>0</v>
      </c>
      <c r="CM502" s="17">
        <v>0</v>
      </c>
      <c r="CN502" s="17">
        <v>0</v>
      </c>
      <c r="CO502" s="17">
        <v>0</v>
      </c>
      <c r="CP502" s="17">
        <v>0</v>
      </c>
      <c r="CQ502" s="17">
        <v>0</v>
      </c>
      <c r="CR502" s="17">
        <v>0</v>
      </c>
      <c r="CS502" s="17">
        <v>0</v>
      </c>
    </row>
    <row r="503" spans="1:97">
      <c r="A503" s="16">
        <v>577</v>
      </c>
      <c r="B503" s="16">
        <v>1</v>
      </c>
      <c r="C503" s="16" t="s">
        <v>1148</v>
      </c>
      <c r="D503" s="16" t="s">
        <v>98</v>
      </c>
      <c r="E503" s="16" t="s">
        <v>98</v>
      </c>
      <c r="F503" s="16" t="s">
        <v>98</v>
      </c>
      <c r="G503" s="16" t="s">
        <v>98</v>
      </c>
      <c r="H503" s="16" t="s">
        <v>1104</v>
      </c>
      <c r="I503" s="16">
        <v>11.1</v>
      </c>
      <c r="J503" s="16">
        <v>271</v>
      </c>
      <c r="K503" s="16">
        <v>28665</v>
      </c>
      <c r="L503" s="16" t="s">
        <v>1149</v>
      </c>
      <c r="M503" s="16">
        <v>3</v>
      </c>
      <c r="N503" s="16">
        <v>3</v>
      </c>
      <c r="O503" s="16">
        <v>1</v>
      </c>
      <c r="P503" s="16">
        <v>3</v>
      </c>
      <c r="Q503" s="16">
        <v>0</v>
      </c>
      <c r="R503" s="16">
        <v>3</v>
      </c>
      <c r="S503" s="16">
        <v>0</v>
      </c>
      <c r="T503" s="16">
        <v>3</v>
      </c>
      <c r="U503" s="16">
        <v>0</v>
      </c>
      <c r="V503" s="16">
        <v>3</v>
      </c>
      <c r="W503" s="17">
        <v>43060.716310000003</v>
      </c>
      <c r="X503" s="17">
        <v>32316.094730000001</v>
      </c>
      <c r="Y503" s="17">
        <v>4147.7152100000003</v>
      </c>
      <c r="Z503" s="17">
        <v>36691.688719999998</v>
      </c>
      <c r="AA503" s="17">
        <v>13303.12033</v>
      </c>
      <c r="AB503" s="17">
        <v>32016.20032</v>
      </c>
      <c r="AC503" s="17">
        <v>43643.26758</v>
      </c>
      <c r="AD503" s="17">
        <v>37489.725339999997</v>
      </c>
      <c r="AE503" s="17">
        <v>35540.344729999997</v>
      </c>
      <c r="AF503" s="17">
        <v>35579.377930000002</v>
      </c>
      <c r="AG503" s="17">
        <v>34404.504000000001</v>
      </c>
      <c r="AH503" s="16">
        <v>0</v>
      </c>
      <c r="AI503" s="17">
        <v>0</v>
      </c>
      <c r="AJ503" s="17">
        <v>0</v>
      </c>
      <c r="AK503" s="17">
        <v>0</v>
      </c>
      <c r="AL503" s="17">
        <v>0</v>
      </c>
      <c r="AM503" s="17">
        <v>0</v>
      </c>
      <c r="AN503" s="17">
        <v>0</v>
      </c>
      <c r="AO503" s="17">
        <v>0</v>
      </c>
      <c r="AP503" s="17">
        <v>0</v>
      </c>
      <c r="AQ503" s="17">
        <v>0</v>
      </c>
      <c r="AR503" s="17">
        <v>0</v>
      </c>
      <c r="AS503" s="17">
        <v>0</v>
      </c>
      <c r="AT503" s="17">
        <v>15826.9434181818</v>
      </c>
      <c r="AU503" s="17">
        <v>31653.886836363599</v>
      </c>
      <c r="AV503" s="17">
        <v>0</v>
      </c>
      <c r="AW503" s="17">
        <v>21520.285817368898</v>
      </c>
      <c r="AX503" s="17">
        <v>28577.916995014799</v>
      </c>
      <c r="AY503" s="17">
        <v>2946.9361347244098</v>
      </c>
      <c r="AZ503" s="17">
        <v>26844.022161960002</v>
      </c>
      <c r="BA503" s="17">
        <v>23529.919135284799</v>
      </c>
      <c r="BB503" s="17">
        <v>23126.9486734169</v>
      </c>
      <c r="BC503" s="17">
        <v>25670.155034942301</v>
      </c>
      <c r="BD503" s="17">
        <v>25891.8102009385</v>
      </c>
      <c r="BE503" s="17">
        <v>22237.827137488901</v>
      </c>
      <c r="BF503" s="17">
        <v>24161.1317893456</v>
      </c>
      <c r="BG503" s="17">
        <v>24444.271340135201</v>
      </c>
      <c r="BH503" s="17">
        <v>24444.271340135201</v>
      </c>
      <c r="BI503" s="17">
        <v>0</v>
      </c>
      <c r="BJ503" s="17">
        <v>0</v>
      </c>
      <c r="BK503" s="17">
        <v>0</v>
      </c>
      <c r="BL503" s="17">
        <v>0</v>
      </c>
      <c r="BM503" s="17">
        <v>0</v>
      </c>
      <c r="BN503" s="17">
        <v>0</v>
      </c>
      <c r="BO503" s="17">
        <v>0</v>
      </c>
      <c r="BP503" s="17">
        <v>0</v>
      </c>
      <c r="BQ503" s="17">
        <v>0</v>
      </c>
      <c r="BR503" s="17">
        <v>0</v>
      </c>
      <c r="BS503" s="17">
        <v>0</v>
      </c>
      <c r="BT503" s="17">
        <v>0</v>
      </c>
      <c r="BU503" s="17">
        <v>24444.271340135201</v>
      </c>
      <c r="BV503" s="18">
        <v>1</v>
      </c>
      <c r="BW503" s="18">
        <v>0</v>
      </c>
      <c r="BX503" s="17">
        <v>21520.285817368898</v>
      </c>
      <c r="BY503" s="17">
        <v>28577.916995014799</v>
      </c>
      <c r="BZ503" s="17">
        <v>2946.9361347244098</v>
      </c>
      <c r="CA503" s="17">
        <v>26844.022161960002</v>
      </c>
      <c r="CB503" s="17">
        <v>23529.919135284799</v>
      </c>
      <c r="CC503" s="17">
        <v>23126.9486734169</v>
      </c>
      <c r="CD503" s="17">
        <v>25670.155034942301</v>
      </c>
      <c r="CE503" s="17">
        <v>25891.8102009385</v>
      </c>
      <c r="CF503" s="17">
        <v>22237.827137488901</v>
      </c>
      <c r="CG503" s="17">
        <v>24161.1317893456</v>
      </c>
      <c r="CH503" s="17">
        <v>24444.271340135201</v>
      </c>
      <c r="CI503" s="17">
        <v>0</v>
      </c>
      <c r="CJ503" s="17">
        <v>0</v>
      </c>
      <c r="CK503" s="17">
        <v>0</v>
      </c>
      <c r="CL503" s="17">
        <v>0</v>
      </c>
      <c r="CM503" s="17">
        <v>0</v>
      </c>
      <c r="CN503" s="17">
        <v>0</v>
      </c>
      <c r="CO503" s="17">
        <v>0</v>
      </c>
      <c r="CP503" s="17">
        <v>0</v>
      </c>
      <c r="CQ503" s="17">
        <v>0</v>
      </c>
      <c r="CR503" s="17">
        <v>0</v>
      </c>
      <c r="CS503" s="17">
        <v>0</v>
      </c>
    </row>
    <row r="504" spans="1:97">
      <c r="A504" s="16">
        <v>571</v>
      </c>
      <c r="B504" s="16">
        <v>1</v>
      </c>
      <c r="C504" s="16" t="s">
        <v>1150</v>
      </c>
      <c r="D504" s="16" t="s">
        <v>98</v>
      </c>
      <c r="E504" s="16" t="s">
        <v>98</v>
      </c>
      <c r="F504" s="16" t="s">
        <v>98</v>
      </c>
      <c r="G504" s="16" t="s">
        <v>98</v>
      </c>
      <c r="H504" s="16" t="s">
        <v>1104</v>
      </c>
      <c r="I504" s="16">
        <v>7.4</v>
      </c>
      <c r="J504" s="16">
        <v>189</v>
      </c>
      <c r="K504" s="16">
        <v>19891</v>
      </c>
      <c r="L504" s="16" t="s">
        <v>1151</v>
      </c>
      <c r="M504" s="16">
        <v>2</v>
      </c>
      <c r="N504" s="16">
        <v>2</v>
      </c>
      <c r="O504" s="16">
        <v>1</v>
      </c>
      <c r="P504" s="16">
        <v>2</v>
      </c>
      <c r="Q504" s="16">
        <v>0</v>
      </c>
      <c r="R504" s="16">
        <v>2</v>
      </c>
      <c r="S504" s="16">
        <v>0</v>
      </c>
      <c r="T504" s="16">
        <v>2</v>
      </c>
      <c r="U504" s="16">
        <v>0</v>
      </c>
      <c r="V504" s="16">
        <v>2</v>
      </c>
      <c r="W504" s="17">
        <v>33073.203130000002</v>
      </c>
      <c r="X504" s="17">
        <v>28035.56494</v>
      </c>
      <c r="Y504" s="17">
        <v>837.38622999999995</v>
      </c>
      <c r="Z504" s="17">
        <v>58387.852050000001</v>
      </c>
      <c r="AA504" s="17">
        <v>8278.2961429999996</v>
      </c>
      <c r="AB504" s="17">
        <v>33724.136229999996</v>
      </c>
      <c r="AC504" s="17">
        <v>74314.701660000006</v>
      </c>
      <c r="AD504" s="17">
        <v>36466.157720000003</v>
      </c>
      <c r="AE504" s="17">
        <v>11994.80725</v>
      </c>
      <c r="AF504" s="17">
        <v>25325.271000000001</v>
      </c>
      <c r="AG504" s="17">
        <v>34399.998899999999</v>
      </c>
      <c r="AH504" s="16">
        <v>0</v>
      </c>
      <c r="AI504" s="17">
        <v>0</v>
      </c>
      <c r="AJ504" s="17">
        <v>0</v>
      </c>
      <c r="AK504" s="17">
        <v>0</v>
      </c>
      <c r="AL504" s="17">
        <v>0</v>
      </c>
      <c r="AM504" s="17">
        <v>0</v>
      </c>
      <c r="AN504" s="17">
        <v>0</v>
      </c>
      <c r="AO504" s="17">
        <v>0</v>
      </c>
      <c r="AP504" s="17">
        <v>0</v>
      </c>
      <c r="AQ504" s="17">
        <v>0</v>
      </c>
      <c r="AR504" s="17">
        <v>0</v>
      </c>
      <c r="AS504" s="17">
        <v>0</v>
      </c>
      <c r="AT504" s="17">
        <v>15674.4261478636</v>
      </c>
      <c r="AU504" s="17">
        <v>31348.8522957272</v>
      </c>
      <c r="AV504" s="17">
        <v>0</v>
      </c>
      <c r="AW504" s="17">
        <v>16528.865407847701</v>
      </c>
      <c r="AX504" s="17">
        <v>24792.539273623599</v>
      </c>
      <c r="AY504" s="17">
        <v>594.95978266734699</v>
      </c>
      <c r="AZ504" s="17">
        <v>42717.161545227602</v>
      </c>
      <c r="BA504" s="17">
        <v>14642.251892096499</v>
      </c>
      <c r="BB504" s="17">
        <v>24360.678651779799</v>
      </c>
      <c r="BC504" s="17">
        <v>43710.519829681602</v>
      </c>
      <c r="BD504" s="17">
        <v>25184.896018332001</v>
      </c>
      <c r="BE504" s="17">
        <v>7505.2296819125104</v>
      </c>
      <c r="BF504" s="17">
        <v>17197.805184670098</v>
      </c>
      <c r="BG504" s="17">
        <v>24441.070483444601</v>
      </c>
      <c r="BH504" s="17">
        <v>24441.070483444601</v>
      </c>
      <c r="BI504" s="17">
        <v>0</v>
      </c>
      <c r="BJ504" s="17">
        <v>0</v>
      </c>
      <c r="BK504" s="17">
        <v>0</v>
      </c>
      <c r="BL504" s="17">
        <v>0</v>
      </c>
      <c r="BM504" s="17">
        <v>0</v>
      </c>
      <c r="BN504" s="17">
        <v>0</v>
      </c>
      <c r="BO504" s="17">
        <v>0</v>
      </c>
      <c r="BP504" s="17">
        <v>0</v>
      </c>
      <c r="BQ504" s="17">
        <v>0</v>
      </c>
      <c r="BR504" s="17">
        <v>0</v>
      </c>
      <c r="BS504" s="17">
        <v>0</v>
      </c>
      <c r="BT504" s="17">
        <v>0</v>
      </c>
      <c r="BU504" s="17">
        <v>24441.070483444601</v>
      </c>
      <c r="BV504" s="18">
        <v>1</v>
      </c>
      <c r="BW504" s="18">
        <v>0</v>
      </c>
      <c r="BX504" s="17">
        <v>16528.865407847701</v>
      </c>
      <c r="BY504" s="17">
        <v>24792.539273623599</v>
      </c>
      <c r="BZ504" s="17">
        <v>594.95978266734699</v>
      </c>
      <c r="CA504" s="17">
        <v>42717.161545227602</v>
      </c>
      <c r="CB504" s="17">
        <v>14642.251892096499</v>
      </c>
      <c r="CC504" s="17">
        <v>24360.678651779799</v>
      </c>
      <c r="CD504" s="17">
        <v>43710.519829681602</v>
      </c>
      <c r="CE504" s="17">
        <v>25184.896018332001</v>
      </c>
      <c r="CF504" s="17">
        <v>7505.2296819125104</v>
      </c>
      <c r="CG504" s="17">
        <v>17197.805184670098</v>
      </c>
      <c r="CH504" s="17">
        <v>24441.070483444601</v>
      </c>
      <c r="CI504" s="17">
        <v>0</v>
      </c>
      <c r="CJ504" s="17">
        <v>0</v>
      </c>
      <c r="CK504" s="17">
        <v>0</v>
      </c>
      <c r="CL504" s="17">
        <v>0</v>
      </c>
      <c r="CM504" s="17">
        <v>0</v>
      </c>
      <c r="CN504" s="17">
        <v>0</v>
      </c>
      <c r="CO504" s="17">
        <v>0</v>
      </c>
      <c r="CP504" s="17">
        <v>0</v>
      </c>
      <c r="CQ504" s="17">
        <v>0</v>
      </c>
      <c r="CR504" s="17">
        <v>0</v>
      </c>
      <c r="CS504" s="17">
        <v>0</v>
      </c>
    </row>
    <row r="505" spans="1:97">
      <c r="A505" s="16">
        <v>212</v>
      </c>
      <c r="B505" s="16">
        <v>1</v>
      </c>
      <c r="C505" s="16" t="s">
        <v>1152</v>
      </c>
      <c r="D505" s="16" t="s">
        <v>98</v>
      </c>
      <c r="E505" s="16" t="s">
        <v>98</v>
      </c>
      <c r="F505" s="16" t="s">
        <v>1097</v>
      </c>
      <c r="G505" s="16" t="s">
        <v>98</v>
      </c>
      <c r="H505" s="16" t="s">
        <v>1104</v>
      </c>
      <c r="I505" s="16">
        <v>15.4</v>
      </c>
      <c r="J505" s="16">
        <v>285</v>
      </c>
      <c r="K505" s="16">
        <v>32950</v>
      </c>
      <c r="L505" s="16" t="s">
        <v>1153</v>
      </c>
      <c r="M505" s="16">
        <v>4</v>
      </c>
      <c r="N505" s="16">
        <v>1</v>
      </c>
      <c r="O505" s="16">
        <v>0.25</v>
      </c>
      <c r="P505" s="16">
        <v>3</v>
      </c>
      <c r="Q505" s="16">
        <v>1</v>
      </c>
      <c r="R505" s="16">
        <v>1</v>
      </c>
      <c r="S505" s="16">
        <v>0</v>
      </c>
      <c r="T505" s="16">
        <v>3</v>
      </c>
      <c r="U505" s="16">
        <v>0</v>
      </c>
      <c r="V505" s="16">
        <v>1</v>
      </c>
      <c r="W505" s="17">
        <v>40754.351560000003</v>
      </c>
      <c r="X505" s="17">
        <v>29563.621090000001</v>
      </c>
      <c r="Y505" s="17">
        <v>6751.7304690000001</v>
      </c>
      <c r="Z505" s="17">
        <v>35534.46875</v>
      </c>
      <c r="AA505" s="17">
        <v>12379.579100000001</v>
      </c>
      <c r="AB505" s="17">
        <v>30766.8125</v>
      </c>
      <c r="AC505" s="17">
        <v>33346.273439999997</v>
      </c>
      <c r="AD505" s="17">
        <v>37777.808590000001</v>
      </c>
      <c r="AE505" s="17">
        <v>52690.449220000002</v>
      </c>
      <c r="AF505" s="17">
        <v>28895.363280000001</v>
      </c>
      <c r="AG505" s="17">
        <v>33523.19195</v>
      </c>
      <c r="AH505" s="16">
        <v>0</v>
      </c>
      <c r="AI505" s="17">
        <v>0</v>
      </c>
      <c r="AJ505" s="17">
        <v>0</v>
      </c>
      <c r="AK505" s="17">
        <v>0</v>
      </c>
      <c r="AL505" s="17">
        <v>0</v>
      </c>
      <c r="AM505" s="17">
        <v>0</v>
      </c>
      <c r="AN505" s="17">
        <v>0</v>
      </c>
      <c r="AO505" s="17">
        <v>0</v>
      </c>
      <c r="AP505" s="17">
        <v>0</v>
      </c>
      <c r="AQ505" s="17">
        <v>0</v>
      </c>
      <c r="AR505" s="17">
        <v>0</v>
      </c>
      <c r="AS505" s="17">
        <v>0</v>
      </c>
      <c r="AT505" s="17">
        <v>15544.711361318101</v>
      </c>
      <c r="AU505" s="17">
        <v>31089.4227226363</v>
      </c>
      <c r="AV505" s="17">
        <v>0</v>
      </c>
      <c r="AW505" s="17">
        <v>20367.642924441101</v>
      </c>
      <c r="AX505" s="17">
        <v>26143.836891212399</v>
      </c>
      <c r="AY505" s="17">
        <v>4797.07923124643</v>
      </c>
      <c r="AZ505" s="17">
        <v>25997.3879621007</v>
      </c>
      <c r="BA505" s="17">
        <v>21896.4038455677</v>
      </c>
      <c r="BB505" s="17">
        <v>22224.451572026599</v>
      </c>
      <c r="BC505" s="17">
        <v>19613.655358716798</v>
      </c>
      <c r="BD505" s="17">
        <v>26090.771296636602</v>
      </c>
      <c r="BE505" s="17">
        <v>32968.760164049098</v>
      </c>
      <c r="BF505" s="17">
        <v>19622.172194315699</v>
      </c>
      <c r="BG505" s="17">
        <v>23818.1024267414</v>
      </c>
      <c r="BH505" s="17">
        <v>23818.1024267414</v>
      </c>
      <c r="BI505" s="17">
        <v>0</v>
      </c>
      <c r="BJ505" s="17">
        <v>0</v>
      </c>
      <c r="BK505" s="17">
        <v>0</v>
      </c>
      <c r="BL505" s="17">
        <v>0</v>
      </c>
      <c r="BM505" s="17">
        <v>0</v>
      </c>
      <c r="BN505" s="17">
        <v>0</v>
      </c>
      <c r="BO505" s="17">
        <v>0</v>
      </c>
      <c r="BP505" s="17">
        <v>0</v>
      </c>
      <c r="BQ505" s="17">
        <v>0</v>
      </c>
      <c r="BR505" s="17">
        <v>0</v>
      </c>
      <c r="BS505" s="17">
        <v>0</v>
      </c>
      <c r="BT505" s="17">
        <v>0</v>
      </c>
      <c r="BU505" s="17">
        <v>23818.1024267414</v>
      </c>
      <c r="BV505" s="18">
        <v>1</v>
      </c>
      <c r="BW505" s="18">
        <v>0</v>
      </c>
      <c r="BX505" s="17">
        <v>20367.642924441101</v>
      </c>
      <c r="BY505" s="17">
        <v>26143.836891212399</v>
      </c>
      <c r="BZ505" s="17">
        <v>4797.07923124643</v>
      </c>
      <c r="CA505" s="17">
        <v>25997.3879621007</v>
      </c>
      <c r="CB505" s="17">
        <v>21896.4038455677</v>
      </c>
      <c r="CC505" s="17">
        <v>22224.451572026599</v>
      </c>
      <c r="CD505" s="17">
        <v>19613.655358716798</v>
      </c>
      <c r="CE505" s="17">
        <v>26090.771296636602</v>
      </c>
      <c r="CF505" s="17">
        <v>32968.760164049098</v>
      </c>
      <c r="CG505" s="17">
        <v>19622.172194315699</v>
      </c>
      <c r="CH505" s="17">
        <v>23818.1024267414</v>
      </c>
      <c r="CI505" s="17">
        <v>0</v>
      </c>
      <c r="CJ505" s="17">
        <v>0</v>
      </c>
      <c r="CK505" s="17">
        <v>0</v>
      </c>
      <c r="CL505" s="17">
        <v>0</v>
      </c>
      <c r="CM505" s="17">
        <v>0</v>
      </c>
      <c r="CN505" s="17">
        <v>0</v>
      </c>
      <c r="CO505" s="17">
        <v>0</v>
      </c>
      <c r="CP505" s="17">
        <v>0</v>
      </c>
      <c r="CQ505" s="17">
        <v>0</v>
      </c>
      <c r="CR505" s="17">
        <v>0</v>
      </c>
      <c r="CS505" s="17">
        <v>0</v>
      </c>
    </row>
    <row r="506" spans="1:97">
      <c r="A506" s="16">
        <v>305</v>
      </c>
      <c r="B506" s="16">
        <v>1</v>
      </c>
      <c r="C506" s="16" t="s">
        <v>1154</v>
      </c>
      <c r="D506" s="16" t="s">
        <v>98</v>
      </c>
      <c r="E506" s="16" t="s">
        <v>98</v>
      </c>
      <c r="F506" s="16" t="s">
        <v>400</v>
      </c>
      <c r="G506" s="16" t="s">
        <v>98</v>
      </c>
      <c r="H506" s="16" t="s">
        <v>1104</v>
      </c>
      <c r="I506" s="16">
        <v>7.6</v>
      </c>
      <c r="J506" s="16">
        <v>643</v>
      </c>
      <c r="K506" s="16">
        <v>71027</v>
      </c>
      <c r="L506" s="16" t="s">
        <v>1155</v>
      </c>
      <c r="M506" s="16">
        <v>11</v>
      </c>
      <c r="N506" s="16">
        <v>1</v>
      </c>
      <c r="O506" s="16">
        <v>9.0999999999999998E-2</v>
      </c>
      <c r="P506" s="16">
        <v>6</v>
      </c>
      <c r="Q506" s="16">
        <v>5</v>
      </c>
      <c r="R506" s="16">
        <v>1</v>
      </c>
      <c r="S506" s="16">
        <v>0</v>
      </c>
      <c r="T506" s="16">
        <v>2.286</v>
      </c>
      <c r="U506" s="16">
        <v>0.5</v>
      </c>
      <c r="V506" s="16">
        <v>1</v>
      </c>
      <c r="W506" s="17">
        <v>33787.90625</v>
      </c>
      <c r="X506" s="17">
        <v>28643.466799999998</v>
      </c>
      <c r="Y506" s="17">
        <v>5499.2319340000004</v>
      </c>
      <c r="Z506" s="17">
        <v>33354.90625</v>
      </c>
      <c r="AA506" s="17">
        <v>12045.070309999999</v>
      </c>
      <c r="AB506" s="17">
        <v>32753.765630000002</v>
      </c>
      <c r="AC506" s="17">
        <v>25737.470700000002</v>
      </c>
      <c r="AD506" s="17">
        <v>42393.28125</v>
      </c>
      <c r="AE506" s="17">
        <v>20701.16992</v>
      </c>
      <c r="AF506" s="17">
        <v>24368.003909999999</v>
      </c>
      <c r="AG506" s="17">
        <v>28198.337889999999</v>
      </c>
      <c r="AH506" s="16">
        <v>0</v>
      </c>
      <c r="AI506" s="17">
        <v>0</v>
      </c>
      <c r="AJ506" s="17">
        <v>0</v>
      </c>
      <c r="AK506" s="17">
        <v>0</v>
      </c>
      <c r="AL506" s="17">
        <v>0</v>
      </c>
      <c r="AM506" s="17">
        <v>0</v>
      </c>
      <c r="AN506" s="17">
        <v>0</v>
      </c>
      <c r="AO506" s="17">
        <v>0</v>
      </c>
      <c r="AP506" s="17">
        <v>0</v>
      </c>
      <c r="AQ506" s="17">
        <v>0</v>
      </c>
      <c r="AR506" s="17">
        <v>0</v>
      </c>
      <c r="AS506" s="17">
        <v>0</v>
      </c>
      <c r="AT506" s="17">
        <v>13067.391401999999</v>
      </c>
      <c r="AU506" s="17">
        <v>26134.782803999999</v>
      </c>
      <c r="AV506" s="17">
        <v>0</v>
      </c>
      <c r="AW506" s="17">
        <v>16886.0497915499</v>
      </c>
      <c r="AX506" s="17">
        <v>25330.121832448898</v>
      </c>
      <c r="AY506" s="17">
        <v>3907.1837093499498</v>
      </c>
      <c r="AZ506" s="17">
        <v>24402.797304258202</v>
      </c>
      <c r="BA506" s="17">
        <v>21304.7407933293</v>
      </c>
      <c r="BB506" s="17">
        <v>23659.730043385</v>
      </c>
      <c r="BC506" s="17">
        <v>15138.299667072801</v>
      </c>
      <c r="BD506" s="17">
        <v>29278.3897978807</v>
      </c>
      <c r="BE506" s="17">
        <v>12952.857990602401</v>
      </c>
      <c r="BF506" s="17">
        <v>16547.747267283299</v>
      </c>
      <c r="BG506" s="17">
        <v>20034.813544295699</v>
      </c>
      <c r="BH506" s="17">
        <v>20034.813544295699</v>
      </c>
      <c r="BI506" s="17">
        <v>0</v>
      </c>
      <c r="BJ506" s="17">
        <v>0</v>
      </c>
      <c r="BK506" s="17">
        <v>0</v>
      </c>
      <c r="BL506" s="17">
        <v>0</v>
      </c>
      <c r="BM506" s="17">
        <v>0</v>
      </c>
      <c r="BN506" s="17">
        <v>0</v>
      </c>
      <c r="BO506" s="17">
        <v>0</v>
      </c>
      <c r="BP506" s="17">
        <v>0</v>
      </c>
      <c r="BQ506" s="17">
        <v>0</v>
      </c>
      <c r="BR506" s="17">
        <v>0</v>
      </c>
      <c r="BS506" s="17">
        <v>0</v>
      </c>
      <c r="BT506" s="17">
        <v>0</v>
      </c>
      <c r="BU506" s="17">
        <v>20034.813544295699</v>
      </c>
      <c r="BV506" s="18">
        <v>1</v>
      </c>
      <c r="BW506" s="18">
        <v>0</v>
      </c>
      <c r="BX506" s="17">
        <v>16886.0497915499</v>
      </c>
      <c r="BY506" s="17">
        <v>25330.121832448898</v>
      </c>
      <c r="BZ506" s="17">
        <v>3907.1837093499498</v>
      </c>
      <c r="CA506" s="17">
        <v>24402.797304258202</v>
      </c>
      <c r="CB506" s="17">
        <v>21304.7407933293</v>
      </c>
      <c r="CC506" s="17">
        <v>23659.730043385</v>
      </c>
      <c r="CD506" s="17">
        <v>15138.299667072801</v>
      </c>
      <c r="CE506" s="17">
        <v>29278.3897978807</v>
      </c>
      <c r="CF506" s="17">
        <v>12952.857990602401</v>
      </c>
      <c r="CG506" s="17">
        <v>16547.747267283299</v>
      </c>
      <c r="CH506" s="17">
        <v>20034.813544295699</v>
      </c>
      <c r="CI506" s="17">
        <v>0</v>
      </c>
      <c r="CJ506" s="17">
        <v>0</v>
      </c>
      <c r="CK506" s="17">
        <v>0</v>
      </c>
      <c r="CL506" s="17">
        <v>0</v>
      </c>
      <c r="CM506" s="17">
        <v>0</v>
      </c>
      <c r="CN506" s="17">
        <v>0</v>
      </c>
      <c r="CO506" s="17">
        <v>0</v>
      </c>
      <c r="CP506" s="17">
        <v>0</v>
      </c>
      <c r="CQ506" s="17">
        <v>0</v>
      </c>
      <c r="CR506" s="17">
        <v>0</v>
      </c>
      <c r="CS506" s="17">
        <v>0</v>
      </c>
    </row>
    <row r="507" spans="1:97">
      <c r="A507" s="16">
        <v>71</v>
      </c>
      <c r="B507" s="16">
        <v>1</v>
      </c>
      <c r="C507" s="16" t="s">
        <v>1156</v>
      </c>
      <c r="D507" s="16" t="s">
        <v>98</v>
      </c>
      <c r="E507" s="16" t="s">
        <v>98</v>
      </c>
      <c r="F507" s="16" t="s">
        <v>98</v>
      </c>
      <c r="G507" s="16" t="s">
        <v>98</v>
      </c>
      <c r="H507" s="16" t="s">
        <v>1104</v>
      </c>
      <c r="I507" s="16">
        <v>4.8</v>
      </c>
      <c r="J507" s="16">
        <v>334</v>
      </c>
      <c r="K507" s="16">
        <v>37329</v>
      </c>
      <c r="L507" s="16" t="s">
        <v>1157</v>
      </c>
      <c r="M507" s="16">
        <v>2</v>
      </c>
      <c r="N507" s="16">
        <v>2</v>
      </c>
      <c r="O507" s="16">
        <v>1</v>
      </c>
      <c r="P507" s="16">
        <v>2</v>
      </c>
      <c r="Q507" s="16">
        <v>0</v>
      </c>
      <c r="R507" s="16">
        <v>2</v>
      </c>
      <c r="S507" s="16">
        <v>0</v>
      </c>
      <c r="T507" s="16">
        <v>2</v>
      </c>
      <c r="U507" s="16">
        <v>0</v>
      </c>
      <c r="V507" s="16">
        <v>2</v>
      </c>
      <c r="W507" s="17">
        <v>25736.502929999999</v>
      </c>
      <c r="X507" s="17">
        <v>23574.471679999999</v>
      </c>
      <c r="Y507" s="17">
        <v>2328.4627070000001</v>
      </c>
      <c r="Z507" s="17">
        <v>43513.140630000002</v>
      </c>
      <c r="AA507" s="17">
        <v>12506.89697</v>
      </c>
      <c r="AB507" s="17">
        <v>31766.458009999998</v>
      </c>
      <c r="AC507" s="17">
        <v>28051.771479999999</v>
      </c>
      <c r="AD507" s="17">
        <v>46438.304689999997</v>
      </c>
      <c r="AE507" s="17">
        <v>20068.054199999999</v>
      </c>
      <c r="AF507" s="17">
        <v>24897.916990000002</v>
      </c>
      <c r="AG507" s="17">
        <v>28505.946400000001</v>
      </c>
      <c r="AH507" s="16">
        <v>0</v>
      </c>
      <c r="AI507" s="17">
        <v>0</v>
      </c>
      <c r="AJ507" s="17">
        <v>0</v>
      </c>
      <c r="AK507" s="17">
        <v>0</v>
      </c>
      <c r="AL507" s="17">
        <v>0</v>
      </c>
      <c r="AM507" s="17">
        <v>0</v>
      </c>
      <c r="AN507" s="17">
        <v>0</v>
      </c>
      <c r="AO507" s="17">
        <v>0</v>
      </c>
      <c r="AP507" s="17">
        <v>0</v>
      </c>
      <c r="AQ507" s="17">
        <v>0</v>
      </c>
      <c r="AR507" s="17">
        <v>0</v>
      </c>
      <c r="AS507" s="17">
        <v>0</v>
      </c>
      <c r="AT507" s="17">
        <v>13063.087576681801</v>
      </c>
      <c r="AU507" s="17">
        <v>26126.175153363602</v>
      </c>
      <c r="AV507" s="17">
        <v>0</v>
      </c>
      <c r="AW507" s="17">
        <v>12862.231436324901</v>
      </c>
      <c r="AX507" s="17">
        <v>20847.4848369268</v>
      </c>
      <c r="AY507" s="17">
        <v>1654.3640395253899</v>
      </c>
      <c r="AZ507" s="17">
        <v>31834.667527077101</v>
      </c>
      <c r="BA507" s="17">
        <v>22121.597567887198</v>
      </c>
      <c r="BB507" s="17">
        <v>22946.546954061701</v>
      </c>
      <c r="BC507" s="17">
        <v>16499.5281706717</v>
      </c>
      <c r="BD507" s="17">
        <v>32072.034675696901</v>
      </c>
      <c r="BE507" s="17">
        <v>12556.7133260994</v>
      </c>
      <c r="BF507" s="17">
        <v>16907.598970929401</v>
      </c>
      <c r="BG507" s="17">
        <v>20253.3682394883</v>
      </c>
      <c r="BH507" s="17">
        <v>20253.3682394883</v>
      </c>
      <c r="BI507" s="17">
        <v>0</v>
      </c>
      <c r="BJ507" s="17">
        <v>0</v>
      </c>
      <c r="BK507" s="17">
        <v>0</v>
      </c>
      <c r="BL507" s="17">
        <v>0</v>
      </c>
      <c r="BM507" s="17">
        <v>0</v>
      </c>
      <c r="BN507" s="17">
        <v>0</v>
      </c>
      <c r="BO507" s="17">
        <v>0</v>
      </c>
      <c r="BP507" s="17">
        <v>0</v>
      </c>
      <c r="BQ507" s="17">
        <v>0</v>
      </c>
      <c r="BR507" s="17">
        <v>0</v>
      </c>
      <c r="BS507" s="17">
        <v>0</v>
      </c>
      <c r="BT507" s="17">
        <v>0</v>
      </c>
      <c r="BU507" s="17">
        <v>20253.3682394883</v>
      </c>
      <c r="BV507" s="18">
        <v>1</v>
      </c>
      <c r="BW507" s="18">
        <v>0</v>
      </c>
      <c r="BX507" s="17">
        <v>12862.231436324901</v>
      </c>
      <c r="BY507" s="17">
        <v>20847.4848369268</v>
      </c>
      <c r="BZ507" s="17">
        <v>1654.3640395253899</v>
      </c>
      <c r="CA507" s="17">
        <v>31834.667527077101</v>
      </c>
      <c r="CB507" s="17">
        <v>22121.597567887198</v>
      </c>
      <c r="CC507" s="17">
        <v>22946.546954061701</v>
      </c>
      <c r="CD507" s="17">
        <v>16499.5281706717</v>
      </c>
      <c r="CE507" s="17">
        <v>32072.034675696901</v>
      </c>
      <c r="CF507" s="17">
        <v>12556.7133260994</v>
      </c>
      <c r="CG507" s="17">
        <v>16907.598970929401</v>
      </c>
      <c r="CH507" s="17">
        <v>20253.3682394883</v>
      </c>
      <c r="CI507" s="17">
        <v>0</v>
      </c>
      <c r="CJ507" s="17">
        <v>0</v>
      </c>
      <c r="CK507" s="17">
        <v>0</v>
      </c>
      <c r="CL507" s="17">
        <v>0</v>
      </c>
      <c r="CM507" s="17">
        <v>0</v>
      </c>
      <c r="CN507" s="17">
        <v>0</v>
      </c>
      <c r="CO507" s="17">
        <v>0</v>
      </c>
      <c r="CP507" s="17">
        <v>0</v>
      </c>
      <c r="CQ507" s="17">
        <v>0</v>
      </c>
      <c r="CR507" s="17">
        <v>0</v>
      </c>
      <c r="CS507" s="17">
        <v>0</v>
      </c>
    </row>
    <row r="508" spans="1:97">
      <c r="A508" s="16">
        <v>58</v>
      </c>
      <c r="B508" s="16">
        <v>1</v>
      </c>
      <c r="C508" s="16" t="s">
        <v>1158</v>
      </c>
      <c r="D508" s="16" t="s">
        <v>98</v>
      </c>
      <c r="E508" s="16" t="s">
        <v>98</v>
      </c>
      <c r="F508" s="16" t="s">
        <v>98</v>
      </c>
      <c r="G508" s="16" t="s">
        <v>98</v>
      </c>
      <c r="H508" s="16" t="s">
        <v>1104</v>
      </c>
      <c r="I508" s="16">
        <v>6.6</v>
      </c>
      <c r="J508" s="16">
        <v>288</v>
      </c>
      <c r="K508" s="16">
        <v>31321</v>
      </c>
      <c r="L508" s="16" t="s">
        <v>1159</v>
      </c>
      <c r="M508" s="16">
        <v>3</v>
      </c>
      <c r="N508" s="16">
        <v>3</v>
      </c>
      <c r="O508" s="16">
        <v>1</v>
      </c>
      <c r="P508" s="16">
        <v>3</v>
      </c>
      <c r="Q508" s="16">
        <v>0</v>
      </c>
      <c r="R508" s="16">
        <v>3</v>
      </c>
      <c r="S508" s="16">
        <v>0</v>
      </c>
      <c r="T508" s="16">
        <v>3</v>
      </c>
      <c r="U508" s="16">
        <v>0</v>
      </c>
      <c r="V508" s="16">
        <v>3</v>
      </c>
      <c r="W508" s="17">
        <v>22096.26453</v>
      </c>
      <c r="X508" s="17">
        <v>20993.55774</v>
      </c>
      <c r="Y508" s="17">
        <v>4786.9753419999997</v>
      </c>
      <c r="Z508" s="17">
        <v>55301.76758</v>
      </c>
      <c r="AA508" s="17">
        <v>10727.1037</v>
      </c>
      <c r="AB508" s="17">
        <v>26294.102419999999</v>
      </c>
      <c r="AC508" s="17">
        <v>30852.953860000001</v>
      </c>
      <c r="AD508" s="17">
        <v>42507.201659999999</v>
      </c>
      <c r="AE508" s="17">
        <v>21624.31494</v>
      </c>
      <c r="AF508" s="17">
        <v>23142.102360000001</v>
      </c>
      <c r="AG508" s="17">
        <v>28171.040980000002</v>
      </c>
      <c r="AH508" s="16">
        <v>0</v>
      </c>
      <c r="AI508" s="17">
        <v>0</v>
      </c>
      <c r="AJ508" s="17">
        <v>0</v>
      </c>
      <c r="AK508" s="17">
        <v>0</v>
      </c>
      <c r="AL508" s="17">
        <v>0</v>
      </c>
      <c r="AM508" s="17">
        <v>0</v>
      </c>
      <c r="AN508" s="17">
        <v>0</v>
      </c>
      <c r="AO508" s="17">
        <v>0</v>
      </c>
      <c r="AP508" s="17">
        <v>0</v>
      </c>
      <c r="AQ508" s="17">
        <v>0</v>
      </c>
      <c r="AR508" s="17">
        <v>0</v>
      </c>
      <c r="AS508" s="17">
        <v>0</v>
      </c>
      <c r="AT508" s="17">
        <v>13022.608414181799</v>
      </c>
      <c r="AU508" s="17">
        <v>26045.216828363598</v>
      </c>
      <c r="AV508" s="17">
        <v>0</v>
      </c>
      <c r="AW508" s="17">
        <v>11042.9637249523</v>
      </c>
      <c r="AX508" s="17">
        <v>18565.119193279701</v>
      </c>
      <c r="AY508" s="17">
        <v>3401.12806620939</v>
      </c>
      <c r="AZ508" s="17">
        <v>40459.349959106599</v>
      </c>
      <c r="BA508" s="17">
        <v>18973.584869980201</v>
      </c>
      <c r="BB508" s="17">
        <v>18993.5829674653</v>
      </c>
      <c r="BC508" s="17">
        <v>18147.131339796</v>
      </c>
      <c r="BD508" s="17">
        <v>29357.067505092</v>
      </c>
      <c r="BE508" s="17">
        <v>13530.4758931171</v>
      </c>
      <c r="BF508" s="17">
        <v>15715.2659077557</v>
      </c>
      <c r="BG508" s="17">
        <v>20015.419191893801</v>
      </c>
      <c r="BH508" s="17">
        <v>20015.419191893801</v>
      </c>
      <c r="BI508" s="17">
        <v>0</v>
      </c>
      <c r="BJ508" s="17">
        <v>0</v>
      </c>
      <c r="BK508" s="17">
        <v>0</v>
      </c>
      <c r="BL508" s="17">
        <v>0</v>
      </c>
      <c r="BM508" s="17">
        <v>0</v>
      </c>
      <c r="BN508" s="17">
        <v>0</v>
      </c>
      <c r="BO508" s="17">
        <v>0</v>
      </c>
      <c r="BP508" s="17">
        <v>0</v>
      </c>
      <c r="BQ508" s="17">
        <v>0</v>
      </c>
      <c r="BR508" s="17">
        <v>0</v>
      </c>
      <c r="BS508" s="17">
        <v>0</v>
      </c>
      <c r="BT508" s="17">
        <v>0</v>
      </c>
      <c r="BU508" s="17">
        <v>20015.419191893801</v>
      </c>
      <c r="BV508" s="18">
        <v>1</v>
      </c>
      <c r="BW508" s="18">
        <v>0</v>
      </c>
      <c r="BX508" s="17">
        <v>11042.9637249523</v>
      </c>
      <c r="BY508" s="17">
        <v>18565.119193279701</v>
      </c>
      <c r="BZ508" s="17">
        <v>3401.12806620939</v>
      </c>
      <c r="CA508" s="17">
        <v>40459.349959106599</v>
      </c>
      <c r="CB508" s="17">
        <v>18973.584869980201</v>
      </c>
      <c r="CC508" s="17">
        <v>18993.5829674653</v>
      </c>
      <c r="CD508" s="17">
        <v>18147.131339796</v>
      </c>
      <c r="CE508" s="17">
        <v>29357.067505092</v>
      </c>
      <c r="CF508" s="17">
        <v>13530.4758931171</v>
      </c>
      <c r="CG508" s="17">
        <v>15715.2659077557</v>
      </c>
      <c r="CH508" s="17">
        <v>20015.419191893801</v>
      </c>
      <c r="CI508" s="17">
        <v>0</v>
      </c>
      <c r="CJ508" s="17">
        <v>0</v>
      </c>
      <c r="CK508" s="17">
        <v>0</v>
      </c>
      <c r="CL508" s="17">
        <v>0</v>
      </c>
      <c r="CM508" s="17">
        <v>0</v>
      </c>
      <c r="CN508" s="17">
        <v>0</v>
      </c>
      <c r="CO508" s="17">
        <v>0</v>
      </c>
      <c r="CP508" s="17">
        <v>0</v>
      </c>
      <c r="CQ508" s="17">
        <v>0</v>
      </c>
      <c r="CR508" s="17">
        <v>0</v>
      </c>
      <c r="CS508" s="17">
        <v>0</v>
      </c>
    </row>
    <row r="509" spans="1:97">
      <c r="A509" s="16">
        <v>369</v>
      </c>
      <c r="B509" s="16">
        <v>1</v>
      </c>
      <c r="C509" s="16" t="s">
        <v>1160</v>
      </c>
      <c r="D509" s="16" t="s">
        <v>98</v>
      </c>
      <c r="E509" s="16" t="s">
        <v>98</v>
      </c>
      <c r="F509" s="16" t="s">
        <v>98</v>
      </c>
      <c r="G509" s="16" t="s">
        <v>98</v>
      </c>
      <c r="H509" s="16" t="s">
        <v>1104</v>
      </c>
      <c r="I509" s="16">
        <v>12.1</v>
      </c>
      <c r="J509" s="16">
        <v>198</v>
      </c>
      <c r="K509" s="16">
        <v>21641</v>
      </c>
      <c r="L509" s="16" t="s">
        <v>1161</v>
      </c>
      <c r="M509" s="16">
        <v>2</v>
      </c>
      <c r="N509" s="16">
        <v>2</v>
      </c>
      <c r="O509" s="16">
        <v>1</v>
      </c>
      <c r="P509" s="16">
        <v>2</v>
      </c>
      <c r="Q509" s="16">
        <v>0</v>
      </c>
      <c r="R509" s="16">
        <v>2</v>
      </c>
      <c r="S509" s="16">
        <v>0</v>
      </c>
      <c r="T509" s="16">
        <v>2</v>
      </c>
      <c r="U509" s="16">
        <v>0</v>
      </c>
      <c r="V509" s="16">
        <v>2</v>
      </c>
      <c r="W509" s="17">
        <v>23921.43506</v>
      </c>
      <c r="X509" s="17">
        <v>17246.503909999999</v>
      </c>
      <c r="Y509" s="17">
        <v>3271.632263</v>
      </c>
      <c r="Z509" s="17">
        <v>20102.771239999998</v>
      </c>
      <c r="AA509" s="17">
        <v>11298.70361</v>
      </c>
      <c r="AB509" s="17">
        <v>28536.020509999998</v>
      </c>
      <c r="AC509" s="17">
        <v>29117.451659999999</v>
      </c>
      <c r="AD509" s="17">
        <v>30671.413089999998</v>
      </c>
      <c r="AE509" s="17">
        <v>21167.602050000001</v>
      </c>
      <c r="AF509" s="17">
        <v>28604.492190000001</v>
      </c>
      <c r="AG509" s="17">
        <v>23407.377039999999</v>
      </c>
      <c r="AH509" s="16">
        <v>0</v>
      </c>
      <c r="AI509" s="17">
        <v>0</v>
      </c>
      <c r="AJ509" s="17">
        <v>0</v>
      </c>
      <c r="AK509" s="17">
        <v>0</v>
      </c>
      <c r="AL509" s="17">
        <v>0</v>
      </c>
      <c r="AM509" s="17">
        <v>0</v>
      </c>
      <c r="AN509" s="17">
        <v>0</v>
      </c>
      <c r="AO509" s="17">
        <v>0</v>
      </c>
      <c r="AP509" s="17">
        <v>0</v>
      </c>
      <c r="AQ509" s="17">
        <v>0</v>
      </c>
      <c r="AR509" s="17">
        <v>0</v>
      </c>
      <c r="AS509" s="17">
        <v>0</v>
      </c>
      <c r="AT509" s="17">
        <v>10788.427391954499</v>
      </c>
      <c r="AU509" s="17">
        <v>21576.854783908999</v>
      </c>
      <c r="AV509" s="17">
        <v>0</v>
      </c>
      <c r="AW509" s="17">
        <v>11955.122064081401</v>
      </c>
      <c r="AX509" s="17">
        <v>15251.507377735001</v>
      </c>
      <c r="AY509" s="17">
        <v>2324.4824794431602</v>
      </c>
      <c r="AZ509" s="17">
        <v>14707.397111139901</v>
      </c>
      <c r="BA509" s="17">
        <v>19984.6032871936</v>
      </c>
      <c r="BB509" s="17">
        <v>20613.035746971</v>
      </c>
      <c r="BC509" s="17">
        <v>17126.341352982599</v>
      </c>
      <c r="BD509" s="17">
        <v>21182.828071390199</v>
      </c>
      <c r="BE509" s="17">
        <v>13244.7076380132</v>
      </c>
      <c r="BF509" s="17">
        <v>19424.6483715826</v>
      </c>
      <c r="BG509" s="17">
        <v>16630.8537895681</v>
      </c>
      <c r="BH509" s="17">
        <v>16630.8537895681</v>
      </c>
      <c r="BI509" s="17">
        <v>0</v>
      </c>
      <c r="BJ509" s="17">
        <v>0</v>
      </c>
      <c r="BK509" s="17">
        <v>0</v>
      </c>
      <c r="BL509" s="17">
        <v>0</v>
      </c>
      <c r="BM509" s="17">
        <v>0</v>
      </c>
      <c r="BN509" s="17">
        <v>0</v>
      </c>
      <c r="BO509" s="17">
        <v>0</v>
      </c>
      <c r="BP509" s="17">
        <v>0</v>
      </c>
      <c r="BQ509" s="17">
        <v>0</v>
      </c>
      <c r="BR509" s="17">
        <v>0</v>
      </c>
      <c r="BS509" s="17">
        <v>0</v>
      </c>
      <c r="BT509" s="17">
        <v>0</v>
      </c>
      <c r="BU509" s="17">
        <v>16630.8537895681</v>
      </c>
      <c r="BV509" s="18">
        <v>1</v>
      </c>
      <c r="BW509" s="18">
        <v>0</v>
      </c>
      <c r="BX509" s="17">
        <v>11955.122064081401</v>
      </c>
      <c r="BY509" s="17">
        <v>15251.507377735001</v>
      </c>
      <c r="BZ509" s="17">
        <v>2324.4824794431602</v>
      </c>
      <c r="CA509" s="17">
        <v>14707.397111139901</v>
      </c>
      <c r="CB509" s="17">
        <v>19984.6032871936</v>
      </c>
      <c r="CC509" s="17">
        <v>20613.035746971</v>
      </c>
      <c r="CD509" s="17">
        <v>17126.341352982599</v>
      </c>
      <c r="CE509" s="17">
        <v>21182.828071390199</v>
      </c>
      <c r="CF509" s="17">
        <v>13244.7076380132</v>
      </c>
      <c r="CG509" s="17">
        <v>19424.6483715826</v>
      </c>
      <c r="CH509" s="17">
        <v>16630.8537895681</v>
      </c>
      <c r="CI509" s="17">
        <v>0</v>
      </c>
      <c r="CJ509" s="17">
        <v>0</v>
      </c>
      <c r="CK509" s="17">
        <v>0</v>
      </c>
      <c r="CL509" s="17">
        <v>0</v>
      </c>
      <c r="CM509" s="17">
        <v>0</v>
      </c>
      <c r="CN509" s="17">
        <v>0</v>
      </c>
      <c r="CO509" s="17">
        <v>0</v>
      </c>
      <c r="CP509" s="17">
        <v>0</v>
      </c>
      <c r="CQ509" s="17">
        <v>0</v>
      </c>
      <c r="CR509" s="17">
        <v>0</v>
      </c>
      <c r="CS509" s="17">
        <v>0</v>
      </c>
    </row>
    <row r="510" spans="1:97">
      <c r="A510" s="16">
        <v>463</v>
      </c>
      <c r="B510" s="16">
        <v>1</v>
      </c>
      <c r="C510" s="16" t="s">
        <v>1162</v>
      </c>
      <c r="D510" s="16" t="s">
        <v>98</v>
      </c>
      <c r="E510" s="16" t="s">
        <v>98</v>
      </c>
      <c r="F510" s="16" t="s">
        <v>988</v>
      </c>
      <c r="G510" s="16" t="s">
        <v>98</v>
      </c>
      <c r="H510" s="16" t="s">
        <v>1104</v>
      </c>
      <c r="I510" s="16">
        <v>2.2000000000000002</v>
      </c>
      <c r="J510" s="16">
        <v>763</v>
      </c>
      <c r="K510" s="16">
        <v>86955</v>
      </c>
      <c r="L510" s="16" t="s">
        <v>1163</v>
      </c>
      <c r="M510" s="16">
        <v>3</v>
      </c>
      <c r="N510" s="16">
        <v>1</v>
      </c>
      <c r="O510" s="16">
        <v>0.33300000000000002</v>
      </c>
      <c r="P510" s="16">
        <v>2</v>
      </c>
      <c r="Q510" s="16">
        <v>1</v>
      </c>
      <c r="R510" s="16">
        <v>1</v>
      </c>
      <c r="S510" s="16">
        <v>0</v>
      </c>
      <c r="T510" s="16">
        <v>1.333</v>
      </c>
      <c r="U510" s="16">
        <v>0</v>
      </c>
      <c r="V510" s="16">
        <v>1</v>
      </c>
      <c r="W510" s="17">
        <v>24989.51367</v>
      </c>
      <c r="X510" s="17">
        <v>11575.412109999999</v>
      </c>
      <c r="Y510" s="17">
        <v>2868.2294919999999</v>
      </c>
      <c r="Z510" s="17">
        <v>18122.79883</v>
      </c>
      <c r="AA510" s="17">
        <v>7461.125</v>
      </c>
      <c r="AB510" s="17">
        <v>21076.599610000001</v>
      </c>
      <c r="AC510" s="17">
        <v>21048.3125</v>
      </c>
      <c r="AD510" s="17">
        <v>31744.060549999998</v>
      </c>
      <c r="AE510" s="17">
        <v>26575.757809999999</v>
      </c>
      <c r="AF510" s="17">
        <v>28711.998049999998</v>
      </c>
      <c r="AG510" s="17">
        <v>21256.175350000001</v>
      </c>
      <c r="AH510" s="16">
        <v>0</v>
      </c>
      <c r="AI510" s="17">
        <v>0</v>
      </c>
      <c r="AJ510" s="17">
        <v>0</v>
      </c>
      <c r="AK510" s="17">
        <v>0</v>
      </c>
      <c r="AL510" s="17">
        <v>0</v>
      </c>
      <c r="AM510" s="17">
        <v>0</v>
      </c>
      <c r="AN510" s="17">
        <v>0</v>
      </c>
      <c r="AO510" s="17">
        <v>0</v>
      </c>
      <c r="AP510" s="17">
        <v>0</v>
      </c>
      <c r="AQ510" s="17">
        <v>0</v>
      </c>
      <c r="AR510" s="17">
        <v>0</v>
      </c>
      <c r="AS510" s="17">
        <v>0</v>
      </c>
      <c r="AT510" s="17">
        <v>9792.2719532727206</v>
      </c>
      <c r="AU510" s="17">
        <v>19584.543906545401</v>
      </c>
      <c r="AV510" s="17">
        <v>0</v>
      </c>
      <c r="AW510" s="17">
        <v>12488.9115346778</v>
      </c>
      <c r="AX510" s="17">
        <v>10236.421486769999</v>
      </c>
      <c r="AY510" s="17">
        <v>2037.8663203004801</v>
      </c>
      <c r="AZ510" s="17">
        <v>13258.8286448665</v>
      </c>
      <c r="BA510" s="17">
        <v>13196.8788940701</v>
      </c>
      <c r="BB510" s="17">
        <v>15224.7122556306</v>
      </c>
      <c r="BC510" s="17">
        <v>12380.224375008</v>
      </c>
      <c r="BD510" s="17">
        <v>21923.6386320161</v>
      </c>
      <c r="BE510" s="17">
        <v>16628.626219477599</v>
      </c>
      <c r="BF510" s="17">
        <v>19497.653112044802</v>
      </c>
      <c r="BG510" s="17">
        <v>15102.4330392582</v>
      </c>
      <c r="BH510" s="17">
        <v>15102.4330392582</v>
      </c>
      <c r="BI510" s="17">
        <v>0</v>
      </c>
      <c r="BJ510" s="17">
        <v>0</v>
      </c>
      <c r="BK510" s="17">
        <v>0</v>
      </c>
      <c r="BL510" s="17">
        <v>0</v>
      </c>
      <c r="BM510" s="17">
        <v>0</v>
      </c>
      <c r="BN510" s="17">
        <v>0</v>
      </c>
      <c r="BO510" s="17">
        <v>0</v>
      </c>
      <c r="BP510" s="17">
        <v>0</v>
      </c>
      <c r="BQ510" s="17">
        <v>0</v>
      </c>
      <c r="BR510" s="17">
        <v>0</v>
      </c>
      <c r="BS510" s="17">
        <v>0</v>
      </c>
      <c r="BT510" s="17">
        <v>0</v>
      </c>
      <c r="BU510" s="17">
        <v>15102.4330392582</v>
      </c>
      <c r="BV510" s="18">
        <v>1</v>
      </c>
      <c r="BW510" s="18">
        <v>0</v>
      </c>
      <c r="BX510" s="17">
        <v>12488.9115346778</v>
      </c>
      <c r="BY510" s="17">
        <v>10236.421486769999</v>
      </c>
      <c r="BZ510" s="17">
        <v>2037.8663203004801</v>
      </c>
      <c r="CA510" s="17">
        <v>13258.8286448665</v>
      </c>
      <c r="CB510" s="17">
        <v>13196.8788940701</v>
      </c>
      <c r="CC510" s="17">
        <v>15224.7122556306</v>
      </c>
      <c r="CD510" s="17">
        <v>12380.224375008</v>
      </c>
      <c r="CE510" s="17">
        <v>21923.6386320161</v>
      </c>
      <c r="CF510" s="17">
        <v>16628.626219477599</v>
      </c>
      <c r="CG510" s="17">
        <v>19497.653112044802</v>
      </c>
      <c r="CH510" s="17">
        <v>15102.4330392582</v>
      </c>
      <c r="CI510" s="17">
        <v>0</v>
      </c>
      <c r="CJ510" s="17">
        <v>0</v>
      </c>
      <c r="CK510" s="17">
        <v>0</v>
      </c>
      <c r="CL510" s="17">
        <v>0</v>
      </c>
      <c r="CM510" s="17">
        <v>0</v>
      </c>
      <c r="CN510" s="17">
        <v>0</v>
      </c>
      <c r="CO510" s="17">
        <v>0</v>
      </c>
      <c r="CP510" s="17">
        <v>0</v>
      </c>
      <c r="CQ510" s="17">
        <v>0</v>
      </c>
      <c r="CR510" s="17">
        <v>0</v>
      </c>
      <c r="CS510" s="17">
        <v>0</v>
      </c>
    </row>
    <row r="511" spans="1:97">
      <c r="A511" s="16">
        <v>95</v>
      </c>
      <c r="B511" s="16">
        <v>1</v>
      </c>
      <c r="C511" s="16" t="s">
        <v>1164</v>
      </c>
      <c r="D511" s="16" t="s">
        <v>98</v>
      </c>
      <c r="E511" s="16" t="s">
        <v>98</v>
      </c>
      <c r="F511" s="16" t="s">
        <v>98</v>
      </c>
      <c r="G511" s="16" t="s">
        <v>98</v>
      </c>
      <c r="H511" s="16" t="s">
        <v>1104</v>
      </c>
      <c r="I511" s="16">
        <v>1.7</v>
      </c>
      <c r="J511" s="16">
        <v>1210</v>
      </c>
      <c r="K511" s="16">
        <v>134276</v>
      </c>
      <c r="L511" s="16" t="s">
        <v>1165</v>
      </c>
      <c r="M511" s="16">
        <v>2</v>
      </c>
      <c r="N511" s="16">
        <v>2</v>
      </c>
      <c r="O511" s="16">
        <v>1</v>
      </c>
      <c r="P511" s="16">
        <v>2</v>
      </c>
      <c r="Q511" s="16">
        <v>0</v>
      </c>
      <c r="R511" s="16">
        <v>2</v>
      </c>
      <c r="S511" s="16">
        <v>0</v>
      </c>
      <c r="T511" s="16">
        <v>2</v>
      </c>
      <c r="U511" s="16">
        <v>0</v>
      </c>
      <c r="V511" s="16">
        <v>2</v>
      </c>
      <c r="W511" s="17">
        <v>19439.822270000001</v>
      </c>
      <c r="X511" s="17">
        <v>18620.479490000002</v>
      </c>
      <c r="Y511" s="17">
        <v>1655.3211670000001</v>
      </c>
      <c r="Z511" s="17">
        <v>26544.447270000001</v>
      </c>
      <c r="AA511" s="17">
        <v>10798.668460000001</v>
      </c>
      <c r="AB511" s="17">
        <v>19733.904299999998</v>
      </c>
      <c r="AC511" s="17">
        <v>24375.295900000001</v>
      </c>
      <c r="AD511" s="17">
        <v>21399.217769999999</v>
      </c>
      <c r="AE511" s="17">
        <v>16742.160159999999</v>
      </c>
      <c r="AF511" s="17">
        <v>26227.690429999999</v>
      </c>
      <c r="AG511" s="17">
        <v>20431.298449999998</v>
      </c>
      <c r="AH511" s="16">
        <v>0</v>
      </c>
      <c r="AI511" s="17">
        <v>0</v>
      </c>
      <c r="AJ511" s="17">
        <v>0</v>
      </c>
      <c r="AK511" s="17">
        <v>0</v>
      </c>
      <c r="AL511" s="17">
        <v>0</v>
      </c>
      <c r="AM511" s="17">
        <v>0</v>
      </c>
      <c r="AN511" s="17">
        <v>0</v>
      </c>
      <c r="AO511" s="17">
        <v>0</v>
      </c>
      <c r="AP511" s="17">
        <v>0</v>
      </c>
      <c r="AQ511" s="17">
        <v>0</v>
      </c>
      <c r="AR511" s="17">
        <v>0</v>
      </c>
      <c r="AS511" s="17">
        <v>0</v>
      </c>
      <c r="AT511" s="17">
        <v>9362.1957121363594</v>
      </c>
      <c r="AU511" s="17">
        <v>18724.391424272701</v>
      </c>
      <c r="AV511" s="17">
        <v>0</v>
      </c>
      <c r="AW511" s="17">
        <v>9715.3639636993394</v>
      </c>
      <c r="AX511" s="17">
        <v>16466.547759516201</v>
      </c>
      <c r="AY511" s="17">
        <v>1176.0994944506999</v>
      </c>
      <c r="AZ511" s="17">
        <v>19420.194481385501</v>
      </c>
      <c r="BA511" s="17">
        <v>19100.165173996498</v>
      </c>
      <c r="BB511" s="17">
        <v>14254.8143536922</v>
      </c>
      <c r="BC511" s="17">
        <v>14337.093885755099</v>
      </c>
      <c r="BD511" s="17">
        <v>14779.102272009</v>
      </c>
      <c r="BE511" s="17">
        <v>10475.6795797752</v>
      </c>
      <c r="BF511" s="17">
        <v>17810.6173260289</v>
      </c>
      <c r="BG511" s="17">
        <v>14516.3610887424</v>
      </c>
      <c r="BH511" s="17">
        <v>14516.3610887424</v>
      </c>
      <c r="BI511" s="17">
        <v>0</v>
      </c>
      <c r="BJ511" s="17">
        <v>0</v>
      </c>
      <c r="BK511" s="17">
        <v>0</v>
      </c>
      <c r="BL511" s="17">
        <v>0</v>
      </c>
      <c r="BM511" s="17">
        <v>0</v>
      </c>
      <c r="BN511" s="17">
        <v>0</v>
      </c>
      <c r="BO511" s="17">
        <v>0</v>
      </c>
      <c r="BP511" s="17">
        <v>0</v>
      </c>
      <c r="BQ511" s="17">
        <v>0</v>
      </c>
      <c r="BR511" s="17">
        <v>0</v>
      </c>
      <c r="BS511" s="17">
        <v>0</v>
      </c>
      <c r="BT511" s="17">
        <v>0</v>
      </c>
      <c r="BU511" s="17">
        <v>14516.3610887424</v>
      </c>
      <c r="BV511" s="18">
        <v>1</v>
      </c>
      <c r="BW511" s="18">
        <v>0</v>
      </c>
      <c r="BX511" s="17">
        <v>9715.3639636993394</v>
      </c>
      <c r="BY511" s="17">
        <v>16466.547759516201</v>
      </c>
      <c r="BZ511" s="17">
        <v>1176.0994944506999</v>
      </c>
      <c r="CA511" s="17">
        <v>19420.194481385501</v>
      </c>
      <c r="CB511" s="17">
        <v>19100.165173996498</v>
      </c>
      <c r="CC511" s="17">
        <v>14254.8143536922</v>
      </c>
      <c r="CD511" s="17">
        <v>14337.093885755099</v>
      </c>
      <c r="CE511" s="17">
        <v>14779.102272009</v>
      </c>
      <c r="CF511" s="17">
        <v>10475.6795797752</v>
      </c>
      <c r="CG511" s="17">
        <v>17810.6173260289</v>
      </c>
      <c r="CH511" s="17">
        <v>14516.3610887424</v>
      </c>
      <c r="CI511" s="17">
        <v>0</v>
      </c>
      <c r="CJ511" s="17">
        <v>0</v>
      </c>
      <c r="CK511" s="17">
        <v>0</v>
      </c>
      <c r="CL511" s="17">
        <v>0</v>
      </c>
      <c r="CM511" s="17">
        <v>0</v>
      </c>
      <c r="CN511" s="17">
        <v>0</v>
      </c>
      <c r="CO511" s="17">
        <v>0</v>
      </c>
      <c r="CP511" s="17">
        <v>0</v>
      </c>
      <c r="CQ511" s="17">
        <v>0</v>
      </c>
      <c r="CR511" s="17">
        <v>0</v>
      </c>
      <c r="CS511" s="17">
        <v>0</v>
      </c>
    </row>
    <row r="512" spans="1:97">
      <c r="A512" s="16">
        <v>596</v>
      </c>
      <c r="B512" s="16">
        <v>1</v>
      </c>
      <c r="C512" s="16" t="s">
        <v>1166</v>
      </c>
      <c r="D512" s="16" t="s">
        <v>98</v>
      </c>
      <c r="E512" s="16" t="s">
        <v>98</v>
      </c>
      <c r="F512" s="16" t="s">
        <v>98</v>
      </c>
      <c r="G512" s="16" t="s">
        <v>98</v>
      </c>
      <c r="H512" s="16" t="s">
        <v>1104</v>
      </c>
      <c r="I512" s="16">
        <v>9.5</v>
      </c>
      <c r="J512" s="16">
        <v>201</v>
      </c>
      <c r="K512" s="16">
        <v>21808</v>
      </c>
      <c r="L512" s="16" t="s">
        <v>1167</v>
      </c>
      <c r="M512" s="16">
        <v>2</v>
      </c>
      <c r="N512" s="16">
        <v>2</v>
      </c>
      <c r="O512" s="16">
        <v>1</v>
      </c>
      <c r="P512" s="16">
        <v>2</v>
      </c>
      <c r="Q512" s="16">
        <v>0</v>
      </c>
      <c r="R512" s="16">
        <v>2</v>
      </c>
      <c r="S512" s="16">
        <v>0</v>
      </c>
      <c r="T512" s="16">
        <v>2</v>
      </c>
      <c r="U512" s="16">
        <v>0</v>
      </c>
      <c r="V512" s="16">
        <v>2</v>
      </c>
      <c r="W512" s="17">
        <v>24560.17383</v>
      </c>
      <c r="X512" s="17">
        <v>17171.667969999999</v>
      </c>
      <c r="Y512" s="17">
        <v>2860.243774</v>
      </c>
      <c r="Z512" s="17">
        <v>17888.95117</v>
      </c>
      <c r="AA512" s="17">
        <v>8518.5073240000002</v>
      </c>
      <c r="AB512" s="17">
        <v>17696.96875</v>
      </c>
      <c r="AC512" s="17">
        <v>18455.805179999999</v>
      </c>
      <c r="AD512" s="17">
        <v>23224.07861</v>
      </c>
      <c r="AE512" s="17">
        <v>20324.112789999999</v>
      </c>
      <c r="AF512" s="17">
        <v>26292.416020000001</v>
      </c>
      <c r="AG512" s="17">
        <v>19348.07574</v>
      </c>
      <c r="AH512" s="16">
        <v>0</v>
      </c>
      <c r="AI512" s="17">
        <v>0</v>
      </c>
      <c r="AJ512" s="17">
        <v>0</v>
      </c>
      <c r="AK512" s="17">
        <v>0</v>
      </c>
      <c r="AL512" s="17">
        <v>0</v>
      </c>
      <c r="AM512" s="17">
        <v>0</v>
      </c>
      <c r="AN512" s="17">
        <v>0</v>
      </c>
      <c r="AO512" s="17">
        <v>0</v>
      </c>
      <c r="AP512" s="17">
        <v>0</v>
      </c>
      <c r="AQ512" s="17">
        <v>0</v>
      </c>
      <c r="AR512" s="17">
        <v>0</v>
      </c>
      <c r="AS512" s="17">
        <v>0</v>
      </c>
      <c r="AT512" s="17">
        <v>8924.59096172727</v>
      </c>
      <c r="AU512" s="17">
        <v>17849.1819234545</v>
      </c>
      <c r="AV512" s="17">
        <v>0</v>
      </c>
      <c r="AW512" s="17">
        <v>12274.3420416144</v>
      </c>
      <c r="AX512" s="17">
        <v>15185.328116303999</v>
      </c>
      <c r="AY512" s="17">
        <v>2032.1924975464101</v>
      </c>
      <c r="AZ512" s="17">
        <v>13087.7432577788</v>
      </c>
      <c r="BA512" s="17">
        <v>15067.1258708408</v>
      </c>
      <c r="BB512" s="17">
        <v>12783.4310088522</v>
      </c>
      <c r="BC512" s="17">
        <v>10855.359979563</v>
      </c>
      <c r="BD512" s="17">
        <v>16039.419601194501</v>
      </c>
      <c r="BE512" s="17">
        <v>12716.930867734</v>
      </c>
      <c r="BF512" s="17">
        <v>17854.570975618</v>
      </c>
      <c r="BG512" s="17">
        <v>13746.7354070283</v>
      </c>
      <c r="BH512" s="17">
        <v>13746.7354070283</v>
      </c>
      <c r="BI512" s="17">
        <v>0</v>
      </c>
      <c r="BJ512" s="17">
        <v>0</v>
      </c>
      <c r="BK512" s="17">
        <v>0</v>
      </c>
      <c r="BL512" s="17">
        <v>0</v>
      </c>
      <c r="BM512" s="17">
        <v>0</v>
      </c>
      <c r="BN512" s="17">
        <v>0</v>
      </c>
      <c r="BO512" s="17">
        <v>0</v>
      </c>
      <c r="BP512" s="17">
        <v>0</v>
      </c>
      <c r="BQ512" s="17">
        <v>0</v>
      </c>
      <c r="BR512" s="17">
        <v>0</v>
      </c>
      <c r="BS512" s="17">
        <v>0</v>
      </c>
      <c r="BT512" s="17">
        <v>0</v>
      </c>
      <c r="BU512" s="17">
        <v>13746.7354070283</v>
      </c>
      <c r="BV512" s="18">
        <v>1</v>
      </c>
      <c r="BW512" s="18">
        <v>0</v>
      </c>
      <c r="BX512" s="17">
        <v>12274.3420416144</v>
      </c>
      <c r="BY512" s="17">
        <v>15185.328116303999</v>
      </c>
      <c r="BZ512" s="17">
        <v>2032.1924975464101</v>
      </c>
      <c r="CA512" s="17">
        <v>13087.7432577788</v>
      </c>
      <c r="CB512" s="17">
        <v>15067.1258708408</v>
      </c>
      <c r="CC512" s="17">
        <v>12783.4310088522</v>
      </c>
      <c r="CD512" s="17">
        <v>10855.359979563</v>
      </c>
      <c r="CE512" s="17">
        <v>16039.419601194501</v>
      </c>
      <c r="CF512" s="17">
        <v>12716.930867734</v>
      </c>
      <c r="CG512" s="17">
        <v>17854.570975618</v>
      </c>
      <c r="CH512" s="17">
        <v>13746.7354070283</v>
      </c>
      <c r="CI512" s="17">
        <v>0</v>
      </c>
      <c r="CJ512" s="17">
        <v>0</v>
      </c>
      <c r="CK512" s="17">
        <v>0</v>
      </c>
      <c r="CL512" s="17">
        <v>0</v>
      </c>
      <c r="CM512" s="17">
        <v>0</v>
      </c>
      <c r="CN512" s="17">
        <v>0</v>
      </c>
      <c r="CO512" s="17">
        <v>0</v>
      </c>
      <c r="CP512" s="17">
        <v>0</v>
      </c>
      <c r="CQ512" s="17">
        <v>0</v>
      </c>
      <c r="CR512" s="17">
        <v>0</v>
      </c>
      <c r="CS512" s="17">
        <v>0</v>
      </c>
    </row>
    <row r="513" spans="1:97">
      <c r="A513" s="16">
        <v>409</v>
      </c>
      <c r="B513" s="16">
        <v>1</v>
      </c>
      <c r="C513" s="16" t="s">
        <v>1168</v>
      </c>
      <c r="D513" s="16" t="s">
        <v>98</v>
      </c>
      <c r="E513" s="16" t="s">
        <v>98</v>
      </c>
      <c r="F513" s="16" t="s">
        <v>98</v>
      </c>
      <c r="G513" s="16" t="s">
        <v>98</v>
      </c>
      <c r="H513" s="16" t="s">
        <v>1104</v>
      </c>
      <c r="I513" s="16">
        <v>1.7</v>
      </c>
      <c r="J513" s="16">
        <v>1150</v>
      </c>
      <c r="K513" s="16">
        <v>130537</v>
      </c>
      <c r="L513" s="16" t="s">
        <v>1169</v>
      </c>
      <c r="M513" s="16">
        <v>2</v>
      </c>
      <c r="N513" s="16">
        <v>2</v>
      </c>
      <c r="O513" s="16">
        <v>1</v>
      </c>
      <c r="P513" s="16">
        <v>2</v>
      </c>
      <c r="Q513" s="16">
        <v>0</v>
      </c>
      <c r="R513" s="16">
        <v>2</v>
      </c>
      <c r="S513" s="16">
        <v>0</v>
      </c>
      <c r="T513" s="16">
        <v>2</v>
      </c>
      <c r="U513" s="16">
        <v>0</v>
      </c>
      <c r="V513" s="16">
        <v>2</v>
      </c>
      <c r="W513" s="17">
        <v>20341.59375</v>
      </c>
      <c r="X513" s="17">
        <v>13131.58447</v>
      </c>
      <c r="Y513" s="17">
        <v>1438.6492310000001</v>
      </c>
      <c r="Z513" s="17">
        <v>20430.427729999999</v>
      </c>
      <c r="AA513" s="17">
        <v>9602.7958980000003</v>
      </c>
      <c r="AB513" s="17">
        <v>13812.214840000001</v>
      </c>
      <c r="AC513" s="17">
        <v>25071.483400000001</v>
      </c>
      <c r="AD513" s="17">
        <v>18831.097659999999</v>
      </c>
      <c r="AE513" s="17">
        <v>19042.20508</v>
      </c>
      <c r="AF513" s="17">
        <v>23929.66113</v>
      </c>
      <c r="AG513" s="17">
        <v>18243.673770000001</v>
      </c>
      <c r="AH513" s="16">
        <v>0</v>
      </c>
      <c r="AI513" s="17">
        <v>0</v>
      </c>
      <c r="AJ513" s="17">
        <v>0</v>
      </c>
      <c r="AK513" s="17">
        <v>0</v>
      </c>
      <c r="AL513" s="17">
        <v>0</v>
      </c>
      <c r="AM513" s="17">
        <v>0</v>
      </c>
      <c r="AN513" s="17">
        <v>0</v>
      </c>
      <c r="AO513" s="17">
        <v>0</v>
      </c>
      <c r="AP513" s="17">
        <v>0</v>
      </c>
      <c r="AQ513" s="17">
        <v>0</v>
      </c>
      <c r="AR513" s="17">
        <v>0</v>
      </c>
      <c r="AS513" s="17">
        <v>0</v>
      </c>
      <c r="AT513" s="17">
        <v>8357.9721344999998</v>
      </c>
      <c r="AU513" s="17">
        <v>16715.944269</v>
      </c>
      <c r="AV513" s="17">
        <v>0</v>
      </c>
      <c r="AW513" s="17">
        <v>10166.038770217699</v>
      </c>
      <c r="AX513" s="17">
        <v>11612.5829600415</v>
      </c>
      <c r="AY513" s="17">
        <v>1022.15489477335</v>
      </c>
      <c r="AZ513" s="17">
        <v>14947.1140166819</v>
      </c>
      <c r="BA513" s="17">
        <v>16984.963327967202</v>
      </c>
      <c r="BB513" s="17">
        <v>9977.2733952861599</v>
      </c>
      <c r="BC513" s="17">
        <v>14746.578373268099</v>
      </c>
      <c r="BD513" s="17">
        <v>13005.4622184131</v>
      </c>
      <c r="BE513" s="17">
        <v>11914.8327936225</v>
      </c>
      <c r="BF513" s="17">
        <v>16250.078834256599</v>
      </c>
      <c r="BG513" s="17">
        <v>12962.061940343199</v>
      </c>
      <c r="BH513" s="17">
        <v>12962.061940343199</v>
      </c>
      <c r="BI513" s="17">
        <v>0</v>
      </c>
      <c r="BJ513" s="17">
        <v>0</v>
      </c>
      <c r="BK513" s="17">
        <v>0</v>
      </c>
      <c r="BL513" s="17">
        <v>0</v>
      </c>
      <c r="BM513" s="17">
        <v>0</v>
      </c>
      <c r="BN513" s="17">
        <v>0</v>
      </c>
      <c r="BO513" s="17">
        <v>0</v>
      </c>
      <c r="BP513" s="17">
        <v>0</v>
      </c>
      <c r="BQ513" s="17">
        <v>0</v>
      </c>
      <c r="BR513" s="17">
        <v>0</v>
      </c>
      <c r="BS513" s="17">
        <v>0</v>
      </c>
      <c r="BT513" s="17">
        <v>0</v>
      </c>
      <c r="BU513" s="17">
        <v>12962.061940343199</v>
      </c>
      <c r="BV513" s="18">
        <v>1</v>
      </c>
      <c r="BW513" s="18">
        <v>0</v>
      </c>
      <c r="BX513" s="17">
        <v>10166.038770217699</v>
      </c>
      <c r="BY513" s="17">
        <v>11612.5829600415</v>
      </c>
      <c r="BZ513" s="17">
        <v>1022.15489477335</v>
      </c>
      <c r="CA513" s="17">
        <v>14947.1140166819</v>
      </c>
      <c r="CB513" s="17">
        <v>16984.963327967202</v>
      </c>
      <c r="CC513" s="17">
        <v>9977.2733952861599</v>
      </c>
      <c r="CD513" s="17">
        <v>14746.578373268099</v>
      </c>
      <c r="CE513" s="17">
        <v>13005.4622184131</v>
      </c>
      <c r="CF513" s="17">
        <v>11914.8327936225</v>
      </c>
      <c r="CG513" s="17">
        <v>16250.078834256599</v>
      </c>
      <c r="CH513" s="17">
        <v>12962.061940343199</v>
      </c>
      <c r="CI513" s="17">
        <v>0</v>
      </c>
      <c r="CJ513" s="17">
        <v>0</v>
      </c>
      <c r="CK513" s="17">
        <v>0</v>
      </c>
      <c r="CL513" s="17">
        <v>0</v>
      </c>
      <c r="CM513" s="17">
        <v>0</v>
      </c>
      <c r="CN513" s="17">
        <v>0</v>
      </c>
      <c r="CO513" s="17">
        <v>0</v>
      </c>
      <c r="CP513" s="17">
        <v>0</v>
      </c>
      <c r="CQ513" s="17">
        <v>0</v>
      </c>
      <c r="CR513" s="17">
        <v>0</v>
      </c>
      <c r="CS513" s="17">
        <v>0</v>
      </c>
    </row>
    <row r="514" spans="1:97">
      <c r="A514" s="16">
        <v>439</v>
      </c>
      <c r="B514" s="16">
        <v>1</v>
      </c>
      <c r="C514" s="16" t="s">
        <v>1170</v>
      </c>
      <c r="D514" s="16" t="s">
        <v>1171</v>
      </c>
      <c r="E514" s="16" t="s">
        <v>98</v>
      </c>
      <c r="F514" s="16" t="s">
        <v>667</v>
      </c>
      <c r="G514" s="16" t="s">
        <v>98</v>
      </c>
      <c r="H514" s="16" t="s">
        <v>1104</v>
      </c>
      <c r="I514" s="16">
        <v>11.8</v>
      </c>
      <c r="J514" s="16">
        <v>136</v>
      </c>
      <c r="K514" s="16">
        <v>15404</v>
      </c>
      <c r="L514" s="16" t="s">
        <v>1172</v>
      </c>
      <c r="M514" s="16">
        <v>7</v>
      </c>
      <c r="N514" s="16">
        <v>1</v>
      </c>
      <c r="O514" s="16">
        <v>0.14299999999999999</v>
      </c>
      <c r="P514" s="16">
        <v>4</v>
      </c>
      <c r="Q514" s="16">
        <v>3</v>
      </c>
      <c r="R514" s="16">
        <v>1</v>
      </c>
      <c r="S514" s="16">
        <v>0</v>
      </c>
      <c r="T514" s="16">
        <v>1.75</v>
      </c>
      <c r="U514" s="16">
        <v>0</v>
      </c>
      <c r="V514" s="16">
        <v>1</v>
      </c>
      <c r="W514" s="17">
        <v>17248.529299999998</v>
      </c>
      <c r="X514" s="17">
        <v>18029.644530000001</v>
      </c>
      <c r="Y514" s="17">
        <v>4066.5927729999999</v>
      </c>
      <c r="Z514" s="17">
        <v>20903.144530000001</v>
      </c>
      <c r="AA514" s="17">
        <v>12024.85938</v>
      </c>
      <c r="AB514" s="17">
        <v>16345.55566</v>
      </c>
      <c r="AC514" s="17">
        <v>19130.599610000001</v>
      </c>
      <c r="AD514" s="17">
        <v>19308.154299999998</v>
      </c>
      <c r="AE514" s="17">
        <v>13676.39551</v>
      </c>
      <c r="AF514" s="17">
        <v>18803.400389999999</v>
      </c>
      <c r="AG514" s="17">
        <v>17274.475910000001</v>
      </c>
      <c r="AH514" s="16">
        <v>0</v>
      </c>
      <c r="AI514" s="17">
        <v>0</v>
      </c>
      <c r="AJ514" s="17">
        <v>0</v>
      </c>
      <c r="AK514" s="17">
        <v>0</v>
      </c>
      <c r="AL514" s="17">
        <v>0</v>
      </c>
      <c r="AM514" s="17">
        <v>0</v>
      </c>
      <c r="AN514" s="17">
        <v>0</v>
      </c>
      <c r="AO514" s="17">
        <v>0</v>
      </c>
      <c r="AP514" s="17">
        <v>0</v>
      </c>
      <c r="AQ514" s="17">
        <v>0</v>
      </c>
      <c r="AR514" s="17">
        <v>0</v>
      </c>
      <c r="AS514" s="17">
        <v>0</v>
      </c>
      <c r="AT514" s="17">
        <v>8036.87963149999</v>
      </c>
      <c r="AU514" s="17">
        <v>16073.7592629999</v>
      </c>
      <c r="AV514" s="17">
        <v>0</v>
      </c>
      <c r="AW514" s="17">
        <v>8620.2300443167696</v>
      </c>
      <c r="AX514" s="17">
        <v>15944.057879915799</v>
      </c>
      <c r="AY514" s="17">
        <v>2889.2989468201299</v>
      </c>
      <c r="AZ514" s="17">
        <v>15292.9585579994</v>
      </c>
      <c r="BA514" s="17">
        <v>21268.992672831901</v>
      </c>
      <c r="BB514" s="17">
        <v>11807.235805904</v>
      </c>
      <c r="BC514" s="17">
        <v>11252.2614627772</v>
      </c>
      <c r="BD514" s="17">
        <v>13334.9354238303</v>
      </c>
      <c r="BE514" s="17">
        <v>8557.4105013839999</v>
      </c>
      <c r="BF514" s="17">
        <v>12768.9538531125</v>
      </c>
      <c r="BG514" s="17">
        <v>12273.4504878393</v>
      </c>
      <c r="BH514" s="17">
        <v>12273.4504878393</v>
      </c>
      <c r="BI514" s="17">
        <v>0</v>
      </c>
      <c r="BJ514" s="17">
        <v>0</v>
      </c>
      <c r="BK514" s="17">
        <v>0</v>
      </c>
      <c r="BL514" s="17">
        <v>0</v>
      </c>
      <c r="BM514" s="17">
        <v>0</v>
      </c>
      <c r="BN514" s="17">
        <v>0</v>
      </c>
      <c r="BO514" s="17">
        <v>0</v>
      </c>
      <c r="BP514" s="17">
        <v>0</v>
      </c>
      <c r="BQ514" s="17">
        <v>0</v>
      </c>
      <c r="BR514" s="17">
        <v>0</v>
      </c>
      <c r="BS514" s="17">
        <v>0</v>
      </c>
      <c r="BT514" s="17">
        <v>0</v>
      </c>
      <c r="BU514" s="17">
        <v>12273.4504878393</v>
      </c>
      <c r="BV514" s="18">
        <v>1</v>
      </c>
      <c r="BW514" s="18">
        <v>0</v>
      </c>
      <c r="BX514" s="17">
        <v>8620.2300443167696</v>
      </c>
      <c r="BY514" s="17">
        <v>15944.057879915799</v>
      </c>
      <c r="BZ514" s="17">
        <v>2889.2989468201299</v>
      </c>
      <c r="CA514" s="17">
        <v>15292.9585579994</v>
      </c>
      <c r="CB514" s="17">
        <v>21268.992672831901</v>
      </c>
      <c r="CC514" s="17">
        <v>11807.235805904</v>
      </c>
      <c r="CD514" s="17">
        <v>11252.2614627772</v>
      </c>
      <c r="CE514" s="17">
        <v>13334.9354238303</v>
      </c>
      <c r="CF514" s="17">
        <v>8557.4105013839999</v>
      </c>
      <c r="CG514" s="17">
        <v>12768.9538531125</v>
      </c>
      <c r="CH514" s="17">
        <v>12273.4504878393</v>
      </c>
      <c r="CI514" s="17">
        <v>0</v>
      </c>
      <c r="CJ514" s="17">
        <v>0</v>
      </c>
      <c r="CK514" s="17">
        <v>0</v>
      </c>
      <c r="CL514" s="17">
        <v>0</v>
      </c>
      <c r="CM514" s="17">
        <v>0</v>
      </c>
      <c r="CN514" s="17">
        <v>0</v>
      </c>
      <c r="CO514" s="17">
        <v>0</v>
      </c>
      <c r="CP514" s="17">
        <v>0</v>
      </c>
      <c r="CQ514" s="17">
        <v>0</v>
      </c>
      <c r="CR514" s="17">
        <v>0</v>
      </c>
      <c r="CS514" s="17">
        <v>0</v>
      </c>
    </row>
    <row r="515" spans="1:97">
      <c r="A515" s="16">
        <v>354</v>
      </c>
      <c r="B515" s="16">
        <v>1</v>
      </c>
      <c r="C515" s="16" t="s">
        <v>1173</v>
      </c>
      <c r="D515" s="16" t="s">
        <v>98</v>
      </c>
      <c r="E515" s="16" t="s">
        <v>98</v>
      </c>
      <c r="F515" s="16" t="s">
        <v>1174</v>
      </c>
      <c r="G515" s="16" t="s">
        <v>98</v>
      </c>
      <c r="H515" s="16" t="s">
        <v>1104</v>
      </c>
      <c r="I515" s="16">
        <v>13.1</v>
      </c>
      <c r="J515" s="16">
        <v>245</v>
      </c>
      <c r="K515" s="16">
        <v>27764</v>
      </c>
      <c r="L515" s="16" t="s">
        <v>1175</v>
      </c>
      <c r="M515" s="16">
        <v>8</v>
      </c>
      <c r="N515" s="16">
        <v>2</v>
      </c>
      <c r="O515" s="16">
        <v>0.25</v>
      </c>
      <c r="P515" s="16">
        <v>5</v>
      </c>
      <c r="Q515" s="16">
        <v>3</v>
      </c>
      <c r="R515" s="16">
        <v>2</v>
      </c>
      <c r="S515" s="16">
        <v>0</v>
      </c>
      <c r="T515" s="16">
        <v>3.6669999999999998</v>
      </c>
      <c r="U515" s="16">
        <v>0</v>
      </c>
      <c r="V515" s="16">
        <v>2</v>
      </c>
      <c r="W515" s="17">
        <v>17821.92383</v>
      </c>
      <c r="X515" s="17">
        <v>15908.315430000001</v>
      </c>
      <c r="Y515" s="17">
        <v>1574.259765</v>
      </c>
      <c r="Z515" s="17">
        <v>19087.367679999999</v>
      </c>
      <c r="AA515" s="17">
        <v>8664.6020509999998</v>
      </c>
      <c r="AB515" s="17">
        <v>19461.32373</v>
      </c>
      <c r="AC515" s="17">
        <v>19227.495610000002</v>
      </c>
      <c r="AD515" s="17">
        <v>16463.93115</v>
      </c>
      <c r="AE515" s="17">
        <v>11103.79199</v>
      </c>
      <c r="AF515" s="17">
        <v>13117.9375</v>
      </c>
      <c r="AG515" s="17">
        <v>15650.74322</v>
      </c>
      <c r="AH515" s="16">
        <v>0</v>
      </c>
      <c r="AI515" s="17">
        <v>0</v>
      </c>
      <c r="AJ515" s="17">
        <v>0</v>
      </c>
      <c r="AK515" s="17">
        <v>0</v>
      </c>
      <c r="AL515" s="17">
        <v>0</v>
      </c>
      <c r="AM515" s="17">
        <v>0</v>
      </c>
      <c r="AN515" s="17">
        <v>0</v>
      </c>
      <c r="AO515" s="17">
        <v>0</v>
      </c>
      <c r="AP515" s="17">
        <v>0</v>
      </c>
      <c r="AQ515" s="17">
        <v>0</v>
      </c>
      <c r="AR515" s="17">
        <v>0</v>
      </c>
      <c r="AS515" s="17">
        <v>0</v>
      </c>
      <c r="AT515" s="17">
        <v>7185.5314525454496</v>
      </c>
      <c r="AU515" s="17">
        <v>14371.062905090899</v>
      </c>
      <c r="AV515" s="17">
        <v>0</v>
      </c>
      <c r="AW515" s="17">
        <v>8906.7931865292994</v>
      </c>
      <c r="AX515" s="17">
        <v>14068.114408236601</v>
      </c>
      <c r="AY515" s="17">
        <v>1118.5056716855099</v>
      </c>
      <c r="AZ515" s="17">
        <v>13964.5172759821</v>
      </c>
      <c r="BA515" s="17">
        <v>15325.5311943384</v>
      </c>
      <c r="BB515" s="17">
        <v>14057.915384147</v>
      </c>
      <c r="BC515" s="17">
        <v>11309.253880627301</v>
      </c>
      <c r="BD515" s="17">
        <v>11370.6082568253</v>
      </c>
      <c r="BE515" s="17">
        <v>6947.7155812679202</v>
      </c>
      <c r="BF515" s="17">
        <v>8908.0876390100093</v>
      </c>
      <c r="BG515" s="17">
        <v>11119.7944880839</v>
      </c>
      <c r="BH515" s="17">
        <v>11119.7944880839</v>
      </c>
      <c r="BI515" s="17">
        <v>0</v>
      </c>
      <c r="BJ515" s="17">
        <v>0</v>
      </c>
      <c r="BK515" s="17">
        <v>0</v>
      </c>
      <c r="BL515" s="17">
        <v>0</v>
      </c>
      <c r="BM515" s="17">
        <v>0</v>
      </c>
      <c r="BN515" s="17">
        <v>0</v>
      </c>
      <c r="BO515" s="17">
        <v>0</v>
      </c>
      <c r="BP515" s="17">
        <v>0</v>
      </c>
      <c r="BQ515" s="17">
        <v>0</v>
      </c>
      <c r="BR515" s="17">
        <v>0</v>
      </c>
      <c r="BS515" s="17">
        <v>0</v>
      </c>
      <c r="BT515" s="17">
        <v>0</v>
      </c>
      <c r="BU515" s="17">
        <v>11119.7944880839</v>
      </c>
      <c r="BV515" s="18">
        <v>1</v>
      </c>
      <c r="BW515" s="18">
        <v>0</v>
      </c>
      <c r="BX515" s="17">
        <v>8906.7931865292994</v>
      </c>
      <c r="BY515" s="17">
        <v>14068.114408236601</v>
      </c>
      <c r="BZ515" s="17">
        <v>1118.5056716855099</v>
      </c>
      <c r="CA515" s="17">
        <v>13964.5172759821</v>
      </c>
      <c r="CB515" s="17">
        <v>15325.5311943384</v>
      </c>
      <c r="CC515" s="17">
        <v>14057.915384147</v>
      </c>
      <c r="CD515" s="17">
        <v>11309.253880627301</v>
      </c>
      <c r="CE515" s="17">
        <v>11370.6082568253</v>
      </c>
      <c r="CF515" s="17">
        <v>6947.7155812679202</v>
      </c>
      <c r="CG515" s="17">
        <v>8908.0876390100093</v>
      </c>
      <c r="CH515" s="17">
        <v>11119.7944880839</v>
      </c>
      <c r="CI515" s="17">
        <v>0</v>
      </c>
      <c r="CJ515" s="17">
        <v>0</v>
      </c>
      <c r="CK515" s="17">
        <v>0</v>
      </c>
      <c r="CL515" s="17">
        <v>0</v>
      </c>
      <c r="CM515" s="17">
        <v>0</v>
      </c>
      <c r="CN515" s="17">
        <v>0</v>
      </c>
      <c r="CO515" s="17">
        <v>0</v>
      </c>
      <c r="CP515" s="17">
        <v>0</v>
      </c>
      <c r="CQ515" s="17">
        <v>0</v>
      </c>
      <c r="CR515" s="17">
        <v>0</v>
      </c>
      <c r="CS515" s="17">
        <v>0</v>
      </c>
    </row>
    <row r="516" spans="1:97">
      <c r="A516" s="16">
        <v>531</v>
      </c>
      <c r="B516" s="16">
        <v>1</v>
      </c>
      <c r="C516" s="16" t="s">
        <v>1176</v>
      </c>
      <c r="D516" s="16" t="s">
        <v>98</v>
      </c>
      <c r="E516" s="16" t="s">
        <v>98</v>
      </c>
      <c r="F516" s="16" t="s">
        <v>98</v>
      </c>
      <c r="G516" s="16" t="s">
        <v>98</v>
      </c>
      <c r="H516" s="16" t="s">
        <v>1104</v>
      </c>
      <c r="I516" s="16">
        <v>6.6</v>
      </c>
      <c r="J516" s="16">
        <v>244</v>
      </c>
      <c r="K516" s="16">
        <v>25913</v>
      </c>
      <c r="L516" s="16" t="s">
        <v>1177</v>
      </c>
      <c r="M516" s="16">
        <v>2</v>
      </c>
      <c r="N516" s="16">
        <v>2</v>
      </c>
      <c r="O516" s="16">
        <v>1</v>
      </c>
      <c r="P516" s="16">
        <v>2</v>
      </c>
      <c r="Q516" s="16">
        <v>0</v>
      </c>
      <c r="R516" s="16">
        <v>2</v>
      </c>
      <c r="S516" s="16">
        <v>0</v>
      </c>
      <c r="T516" s="16">
        <v>2</v>
      </c>
      <c r="U516" s="16">
        <v>0</v>
      </c>
      <c r="V516" s="16">
        <v>2</v>
      </c>
      <c r="W516" s="17">
        <v>10781.061519999999</v>
      </c>
      <c r="X516" s="17">
        <v>9608.4741209999993</v>
      </c>
      <c r="Y516" s="17">
        <v>2297.3122560000002</v>
      </c>
      <c r="Z516" s="17">
        <v>19282.408200000002</v>
      </c>
      <c r="AA516" s="17">
        <v>5053.9414059999999</v>
      </c>
      <c r="AB516" s="17">
        <v>8884.4416500000007</v>
      </c>
      <c r="AC516" s="17">
        <v>24360.296880000002</v>
      </c>
      <c r="AD516" s="17">
        <v>12420.900390000001</v>
      </c>
      <c r="AE516" s="17">
        <v>10860.712890000001</v>
      </c>
      <c r="AF516" s="17">
        <v>8762.5136719999991</v>
      </c>
      <c r="AG516" s="17">
        <v>12223.86119</v>
      </c>
      <c r="AH516" s="16">
        <v>0</v>
      </c>
      <c r="AI516" s="17">
        <v>0</v>
      </c>
      <c r="AJ516" s="17">
        <v>0</v>
      </c>
      <c r="AK516" s="17">
        <v>0</v>
      </c>
      <c r="AL516" s="17">
        <v>0</v>
      </c>
      <c r="AM516" s="17">
        <v>0</v>
      </c>
      <c r="AN516" s="17">
        <v>0</v>
      </c>
      <c r="AO516" s="17">
        <v>0</v>
      </c>
      <c r="AP516" s="17">
        <v>0</v>
      </c>
      <c r="AQ516" s="17">
        <v>0</v>
      </c>
      <c r="AR516" s="17">
        <v>0</v>
      </c>
      <c r="AS516" s="17">
        <v>0</v>
      </c>
      <c r="AT516" s="17">
        <v>5660.72382613636</v>
      </c>
      <c r="AU516" s="17">
        <v>11321.4476522727</v>
      </c>
      <c r="AV516" s="17">
        <v>0</v>
      </c>
      <c r="AW516" s="17">
        <v>5388.00896052809</v>
      </c>
      <c r="AX516" s="17">
        <v>8497.0098699387599</v>
      </c>
      <c r="AY516" s="17">
        <v>1632.23176066412</v>
      </c>
      <c r="AZ516" s="17">
        <v>14107.2109546873</v>
      </c>
      <c r="BA516" s="17">
        <v>8939.1683791262694</v>
      </c>
      <c r="BB516" s="17">
        <v>6417.6892941029</v>
      </c>
      <c r="BC516" s="17">
        <v>14328.2717422695</v>
      </c>
      <c r="BD516" s="17">
        <v>8578.33959854354</v>
      </c>
      <c r="BE516" s="17">
        <v>6795.6193917795399</v>
      </c>
      <c r="BF516" s="17">
        <v>5950.4201577572203</v>
      </c>
      <c r="BG516" s="17">
        <v>8685.0076301785393</v>
      </c>
      <c r="BH516" s="17">
        <v>8685.0076301785393</v>
      </c>
      <c r="BI516" s="17">
        <v>0</v>
      </c>
      <c r="BJ516" s="17">
        <v>0</v>
      </c>
      <c r="BK516" s="17">
        <v>0</v>
      </c>
      <c r="BL516" s="17">
        <v>0</v>
      </c>
      <c r="BM516" s="17">
        <v>0</v>
      </c>
      <c r="BN516" s="17">
        <v>0</v>
      </c>
      <c r="BO516" s="17">
        <v>0</v>
      </c>
      <c r="BP516" s="17">
        <v>0</v>
      </c>
      <c r="BQ516" s="17">
        <v>0</v>
      </c>
      <c r="BR516" s="17">
        <v>0</v>
      </c>
      <c r="BS516" s="17">
        <v>0</v>
      </c>
      <c r="BT516" s="17">
        <v>0</v>
      </c>
      <c r="BU516" s="17">
        <v>8685.0076301785393</v>
      </c>
      <c r="BV516" s="18">
        <v>1</v>
      </c>
      <c r="BW516" s="18">
        <v>0</v>
      </c>
      <c r="BX516" s="17">
        <v>5388.00896052809</v>
      </c>
      <c r="BY516" s="17">
        <v>8497.0098699387599</v>
      </c>
      <c r="BZ516" s="17">
        <v>1632.23176066412</v>
      </c>
      <c r="CA516" s="17">
        <v>14107.2109546873</v>
      </c>
      <c r="CB516" s="17">
        <v>8939.1683791262694</v>
      </c>
      <c r="CC516" s="17">
        <v>6417.6892941029</v>
      </c>
      <c r="CD516" s="17">
        <v>14328.2717422695</v>
      </c>
      <c r="CE516" s="17">
        <v>8578.33959854354</v>
      </c>
      <c r="CF516" s="17">
        <v>6795.6193917795399</v>
      </c>
      <c r="CG516" s="17">
        <v>5950.4201577572203</v>
      </c>
      <c r="CH516" s="17">
        <v>8685.0076301785393</v>
      </c>
      <c r="CI516" s="17">
        <v>0</v>
      </c>
      <c r="CJ516" s="17">
        <v>0</v>
      </c>
      <c r="CK516" s="17">
        <v>0</v>
      </c>
      <c r="CL516" s="17">
        <v>0</v>
      </c>
      <c r="CM516" s="17">
        <v>0</v>
      </c>
      <c r="CN516" s="17">
        <v>0</v>
      </c>
      <c r="CO516" s="17">
        <v>0</v>
      </c>
      <c r="CP516" s="17">
        <v>0</v>
      </c>
      <c r="CQ516" s="17">
        <v>0</v>
      </c>
      <c r="CR516" s="17">
        <v>0</v>
      </c>
      <c r="CS516" s="17">
        <v>0</v>
      </c>
    </row>
    <row r="517" spans="1:97">
      <c r="A517" s="16">
        <v>393</v>
      </c>
      <c r="B517" s="16">
        <v>1</v>
      </c>
      <c r="C517" s="16" t="s">
        <v>1178</v>
      </c>
      <c r="D517" s="16" t="s">
        <v>98</v>
      </c>
      <c r="E517" s="16" t="s">
        <v>98</v>
      </c>
      <c r="F517" s="16" t="s">
        <v>98</v>
      </c>
      <c r="G517" s="16" t="s">
        <v>98</v>
      </c>
      <c r="H517" s="16" t="s">
        <v>1104</v>
      </c>
      <c r="I517" s="16">
        <v>1.4</v>
      </c>
      <c r="J517" s="16">
        <v>1754</v>
      </c>
      <c r="K517" s="16">
        <v>178185</v>
      </c>
      <c r="L517" s="16" t="s">
        <v>1179</v>
      </c>
      <c r="M517" s="16">
        <v>3</v>
      </c>
      <c r="N517" s="16">
        <v>3</v>
      </c>
      <c r="O517" s="16">
        <v>1</v>
      </c>
      <c r="P517" s="16">
        <v>3</v>
      </c>
      <c r="Q517" s="16">
        <v>0</v>
      </c>
      <c r="R517" s="16">
        <v>3</v>
      </c>
      <c r="S517" s="16">
        <v>0</v>
      </c>
      <c r="T517" s="16">
        <v>3</v>
      </c>
      <c r="U517" s="16">
        <v>0</v>
      </c>
      <c r="V517" s="16">
        <v>3</v>
      </c>
      <c r="W517" s="17">
        <v>12533.14795</v>
      </c>
      <c r="X517" s="17">
        <v>10931.049069999999</v>
      </c>
      <c r="Y517" s="17">
        <v>1259.318299</v>
      </c>
      <c r="Z517" s="17">
        <v>12242.072270000001</v>
      </c>
      <c r="AA517" s="17">
        <v>5917.966735</v>
      </c>
      <c r="AB517" s="17">
        <v>10981.754269999999</v>
      </c>
      <c r="AC517" s="17">
        <v>19639.268069999998</v>
      </c>
      <c r="AD517" s="17">
        <v>11097.682860000001</v>
      </c>
      <c r="AE517" s="17">
        <v>13825.013430000001</v>
      </c>
      <c r="AF517" s="17">
        <v>11773.361080000001</v>
      </c>
      <c r="AG517" s="17">
        <v>12104.59064</v>
      </c>
      <c r="AH517" s="16">
        <v>0</v>
      </c>
      <c r="AI517" s="17">
        <v>0</v>
      </c>
      <c r="AJ517" s="17">
        <v>0</v>
      </c>
      <c r="AK517" s="17">
        <v>0</v>
      </c>
      <c r="AL517" s="17">
        <v>0</v>
      </c>
      <c r="AM517" s="17">
        <v>0</v>
      </c>
      <c r="AN517" s="17">
        <v>0</v>
      </c>
      <c r="AO517" s="17">
        <v>0</v>
      </c>
      <c r="AP517" s="17">
        <v>0</v>
      </c>
      <c r="AQ517" s="17">
        <v>0</v>
      </c>
      <c r="AR517" s="17">
        <v>0</v>
      </c>
      <c r="AS517" s="17">
        <v>0</v>
      </c>
      <c r="AT517" s="17">
        <v>5559.3283942727203</v>
      </c>
      <c r="AU517" s="17">
        <v>11118.656788545401</v>
      </c>
      <c r="AV517" s="17">
        <v>0</v>
      </c>
      <c r="AW517" s="17">
        <v>6263.6423447683201</v>
      </c>
      <c r="AX517" s="17">
        <v>9666.5954101469997</v>
      </c>
      <c r="AY517" s="17">
        <v>894.74093869689398</v>
      </c>
      <c r="AZ517" s="17">
        <v>8956.4277575773795</v>
      </c>
      <c r="BA517" s="17">
        <v>10467.414806872999</v>
      </c>
      <c r="BB517" s="17">
        <v>7932.6861029075299</v>
      </c>
      <c r="BC517" s="17">
        <v>11551.4507525262</v>
      </c>
      <c r="BD517" s="17">
        <v>7664.4759510881104</v>
      </c>
      <c r="BE517" s="17">
        <v>8650.4017100962701</v>
      </c>
      <c r="BF517" s="17">
        <v>7995.0169229232597</v>
      </c>
      <c r="BG517" s="17">
        <v>8600.2663507493307</v>
      </c>
      <c r="BH517" s="17">
        <v>8600.2663507493307</v>
      </c>
      <c r="BI517" s="17">
        <v>0</v>
      </c>
      <c r="BJ517" s="17">
        <v>0</v>
      </c>
      <c r="BK517" s="17">
        <v>0</v>
      </c>
      <c r="BL517" s="17">
        <v>0</v>
      </c>
      <c r="BM517" s="17">
        <v>0</v>
      </c>
      <c r="BN517" s="17">
        <v>0</v>
      </c>
      <c r="BO517" s="17">
        <v>0</v>
      </c>
      <c r="BP517" s="17">
        <v>0</v>
      </c>
      <c r="BQ517" s="17">
        <v>0</v>
      </c>
      <c r="BR517" s="17">
        <v>0</v>
      </c>
      <c r="BS517" s="17">
        <v>0</v>
      </c>
      <c r="BT517" s="17">
        <v>0</v>
      </c>
      <c r="BU517" s="17">
        <v>8600.2663507493307</v>
      </c>
      <c r="BV517" s="18">
        <v>1</v>
      </c>
      <c r="BW517" s="18">
        <v>0</v>
      </c>
      <c r="BX517" s="17">
        <v>6263.6423447683201</v>
      </c>
      <c r="BY517" s="17">
        <v>9666.5954101469997</v>
      </c>
      <c r="BZ517" s="17">
        <v>894.74093869689398</v>
      </c>
      <c r="CA517" s="17">
        <v>8956.4277575773795</v>
      </c>
      <c r="CB517" s="17">
        <v>10467.414806872999</v>
      </c>
      <c r="CC517" s="17">
        <v>7932.6861029075299</v>
      </c>
      <c r="CD517" s="17">
        <v>11551.4507525262</v>
      </c>
      <c r="CE517" s="17">
        <v>7664.4759510881104</v>
      </c>
      <c r="CF517" s="17">
        <v>8650.4017100962701</v>
      </c>
      <c r="CG517" s="17">
        <v>7995.0169229232597</v>
      </c>
      <c r="CH517" s="17">
        <v>8600.2663507493307</v>
      </c>
      <c r="CI517" s="17">
        <v>0</v>
      </c>
      <c r="CJ517" s="17">
        <v>0</v>
      </c>
      <c r="CK517" s="17">
        <v>0</v>
      </c>
      <c r="CL517" s="17">
        <v>0</v>
      </c>
      <c r="CM517" s="17">
        <v>0</v>
      </c>
      <c r="CN517" s="17">
        <v>0</v>
      </c>
      <c r="CO517" s="17">
        <v>0</v>
      </c>
      <c r="CP517" s="17">
        <v>0</v>
      </c>
      <c r="CQ517" s="17">
        <v>0</v>
      </c>
      <c r="CR517" s="17">
        <v>0</v>
      </c>
      <c r="CS517" s="17">
        <v>0</v>
      </c>
    </row>
    <row r="518" spans="1:97">
      <c r="A518" s="16">
        <v>471</v>
      </c>
      <c r="B518" s="16">
        <v>1</v>
      </c>
      <c r="C518" s="16" t="s">
        <v>1180</v>
      </c>
      <c r="D518" s="16" t="s">
        <v>98</v>
      </c>
      <c r="E518" s="16" t="s">
        <v>98</v>
      </c>
      <c r="F518" s="16" t="s">
        <v>98</v>
      </c>
      <c r="G518" s="16" t="s">
        <v>98</v>
      </c>
      <c r="H518" s="16" t="s">
        <v>1104</v>
      </c>
      <c r="I518" s="16">
        <v>2.2999999999999998</v>
      </c>
      <c r="J518" s="16">
        <v>741</v>
      </c>
      <c r="K518" s="16">
        <v>84542</v>
      </c>
      <c r="L518" s="16" t="s">
        <v>1181</v>
      </c>
      <c r="M518" s="16">
        <v>2</v>
      </c>
      <c r="N518" s="16">
        <v>2</v>
      </c>
      <c r="O518" s="16">
        <v>1</v>
      </c>
      <c r="P518" s="16">
        <v>2</v>
      </c>
      <c r="Q518" s="16">
        <v>0</v>
      </c>
      <c r="R518" s="16">
        <v>2</v>
      </c>
      <c r="S518" s="16">
        <v>0</v>
      </c>
      <c r="T518" s="16">
        <v>2</v>
      </c>
      <c r="U518" s="16">
        <v>0</v>
      </c>
      <c r="V518" s="16">
        <v>2</v>
      </c>
      <c r="W518" s="17">
        <v>10014.969730000001</v>
      </c>
      <c r="X518" s="17">
        <v>9746.9819329999991</v>
      </c>
      <c r="Y518" s="17">
        <v>1063.084351</v>
      </c>
      <c r="Z518" s="17">
        <v>9103.8857420000004</v>
      </c>
      <c r="AA518" s="17">
        <v>5255.609375</v>
      </c>
      <c r="AB518" s="17">
        <v>10582.493899999999</v>
      </c>
      <c r="AC518" s="17">
        <v>11061.71875</v>
      </c>
      <c r="AD518" s="17">
        <v>9155.1772459999993</v>
      </c>
      <c r="AE518" s="17">
        <v>10148.32861</v>
      </c>
      <c r="AF518" s="17">
        <v>13013.15576</v>
      </c>
      <c r="AG518" s="17">
        <v>9786.9245609999998</v>
      </c>
      <c r="AH518" s="16">
        <v>0</v>
      </c>
      <c r="AI518" s="17">
        <v>0</v>
      </c>
      <c r="AJ518" s="17">
        <v>0</v>
      </c>
      <c r="AK518" s="17">
        <v>0</v>
      </c>
      <c r="AL518" s="17">
        <v>0</v>
      </c>
      <c r="AM518" s="17">
        <v>0</v>
      </c>
      <c r="AN518" s="17">
        <v>0</v>
      </c>
      <c r="AO518" s="17">
        <v>0</v>
      </c>
      <c r="AP518" s="17">
        <v>0</v>
      </c>
      <c r="AQ518" s="17">
        <v>0</v>
      </c>
      <c r="AR518" s="17">
        <v>0</v>
      </c>
      <c r="AS518" s="17">
        <v>0</v>
      </c>
      <c r="AT518" s="17">
        <v>4496.9240889999901</v>
      </c>
      <c r="AU518" s="17">
        <v>8993.8481779999893</v>
      </c>
      <c r="AV518" s="17">
        <v>0</v>
      </c>
      <c r="AW518" s="17">
        <v>5005.1422621561696</v>
      </c>
      <c r="AX518" s="17">
        <v>8619.4957330224097</v>
      </c>
      <c r="AY518" s="17">
        <v>755.31745300853299</v>
      </c>
      <c r="AZ518" s="17">
        <v>6660.4977623989898</v>
      </c>
      <c r="BA518" s="17">
        <v>9295.8689790634198</v>
      </c>
      <c r="BB518" s="17">
        <v>7644.2797963493103</v>
      </c>
      <c r="BC518" s="17">
        <v>6506.2964120393899</v>
      </c>
      <c r="BD518" s="17">
        <v>6322.9087292476497</v>
      </c>
      <c r="BE518" s="17">
        <v>6349.87586862423</v>
      </c>
      <c r="BF518" s="17">
        <v>8836.93278536873</v>
      </c>
      <c r="BG518" s="17">
        <v>6953.5732750141497</v>
      </c>
      <c r="BH518" s="17">
        <v>6953.5732750141497</v>
      </c>
      <c r="BI518" s="17">
        <v>0</v>
      </c>
      <c r="BJ518" s="17">
        <v>0</v>
      </c>
      <c r="BK518" s="17">
        <v>0</v>
      </c>
      <c r="BL518" s="17">
        <v>0</v>
      </c>
      <c r="BM518" s="17">
        <v>0</v>
      </c>
      <c r="BN518" s="17">
        <v>0</v>
      </c>
      <c r="BO518" s="17">
        <v>0</v>
      </c>
      <c r="BP518" s="17">
        <v>0</v>
      </c>
      <c r="BQ518" s="17">
        <v>0</v>
      </c>
      <c r="BR518" s="17">
        <v>0</v>
      </c>
      <c r="BS518" s="17">
        <v>0</v>
      </c>
      <c r="BT518" s="17">
        <v>0</v>
      </c>
      <c r="BU518" s="17">
        <v>6953.5732750141497</v>
      </c>
      <c r="BV518" s="18">
        <v>1</v>
      </c>
      <c r="BW518" s="18">
        <v>0</v>
      </c>
      <c r="BX518" s="17">
        <v>5005.1422621561696</v>
      </c>
      <c r="BY518" s="17">
        <v>8619.4957330224097</v>
      </c>
      <c r="BZ518" s="17">
        <v>755.31745300853299</v>
      </c>
      <c r="CA518" s="17">
        <v>6660.4977623989898</v>
      </c>
      <c r="CB518" s="17">
        <v>9295.8689790634198</v>
      </c>
      <c r="CC518" s="17">
        <v>7644.2797963493103</v>
      </c>
      <c r="CD518" s="17">
        <v>6506.2964120393899</v>
      </c>
      <c r="CE518" s="17">
        <v>6322.9087292476497</v>
      </c>
      <c r="CF518" s="17">
        <v>6349.87586862423</v>
      </c>
      <c r="CG518" s="17">
        <v>8836.93278536873</v>
      </c>
      <c r="CH518" s="17">
        <v>6953.5732750141497</v>
      </c>
      <c r="CI518" s="17">
        <v>0</v>
      </c>
      <c r="CJ518" s="17">
        <v>0</v>
      </c>
      <c r="CK518" s="17">
        <v>0</v>
      </c>
      <c r="CL518" s="17">
        <v>0</v>
      </c>
      <c r="CM518" s="17">
        <v>0</v>
      </c>
      <c r="CN518" s="17">
        <v>0</v>
      </c>
      <c r="CO518" s="17">
        <v>0</v>
      </c>
      <c r="CP518" s="17">
        <v>0</v>
      </c>
      <c r="CQ518" s="17">
        <v>0</v>
      </c>
      <c r="CR518" s="17">
        <v>0</v>
      </c>
      <c r="CS518" s="17">
        <v>0</v>
      </c>
    </row>
    <row r="519" spans="1:97">
      <c r="A519" s="16">
        <v>580</v>
      </c>
      <c r="B519" s="16">
        <v>1</v>
      </c>
      <c r="C519" s="16" t="s">
        <v>1182</v>
      </c>
      <c r="D519" s="16" t="s">
        <v>98</v>
      </c>
      <c r="E519" s="16" t="s">
        <v>98</v>
      </c>
      <c r="F519" s="16" t="s">
        <v>98</v>
      </c>
      <c r="G519" s="16" t="s">
        <v>98</v>
      </c>
      <c r="H519" s="16" t="s">
        <v>1104</v>
      </c>
      <c r="I519" s="16">
        <v>2.7</v>
      </c>
      <c r="J519" s="16">
        <v>711</v>
      </c>
      <c r="K519" s="16">
        <v>80543</v>
      </c>
      <c r="L519" s="16" t="s">
        <v>1183</v>
      </c>
      <c r="M519" s="16">
        <v>2</v>
      </c>
      <c r="N519" s="16">
        <v>2</v>
      </c>
      <c r="O519" s="16">
        <v>1</v>
      </c>
      <c r="P519" s="16">
        <v>2</v>
      </c>
      <c r="Q519" s="16">
        <v>0</v>
      </c>
      <c r="R519" s="16">
        <v>2</v>
      </c>
      <c r="S519" s="16">
        <v>0</v>
      </c>
      <c r="T519" s="16">
        <v>2</v>
      </c>
      <c r="U519" s="16">
        <v>0</v>
      </c>
      <c r="V519" s="16">
        <v>2</v>
      </c>
      <c r="W519" s="17">
        <v>9051.2766119999997</v>
      </c>
      <c r="X519" s="17">
        <v>6958.5537109999996</v>
      </c>
      <c r="Y519" s="17">
        <v>888.574432</v>
      </c>
      <c r="Z519" s="17">
        <v>11923.036620000001</v>
      </c>
      <c r="AA519" s="17">
        <v>4304.2225340000005</v>
      </c>
      <c r="AB519" s="17">
        <v>8544.8007820000003</v>
      </c>
      <c r="AC519" s="17">
        <v>9529.6660150000007</v>
      </c>
      <c r="AD519" s="17">
        <v>10229.05298</v>
      </c>
      <c r="AE519" s="17">
        <v>8314.8637699999999</v>
      </c>
      <c r="AF519" s="17">
        <v>8621.1479500000005</v>
      </c>
      <c r="AG519" s="17">
        <v>8608.5134419999995</v>
      </c>
      <c r="AH519" s="16">
        <v>0</v>
      </c>
      <c r="AI519" s="17">
        <v>0</v>
      </c>
      <c r="AJ519" s="17">
        <v>0</v>
      </c>
      <c r="AK519" s="17">
        <v>0</v>
      </c>
      <c r="AL519" s="17">
        <v>0</v>
      </c>
      <c r="AM519" s="17">
        <v>0</v>
      </c>
      <c r="AN519" s="17">
        <v>0</v>
      </c>
      <c r="AO519" s="17">
        <v>0</v>
      </c>
      <c r="AP519" s="17">
        <v>0</v>
      </c>
      <c r="AQ519" s="17">
        <v>0</v>
      </c>
      <c r="AR519" s="17">
        <v>0</v>
      </c>
      <c r="AS519" s="17">
        <v>0</v>
      </c>
      <c r="AT519" s="17">
        <v>3953.3504021818098</v>
      </c>
      <c r="AU519" s="17">
        <v>7906.7008043636297</v>
      </c>
      <c r="AV519" s="17">
        <v>0</v>
      </c>
      <c r="AW519" s="17">
        <v>4523.5211207360198</v>
      </c>
      <c r="AX519" s="17">
        <v>6153.6201084873501</v>
      </c>
      <c r="AY519" s="17">
        <v>631.32880862691195</v>
      </c>
      <c r="AZ519" s="17">
        <v>8723.0179484947203</v>
      </c>
      <c r="BA519" s="17">
        <v>7613.1017124529599</v>
      </c>
      <c r="BB519" s="17">
        <v>6172.3492211672701</v>
      </c>
      <c r="BC519" s="17">
        <v>5605.1716015043503</v>
      </c>
      <c r="BD519" s="17">
        <v>7064.5675819588296</v>
      </c>
      <c r="BE519" s="17">
        <v>5202.6648754745902</v>
      </c>
      <c r="BF519" s="17">
        <v>5854.4219689620804</v>
      </c>
      <c r="BG519" s="17">
        <v>6116.3165849287998</v>
      </c>
      <c r="BH519" s="17">
        <v>6116.3165849287998</v>
      </c>
      <c r="BI519" s="17">
        <v>0</v>
      </c>
      <c r="BJ519" s="17">
        <v>0</v>
      </c>
      <c r="BK519" s="17">
        <v>0</v>
      </c>
      <c r="BL519" s="17">
        <v>0</v>
      </c>
      <c r="BM519" s="17">
        <v>0</v>
      </c>
      <c r="BN519" s="17">
        <v>0</v>
      </c>
      <c r="BO519" s="17">
        <v>0</v>
      </c>
      <c r="BP519" s="17">
        <v>0</v>
      </c>
      <c r="BQ519" s="17">
        <v>0</v>
      </c>
      <c r="BR519" s="17">
        <v>0</v>
      </c>
      <c r="BS519" s="17">
        <v>0</v>
      </c>
      <c r="BT519" s="17">
        <v>0</v>
      </c>
      <c r="BU519" s="17">
        <v>6116.3165849287998</v>
      </c>
      <c r="BV519" s="18">
        <v>1</v>
      </c>
      <c r="BW519" s="18">
        <v>0</v>
      </c>
      <c r="BX519" s="17">
        <v>4523.5211207360198</v>
      </c>
      <c r="BY519" s="17">
        <v>6153.6201084873501</v>
      </c>
      <c r="BZ519" s="17">
        <v>631.32880862691195</v>
      </c>
      <c r="CA519" s="17">
        <v>8723.0179484947203</v>
      </c>
      <c r="CB519" s="17">
        <v>7613.1017124529599</v>
      </c>
      <c r="CC519" s="17">
        <v>6172.3492211672701</v>
      </c>
      <c r="CD519" s="17">
        <v>5605.1716015043503</v>
      </c>
      <c r="CE519" s="17">
        <v>7064.5675819588296</v>
      </c>
      <c r="CF519" s="17">
        <v>5202.6648754745902</v>
      </c>
      <c r="CG519" s="17">
        <v>5854.4219689620804</v>
      </c>
      <c r="CH519" s="17">
        <v>6116.3165849287998</v>
      </c>
      <c r="CI519" s="17">
        <v>0</v>
      </c>
      <c r="CJ519" s="17">
        <v>0</v>
      </c>
      <c r="CK519" s="17">
        <v>0</v>
      </c>
      <c r="CL519" s="17">
        <v>0</v>
      </c>
      <c r="CM519" s="17">
        <v>0</v>
      </c>
      <c r="CN519" s="17">
        <v>0</v>
      </c>
      <c r="CO519" s="17">
        <v>0</v>
      </c>
      <c r="CP519" s="17">
        <v>0</v>
      </c>
      <c r="CQ519" s="17">
        <v>0</v>
      </c>
      <c r="CR519" s="17">
        <v>0</v>
      </c>
      <c r="CS519" s="17">
        <v>0</v>
      </c>
    </row>
    <row r="520" spans="1:97">
      <c r="A520" s="16">
        <v>243</v>
      </c>
      <c r="B520" s="16">
        <v>1</v>
      </c>
      <c r="C520" s="16" t="s">
        <v>1184</v>
      </c>
      <c r="D520" s="16" t="s">
        <v>98</v>
      </c>
      <c r="E520" s="16" t="s">
        <v>98</v>
      </c>
      <c r="F520" s="16" t="s">
        <v>98</v>
      </c>
      <c r="G520" s="16" t="s">
        <v>98</v>
      </c>
      <c r="H520" s="16" t="s">
        <v>1104</v>
      </c>
      <c r="I520" s="16">
        <v>1.5</v>
      </c>
      <c r="J520" s="16">
        <v>1306</v>
      </c>
      <c r="K520" s="16">
        <v>147485</v>
      </c>
      <c r="L520" s="16" t="s">
        <v>1185</v>
      </c>
      <c r="M520" s="16">
        <v>2</v>
      </c>
      <c r="N520" s="16">
        <v>2</v>
      </c>
      <c r="O520" s="16">
        <v>1</v>
      </c>
      <c r="P520" s="16">
        <v>2</v>
      </c>
      <c r="Q520" s="16">
        <v>0</v>
      </c>
      <c r="R520" s="16">
        <v>2</v>
      </c>
      <c r="S520" s="16">
        <v>0</v>
      </c>
      <c r="T520" s="16">
        <v>2</v>
      </c>
      <c r="U520" s="16">
        <v>0</v>
      </c>
      <c r="V520" s="16">
        <v>2</v>
      </c>
      <c r="W520" s="17">
        <v>7997.0009769999997</v>
      </c>
      <c r="X520" s="17">
        <v>5433.4910890000001</v>
      </c>
      <c r="Y520" s="17">
        <v>347.075714</v>
      </c>
      <c r="Z520" s="17">
        <v>9425.1284180000002</v>
      </c>
      <c r="AA520" s="17">
        <v>4383.1979369999999</v>
      </c>
      <c r="AB520" s="17">
        <v>6325.3071289999998</v>
      </c>
      <c r="AC520" s="17">
        <v>9996.4384769999997</v>
      </c>
      <c r="AD520" s="17">
        <v>12624.032230000001</v>
      </c>
      <c r="AE520" s="17">
        <v>9303.01001</v>
      </c>
      <c r="AF520" s="17">
        <v>10083.26514</v>
      </c>
      <c r="AG520" s="17">
        <v>8396.7634899999994</v>
      </c>
      <c r="AH520" s="16">
        <v>0</v>
      </c>
      <c r="AI520" s="17">
        <v>0</v>
      </c>
      <c r="AJ520" s="17">
        <v>0</v>
      </c>
      <c r="AK520" s="17">
        <v>0</v>
      </c>
      <c r="AL520" s="17">
        <v>0</v>
      </c>
      <c r="AM520" s="17">
        <v>0</v>
      </c>
      <c r="AN520" s="17">
        <v>0</v>
      </c>
      <c r="AO520" s="17">
        <v>0</v>
      </c>
      <c r="AP520" s="17">
        <v>0</v>
      </c>
      <c r="AQ520" s="17">
        <v>0</v>
      </c>
      <c r="AR520" s="17">
        <v>0</v>
      </c>
      <c r="AS520" s="17">
        <v>0</v>
      </c>
      <c r="AT520" s="17">
        <v>3832.4868459545401</v>
      </c>
      <c r="AU520" s="17">
        <v>7664.9736919090901</v>
      </c>
      <c r="AV520" s="17">
        <v>0</v>
      </c>
      <c r="AW520" s="17">
        <v>3996.6299089839499</v>
      </c>
      <c r="AX520" s="17">
        <v>4804.9697412987698</v>
      </c>
      <c r="AY520" s="17">
        <v>246.59599593673099</v>
      </c>
      <c r="AZ520" s="17">
        <v>6895.5222547225303</v>
      </c>
      <c r="BA520" s="17">
        <v>7752.7896052307096</v>
      </c>
      <c r="BB520" s="17">
        <v>4569.0947662080798</v>
      </c>
      <c r="BC520" s="17">
        <v>5879.7184475583899</v>
      </c>
      <c r="BD520" s="17">
        <v>8718.6300647805801</v>
      </c>
      <c r="BE520" s="17">
        <v>5820.9544682913702</v>
      </c>
      <c r="BF520" s="17">
        <v>6847.3119005556</v>
      </c>
      <c r="BG520" s="17">
        <v>5965.8690364639597</v>
      </c>
      <c r="BH520" s="17">
        <v>5965.8690364639597</v>
      </c>
      <c r="BI520" s="17">
        <v>0</v>
      </c>
      <c r="BJ520" s="17">
        <v>0</v>
      </c>
      <c r="BK520" s="17">
        <v>0</v>
      </c>
      <c r="BL520" s="17">
        <v>0</v>
      </c>
      <c r="BM520" s="17">
        <v>0</v>
      </c>
      <c r="BN520" s="17">
        <v>0</v>
      </c>
      <c r="BO520" s="17">
        <v>0</v>
      </c>
      <c r="BP520" s="17">
        <v>0</v>
      </c>
      <c r="BQ520" s="17">
        <v>0</v>
      </c>
      <c r="BR520" s="17">
        <v>0</v>
      </c>
      <c r="BS520" s="17">
        <v>0</v>
      </c>
      <c r="BT520" s="17">
        <v>0</v>
      </c>
      <c r="BU520" s="17">
        <v>5965.8690364639597</v>
      </c>
      <c r="BV520" s="18">
        <v>1</v>
      </c>
      <c r="BW520" s="18">
        <v>0</v>
      </c>
      <c r="BX520" s="17">
        <v>3996.6299089839499</v>
      </c>
      <c r="BY520" s="17">
        <v>4804.9697412987698</v>
      </c>
      <c r="BZ520" s="17">
        <v>246.59599593673099</v>
      </c>
      <c r="CA520" s="17">
        <v>6895.5222547225303</v>
      </c>
      <c r="CB520" s="17">
        <v>7752.7896052307096</v>
      </c>
      <c r="CC520" s="17">
        <v>4569.0947662080798</v>
      </c>
      <c r="CD520" s="17">
        <v>5879.7184475583899</v>
      </c>
      <c r="CE520" s="17">
        <v>8718.6300647805801</v>
      </c>
      <c r="CF520" s="17">
        <v>5820.9544682913702</v>
      </c>
      <c r="CG520" s="17">
        <v>6847.3119005556</v>
      </c>
      <c r="CH520" s="17">
        <v>5965.8690364639597</v>
      </c>
      <c r="CI520" s="17">
        <v>0</v>
      </c>
      <c r="CJ520" s="17">
        <v>0</v>
      </c>
      <c r="CK520" s="17">
        <v>0</v>
      </c>
      <c r="CL520" s="17">
        <v>0</v>
      </c>
      <c r="CM520" s="17">
        <v>0</v>
      </c>
      <c r="CN520" s="17">
        <v>0</v>
      </c>
      <c r="CO520" s="17">
        <v>0</v>
      </c>
      <c r="CP520" s="17">
        <v>0</v>
      </c>
      <c r="CQ520" s="17">
        <v>0</v>
      </c>
      <c r="CR520" s="17">
        <v>0</v>
      </c>
      <c r="CS520" s="17">
        <v>0</v>
      </c>
    </row>
    <row r="521" spans="1:97">
      <c r="A521" s="16">
        <v>61</v>
      </c>
      <c r="B521" s="16">
        <v>1</v>
      </c>
      <c r="C521" s="16" t="s">
        <v>1186</v>
      </c>
      <c r="D521" s="16" t="s">
        <v>98</v>
      </c>
      <c r="E521" s="16" t="s">
        <v>98</v>
      </c>
      <c r="F521" s="16" t="s">
        <v>98</v>
      </c>
      <c r="G521" s="16" t="s">
        <v>98</v>
      </c>
      <c r="H521" s="16" t="s">
        <v>1104</v>
      </c>
      <c r="I521" s="16">
        <v>8.1</v>
      </c>
      <c r="J521" s="16">
        <v>248</v>
      </c>
      <c r="K521" s="16">
        <v>27887</v>
      </c>
      <c r="L521" s="16" t="s">
        <v>1187</v>
      </c>
      <c r="M521" s="16">
        <v>2</v>
      </c>
      <c r="N521" s="16">
        <v>2</v>
      </c>
      <c r="O521" s="16">
        <v>1</v>
      </c>
      <c r="P521" s="16">
        <v>2</v>
      </c>
      <c r="Q521" s="16">
        <v>0</v>
      </c>
      <c r="R521" s="16">
        <v>2</v>
      </c>
      <c r="S521" s="16">
        <v>0</v>
      </c>
      <c r="T521" s="16">
        <v>2</v>
      </c>
      <c r="U521" s="16">
        <v>0</v>
      </c>
      <c r="V521" s="16">
        <v>2</v>
      </c>
      <c r="W521" s="17">
        <v>4661.6049800000001</v>
      </c>
      <c r="X521" s="17">
        <v>4662.7871089999999</v>
      </c>
      <c r="Y521" s="17">
        <v>507.70480300000003</v>
      </c>
      <c r="Z521" s="17">
        <v>9871.6191409999992</v>
      </c>
      <c r="AA521" s="17">
        <v>1830.799927</v>
      </c>
      <c r="AB521" s="17">
        <v>4630.4086909999996</v>
      </c>
      <c r="AC521" s="17">
        <v>5996.9995120000003</v>
      </c>
      <c r="AD521" s="17">
        <v>7235.9477539999998</v>
      </c>
      <c r="AE521" s="17">
        <v>4189.2514650000003</v>
      </c>
      <c r="AF521" s="17">
        <v>3785.400635</v>
      </c>
      <c r="AG521" s="17">
        <v>5207.2021350000005</v>
      </c>
      <c r="AH521" s="16">
        <v>0</v>
      </c>
      <c r="AI521" s="17">
        <v>0</v>
      </c>
      <c r="AJ521" s="17">
        <v>0</v>
      </c>
      <c r="AK521" s="17">
        <v>0</v>
      </c>
      <c r="AL521" s="17">
        <v>0</v>
      </c>
      <c r="AM521" s="17">
        <v>0</v>
      </c>
      <c r="AN521" s="17">
        <v>0</v>
      </c>
      <c r="AO521" s="17">
        <v>0</v>
      </c>
      <c r="AP521" s="17">
        <v>0</v>
      </c>
      <c r="AQ521" s="17">
        <v>0</v>
      </c>
      <c r="AR521" s="17">
        <v>0</v>
      </c>
      <c r="AS521" s="17">
        <v>0</v>
      </c>
      <c r="AT521" s="17">
        <v>2389.9875523636301</v>
      </c>
      <c r="AU521" s="17">
        <v>4779.9751047272703</v>
      </c>
      <c r="AV521" s="17">
        <v>0</v>
      </c>
      <c r="AW521" s="17">
        <v>2329.7120933859901</v>
      </c>
      <c r="AX521" s="17">
        <v>4123.4172655993798</v>
      </c>
      <c r="AY521" s="17">
        <v>360.72236254953498</v>
      </c>
      <c r="AZ521" s="17">
        <v>7222.1795245687199</v>
      </c>
      <c r="BA521" s="17">
        <v>3238.23081852822</v>
      </c>
      <c r="BB521" s="17">
        <v>3344.7824246278601</v>
      </c>
      <c r="BC521" s="17">
        <v>3527.3231303162102</v>
      </c>
      <c r="BD521" s="17">
        <v>4997.4168701251701</v>
      </c>
      <c r="BE521" s="17">
        <v>2621.2421579440902</v>
      </c>
      <c r="BF521" s="17">
        <v>2570.5779285306198</v>
      </c>
      <c r="BG521" s="17">
        <v>3699.6976300216702</v>
      </c>
      <c r="BH521" s="17">
        <v>3699.6976300216702</v>
      </c>
      <c r="BI521" s="17">
        <v>0</v>
      </c>
      <c r="BJ521" s="17">
        <v>0</v>
      </c>
      <c r="BK521" s="17">
        <v>0</v>
      </c>
      <c r="BL521" s="17">
        <v>0</v>
      </c>
      <c r="BM521" s="17">
        <v>0</v>
      </c>
      <c r="BN521" s="17">
        <v>0</v>
      </c>
      <c r="BO521" s="17">
        <v>0</v>
      </c>
      <c r="BP521" s="17">
        <v>0</v>
      </c>
      <c r="BQ521" s="17">
        <v>0</v>
      </c>
      <c r="BR521" s="17">
        <v>0</v>
      </c>
      <c r="BS521" s="17">
        <v>0</v>
      </c>
      <c r="BT521" s="17">
        <v>0</v>
      </c>
      <c r="BU521" s="17">
        <v>3699.6976300216702</v>
      </c>
      <c r="BV521" s="18">
        <v>1</v>
      </c>
      <c r="BW521" s="18">
        <v>0</v>
      </c>
      <c r="BX521" s="17">
        <v>2329.7120933859901</v>
      </c>
      <c r="BY521" s="17">
        <v>4123.4172655993798</v>
      </c>
      <c r="BZ521" s="17">
        <v>360.72236254953498</v>
      </c>
      <c r="CA521" s="17">
        <v>7222.1795245687199</v>
      </c>
      <c r="CB521" s="17">
        <v>3238.23081852822</v>
      </c>
      <c r="CC521" s="17">
        <v>3344.7824246278601</v>
      </c>
      <c r="CD521" s="17">
        <v>3527.3231303162102</v>
      </c>
      <c r="CE521" s="17">
        <v>4997.4168701251701</v>
      </c>
      <c r="CF521" s="17">
        <v>2621.2421579440902</v>
      </c>
      <c r="CG521" s="17">
        <v>2570.5779285306198</v>
      </c>
      <c r="CH521" s="17">
        <v>3699.6976300216702</v>
      </c>
      <c r="CI521" s="17">
        <v>0</v>
      </c>
      <c r="CJ521" s="17">
        <v>0</v>
      </c>
      <c r="CK521" s="17">
        <v>0</v>
      </c>
      <c r="CL521" s="17">
        <v>0</v>
      </c>
      <c r="CM521" s="17">
        <v>0</v>
      </c>
      <c r="CN521" s="17">
        <v>0</v>
      </c>
      <c r="CO521" s="17">
        <v>0</v>
      </c>
      <c r="CP521" s="17">
        <v>0</v>
      </c>
      <c r="CQ521" s="17">
        <v>0</v>
      </c>
      <c r="CR521" s="17">
        <v>0</v>
      </c>
      <c r="CS521" s="17">
        <v>0</v>
      </c>
    </row>
    <row r="522" spans="1:97">
      <c r="A522" s="16">
        <v>460</v>
      </c>
      <c r="B522" s="16">
        <v>1</v>
      </c>
      <c r="C522" s="16" t="s">
        <v>1188</v>
      </c>
      <c r="D522" s="16" t="s">
        <v>98</v>
      </c>
      <c r="E522" s="16" t="s">
        <v>98</v>
      </c>
      <c r="F522" s="16" t="s">
        <v>98</v>
      </c>
      <c r="G522" s="16" t="s">
        <v>98</v>
      </c>
      <c r="H522" s="16" t="s">
        <v>1104</v>
      </c>
      <c r="I522" s="16">
        <v>1.1000000000000001</v>
      </c>
      <c r="J522" s="16">
        <v>2471</v>
      </c>
      <c r="K522" s="16">
        <v>265403</v>
      </c>
      <c r="L522" s="16" t="s">
        <v>1189</v>
      </c>
      <c r="M522" s="16">
        <v>2</v>
      </c>
      <c r="N522" s="16">
        <v>2</v>
      </c>
      <c r="O522" s="16">
        <v>1</v>
      </c>
      <c r="P522" s="16">
        <v>2</v>
      </c>
      <c r="Q522" s="16">
        <v>0</v>
      </c>
      <c r="R522" s="16">
        <v>2</v>
      </c>
      <c r="S522" s="16">
        <v>0</v>
      </c>
      <c r="T522" s="16">
        <v>2</v>
      </c>
      <c r="U522" s="16">
        <v>0</v>
      </c>
      <c r="V522" s="16">
        <v>2</v>
      </c>
      <c r="W522" s="17">
        <v>5400.7441410000001</v>
      </c>
      <c r="X522" s="17">
        <v>4114.1259769999997</v>
      </c>
      <c r="Y522" s="17">
        <v>365.09600799999998</v>
      </c>
      <c r="Z522" s="17">
        <v>5370.8085929999997</v>
      </c>
      <c r="AA522" s="17">
        <v>2134.9512319999999</v>
      </c>
      <c r="AB522" s="17">
        <v>4307.3541260000002</v>
      </c>
      <c r="AC522" s="17">
        <v>5093.9519049999999</v>
      </c>
      <c r="AD522" s="17">
        <v>6826.7602539999998</v>
      </c>
      <c r="AE522" s="17">
        <v>6126.9682620000003</v>
      </c>
      <c r="AF522" s="17">
        <v>5761.0994870000004</v>
      </c>
      <c r="AG522" s="17">
        <v>5015.1959969999998</v>
      </c>
      <c r="AH522" s="16">
        <v>0</v>
      </c>
      <c r="AI522" s="17">
        <v>0</v>
      </c>
      <c r="AJ522" s="17">
        <v>0</v>
      </c>
      <c r="AK522" s="17">
        <v>0</v>
      </c>
      <c r="AL522" s="17">
        <v>0</v>
      </c>
      <c r="AM522" s="17">
        <v>0</v>
      </c>
      <c r="AN522" s="17">
        <v>0</v>
      </c>
      <c r="AO522" s="17">
        <v>0</v>
      </c>
      <c r="AP522" s="17">
        <v>0</v>
      </c>
      <c r="AQ522" s="17">
        <v>0</v>
      </c>
      <c r="AR522" s="17">
        <v>0</v>
      </c>
      <c r="AS522" s="17">
        <v>0</v>
      </c>
      <c r="AT522" s="17">
        <v>2296.22981736363</v>
      </c>
      <c r="AU522" s="17">
        <v>4592.45963472727</v>
      </c>
      <c r="AV522" s="17">
        <v>0</v>
      </c>
      <c r="AW522" s="17">
        <v>2699.1087817508001</v>
      </c>
      <c r="AX522" s="17">
        <v>3638.2227388569099</v>
      </c>
      <c r="AY522" s="17">
        <v>259.39934738644502</v>
      </c>
      <c r="AZ522" s="17">
        <v>3929.3395841862898</v>
      </c>
      <c r="BA522" s="17">
        <v>3776.1990120055302</v>
      </c>
      <c r="BB522" s="17">
        <v>3111.42349168787</v>
      </c>
      <c r="BC522" s="17">
        <v>2996.1673905877101</v>
      </c>
      <c r="BD522" s="17">
        <v>4714.8166379145496</v>
      </c>
      <c r="BE522" s="17">
        <v>3833.68428534758</v>
      </c>
      <c r="BF522" s="17">
        <v>3912.2292759247898</v>
      </c>
      <c r="BG522" s="17">
        <v>3563.2779875166302</v>
      </c>
      <c r="BH522" s="17">
        <v>3563.2779875166302</v>
      </c>
      <c r="BI522" s="17">
        <v>0</v>
      </c>
      <c r="BJ522" s="17">
        <v>0</v>
      </c>
      <c r="BK522" s="17">
        <v>0</v>
      </c>
      <c r="BL522" s="17">
        <v>0</v>
      </c>
      <c r="BM522" s="17">
        <v>0</v>
      </c>
      <c r="BN522" s="17">
        <v>0</v>
      </c>
      <c r="BO522" s="17">
        <v>0</v>
      </c>
      <c r="BP522" s="17">
        <v>0</v>
      </c>
      <c r="BQ522" s="17">
        <v>0</v>
      </c>
      <c r="BR522" s="17">
        <v>0</v>
      </c>
      <c r="BS522" s="17">
        <v>0</v>
      </c>
      <c r="BT522" s="17">
        <v>0</v>
      </c>
      <c r="BU522" s="17">
        <v>3563.2779875166302</v>
      </c>
      <c r="BV522" s="18">
        <v>1</v>
      </c>
      <c r="BW522" s="18">
        <v>0</v>
      </c>
      <c r="BX522" s="17">
        <v>2699.1087817508001</v>
      </c>
      <c r="BY522" s="17">
        <v>3638.2227388569099</v>
      </c>
      <c r="BZ522" s="17">
        <v>259.39934738644502</v>
      </c>
      <c r="CA522" s="17">
        <v>3929.3395841862898</v>
      </c>
      <c r="CB522" s="17">
        <v>3776.1990120055302</v>
      </c>
      <c r="CC522" s="17">
        <v>3111.42349168787</v>
      </c>
      <c r="CD522" s="17">
        <v>2996.1673905877101</v>
      </c>
      <c r="CE522" s="17">
        <v>4714.8166379145496</v>
      </c>
      <c r="CF522" s="17">
        <v>3833.68428534758</v>
      </c>
      <c r="CG522" s="17">
        <v>3912.2292759247898</v>
      </c>
      <c r="CH522" s="17">
        <v>3563.2779875166302</v>
      </c>
      <c r="CI522" s="17">
        <v>0</v>
      </c>
      <c r="CJ522" s="17">
        <v>0</v>
      </c>
      <c r="CK522" s="17">
        <v>0</v>
      </c>
      <c r="CL522" s="17">
        <v>0</v>
      </c>
      <c r="CM522" s="17">
        <v>0</v>
      </c>
      <c r="CN522" s="17">
        <v>0</v>
      </c>
      <c r="CO522" s="17">
        <v>0</v>
      </c>
      <c r="CP522" s="17">
        <v>0</v>
      </c>
      <c r="CQ522" s="17">
        <v>0</v>
      </c>
      <c r="CR522" s="17">
        <v>0</v>
      </c>
      <c r="CS522" s="17">
        <v>0</v>
      </c>
    </row>
    <row r="523" spans="1:97">
      <c r="A523" s="16">
        <v>225</v>
      </c>
      <c r="B523" s="16">
        <v>1</v>
      </c>
      <c r="C523" s="16" t="s">
        <v>1190</v>
      </c>
      <c r="D523" s="16" t="s">
        <v>98</v>
      </c>
      <c r="E523" s="16" t="s">
        <v>98</v>
      </c>
      <c r="F523" s="16" t="s">
        <v>1191</v>
      </c>
      <c r="G523" s="16" t="s">
        <v>98</v>
      </c>
      <c r="H523" s="16" t="s">
        <v>1192</v>
      </c>
      <c r="I523" s="16">
        <v>11.3</v>
      </c>
      <c r="J523" s="16">
        <v>247</v>
      </c>
      <c r="K523" s="16">
        <v>26558</v>
      </c>
      <c r="L523" s="16" t="s">
        <v>1193</v>
      </c>
      <c r="M523" s="16">
        <v>5</v>
      </c>
      <c r="N523" s="16">
        <v>0</v>
      </c>
      <c r="O523" s="16">
        <v>0</v>
      </c>
      <c r="P523" s="16">
        <v>2</v>
      </c>
      <c r="Q523" s="16">
        <v>3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7">
        <v>0</v>
      </c>
      <c r="X523" s="17">
        <v>0</v>
      </c>
      <c r="Y523" s="17">
        <v>0</v>
      </c>
      <c r="Z523" s="17">
        <v>0</v>
      </c>
      <c r="AA523" s="17">
        <v>0</v>
      </c>
      <c r="AB523" s="17">
        <v>0</v>
      </c>
      <c r="AC523" s="17">
        <v>0</v>
      </c>
      <c r="AD523" s="17">
        <v>0</v>
      </c>
      <c r="AE523" s="17">
        <v>0</v>
      </c>
      <c r="AF523" s="17">
        <v>0</v>
      </c>
      <c r="AG523" s="17">
        <v>0</v>
      </c>
      <c r="AH523" s="16">
        <v>0</v>
      </c>
      <c r="AI523" s="17">
        <v>0</v>
      </c>
      <c r="AJ523" s="17">
        <v>0</v>
      </c>
      <c r="AK523" s="17">
        <v>0</v>
      </c>
      <c r="AL523" s="17">
        <v>0</v>
      </c>
      <c r="AM523" s="17">
        <v>0</v>
      </c>
      <c r="AN523" s="17">
        <v>0</v>
      </c>
      <c r="AO523" s="17">
        <v>0</v>
      </c>
      <c r="AP523" s="17">
        <v>0</v>
      </c>
      <c r="AQ523" s="17">
        <v>0</v>
      </c>
      <c r="AR523" s="17">
        <v>0</v>
      </c>
      <c r="AS523" s="17">
        <v>0</v>
      </c>
      <c r="AT523" s="17">
        <v>0</v>
      </c>
      <c r="AU523" s="17">
        <v>0</v>
      </c>
      <c r="AV523" s="17">
        <v>0</v>
      </c>
      <c r="AW523" s="17">
        <v>0</v>
      </c>
      <c r="AX523" s="17">
        <v>0</v>
      </c>
      <c r="AY523" s="17">
        <v>0</v>
      </c>
      <c r="AZ523" s="17">
        <v>0</v>
      </c>
      <c r="BA523" s="17">
        <v>0</v>
      </c>
      <c r="BB523" s="17">
        <v>0</v>
      </c>
      <c r="BC523" s="17">
        <v>0</v>
      </c>
      <c r="BD523" s="17">
        <v>0</v>
      </c>
      <c r="BE523" s="17">
        <v>0</v>
      </c>
      <c r="BF523" s="17">
        <v>0</v>
      </c>
      <c r="BG523" s="17">
        <v>0</v>
      </c>
      <c r="BH523" s="17">
        <v>0</v>
      </c>
      <c r="BI523" s="17">
        <v>0</v>
      </c>
      <c r="BJ523" s="17">
        <v>0</v>
      </c>
      <c r="BK523" s="17">
        <v>0</v>
      </c>
      <c r="BL523" s="17">
        <v>0</v>
      </c>
      <c r="BM523" s="17">
        <v>0</v>
      </c>
      <c r="BN523" s="17">
        <v>0</v>
      </c>
      <c r="BO523" s="17">
        <v>0</v>
      </c>
      <c r="BP523" s="17">
        <v>0</v>
      </c>
      <c r="BQ523" s="17">
        <v>0</v>
      </c>
      <c r="BR523" s="17">
        <v>0</v>
      </c>
      <c r="BS523" s="17">
        <v>0</v>
      </c>
      <c r="BT523" s="17">
        <v>0</v>
      </c>
      <c r="BU523" s="17">
        <v>0</v>
      </c>
      <c r="BV523" s="18">
        <v>0</v>
      </c>
      <c r="BW523" s="18">
        <v>0</v>
      </c>
      <c r="BX523" s="17">
        <v>0</v>
      </c>
      <c r="BY523" s="17">
        <v>0</v>
      </c>
      <c r="BZ523" s="17">
        <v>0</v>
      </c>
      <c r="CA523" s="17">
        <v>0</v>
      </c>
      <c r="CB523" s="17">
        <v>0</v>
      </c>
      <c r="CC523" s="17">
        <v>0</v>
      </c>
      <c r="CD523" s="17">
        <v>0</v>
      </c>
      <c r="CE523" s="17">
        <v>0</v>
      </c>
      <c r="CF523" s="17">
        <v>0</v>
      </c>
      <c r="CG523" s="17">
        <v>0</v>
      </c>
      <c r="CH523" s="17">
        <v>0</v>
      </c>
      <c r="CI523" s="17">
        <v>0</v>
      </c>
      <c r="CJ523" s="17">
        <v>0</v>
      </c>
      <c r="CK523" s="17">
        <v>0</v>
      </c>
      <c r="CL523" s="17">
        <v>0</v>
      </c>
      <c r="CM523" s="17">
        <v>0</v>
      </c>
      <c r="CN523" s="17">
        <v>0</v>
      </c>
      <c r="CO523" s="17">
        <v>0</v>
      </c>
      <c r="CP523" s="17">
        <v>0</v>
      </c>
      <c r="CQ523" s="17">
        <v>0</v>
      </c>
      <c r="CR523" s="17">
        <v>0</v>
      </c>
      <c r="CS523" s="17">
        <v>0</v>
      </c>
    </row>
    <row r="524" spans="1:97">
      <c r="A524" s="16">
        <v>253</v>
      </c>
      <c r="B524" s="16">
        <v>1</v>
      </c>
      <c r="C524" s="16" t="s">
        <v>1194</v>
      </c>
      <c r="D524" s="16" t="s">
        <v>98</v>
      </c>
      <c r="E524" s="16" t="s">
        <v>98</v>
      </c>
      <c r="F524" s="16" t="s">
        <v>1195</v>
      </c>
      <c r="G524" s="16" t="s">
        <v>98</v>
      </c>
      <c r="H524" s="16" t="s">
        <v>1192</v>
      </c>
      <c r="I524" s="16">
        <v>4.0999999999999996</v>
      </c>
      <c r="J524" s="16">
        <v>364</v>
      </c>
      <c r="K524" s="16">
        <v>39455</v>
      </c>
      <c r="L524" s="16" t="s">
        <v>1196</v>
      </c>
      <c r="M524" s="16">
        <v>3</v>
      </c>
      <c r="N524" s="16">
        <v>0</v>
      </c>
      <c r="O524" s="16">
        <v>0</v>
      </c>
      <c r="P524" s="16">
        <v>3</v>
      </c>
      <c r="Q524" s="16">
        <v>0</v>
      </c>
      <c r="R524" s="16">
        <v>0</v>
      </c>
      <c r="S524" s="16">
        <v>0</v>
      </c>
      <c r="T524" s="16">
        <v>0</v>
      </c>
      <c r="U524" s="16">
        <v>0</v>
      </c>
      <c r="V524" s="16">
        <v>0</v>
      </c>
      <c r="W524" s="17">
        <v>0</v>
      </c>
      <c r="X524" s="17">
        <v>0</v>
      </c>
      <c r="Y524" s="17">
        <v>0</v>
      </c>
      <c r="Z524" s="17">
        <v>0</v>
      </c>
      <c r="AA524" s="17">
        <v>0</v>
      </c>
      <c r="AB524" s="17">
        <v>0</v>
      </c>
      <c r="AC524" s="17">
        <v>0</v>
      </c>
      <c r="AD524" s="17">
        <v>0</v>
      </c>
      <c r="AE524" s="17">
        <v>0</v>
      </c>
      <c r="AF524" s="17">
        <v>0</v>
      </c>
      <c r="AG524" s="17">
        <v>0</v>
      </c>
      <c r="AH524" s="16">
        <v>0</v>
      </c>
      <c r="AI524" s="17">
        <v>0</v>
      </c>
      <c r="AJ524" s="17">
        <v>0</v>
      </c>
      <c r="AK524" s="17">
        <v>0</v>
      </c>
      <c r="AL524" s="17">
        <v>0</v>
      </c>
      <c r="AM524" s="17">
        <v>0</v>
      </c>
      <c r="AN524" s="17">
        <v>0</v>
      </c>
      <c r="AO524" s="17">
        <v>0</v>
      </c>
      <c r="AP524" s="17">
        <v>0</v>
      </c>
      <c r="AQ524" s="17">
        <v>0</v>
      </c>
      <c r="AR524" s="17">
        <v>0</v>
      </c>
      <c r="AS524" s="17">
        <v>0</v>
      </c>
      <c r="AT524" s="17">
        <v>0</v>
      </c>
      <c r="AU524" s="17">
        <v>0</v>
      </c>
      <c r="AV524" s="17">
        <v>0</v>
      </c>
      <c r="AW524" s="17">
        <v>0</v>
      </c>
      <c r="AX524" s="17">
        <v>0</v>
      </c>
      <c r="AY524" s="17">
        <v>0</v>
      </c>
      <c r="AZ524" s="17">
        <v>0</v>
      </c>
      <c r="BA524" s="17">
        <v>0</v>
      </c>
      <c r="BB524" s="17">
        <v>0</v>
      </c>
      <c r="BC524" s="17">
        <v>0</v>
      </c>
      <c r="BD524" s="17">
        <v>0</v>
      </c>
      <c r="BE524" s="17">
        <v>0</v>
      </c>
      <c r="BF524" s="17">
        <v>0</v>
      </c>
      <c r="BG524" s="17">
        <v>0</v>
      </c>
      <c r="BH524" s="17">
        <v>0</v>
      </c>
      <c r="BI524" s="17">
        <v>0</v>
      </c>
      <c r="BJ524" s="17">
        <v>0</v>
      </c>
      <c r="BK524" s="17">
        <v>0</v>
      </c>
      <c r="BL524" s="17">
        <v>0</v>
      </c>
      <c r="BM524" s="17">
        <v>0</v>
      </c>
      <c r="BN524" s="17">
        <v>0</v>
      </c>
      <c r="BO524" s="17">
        <v>0</v>
      </c>
      <c r="BP524" s="17">
        <v>0</v>
      </c>
      <c r="BQ524" s="17">
        <v>0</v>
      </c>
      <c r="BR524" s="17">
        <v>0</v>
      </c>
      <c r="BS524" s="17">
        <v>0</v>
      </c>
      <c r="BT524" s="17">
        <v>0</v>
      </c>
      <c r="BU524" s="17">
        <v>0</v>
      </c>
      <c r="BV524" s="18">
        <v>0</v>
      </c>
      <c r="BW524" s="18">
        <v>0</v>
      </c>
      <c r="BX524" s="17">
        <v>0</v>
      </c>
      <c r="BY524" s="17">
        <v>0</v>
      </c>
      <c r="BZ524" s="17">
        <v>0</v>
      </c>
      <c r="CA524" s="17">
        <v>0</v>
      </c>
      <c r="CB524" s="17">
        <v>0</v>
      </c>
      <c r="CC524" s="17">
        <v>0</v>
      </c>
      <c r="CD524" s="17">
        <v>0</v>
      </c>
      <c r="CE524" s="17">
        <v>0</v>
      </c>
      <c r="CF524" s="17">
        <v>0</v>
      </c>
      <c r="CG524" s="17">
        <v>0</v>
      </c>
      <c r="CH524" s="17">
        <v>0</v>
      </c>
      <c r="CI524" s="17">
        <v>0</v>
      </c>
      <c r="CJ524" s="17">
        <v>0</v>
      </c>
      <c r="CK524" s="17">
        <v>0</v>
      </c>
      <c r="CL524" s="17">
        <v>0</v>
      </c>
      <c r="CM524" s="17">
        <v>0</v>
      </c>
      <c r="CN524" s="17">
        <v>0</v>
      </c>
      <c r="CO524" s="17">
        <v>0</v>
      </c>
      <c r="CP524" s="17">
        <v>0</v>
      </c>
      <c r="CQ524" s="17">
        <v>0</v>
      </c>
      <c r="CR524" s="17">
        <v>0</v>
      </c>
      <c r="CS524" s="17">
        <v>0</v>
      </c>
    </row>
    <row r="525" spans="1:97">
      <c r="A525" s="16">
        <v>258</v>
      </c>
      <c r="B525" s="16">
        <v>1</v>
      </c>
      <c r="C525" s="16" t="s">
        <v>1197</v>
      </c>
      <c r="D525" s="16" t="s">
        <v>1198</v>
      </c>
      <c r="E525" s="16" t="s">
        <v>98</v>
      </c>
      <c r="F525" s="16" t="s">
        <v>400</v>
      </c>
      <c r="G525" s="16" t="s">
        <v>98</v>
      </c>
      <c r="H525" s="16" t="s">
        <v>1192</v>
      </c>
      <c r="I525" s="16">
        <v>8.6999999999999993</v>
      </c>
      <c r="J525" s="16">
        <v>641</v>
      </c>
      <c r="K525" s="16">
        <v>70051</v>
      </c>
      <c r="L525" s="16" t="s">
        <v>1199</v>
      </c>
      <c r="M525" s="16">
        <v>14</v>
      </c>
      <c r="N525" s="16">
        <v>0</v>
      </c>
      <c r="O525" s="16">
        <v>0</v>
      </c>
      <c r="P525" s="16">
        <v>6</v>
      </c>
      <c r="Q525" s="16">
        <v>8</v>
      </c>
      <c r="R525" s="16">
        <v>0</v>
      </c>
      <c r="S525" s="16">
        <v>0</v>
      </c>
      <c r="T525" s="16">
        <v>0</v>
      </c>
      <c r="U525" s="16">
        <v>0.5</v>
      </c>
      <c r="V525" s="16">
        <v>0</v>
      </c>
      <c r="W525" s="17">
        <v>0</v>
      </c>
      <c r="X525" s="17">
        <v>0</v>
      </c>
      <c r="Y525" s="17">
        <v>0</v>
      </c>
      <c r="Z525" s="17">
        <v>0</v>
      </c>
      <c r="AA525" s="17">
        <v>0</v>
      </c>
      <c r="AB525" s="17">
        <v>0</v>
      </c>
      <c r="AC525" s="17">
        <v>0</v>
      </c>
      <c r="AD525" s="17">
        <v>0</v>
      </c>
      <c r="AE525" s="17">
        <v>0</v>
      </c>
      <c r="AF525" s="17">
        <v>0</v>
      </c>
      <c r="AG525" s="17">
        <v>0</v>
      </c>
      <c r="AH525" s="16">
        <v>0</v>
      </c>
      <c r="AI525" s="17">
        <v>0</v>
      </c>
      <c r="AJ525" s="17">
        <v>0</v>
      </c>
      <c r="AK525" s="17">
        <v>0</v>
      </c>
      <c r="AL525" s="17">
        <v>0</v>
      </c>
      <c r="AM525" s="17">
        <v>0</v>
      </c>
      <c r="AN525" s="17">
        <v>0</v>
      </c>
      <c r="AO525" s="17">
        <v>0</v>
      </c>
      <c r="AP525" s="17">
        <v>0</v>
      </c>
      <c r="AQ525" s="17">
        <v>0</v>
      </c>
      <c r="AR525" s="17">
        <v>0</v>
      </c>
      <c r="AS525" s="17">
        <v>0</v>
      </c>
      <c r="AT525" s="17">
        <v>0</v>
      </c>
      <c r="AU525" s="17">
        <v>0</v>
      </c>
      <c r="AV525" s="17">
        <v>0</v>
      </c>
      <c r="AW525" s="17">
        <v>0</v>
      </c>
      <c r="AX525" s="17">
        <v>0</v>
      </c>
      <c r="AY525" s="17">
        <v>0</v>
      </c>
      <c r="AZ525" s="17">
        <v>0</v>
      </c>
      <c r="BA525" s="17">
        <v>0</v>
      </c>
      <c r="BB525" s="17">
        <v>0</v>
      </c>
      <c r="BC525" s="17">
        <v>0</v>
      </c>
      <c r="BD525" s="17">
        <v>0</v>
      </c>
      <c r="BE525" s="17">
        <v>0</v>
      </c>
      <c r="BF525" s="17">
        <v>0</v>
      </c>
      <c r="BG525" s="17">
        <v>0</v>
      </c>
      <c r="BH525" s="17">
        <v>0</v>
      </c>
      <c r="BI525" s="17">
        <v>0</v>
      </c>
      <c r="BJ525" s="17">
        <v>0</v>
      </c>
      <c r="BK525" s="17">
        <v>0</v>
      </c>
      <c r="BL525" s="17">
        <v>0</v>
      </c>
      <c r="BM525" s="17">
        <v>0</v>
      </c>
      <c r="BN525" s="17">
        <v>0</v>
      </c>
      <c r="BO525" s="17">
        <v>0</v>
      </c>
      <c r="BP525" s="17">
        <v>0</v>
      </c>
      <c r="BQ525" s="17">
        <v>0</v>
      </c>
      <c r="BR525" s="17">
        <v>0</v>
      </c>
      <c r="BS525" s="17">
        <v>0</v>
      </c>
      <c r="BT525" s="17">
        <v>0</v>
      </c>
      <c r="BU525" s="17">
        <v>0</v>
      </c>
      <c r="BV525" s="18">
        <v>0</v>
      </c>
      <c r="BW525" s="18">
        <v>0</v>
      </c>
      <c r="BX525" s="17">
        <v>0</v>
      </c>
      <c r="BY525" s="17">
        <v>0</v>
      </c>
      <c r="BZ525" s="17">
        <v>0</v>
      </c>
      <c r="CA525" s="17">
        <v>0</v>
      </c>
      <c r="CB525" s="17">
        <v>0</v>
      </c>
      <c r="CC525" s="17">
        <v>0</v>
      </c>
      <c r="CD525" s="17">
        <v>0</v>
      </c>
      <c r="CE525" s="17">
        <v>0</v>
      </c>
      <c r="CF525" s="17">
        <v>0</v>
      </c>
      <c r="CG525" s="17">
        <v>0</v>
      </c>
      <c r="CH525" s="17">
        <v>0</v>
      </c>
      <c r="CI525" s="17">
        <v>0</v>
      </c>
      <c r="CJ525" s="17">
        <v>0</v>
      </c>
      <c r="CK525" s="17">
        <v>0</v>
      </c>
      <c r="CL525" s="17">
        <v>0</v>
      </c>
      <c r="CM525" s="17">
        <v>0</v>
      </c>
      <c r="CN525" s="17">
        <v>0</v>
      </c>
      <c r="CO525" s="17">
        <v>0</v>
      </c>
      <c r="CP525" s="17">
        <v>0</v>
      </c>
      <c r="CQ525" s="17">
        <v>0</v>
      </c>
      <c r="CR525" s="17">
        <v>0</v>
      </c>
      <c r="CS525" s="17">
        <v>0</v>
      </c>
    </row>
    <row r="526" spans="1:97">
      <c r="A526">
        <v>48</v>
      </c>
      <c r="B526">
        <v>1</v>
      </c>
      <c r="C526" t="s">
        <v>1200</v>
      </c>
      <c r="D526" t="s">
        <v>98</v>
      </c>
      <c r="E526" t="s">
        <v>98</v>
      </c>
      <c r="F526" t="s">
        <v>98</v>
      </c>
      <c r="G526" t="s">
        <v>1201</v>
      </c>
      <c r="H526" t="s">
        <v>98</v>
      </c>
      <c r="I526">
        <v>38.5</v>
      </c>
      <c r="J526">
        <v>117</v>
      </c>
      <c r="K526">
        <v>12820</v>
      </c>
      <c r="L526" t="s">
        <v>1202</v>
      </c>
      <c r="M526">
        <v>7</v>
      </c>
      <c r="N526">
        <v>7</v>
      </c>
      <c r="O526">
        <v>1</v>
      </c>
      <c r="P526">
        <v>4</v>
      </c>
      <c r="Q526">
        <v>3</v>
      </c>
      <c r="R526">
        <v>4</v>
      </c>
      <c r="S526">
        <v>3</v>
      </c>
      <c r="T526">
        <v>4</v>
      </c>
      <c r="U526">
        <v>3</v>
      </c>
      <c r="V526">
        <v>4</v>
      </c>
      <c r="W526" s="1">
        <v>320727.91820000001</v>
      </c>
      <c r="X526" s="1">
        <v>245403.16</v>
      </c>
      <c r="Y526" s="1">
        <v>95759.185490000003</v>
      </c>
      <c r="Z526" s="1">
        <v>262461.39500000002</v>
      </c>
      <c r="AA526" s="1">
        <v>160712.90470000001</v>
      </c>
      <c r="AB526" s="1">
        <v>210804.74230000001</v>
      </c>
      <c r="AC526" s="1">
        <v>276410.70309999998</v>
      </c>
      <c r="AD526" s="1">
        <v>300727.7512</v>
      </c>
      <c r="AE526" s="1">
        <v>211885.31630000001</v>
      </c>
      <c r="AF526" s="1">
        <v>212640.68460000001</v>
      </c>
      <c r="AG526" s="1">
        <v>244641.6195</v>
      </c>
      <c r="AH526">
        <v>3</v>
      </c>
      <c r="AI526" s="1">
        <v>16037.52881</v>
      </c>
      <c r="AJ526" s="1">
        <v>17602.904790000001</v>
      </c>
      <c r="AK526" s="1">
        <v>18491.028320000001</v>
      </c>
      <c r="AL526" s="1">
        <v>16651.222659999999</v>
      </c>
      <c r="AM526" s="1">
        <v>16938.680660000002</v>
      </c>
      <c r="AN526" s="1">
        <v>17660.93262</v>
      </c>
      <c r="AO526" s="1">
        <v>18870.237550000002</v>
      </c>
      <c r="AP526" s="1">
        <v>15223.716549999999</v>
      </c>
      <c r="AQ526" s="1">
        <v>11038.92029</v>
      </c>
      <c r="AR526" s="1">
        <v>20203.91589</v>
      </c>
      <c r="AS526" s="1">
        <v>16871.908810000001</v>
      </c>
      <c r="AT526" s="1">
        <v>0</v>
      </c>
      <c r="AU526" s="1">
        <v>231106.85276272701</v>
      </c>
      <c r="AV526" s="1">
        <v>16871.908813636299</v>
      </c>
    </row>
    <row r="527" spans="1:97">
      <c r="A527">
        <v>52</v>
      </c>
      <c r="B527">
        <v>1</v>
      </c>
      <c r="C527" t="s">
        <v>1203</v>
      </c>
      <c r="D527" t="s">
        <v>98</v>
      </c>
      <c r="E527" t="s">
        <v>98</v>
      </c>
      <c r="F527" t="s">
        <v>1204</v>
      </c>
      <c r="G527" t="s">
        <v>1201</v>
      </c>
      <c r="H527" t="s">
        <v>98</v>
      </c>
      <c r="I527">
        <v>35</v>
      </c>
      <c r="J527">
        <v>214</v>
      </c>
      <c r="K527">
        <v>23063</v>
      </c>
      <c r="L527" t="s">
        <v>1205</v>
      </c>
      <c r="M527">
        <v>21</v>
      </c>
      <c r="N527">
        <v>12</v>
      </c>
      <c r="O527">
        <v>0.57099999999999995</v>
      </c>
      <c r="P527">
        <v>11</v>
      </c>
      <c r="Q527">
        <v>10</v>
      </c>
      <c r="R527">
        <v>7</v>
      </c>
      <c r="S527">
        <v>5</v>
      </c>
      <c r="T527">
        <v>8.1199999999999992</v>
      </c>
      <c r="U527">
        <v>5.8620000000000001</v>
      </c>
      <c r="V527">
        <v>7</v>
      </c>
      <c r="W527" s="1">
        <v>2392099.9079999998</v>
      </c>
      <c r="X527" s="1">
        <v>1016985.085</v>
      </c>
      <c r="Y527" s="1">
        <v>244927.17110000001</v>
      </c>
      <c r="Z527" s="1">
        <v>989879.99979999999</v>
      </c>
      <c r="AA527" s="1">
        <v>854865.02260000003</v>
      </c>
      <c r="AB527" s="1">
        <v>676486.19339999999</v>
      </c>
      <c r="AC527" s="1">
        <v>1543705.497</v>
      </c>
      <c r="AD527" s="1">
        <v>844213.28879999998</v>
      </c>
      <c r="AE527" s="1">
        <v>967485.91379999998</v>
      </c>
      <c r="AF527" s="1">
        <v>907890.82669999998</v>
      </c>
      <c r="AG527" s="1">
        <v>1132623.5260000001</v>
      </c>
      <c r="AH527">
        <v>5</v>
      </c>
      <c r="AI527" s="1">
        <v>101672.4893</v>
      </c>
      <c r="AJ527" s="1">
        <v>51904.001459999999</v>
      </c>
      <c r="AK527" s="1">
        <v>60838.649420000002</v>
      </c>
      <c r="AL527" s="1">
        <v>44163.434690000002</v>
      </c>
      <c r="AM527" s="1">
        <v>41793.813479999997</v>
      </c>
      <c r="AN527" s="1">
        <v>31087.165649999999</v>
      </c>
      <c r="AO527" s="1">
        <v>39722.913330000003</v>
      </c>
      <c r="AP527" s="1">
        <v>34264.990839999999</v>
      </c>
      <c r="AQ527" s="1">
        <v>21142.650880000001</v>
      </c>
      <c r="AR527" s="1">
        <v>44128.481930000002</v>
      </c>
      <c r="AS527" s="1">
        <v>47071.859100000001</v>
      </c>
      <c r="AT527" s="1">
        <v>0</v>
      </c>
      <c r="AU527" s="1">
        <v>1051923.8574727201</v>
      </c>
      <c r="AV527" s="1">
        <v>47071.859098181798</v>
      </c>
    </row>
    <row r="528" spans="1:97">
      <c r="A528">
        <v>110</v>
      </c>
      <c r="B528">
        <v>1</v>
      </c>
      <c r="C528" t="s">
        <v>1206</v>
      </c>
      <c r="D528" t="s">
        <v>98</v>
      </c>
      <c r="E528" t="s">
        <v>98</v>
      </c>
      <c r="F528" t="s">
        <v>98</v>
      </c>
      <c r="G528" t="s">
        <v>1201</v>
      </c>
      <c r="H528" t="s">
        <v>98</v>
      </c>
      <c r="I528">
        <v>35.4</v>
      </c>
      <c r="J528">
        <v>418</v>
      </c>
      <c r="K528">
        <v>46736</v>
      </c>
      <c r="L528" t="s">
        <v>1207</v>
      </c>
      <c r="M528">
        <v>55</v>
      </c>
      <c r="N528">
        <v>55</v>
      </c>
      <c r="O528">
        <v>1</v>
      </c>
      <c r="P528">
        <v>25</v>
      </c>
      <c r="Q528">
        <v>30</v>
      </c>
      <c r="R528">
        <v>25</v>
      </c>
      <c r="S528">
        <v>30</v>
      </c>
      <c r="T528">
        <v>25</v>
      </c>
      <c r="U528">
        <v>30</v>
      </c>
      <c r="V528">
        <v>25</v>
      </c>
      <c r="W528" s="1">
        <v>2159015.182</v>
      </c>
      <c r="X528" s="1">
        <v>1074374.3430000001</v>
      </c>
      <c r="Y528" s="1">
        <v>209356.37090000001</v>
      </c>
      <c r="Z528" s="1">
        <v>1022068.334</v>
      </c>
      <c r="AA528" s="1">
        <v>595400.94019999995</v>
      </c>
      <c r="AB528" s="1">
        <v>595080.7487</v>
      </c>
      <c r="AC528" s="1">
        <v>3014976.716</v>
      </c>
      <c r="AD528" s="1">
        <v>1665434.781</v>
      </c>
      <c r="AE528" s="1">
        <v>1405788.439</v>
      </c>
      <c r="AF528" s="1">
        <v>1659202.2290000001</v>
      </c>
      <c r="AG528" s="1">
        <v>1465704.635</v>
      </c>
      <c r="AH528">
        <v>30</v>
      </c>
      <c r="AI528" s="1">
        <v>1949005.5</v>
      </c>
      <c r="AJ528" s="1">
        <v>342147.47399999999</v>
      </c>
      <c r="AK528" s="1">
        <v>2825948.7170000002</v>
      </c>
      <c r="AL528" s="1">
        <v>661015.44539999997</v>
      </c>
      <c r="AM528" s="1">
        <v>1168752.56</v>
      </c>
      <c r="AN528" s="1">
        <v>694352.08360000001</v>
      </c>
      <c r="AO528" s="1">
        <v>1320847.8330000001</v>
      </c>
      <c r="AP528" s="1">
        <v>716405.18070000003</v>
      </c>
      <c r="AQ528" s="1">
        <v>265219.37729999999</v>
      </c>
      <c r="AR528" s="1">
        <v>1135986.5589999999</v>
      </c>
      <c r="AS528" s="1">
        <v>1107968.0730000001</v>
      </c>
      <c r="AT528" s="1">
        <v>0</v>
      </c>
      <c r="AU528" s="1">
        <v>1351491.15625454</v>
      </c>
      <c r="AV528" s="1">
        <v>1107968.0730000001</v>
      </c>
    </row>
    <row r="529" spans="1:48">
      <c r="A529">
        <v>121</v>
      </c>
      <c r="B529">
        <v>1</v>
      </c>
      <c r="C529" t="s">
        <v>1208</v>
      </c>
      <c r="D529" t="s">
        <v>98</v>
      </c>
      <c r="E529" t="s">
        <v>98</v>
      </c>
      <c r="F529" t="s">
        <v>98</v>
      </c>
      <c r="G529" t="s">
        <v>1201</v>
      </c>
      <c r="H529" t="s">
        <v>98</v>
      </c>
      <c r="I529">
        <v>20.8</v>
      </c>
      <c r="J529">
        <v>159</v>
      </c>
      <c r="K529">
        <v>18098</v>
      </c>
      <c r="L529" t="s">
        <v>1209</v>
      </c>
      <c r="M529">
        <v>12</v>
      </c>
      <c r="N529">
        <v>12</v>
      </c>
      <c r="O529">
        <v>1</v>
      </c>
      <c r="P529">
        <v>8</v>
      </c>
      <c r="Q529">
        <v>4</v>
      </c>
      <c r="R529">
        <v>8</v>
      </c>
      <c r="S529">
        <v>4</v>
      </c>
      <c r="T529">
        <v>8</v>
      </c>
      <c r="U529">
        <v>4</v>
      </c>
      <c r="V529">
        <v>8</v>
      </c>
      <c r="W529" s="1">
        <v>118193.8394</v>
      </c>
      <c r="X529" s="1">
        <v>121557.36040000001</v>
      </c>
      <c r="Y529" s="1">
        <v>4514.2626339999997</v>
      </c>
      <c r="Z529" s="1">
        <v>205016.95559999999</v>
      </c>
      <c r="AA529" s="1">
        <v>82649.170899999997</v>
      </c>
      <c r="AB529" s="1">
        <v>70289.208920000005</v>
      </c>
      <c r="AC529" s="1">
        <v>162483.9198</v>
      </c>
      <c r="AD529" s="1">
        <v>161660.74679999999</v>
      </c>
      <c r="AE529" s="1">
        <v>138333.1421</v>
      </c>
      <c r="AF529" s="1">
        <v>173766.4834</v>
      </c>
      <c r="AG529" s="1">
        <v>137105.64749999999</v>
      </c>
      <c r="AH529">
        <v>4</v>
      </c>
      <c r="AI529" s="1">
        <v>55143.683590000001</v>
      </c>
      <c r="AJ529" s="1">
        <v>44466.497560000003</v>
      </c>
      <c r="AK529" s="1">
        <v>45874.160640000002</v>
      </c>
      <c r="AL529" s="1">
        <v>56864.15137</v>
      </c>
      <c r="AM529" s="1">
        <v>50310.916010000001</v>
      </c>
      <c r="AN529" s="1">
        <v>73287.044429999994</v>
      </c>
      <c r="AO529" s="1">
        <v>92456.251950000005</v>
      </c>
      <c r="AP529" s="1">
        <v>93977.571290000007</v>
      </c>
      <c r="AQ529" s="1">
        <v>51015.984859999997</v>
      </c>
      <c r="AR529" s="1">
        <v>73907.087889999995</v>
      </c>
      <c r="AS529" s="1">
        <v>63730.33496</v>
      </c>
      <c r="AT529" s="1">
        <v>0</v>
      </c>
      <c r="AU529" s="1">
        <v>125051.88522308999</v>
      </c>
      <c r="AV529" s="1">
        <v>63730.334959090898</v>
      </c>
    </row>
    <row r="530" spans="1:48">
      <c r="A530">
        <v>122</v>
      </c>
      <c r="B530">
        <v>1</v>
      </c>
      <c r="C530" t="s">
        <v>1210</v>
      </c>
      <c r="D530" t="s">
        <v>98</v>
      </c>
      <c r="E530" t="s">
        <v>98</v>
      </c>
      <c r="F530" t="s">
        <v>98</v>
      </c>
      <c r="G530" t="s">
        <v>1201</v>
      </c>
      <c r="H530" t="s">
        <v>98</v>
      </c>
      <c r="I530">
        <v>5.5</v>
      </c>
      <c r="J530">
        <v>764</v>
      </c>
      <c r="K530">
        <v>83283</v>
      </c>
      <c r="L530" t="s">
        <v>1211</v>
      </c>
      <c r="M530">
        <v>8</v>
      </c>
      <c r="N530">
        <v>8</v>
      </c>
      <c r="O530">
        <v>1</v>
      </c>
      <c r="P530">
        <v>1</v>
      </c>
      <c r="Q530">
        <v>7</v>
      </c>
      <c r="R530">
        <v>1</v>
      </c>
      <c r="S530">
        <v>7</v>
      </c>
      <c r="T530">
        <v>1</v>
      </c>
      <c r="U530">
        <v>7</v>
      </c>
      <c r="V530">
        <v>1</v>
      </c>
      <c r="W530" s="1">
        <v>20623.439450000002</v>
      </c>
      <c r="X530" s="1">
        <v>10355.05078</v>
      </c>
      <c r="Y530" s="1">
        <v>1093.4064940000001</v>
      </c>
      <c r="Z530" s="1">
        <v>11773.76758</v>
      </c>
      <c r="AA530" s="1">
        <v>3063.7104490000002</v>
      </c>
      <c r="AB530" s="1">
        <v>6870.8452150000003</v>
      </c>
      <c r="AC530" s="1">
        <v>9732.9550780000009</v>
      </c>
      <c r="AD530" s="1">
        <v>5535.0185549999997</v>
      </c>
      <c r="AE530" s="1">
        <v>10043.57129</v>
      </c>
      <c r="AF530" s="1">
        <v>7605.5102539999998</v>
      </c>
      <c r="AG530" s="1">
        <v>9511.5409610000006</v>
      </c>
      <c r="AH530">
        <v>7</v>
      </c>
      <c r="AI530" s="1">
        <v>26417.680420000001</v>
      </c>
      <c r="AJ530" s="1">
        <v>28695.497739999999</v>
      </c>
      <c r="AK530" s="1">
        <v>23969.023710000001</v>
      </c>
      <c r="AL530" s="1">
        <v>49231.813110000003</v>
      </c>
      <c r="AM530" s="1">
        <v>36805.233399999997</v>
      </c>
      <c r="AN530" s="1">
        <v>55988.219360000003</v>
      </c>
      <c r="AO530" s="1">
        <v>37441.987300000001</v>
      </c>
      <c r="AP530" s="1">
        <v>63547.25086</v>
      </c>
      <c r="AQ530" s="1">
        <v>22098.094239999999</v>
      </c>
      <c r="AR530" s="1">
        <v>85186.986569999994</v>
      </c>
      <c r="AS530" s="1">
        <v>42938.178670000001</v>
      </c>
      <c r="AT530" s="1">
        <v>0</v>
      </c>
      <c r="AU530" s="1">
        <v>8746.2560096363595</v>
      </c>
      <c r="AV530" s="1">
        <v>42938.178670909001</v>
      </c>
    </row>
    <row r="531" spans="1:48">
      <c r="A531">
        <v>123</v>
      </c>
      <c r="B531">
        <v>1</v>
      </c>
      <c r="C531" t="s">
        <v>1212</v>
      </c>
      <c r="D531" t="s">
        <v>98</v>
      </c>
      <c r="E531" t="s">
        <v>98</v>
      </c>
      <c r="F531" t="s">
        <v>98</v>
      </c>
      <c r="G531" t="s">
        <v>1201</v>
      </c>
      <c r="H531" t="s">
        <v>98</v>
      </c>
      <c r="I531">
        <v>35.5</v>
      </c>
      <c r="J531">
        <v>107</v>
      </c>
      <c r="K531">
        <v>11765</v>
      </c>
      <c r="L531" t="s">
        <v>1213</v>
      </c>
      <c r="M531">
        <v>9</v>
      </c>
      <c r="N531">
        <v>9</v>
      </c>
      <c r="O531">
        <v>1</v>
      </c>
      <c r="P531">
        <v>5</v>
      </c>
      <c r="Q531">
        <v>4</v>
      </c>
      <c r="R531">
        <v>5</v>
      </c>
      <c r="S531">
        <v>4</v>
      </c>
      <c r="T531">
        <v>5</v>
      </c>
      <c r="U531">
        <v>4</v>
      </c>
      <c r="V531">
        <v>5</v>
      </c>
      <c r="W531" s="1">
        <v>44790.174559999999</v>
      </c>
      <c r="X531" s="1">
        <v>20710.498350000002</v>
      </c>
      <c r="Y531" s="1">
        <v>3604.7041319999998</v>
      </c>
      <c r="Z531" s="1">
        <v>22512.97467</v>
      </c>
      <c r="AA531" s="1">
        <v>16053.16309</v>
      </c>
      <c r="AB531" s="1">
        <v>17999.335449999999</v>
      </c>
      <c r="AC531" s="1">
        <v>41281.837399999997</v>
      </c>
      <c r="AD531" s="1">
        <v>30263.807489999999</v>
      </c>
      <c r="AE531" s="1">
        <v>26978.288939999999</v>
      </c>
      <c r="AF531" s="1">
        <v>34802.518799999998</v>
      </c>
      <c r="AG531" s="1">
        <v>28376.955419999998</v>
      </c>
      <c r="AH531">
        <v>4</v>
      </c>
      <c r="AI531" s="1">
        <v>49088.403810000003</v>
      </c>
      <c r="AJ531" s="1">
        <v>44632.268609999999</v>
      </c>
      <c r="AK531" s="1">
        <v>55159.172120000003</v>
      </c>
      <c r="AL531" s="1">
        <v>41305.314030000001</v>
      </c>
      <c r="AM531" s="1">
        <v>42742.297299999998</v>
      </c>
      <c r="AN531" s="1">
        <v>44547.294430000002</v>
      </c>
      <c r="AO531" s="1">
        <v>59473.869749999998</v>
      </c>
      <c r="AP531" s="1">
        <v>41636.985719999997</v>
      </c>
      <c r="AQ531" s="1">
        <v>38977.483950000002</v>
      </c>
      <c r="AR531" s="1">
        <v>51626.89301</v>
      </c>
      <c r="AS531" s="1">
        <v>46918.998269999996</v>
      </c>
      <c r="AT531" s="1">
        <v>0</v>
      </c>
      <c r="AU531" s="1">
        <v>26124.932572909001</v>
      </c>
      <c r="AV531" s="1">
        <v>46918.9982727272</v>
      </c>
    </row>
    <row r="532" spans="1:48">
      <c r="A532">
        <v>124</v>
      </c>
      <c r="B532">
        <v>1</v>
      </c>
      <c r="C532" t="s">
        <v>1214</v>
      </c>
      <c r="D532" t="s">
        <v>98</v>
      </c>
      <c r="E532" t="s">
        <v>98</v>
      </c>
      <c r="F532" t="s">
        <v>1215</v>
      </c>
      <c r="G532" t="s">
        <v>1201</v>
      </c>
      <c r="H532" t="s">
        <v>98</v>
      </c>
      <c r="I532">
        <v>39.700000000000003</v>
      </c>
      <c r="J532">
        <v>330</v>
      </c>
      <c r="K532">
        <v>36105</v>
      </c>
      <c r="L532" t="s">
        <v>1216</v>
      </c>
      <c r="M532">
        <v>51</v>
      </c>
      <c r="N532">
        <v>13</v>
      </c>
      <c r="O532">
        <v>0.255</v>
      </c>
      <c r="P532">
        <v>27</v>
      </c>
      <c r="Q532">
        <v>24</v>
      </c>
      <c r="R532">
        <v>7</v>
      </c>
      <c r="S532">
        <v>6</v>
      </c>
      <c r="T532">
        <v>18.850000000000001</v>
      </c>
      <c r="U532">
        <v>12.141</v>
      </c>
      <c r="V532">
        <v>7</v>
      </c>
      <c r="W532" s="1">
        <v>695823.86040000001</v>
      </c>
      <c r="X532" s="1">
        <v>137878.32279999999</v>
      </c>
      <c r="Y532" s="1">
        <v>37050.058900000004</v>
      </c>
      <c r="Z532" s="1">
        <v>242908.97229999999</v>
      </c>
      <c r="AA532" s="1">
        <v>70642.511809999996</v>
      </c>
      <c r="AB532" s="1">
        <v>148394.78039999999</v>
      </c>
      <c r="AC532" s="1">
        <v>707163.19539999997</v>
      </c>
      <c r="AD532" s="1">
        <v>326703.63459999999</v>
      </c>
      <c r="AE532" s="1">
        <v>213895.7482</v>
      </c>
      <c r="AF532" s="1">
        <v>4036206.8480000002</v>
      </c>
      <c r="AG532" s="1">
        <v>731068.65269999998</v>
      </c>
      <c r="AH532">
        <v>6</v>
      </c>
      <c r="AI532" s="1">
        <v>20479.819950000001</v>
      </c>
      <c r="AJ532" s="1">
        <v>18397.452880000001</v>
      </c>
      <c r="AK532" s="1">
        <v>25057.612789999999</v>
      </c>
      <c r="AL532" s="1">
        <v>16020.63867</v>
      </c>
      <c r="AM532" s="1">
        <v>18574.931820000002</v>
      </c>
      <c r="AN532" s="1">
        <v>19745.649170000001</v>
      </c>
      <c r="AO532" s="1">
        <v>17687.79132</v>
      </c>
      <c r="AP532" s="1">
        <v>21592.725340000001</v>
      </c>
      <c r="AQ532" s="1">
        <v>16106.37012</v>
      </c>
      <c r="AR532" s="1">
        <v>22796.97424</v>
      </c>
      <c r="AS532" s="1">
        <v>19645.996630000001</v>
      </c>
      <c r="AT532" s="1">
        <v>0</v>
      </c>
      <c r="AU532" s="1">
        <v>667976.05322818097</v>
      </c>
      <c r="AV532" s="1">
        <v>19645.996630000001</v>
      </c>
    </row>
    <row r="533" spans="1:48">
      <c r="A533">
        <v>125</v>
      </c>
      <c r="B533">
        <v>1</v>
      </c>
      <c r="C533" t="s">
        <v>1217</v>
      </c>
      <c r="D533" t="s">
        <v>98</v>
      </c>
      <c r="E533" t="s">
        <v>98</v>
      </c>
      <c r="F533" t="s">
        <v>1215</v>
      </c>
      <c r="G533" t="s">
        <v>1201</v>
      </c>
      <c r="H533" t="s">
        <v>98</v>
      </c>
      <c r="I533">
        <v>24.8</v>
      </c>
      <c r="J533">
        <v>326</v>
      </c>
      <c r="K533">
        <v>35900</v>
      </c>
      <c r="L533" t="s">
        <v>1218</v>
      </c>
      <c r="M533">
        <v>52</v>
      </c>
      <c r="N533">
        <v>3</v>
      </c>
      <c r="O533">
        <v>5.8000000000000003E-2</v>
      </c>
      <c r="P533">
        <v>29</v>
      </c>
      <c r="Q533">
        <v>23</v>
      </c>
      <c r="R533">
        <v>1</v>
      </c>
      <c r="S533">
        <v>2</v>
      </c>
      <c r="T533">
        <v>6.5049999999999999</v>
      </c>
      <c r="U533">
        <v>5.8460000000000001</v>
      </c>
      <c r="V533">
        <v>1</v>
      </c>
      <c r="W533" s="1">
        <v>154467.9063</v>
      </c>
      <c r="X533" s="1">
        <v>35885.589840000001</v>
      </c>
      <c r="Y533" s="1">
        <v>15469.9082</v>
      </c>
      <c r="Z533" s="1">
        <v>70349.914059999996</v>
      </c>
      <c r="AA533" s="1">
        <v>23795.64258</v>
      </c>
      <c r="AB533" s="1">
        <v>26702.601559999999</v>
      </c>
      <c r="AC533" s="1">
        <v>205467.5</v>
      </c>
      <c r="AD533" s="1">
        <v>47638.152340000001</v>
      </c>
      <c r="AE533" s="1">
        <v>44668.648439999997</v>
      </c>
      <c r="AF533" s="1">
        <v>31496.404299999998</v>
      </c>
      <c r="AG533" s="1">
        <v>71163.595490000007</v>
      </c>
      <c r="AH533">
        <v>2</v>
      </c>
      <c r="AI533" s="1">
        <v>8277.5104979999996</v>
      </c>
      <c r="AJ533" s="1">
        <v>7985.2690419999999</v>
      </c>
      <c r="AK533" s="1">
        <v>8711.8146969999998</v>
      </c>
      <c r="AL533" s="1">
        <v>8966.2507320000004</v>
      </c>
      <c r="AM533" s="1">
        <v>6871.3815919999997</v>
      </c>
      <c r="AN533" s="1">
        <v>9429.890136</v>
      </c>
      <c r="AO533" s="1">
        <v>11482.93555</v>
      </c>
      <c r="AP533" s="1">
        <v>9144.6752930000002</v>
      </c>
      <c r="AQ533" s="1">
        <v>9718.9780269999992</v>
      </c>
      <c r="AR533" s="1">
        <v>8971.7841800000006</v>
      </c>
      <c r="AS533" s="1">
        <v>8956.0489749999997</v>
      </c>
      <c r="AT533" s="1">
        <v>0</v>
      </c>
      <c r="AU533" s="1">
        <v>66100.533009999999</v>
      </c>
      <c r="AV533" s="1">
        <v>8956.0489747272695</v>
      </c>
    </row>
    <row r="534" spans="1:48">
      <c r="A534">
        <v>126</v>
      </c>
      <c r="B534">
        <v>1</v>
      </c>
      <c r="C534" t="s">
        <v>1219</v>
      </c>
      <c r="D534" t="s">
        <v>98</v>
      </c>
      <c r="E534" t="s">
        <v>98</v>
      </c>
      <c r="F534" t="s">
        <v>1215</v>
      </c>
      <c r="G534" t="s">
        <v>1201</v>
      </c>
      <c r="H534" t="s">
        <v>98</v>
      </c>
      <c r="I534">
        <v>29.7</v>
      </c>
      <c r="J534">
        <v>377</v>
      </c>
      <c r="K534">
        <v>41287</v>
      </c>
      <c r="L534" t="s">
        <v>1220</v>
      </c>
      <c r="M534">
        <v>63</v>
      </c>
      <c r="N534">
        <v>7</v>
      </c>
      <c r="O534">
        <v>0.111</v>
      </c>
      <c r="P534">
        <v>34</v>
      </c>
      <c r="Q534">
        <v>29</v>
      </c>
      <c r="R534">
        <v>2</v>
      </c>
      <c r="S534">
        <v>5</v>
      </c>
      <c r="T534">
        <v>13.965</v>
      </c>
      <c r="U534">
        <v>15.894</v>
      </c>
      <c r="V534">
        <v>2</v>
      </c>
      <c r="W534" s="1">
        <v>44772.328130000002</v>
      </c>
      <c r="X534" s="1">
        <v>34659.0625</v>
      </c>
      <c r="Y534" s="1">
        <v>6569.1777339999999</v>
      </c>
      <c r="Z534" s="1">
        <v>37934.730470000002</v>
      </c>
      <c r="AA534" s="1">
        <v>20028.49121</v>
      </c>
      <c r="AB534" s="1">
        <v>30401.177729999999</v>
      </c>
      <c r="AC534" s="1">
        <v>39466.97363</v>
      </c>
      <c r="AD534" s="1">
        <v>56301.058590000001</v>
      </c>
      <c r="AE534" s="1">
        <v>48978.935550000002</v>
      </c>
      <c r="AF534" s="1">
        <v>40898.712890000003</v>
      </c>
      <c r="AG534" s="1">
        <v>39271.274519999999</v>
      </c>
      <c r="AH534">
        <v>5</v>
      </c>
      <c r="AI534" s="1">
        <v>97965.694579999996</v>
      </c>
      <c r="AJ534" s="1">
        <v>58423.940430000002</v>
      </c>
      <c r="AK534" s="1">
        <v>82542.149900000004</v>
      </c>
      <c r="AL534" s="1">
        <v>46418.48633</v>
      </c>
      <c r="AM534" s="1">
        <v>73696.874760000006</v>
      </c>
      <c r="AN534" s="1">
        <v>49757.225339999997</v>
      </c>
      <c r="AO534" s="1">
        <v>168148.2556</v>
      </c>
      <c r="AP534" s="1">
        <v>33003.546139999999</v>
      </c>
      <c r="AQ534" s="1">
        <v>49667.357909999999</v>
      </c>
      <c r="AR534" s="1">
        <v>45548.537600000003</v>
      </c>
      <c r="AS534" s="1">
        <v>70517.206860000006</v>
      </c>
      <c r="AT534" s="1">
        <v>0</v>
      </c>
      <c r="AU534" s="1">
        <v>36298.3566321818</v>
      </c>
      <c r="AV534" s="1">
        <v>70517.206859090904</v>
      </c>
    </row>
    <row r="535" spans="1:48">
      <c r="A535">
        <v>127</v>
      </c>
      <c r="B535">
        <v>1</v>
      </c>
      <c r="C535" t="s">
        <v>1221</v>
      </c>
      <c r="D535" t="s">
        <v>98</v>
      </c>
      <c r="E535" t="s">
        <v>98</v>
      </c>
      <c r="F535" t="s">
        <v>1215</v>
      </c>
      <c r="G535" t="s">
        <v>1201</v>
      </c>
      <c r="H535" t="s">
        <v>98</v>
      </c>
      <c r="I535">
        <v>40.700000000000003</v>
      </c>
      <c r="J535">
        <v>327</v>
      </c>
      <c r="K535">
        <v>35940</v>
      </c>
      <c r="L535" t="s">
        <v>1222</v>
      </c>
      <c r="M535">
        <v>52</v>
      </c>
      <c r="N535">
        <v>33</v>
      </c>
      <c r="O535">
        <v>0.63500000000000001</v>
      </c>
      <c r="P535">
        <v>24</v>
      </c>
      <c r="Q535">
        <v>28</v>
      </c>
      <c r="R535">
        <v>16</v>
      </c>
      <c r="S535">
        <v>17</v>
      </c>
      <c r="T535">
        <v>21.68</v>
      </c>
      <c r="U535">
        <v>24.119</v>
      </c>
      <c r="V535">
        <v>16</v>
      </c>
      <c r="W535" s="1">
        <v>507630.41800000001</v>
      </c>
      <c r="X535" s="1">
        <v>333976.14840000001</v>
      </c>
      <c r="Y535" s="1">
        <v>45941.647089999999</v>
      </c>
      <c r="Z535" s="1">
        <v>431531.27730000002</v>
      </c>
      <c r="AA535" s="1">
        <v>210499.65410000001</v>
      </c>
      <c r="AB535" s="1">
        <v>409009.22269999998</v>
      </c>
      <c r="AC535" s="1">
        <v>516343.54200000002</v>
      </c>
      <c r="AD535" s="1">
        <v>416335.9878</v>
      </c>
      <c r="AE535" s="1">
        <v>371559.5</v>
      </c>
      <c r="AF535" s="1">
        <v>391862.47749999998</v>
      </c>
      <c r="AG535" s="1">
        <v>398749.80310000002</v>
      </c>
      <c r="AH535">
        <v>17</v>
      </c>
      <c r="AI535" s="1">
        <v>284148.4118</v>
      </c>
      <c r="AJ535" s="1">
        <v>259596.57939999999</v>
      </c>
      <c r="AK535" s="1">
        <v>282605.25799999997</v>
      </c>
      <c r="AL535" s="1">
        <v>251516.9534</v>
      </c>
      <c r="AM535" s="1">
        <v>393074.07130000001</v>
      </c>
      <c r="AN535" s="1">
        <v>294366.46149999998</v>
      </c>
      <c r="AO535" s="1">
        <v>377792.93709999998</v>
      </c>
      <c r="AP535" s="1">
        <v>298834.24849999999</v>
      </c>
      <c r="AQ535" s="1">
        <v>263170.23349999997</v>
      </c>
      <c r="AR535" s="1">
        <v>414044.81400000001</v>
      </c>
      <c r="AS535" s="1">
        <v>311914.99690000003</v>
      </c>
      <c r="AT535" s="1">
        <v>0</v>
      </c>
      <c r="AU535" s="1">
        <v>366676.33436272701</v>
      </c>
      <c r="AV535" s="1">
        <v>311914.99685454502</v>
      </c>
    </row>
    <row r="536" spans="1:48">
      <c r="A536">
        <v>128</v>
      </c>
      <c r="B536">
        <v>1</v>
      </c>
      <c r="C536" t="s">
        <v>1223</v>
      </c>
      <c r="D536" t="s">
        <v>98</v>
      </c>
      <c r="E536" t="s">
        <v>98</v>
      </c>
      <c r="F536" t="s">
        <v>98</v>
      </c>
      <c r="G536" t="s">
        <v>1201</v>
      </c>
      <c r="H536" t="s">
        <v>98</v>
      </c>
      <c r="I536">
        <v>15.5</v>
      </c>
      <c r="J536">
        <v>453</v>
      </c>
      <c r="K536">
        <v>49439</v>
      </c>
      <c r="L536" t="s">
        <v>1224</v>
      </c>
      <c r="M536">
        <v>27</v>
      </c>
      <c r="N536">
        <v>27</v>
      </c>
      <c r="O536">
        <v>1</v>
      </c>
      <c r="P536">
        <v>12</v>
      </c>
      <c r="Q536">
        <v>15</v>
      </c>
      <c r="R536">
        <v>12</v>
      </c>
      <c r="S536">
        <v>15</v>
      </c>
      <c r="T536">
        <v>12</v>
      </c>
      <c r="U536">
        <v>15</v>
      </c>
      <c r="V536">
        <v>12</v>
      </c>
      <c r="W536" s="1">
        <v>1878236.702</v>
      </c>
      <c r="X536" s="1">
        <v>1905880.7490000001</v>
      </c>
      <c r="Y536" s="1">
        <v>223138.51699999999</v>
      </c>
      <c r="Z536" s="1">
        <v>2006262.45</v>
      </c>
      <c r="AA536" s="1">
        <v>2117676.9750000001</v>
      </c>
      <c r="AB536" s="1">
        <v>1304932.621</v>
      </c>
      <c r="AC536" s="1">
        <v>3580097.486</v>
      </c>
      <c r="AD536" s="1">
        <v>4479398.3430000003</v>
      </c>
      <c r="AE536" s="1">
        <v>5157765.7050000001</v>
      </c>
      <c r="AF536" s="1">
        <v>3385302.4509999999</v>
      </c>
      <c r="AG536" s="1">
        <v>2868394.8309999998</v>
      </c>
      <c r="AH536">
        <v>15</v>
      </c>
      <c r="AI536" s="1">
        <v>2339276.8360000001</v>
      </c>
      <c r="AJ536" s="1">
        <v>1494687.632</v>
      </c>
      <c r="AK536" s="1">
        <v>1977301.9609999999</v>
      </c>
      <c r="AL536" s="1">
        <v>3603174.79</v>
      </c>
      <c r="AM536" s="1">
        <v>1285559.9550000001</v>
      </c>
      <c r="AN536" s="1">
        <v>4890037.5140000004</v>
      </c>
      <c r="AO536" s="1">
        <v>3789260.3709999998</v>
      </c>
      <c r="AP536" s="1">
        <v>1800282.1329999999</v>
      </c>
      <c r="AQ536" s="1">
        <v>1381533.118</v>
      </c>
      <c r="AR536" s="1">
        <v>3427091.716</v>
      </c>
      <c r="AS536" s="1">
        <v>2598820.6030000001</v>
      </c>
      <c r="AT536" s="1">
        <v>0</v>
      </c>
      <c r="AU536" s="1">
        <v>2627916.9845454502</v>
      </c>
      <c r="AV536" s="1">
        <v>2598820.6026363601</v>
      </c>
    </row>
    <row r="537" spans="1:48">
      <c r="A537">
        <v>129</v>
      </c>
      <c r="B537">
        <v>1</v>
      </c>
      <c r="C537" t="s">
        <v>1225</v>
      </c>
      <c r="D537" t="s">
        <v>98</v>
      </c>
      <c r="E537" t="s">
        <v>98</v>
      </c>
      <c r="F537" t="s">
        <v>98</v>
      </c>
      <c r="G537" t="s">
        <v>1201</v>
      </c>
      <c r="H537" t="s">
        <v>98</v>
      </c>
      <c r="I537">
        <v>5.0999999999999996</v>
      </c>
      <c r="J537">
        <v>353</v>
      </c>
      <c r="K537">
        <v>37654</v>
      </c>
      <c r="L537" t="s">
        <v>1226</v>
      </c>
      <c r="M537">
        <v>6</v>
      </c>
      <c r="N537">
        <v>6</v>
      </c>
      <c r="O537">
        <v>1</v>
      </c>
      <c r="P537">
        <v>4</v>
      </c>
      <c r="Q537">
        <v>2</v>
      </c>
      <c r="R537">
        <v>4</v>
      </c>
      <c r="S537">
        <v>2</v>
      </c>
      <c r="T537">
        <v>4</v>
      </c>
      <c r="U537">
        <v>2</v>
      </c>
      <c r="V537">
        <v>4</v>
      </c>
      <c r="W537" s="1">
        <v>385553.19339999999</v>
      </c>
      <c r="X537" s="1">
        <v>169877.48439999999</v>
      </c>
      <c r="Y537" s="1">
        <v>34909.304810000001</v>
      </c>
      <c r="Z537" s="1">
        <v>160969.09469999999</v>
      </c>
      <c r="AA537" s="1">
        <v>60017.39056</v>
      </c>
      <c r="AB537" s="1">
        <v>153552.30910000001</v>
      </c>
      <c r="AC537" s="1">
        <v>305426.42090000003</v>
      </c>
      <c r="AD537" s="1">
        <v>176399.3279</v>
      </c>
      <c r="AE537" s="1">
        <v>111352.1633</v>
      </c>
      <c r="AF537" s="1">
        <v>146952.18590000001</v>
      </c>
      <c r="AG537" s="1">
        <v>185566.6189</v>
      </c>
      <c r="AH537">
        <v>2</v>
      </c>
      <c r="AI537" s="1">
        <v>20483.798340000001</v>
      </c>
      <c r="AJ537" s="1">
        <v>21291.349119999999</v>
      </c>
      <c r="AK537" s="1">
        <v>26583.24365</v>
      </c>
      <c r="AL537" s="1">
        <v>27664.756839999998</v>
      </c>
      <c r="AM537" s="1">
        <v>18349.522949999999</v>
      </c>
      <c r="AN537" s="1">
        <v>23290.806639999999</v>
      </c>
      <c r="AO537" s="1">
        <v>45494.141600000003</v>
      </c>
      <c r="AP537" s="1">
        <v>35515.037109999997</v>
      </c>
      <c r="AQ537" s="1">
        <v>32274.67481</v>
      </c>
      <c r="AR537" s="1">
        <v>28752.6875</v>
      </c>
      <c r="AS537" s="1">
        <v>27970.00186</v>
      </c>
      <c r="AT537" s="1">
        <v>0</v>
      </c>
      <c r="AU537" s="1">
        <v>171870.49944272701</v>
      </c>
      <c r="AV537" s="1">
        <v>27970.0018563636</v>
      </c>
    </row>
    <row r="538" spans="1:48">
      <c r="A538">
        <v>135</v>
      </c>
      <c r="B538">
        <v>1</v>
      </c>
      <c r="C538" t="s">
        <v>1227</v>
      </c>
      <c r="D538" t="s">
        <v>98</v>
      </c>
      <c r="E538" t="s">
        <v>98</v>
      </c>
      <c r="F538" t="s">
        <v>1228</v>
      </c>
      <c r="G538" t="s">
        <v>1201</v>
      </c>
      <c r="H538" t="s">
        <v>98</v>
      </c>
      <c r="I538">
        <v>64.400000000000006</v>
      </c>
      <c r="J538">
        <v>472</v>
      </c>
      <c r="K538">
        <v>51561</v>
      </c>
      <c r="L538" t="s">
        <v>1229</v>
      </c>
      <c r="M538">
        <v>329</v>
      </c>
      <c r="N538">
        <v>54</v>
      </c>
      <c r="O538">
        <v>0.16400000000000001</v>
      </c>
      <c r="P538">
        <v>188</v>
      </c>
      <c r="Q538">
        <v>141</v>
      </c>
      <c r="R538">
        <v>30</v>
      </c>
      <c r="S538">
        <v>24</v>
      </c>
      <c r="T538">
        <v>93.525999999999996</v>
      </c>
      <c r="U538">
        <v>73.424000000000007</v>
      </c>
      <c r="V538">
        <v>30</v>
      </c>
      <c r="W538" s="1">
        <v>901065.06640000001</v>
      </c>
      <c r="X538" s="1">
        <v>672097.6629</v>
      </c>
      <c r="Y538" s="1">
        <v>141345.7801</v>
      </c>
      <c r="Z538" s="1">
        <v>3175243.6609999998</v>
      </c>
      <c r="AA538" s="1">
        <v>351320.18320000003</v>
      </c>
      <c r="AB538" s="1">
        <v>824234.06220000004</v>
      </c>
      <c r="AC538" s="1">
        <v>860649.09050000005</v>
      </c>
      <c r="AD538" s="1">
        <v>2204888.9449999998</v>
      </c>
      <c r="AE538" s="1">
        <v>618821.99730000005</v>
      </c>
      <c r="AF538" s="1">
        <v>691023.6287</v>
      </c>
      <c r="AG538" s="1">
        <v>1144371.5889999999</v>
      </c>
      <c r="AH538">
        <v>24</v>
      </c>
      <c r="AI538" s="1">
        <v>126906.5432</v>
      </c>
      <c r="AJ538" s="1">
        <v>153847.49770000001</v>
      </c>
      <c r="AK538" s="1">
        <v>203331.11540000001</v>
      </c>
      <c r="AL538" s="1">
        <v>438985.7317</v>
      </c>
      <c r="AM538" s="1">
        <v>167525.62770000001</v>
      </c>
      <c r="AN538" s="1">
        <v>215825.89809999999</v>
      </c>
      <c r="AO538" s="1">
        <v>384623.12459999998</v>
      </c>
      <c r="AP538" s="1">
        <v>171429.19219999999</v>
      </c>
      <c r="AQ538" s="1">
        <v>176778.3683</v>
      </c>
      <c r="AR538" s="1">
        <v>207507.55679999999</v>
      </c>
      <c r="AS538" s="1">
        <v>224676.0656</v>
      </c>
      <c r="AT538" s="1">
        <v>0</v>
      </c>
      <c r="AU538" s="1">
        <v>1053187.4242090899</v>
      </c>
      <c r="AV538" s="1">
        <v>224676.06557272701</v>
      </c>
    </row>
    <row r="539" spans="1:48">
      <c r="A539">
        <v>163</v>
      </c>
      <c r="B539">
        <v>1</v>
      </c>
      <c r="C539" t="s">
        <v>1230</v>
      </c>
      <c r="D539" t="s">
        <v>98</v>
      </c>
      <c r="E539" t="s">
        <v>98</v>
      </c>
      <c r="F539" t="s">
        <v>98</v>
      </c>
      <c r="G539" t="s">
        <v>1201</v>
      </c>
      <c r="H539" t="s">
        <v>98</v>
      </c>
      <c r="I539">
        <v>42.3</v>
      </c>
      <c r="J539">
        <v>698</v>
      </c>
      <c r="K539">
        <v>77063</v>
      </c>
      <c r="L539" t="s">
        <v>1231</v>
      </c>
      <c r="M539">
        <v>138</v>
      </c>
      <c r="N539">
        <v>138</v>
      </c>
      <c r="O539">
        <v>1</v>
      </c>
      <c r="P539">
        <v>93</v>
      </c>
      <c r="Q539">
        <v>45</v>
      </c>
      <c r="R539">
        <v>93</v>
      </c>
      <c r="S539">
        <v>45</v>
      </c>
      <c r="T539">
        <v>93</v>
      </c>
      <c r="U539">
        <v>45</v>
      </c>
      <c r="V539">
        <v>93</v>
      </c>
      <c r="W539" s="1">
        <v>12835884.380000001</v>
      </c>
      <c r="X539" s="1">
        <v>4956025.1109999996</v>
      </c>
      <c r="Y539" s="1">
        <v>1075753.5719999999</v>
      </c>
      <c r="Z539" s="1">
        <v>3929037.6540000001</v>
      </c>
      <c r="AA539" s="1">
        <v>1643839.9890000001</v>
      </c>
      <c r="AB539" s="1">
        <v>2142121.2030000002</v>
      </c>
      <c r="AC539" s="1">
        <v>19297172.039999999</v>
      </c>
      <c r="AD539" s="1">
        <v>7554785.4699999997</v>
      </c>
      <c r="AE539" s="1">
        <v>14884838.449999999</v>
      </c>
      <c r="AF539" s="1">
        <v>13823730.27</v>
      </c>
      <c r="AG539" s="1">
        <v>9007492.7300000004</v>
      </c>
      <c r="AH539">
        <v>45</v>
      </c>
      <c r="AI539" s="1">
        <v>993788.9179</v>
      </c>
      <c r="AJ539" s="1">
        <v>490942.91879999998</v>
      </c>
      <c r="AK539" s="1">
        <v>1085428.496</v>
      </c>
      <c r="AL539" s="1">
        <v>1047031.247</v>
      </c>
      <c r="AM539" s="1">
        <v>686374.7574</v>
      </c>
      <c r="AN539" s="1">
        <v>1324226.79</v>
      </c>
      <c r="AO539" s="1">
        <v>644282.04299999995</v>
      </c>
      <c r="AP539" s="1">
        <v>515195.18719999999</v>
      </c>
      <c r="AQ539" s="1">
        <v>298901.1349</v>
      </c>
      <c r="AR539" s="1">
        <v>559486.32050000003</v>
      </c>
      <c r="AS539" s="1">
        <v>764565.78130000003</v>
      </c>
      <c r="AT539" s="1">
        <v>0</v>
      </c>
      <c r="AU539" s="1">
        <v>8286425.5335454503</v>
      </c>
      <c r="AV539" s="1">
        <v>764565.78127272695</v>
      </c>
    </row>
    <row r="540" spans="1:48">
      <c r="A540">
        <v>245</v>
      </c>
      <c r="B540">
        <v>1</v>
      </c>
      <c r="C540" t="s">
        <v>1232</v>
      </c>
      <c r="D540" t="s">
        <v>98</v>
      </c>
      <c r="E540" t="s">
        <v>98</v>
      </c>
      <c r="F540" t="s">
        <v>98</v>
      </c>
      <c r="G540" t="s">
        <v>1201</v>
      </c>
      <c r="H540" t="s">
        <v>98</v>
      </c>
      <c r="I540">
        <v>15</v>
      </c>
      <c r="J540">
        <v>254</v>
      </c>
      <c r="K540">
        <v>29089</v>
      </c>
      <c r="L540" t="s">
        <v>1233</v>
      </c>
      <c r="M540">
        <v>7</v>
      </c>
      <c r="N540">
        <v>7</v>
      </c>
      <c r="O540">
        <v>1</v>
      </c>
      <c r="P540">
        <v>4</v>
      </c>
      <c r="Q540">
        <v>3</v>
      </c>
      <c r="R540">
        <v>4</v>
      </c>
      <c r="S540">
        <v>3</v>
      </c>
      <c r="T540">
        <v>4</v>
      </c>
      <c r="U540">
        <v>3</v>
      </c>
      <c r="V540">
        <v>4</v>
      </c>
      <c r="W540" s="1">
        <v>98724.075440000001</v>
      </c>
      <c r="X540" s="1">
        <v>54376.10583</v>
      </c>
      <c r="Y540" s="1">
        <v>6773.1910550000002</v>
      </c>
      <c r="Z540" s="1">
        <v>95770.064580000006</v>
      </c>
      <c r="AA540" s="1">
        <v>44534.222730000001</v>
      </c>
      <c r="AB540" s="1">
        <v>66855.268190000003</v>
      </c>
      <c r="AC540" s="1">
        <v>123956.7561</v>
      </c>
      <c r="AD540" s="1">
        <v>93098.913939999999</v>
      </c>
      <c r="AE540" s="1">
        <v>87282.068109999993</v>
      </c>
      <c r="AF540" s="1">
        <v>80230.56323</v>
      </c>
      <c r="AG540" s="1">
        <v>82758.670910000001</v>
      </c>
      <c r="AH540">
        <v>3</v>
      </c>
      <c r="AI540" s="1">
        <v>32017.729490000002</v>
      </c>
      <c r="AJ540" s="1">
        <v>36482.428769999999</v>
      </c>
      <c r="AK540" s="1">
        <v>44046.346799999999</v>
      </c>
      <c r="AL540" s="1">
        <v>45477.363279999998</v>
      </c>
      <c r="AM540" s="1">
        <v>27270.228029999998</v>
      </c>
      <c r="AN540" s="1">
        <v>92375.391600000003</v>
      </c>
      <c r="AO540" s="1">
        <v>66218.620120000007</v>
      </c>
      <c r="AP540" s="1">
        <v>48480.79724</v>
      </c>
      <c r="AQ540" s="1">
        <v>20176.43591</v>
      </c>
      <c r="AR540" s="1">
        <v>41669.408689999997</v>
      </c>
      <c r="AS540" s="1">
        <v>45421.474990000002</v>
      </c>
      <c r="AT540" s="1">
        <v>0</v>
      </c>
      <c r="AU540" s="1">
        <v>75850.900010454498</v>
      </c>
      <c r="AV540" s="1">
        <v>45421.474992727199</v>
      </c>
    </row>
    <row r="541" spans="1:48">
      <c r="A541">
        <v>259</v>
      </c>
      <c r="B541">
        <v>1</v>
      </c>
      <c r="C541" t="s">
        <v>1234</v>
      </c>
      <c r="D541" t="s">
        <v>1235</v>
      </c>
      <c r="E541" t="s">
        <v>98</v>
      </c>
      <c r="F541" t="s">
        <v>1204</v>
      </c>
      <c r="G541" t="s">
        <v>1201</v>
      </c>
      <c r="H541" t="s">
        <v>98</v>
      </c>
      <c r="I541">
        <v>75.5</v>
      </c>
      <c r="J541">
        <v>106</v>
      </c>
      <c r="K541">
        <v>11293</v>
      </c>
      <c r="L541" t="s">
        <v>1236</v>
      </c>
      <c r="M541">
        <v>51</v>
      </c>
      <c r="N541">
        <v>42</v>
      </c>
      <c r="O541">
        <v>0.82399999999999995</v>
      </c>
      <c r="P541">
        <v>22</v>
      </c>
      <c r="Q541">
        <v>29</v>
      </c>
      <c r="R541">
        <v>18</v>
      </c>
      <c r="S541">
        <v>24</v>
      </c>
      <c r="T541">
        <v>20.88</v>
      </c>
      <c r="U541">
        <v>28.138000000000002</v>
      </c>
      <c r="V541">
        <v>18</v>
      </c>
      <c r="W541" s="1">
        <v>3886345.1340000001</v>
      </c>
      <c r="X541" s="1">
        <v>2858351.3539999998</v>
      </c>
      <c r="Y541" s="1">
        <v>829900.61040000001</v>
      </c>
      <c r="Z541" s="1">
        <v>3118991.1439999999</v>
      </c>
      <c r="AA541" s="1">
        <v>2739851.3820000002</v>
      </c>
      <c r="AB541" s="1">
        <v>2562544.159</v>
      </c>
      <c r="AC541" s="1">
        <v>3562038.1740000001</v>
      </c>
      <c r="AD541" s="1">
        <v>3461021.4330000002</v>
      </c>
      <c r="AE541" s="1">
        <v>2806438.4640000002</v>
      </c>
      <c r="AF541" s="1">
        <v>2906931.4160000002</v>
      </c>
      <c r="AG541" s="1">
        <v>3100279.1839999999</v>
      </c>
      <c r="AH541">
        <v>24</v>
      </c>
      <c r="AI541" s="1">
        <v>1754151.1189999999</v>
      </c>
      <c r="AJ541" s="1">
        <v>2212727.3629999999</v>
      </c>
      <c r="AK541" s="1">
        <v>2053684.64</v>
      </c>
      <c r="AL541" s="1">
        <v>2246583.5350000001</v>
      </c>
      <c r="AM541" s="1">
        <v>2644190.7259999998</v>
      </c>
      <c r="AN541" s="1">
        <v>2031370.3019999999</v>
      </c>
      <c r="AO541" s="1">
        <v>3228292.3050000002</v>
      </c>
      <c r="AP541" s="1">
        <v>2244577.125</v>
      </c>
      <c r="AQ541" s="1">
        <v>2267796.878</v>
      </c>
      <c r="AR541" s="1">
        <v>2683051.2409999999</v>
      </c>
      <c r="AS541" s="1">
        <v>2336642.523</v>
      </c>
      <c r="AT541" s="1">
        <v>0</v>
      </c>
      <c r="AU541" s="1">
        <v>2893881.1322181802</v>
      </c>
      <c r="AV541" s="1">
        <v>2336642.5233636298</v>
      </c>
    </row>
    <row r="542" spans="1:48">
      <c r="A542">
        <v>274</v>
      </c>
      <c r="B542">
        <v>1</v>
      </c>
      <c r="C542" t="s">
        <v>1237</v>
      </c>
      <c r="D542" t="s">
        <v>98</v>
      </c>
      <c r="E542" t="s">
        <v>98</v>
      </c>
      <c r="F542" t="s">
        <v>1238</v>
      </c>
      <c r="G542" t="s">
        <v>1201</v>
      </c>
      <c r="H542" t="s">
        <v>98</v>
      </c>
      <c r="I542">
        <v>15.4</v>
      </c>
      <c r="J542">
        <v>628</v>
      </c>
      <c r="K542">
        <v>64416</v>
      </c>
      <c r="L542" t="s">
        <v>1239</v>
      </c>
      <c r="M542">
        <v>143</v>
      </c>
      <c r="N542">
        <v>4</v>
      </c>
      <c r="O542">
        <v>2.8000000000000001E-2</v>
      </c>
      <c r="P542">
        <v>89</v>
      </c>
      <c r="Q542">
        <v>54</v>
      </c>
      <c r="R542">
        <v>3</v>
      </c>
      <c r="S542">
        <v>1</v>
      </c>
      <c r="T542">
        <v>4.367</v>
      </c>
      <c r="U542">
        <v>2.3410000000000002</v>
      </c>
      <c r="V542">
        <v>3</v>
      </c>
      <c r="W542" s="1">
        <v>44599.882319999997</v>
      </c>
      <c r="X542" s="1">
        <v>35620.312740000001</v>
      </c>
      <c r="Y542" s="1">
        <v>7312.0263070000001</v>
      </c>
      <c r="Z542" s="1">
        <v>81490.3125</v>
      </c>
      <c r="AA542" s="1">
        <v>20401.243470000001</v>
      </c>
      <c r="AB542" s="1">
        <v>36894.622069999998</v>
      </c>
      <c r="AC542" s="1">
        <v>40365.409670000001</v>
      </c>
      <c r="AD542" s="1">
        <v>57994.35742</v>
      </c>
      <c r="AE542" s="1">
        <v>34227.485840000001</v>
      </c>
      <c r="AF542" s="1">
        <v>36867.723879999998</v>
      </c>
      <c r="AG542" s="1">
        <v>43162.372210000001</v>
      </c>
      <c r="AH542">
        <v>1</v>
      </c>
      <c r="AI542" s="1">
        <v>3085.751953</v>
      </c>
      <c r="AJ542" s="1">
        <v>2248.476318</v>
      </c>
      <c r="AK542" s="1">
        <v>3965.173828</v>
      </c>
      <c r="AL542" s="1">
        <v>5730.4433589999999</v>
      </c>
      <c r="AM542" s="1">
        <v>1942.4444579999999</v>
      </c>
      <c r="AN542" s="1">
        <v>2834.623779</v>
      </c>
      <c r="AO542" s="1">
        <v>2807.8098140000002</v>
      </c>
      <c r="AP542" s="1">
        <v>1477.428711</v>
      </c>
      <c r="AQ542" s="1">
        <v>2027.361572</v>
      </c>
      <c r="AR542" s="1">
        <v>3903.1264649999998</v>
      </c>
      <c r="AS542" s="1">
        <v>3002.2640259999998</v>
      </c>
      <c r="AT542" s="1">
        <v>0</v>
      </c>
      <c r="AU542" s="1">
        <v>39903.249857000003</v>
      </c>
      <c r="AV542" s="1">
        <v>3002.2640257272701</v>
      </c>
    </row>
    <row r="543" spans="1:48">
      <c r="A543">
        <v>286</v>
      </c>
      <c r="B543">
        <v>1</v>
      </c>
      <c r="C543" t="s">
        <v>1240</v>
      </c>
      <c r="D543" t="s">
        <v>98</v>
      </c>
      <c r="E543" t="s">
        <v>98</v>
      </c>
      <c r="F543" t="s">
        <v>1238</v>
      </c>
      <c r="G543" t="s">
        <v>1201</v>
      </c>
      <c r="H543" t="s">
        <v>98</v>
      </c>
      <c r="I543">
        <v>54.6</v>
      </c>
      <c r="J543">
        <v>590</v>
      </c>
      <c r="K543">
        <v>62378</v>
      </c>
      <c r="L543" t="s">
        <v>1241</v>
      </c>
      <c r="M543">
        <v>334</v>
      </c>
      <c r="N543">
        <v>150</v>
      </c>
      <c r="O543">
        <v>0.44900000000000001</v>
      </c>
      <c r="P543">
        <v>194</v>
      </c>
      <c r="Q543">
        <v>140</v>
      </c>
      <c r="R543">
        <v>84</v>
      </c>
      <c r="S543">
        <v>66</v>
      </c>
      <c r="T543">
        <v>126.301</v>
      </c>
      <c r="U543">
        <v>98.162000000000006</v>
      </c>
      <c r="V543">
        <v>84</v>
      </c>
      <c r="W543" s="1">
        <v>6211281.9929999998</v>
      </c>
      <c r="X543" s="1">
        <v>4961430.4809999997</v>
      </c>
      <c r="Y543" s="1">
        <v>1214048.352</v>
      </c>
      <c r="Z543" s="1">
        <v>38464257.289999999</v>
      </c>
      <c r="AA543" s="1">
        <v>1966182.7749999999</v>
      </c>
      <c r="AB543" s="1">
        <v>7577654.8569999998</v>
      </c>
      <c r="AC543" s="1">
        <v>5382236.9790000003</v>
      </c>
      <c r="AD543" s="1">
        <v>24158642.43</v>
      </c>
      <c r="AE543" s="1">
        <v>4294052.2139999997</v>
      </c>
      <c r="AF543" s="1">
        <v>5548796.3030000003</v>
      </c>
      <c r="AG543" s="1">
        <v>10951615.039999999</v>
      </c>
      <c r="AH543">
        <v>66</v>
      </c>
      <c r="AI543" s="1">
        <v>596852.42539999995</v>
      </c>
      <c r="AJ543" s="1">
        <v>520337.1164</v>
      </c>
      <c r="AK543" s="1">
        <v>769037.54779999994</v>
      </c>
      <c r="AL543" s="1">
        <v>2235005.3509999998</v>
      </c>
      <c r="AM543" s="1">
        <v>607571.12340000004</v>
      </c>
      <c r="AN543" s="1">
        <v>799050.90029999998</v>
      </c>
      <c r="AO543" s="1">
        <v>2187364.6469999999</v>
      </c>
      <c r="AP543" s="1">
        <v>576876.41969999997</v>
      </c>
      <c r="AQ543" s="1">
        <v>829120.19880000001</v>
      </c>
      <c r="AR543" s="1">
        <v>763695.23400000005</v>
      </c>
      <c r="AS543" s="1">
        <v>988491.09640000004</v>
      </c>
      <c r="AT543" s="1">
        <v>0</v>
      </c>
      <c r="AU543" s="1">
        <v>10066381.7012727</v>
      </c>
      <c r="AV543" s="1">
        <v>988491.09638181794</v>
      </c>
    </row>
    <row r="544" spans="1:48">
      <c r="A544">
        <v>386</v>
      </c>
      <c r="B544">
        <v>1</v>
      </c>
      <c r="C544" t="s">
        <v>1242</v>
      </c>
      <c r="D544" t="s">
        <v>98</v>
      </c>
      <c r="E544" t="s">
        <v>98</v>
      </c>
      <c r="F544" t="s">
        <v>1243</v>
      </c>
      <c r="G544" t="s">
        <v>1201</v>
      </c>
      <c r="H544" t="s">
        <v>98</v>
      </c>
      <c r="I544">
        <v>78.2</v>
      </c>
      <c r="J544">
        <v>639</v>
      </c>
      <c r="K544">
        <v>65432</v>
      </c>
      <c r="L544" t="s">
        <v>1244</v>
      </c>
      <c r="M544">
        <v>753</v>
      </c>
      <c r="N544">
        <v>557</v>
      </c>
      <c r="O544">
        <v>0.74</v>
      </c>
      <c r="P544">
        <v>430</v>
      </c>
      <c r="Q544">
        <v>323</v>
      </c>
      <c r="R544">
        <v>309</v>
      </c>
      <c r="S544">
        <v>248</v>
      </c>
      <c r="T544">
        <v>377.02800000000002</v>
      </c>
      <c r="U544">
        <v>291.94499999999999</v>
      </c>
      <c r="V544">
        <v>309</v>
      </c>
      <c r="W544" s="1">
        <v>27289236.420000002</v>
      </c>
      <c r="X544" s="1">
        <v>23468646.300000001</v>
      </c>
      <c r="Y544" s="1">
        <v>4250101.18</v>
      </c>
      <c r="Z544" s="1">
        <v>183865757.19999999</v>
      </c>
      <c r="AA544" s="1">
        <v>13795417.810000001</v>
      </c>
      <c r="AB544" s="1">
        <v>58043364.920000002</v>
      </c>
      <c r="AC544" s="1">
        <v>33496778.969999999</v>
      </c>
      <c r="AD544" s="1">
        <v>152508667.59999999</v>
      </c>
      <c r="AE544" s="1">
        <v>24027554.5</v>
      </c>
      <c r="AF544" s="1">
        <v>43697395.369999997</v>
      </c>
      <c r="AG544" s="1">
        <v>62243646.57</v>
      </c>
      <c r="AH544">
        <v>248</v>
      </c>
      <c r="AI544" s="1">
        <v>7697638.2120000003</v>
      </c>
      <c r="AJ544" s="1">
        <v>5096439.068</v>
      </c>
      <c r="AK544" s="1">
        <v>7247097.983</v>
      </c>
      <c r="AL544" s="1">
        <v>16595480.439999999</v>
      </c>
      <c r="AM544" s="1">
        <v>7797592.6859999998</v>
      </c>
      <c r="AN544" s="1">
        <v>5713360.9009999996</v>
      </c>
      <c r="AO544" s="1">
        <v>23074684.879999999</v>
      </c>
      <c r="AP544" s="1">
        <v>7777319.8689999999</v>
      </c>
      <c r="AQ544" s="1">
        <v>7674501.3310000002</v>
      </c>
      <c r="AR544" s="1">
        <v>10865733.779999999</v>
      </c>
      <c r="AS544" s="1">
        <v>9953984.9149999991</v>
      </c>
      <c r="AT544" s="1">
        <v>0</v>
      </c>
      <c r="AU544" s="1">
        <v>56971506.076363601</v>
      </c>
      <c r="AV544" s="1">
        <v>9953984.9149999991</v>
      </c>
    </row>
    <row r="545" spans="1:48">
      <c r="A545">
        <v>523</v>
      </c>
      <c r="B545">
        <v>1</v>
      </c>
      <c r="C545" t="s">
        <v>1245</v>
      </c>
      <c r="D545" t="s">
        <v>98</v>
      </c>
      <c r="E545" t="s">
        <v>98</v>
      </c>
      <c r="F545" t="s">
        <v>1246</v>
      </c>
      <c r="G545" t="s">
        <v>1201</v>
      </c>
      <c r="H545" t="s">
        <v>98</v>
      </c>
      <c r="I545">
        <v>21.7</v>
      </c>
      <c r="J545">
        <v>452</v>
      </c>
      <c r="K545">
        <v>50525</v>
      </c>
      <c r="L545" t="s">
        <v>1247</v>
      </c>
      <c r="M545">
        <v>24</v>
      </c>
      <c r="N545">
        <v>19</v>
      </c>
      <c r="O545">
        <v>0.79200000000000004</v>
      </c>
      <c r="P545">
        <v>11</v>
      </c>
      <c r="Q545">
        <v>13</v>
      </c>
      <c r="R545">
        <v>11</v>
      </c>
      <c r="S545">
        <v>8</v>
      </c>
      <c r="T545">
        <v>11</v>
      </c>
      <c r="U545">
        <v>8.0860000000000003</v>
      </c>
      <c r="V545">
        <v>11</v>
      </c>
      <c r="W545" s="1">
        <v>265096.20559999999</v>
      </c>
      <c r="X545" s="1">
        <v>166502.96109999999</v>
      </c>
      <c r="Y545" s="1">
        <v>31860.62988</v>
      </c>
      <c r="Z545" s="1">
        <v>745505.55619999999</v>
      </c>
      <c r="AA545" s="1">
        <v>94410.343349999996</v>
      </c>
      <c r="AB545" s="1">
        <v>262728.2414</v>
      </c>
      <c r="AC545" s="1">
        <v>203117.17420000001</v>
      </c>
      <c r="AD545" s="1">
        <v>553784.84640000004</v>
      </c>
      <c r="AE545" s="1">
        <v>175445.31959999999</v>
      </c>
      <c r="AF545" s="1">
        <v>197542.2317</v>
      </c>
      <c r="AG545" s="1">
        <v>296014.76439999999</v>
      </c>
      <c r="AH545">
        <v>8</v>
      </c>
      <c r="AI545" s="1">
        <v>187984.88219999999</v>
      </c>
      <c r="AJ545" s="1">
        <v>228171.27110000001</v>
      </c>
      <c r="AK545" s="1">
        <v>268816.21580000001</v>
      </c>
      <c r="AL545" s="1">
        <v>529905.19070000004</v>
      </c>
      <c r="AM545" s="1">
        <v>212079.6471</v>
      </c>
      <c r="AN545" s="1">
        <v>276766.22840000002</v>
      </c>
      <c r="AO545" s="1">
        <v>473525.30489999999</v>
      </c>
      <c r="AP545" s="1">
        <v>246408.0496</v>
      </c>
      <c r="AQ545" s="1">
        <v>202656.3873</v>
      </c>
      <c r="AR545" s="1">
        <v>275502.34409999999</v>
      </c>
      <c r="AS545" s="1">
        <v>290181.55209999997</v>
      </c>
      <c r="AT545" s="1">
        <v>0</v>
      </c>
      <c r="AU545" s="1">
        <v>272000.752166363</v>
      </c>
      <c r="AV545" s="1">
        <v>290181.55211818102</v>
      </c>
    </row>
    <row r="546" spans="1:48">
      <c r="A546">
        <v>532</v>
      </c>
      <c r="B546">
        <v>1</v>
      </c>
      <c r="C546" t="s">
        <v>1248</v>
      </c>
      <c r="D546" t="s">
        <v>98</v>
      </c>
      <c r="E546" t="s">
        <v>98</v>
      </c>
      <c r="F546" t="s">
        <v>1249</v>
      </c>
      <c r="G546" t="s">
        <v>1201</v>
      </c>
      <c r="H546" t="s">
        <v>98</v>
      </c>
      <c r="I546">
        <v>20.6</v>
      </c>
      <c r="J546">
        <v>578</v>
      </c>
      <c r="K546">
        <v>61901</v>
      </c>
      <c r="L546" t="s">
        <v>1250</v>
      </c>
      <c r="M546">
        <v>109</v>
      </c>
      <c r="N546">
        <v>12</v>
      </c>
      <c r="O546">
        <v>0.11</v>
      </c>
      <c r="P546">
        <v>71</v>
      </c>
      <c r="Q546">
        <v>38</v>
      </c>
      <c r="R546">
        <v>8</v>
      </c>
      <c r="S546">
        <v>4</v>
      </c>
      <c r="T546">
        <v>8.4629999999999992</v>
      </c>
      <c r="U546">
        <v>4.2610000000000001</v>
      </c>
      <c r="V546">
        <v>8</v>
      </c>
      <c r="W546" s="1">
        <v>141744.5808</v>
      </c>
      <c r="X546" s="1">
        <v>116641.87390000001</v>
      </c>
      <c r="Y546" s="1">
        <v>29408.68246</v>
      </c>
      <c r="Z546" s="1">
        <v>165774.65059999999</v>
      </c>
      <c r="AA546" s="1">
        <v>85832.959589999999</v>
      </c>
      <c r="AB546" s="1">
        <v>145842.6146</v>
      </c>
      <c r="AC546" s="1">
        <v>189002.7978</v>
      </c>
      <c r="AD546" s="1">
        <v>160650.43429999999</v>
      </c>
      <c r="AE546" s="1">
        <v>117118.93210000001</v>
      </c>
      <c r="AF546" s="1">
        <v>139078.73499999999</v>
      </c>
      <c r="AG546" s="1">
        <v>140187.50870000001</v>
      </c>
      <c r="AH546">
        <v>4</v>
      </c>
      <c r="AI546" s="1">
        <v>18095.398860000001</v>
      </c>
      <c r="AJ546" s="1">
        <v>22879.332640000001</v>
      </c>
      <c r="AK546" s="1">
        <v>21023.835449999999</v>
      </c>
      <c r="AL546" s="1">
        <v>21844.355350000002</v>
      </c>
      <c r="AM546" s="1">
        <v>22618.511719999999</v>
      </c>
      <c r="AN546" s="1">
        <v>21656.236939999999</v>
      </c>
      <c r="AO546" s="1">
        <v>28530.096310000001</v>
      </c>
      <c r="AP546" s="1">
        <v>22871.803100000001</v>
      </c>
      <c r="AQ546" s="1">
        <v>18639.45349</v>
      </c>
      <c r="AR546" s="1">
        <v>32808.920169999998</v>
      </c>
      <c r="AS546" s="1">
        <v>23096.794399999999</v>
      </c>
      <c r="AT546" s="1">
        <v>0</v>
      </c>
      <c r="AU546" s="1">
        <v>130116.706349999</v>
      </c>
      <c r="AV546" s="1">
        <v>23096.794402727199</v>
      </c>
    </row>
    <row r="547" spans="1:48">
      <c r="A547">
        <v>549</v>
      </c>
      <c r="B547">
        <v>1</v>
      </c>
      <c r="C547" t="s">
        <v>1251</v>
      </c>
      <c r="D547" t="s">
        <v>98</v>
      </c>
      <c r="E547" t="s">
        <v>98</v>
      </c>
      <c r="F547" t="s">
        <v>1252</v>
      </c>
      <c r="G547" t="s">
        <v>1201</v>
      </c>
      <c r="H547" t="s">
        <v>98</v>
      </c>
      <c r="I547">
        <v>21.5</v>
      </c>
      <c r="J547">
        <v>520</v>
      </c>
      <c r="K547">
        <v>56865</v>
      </c>
      <c r="L547" t="s">
        <v>1253</v>
      </c>
      <c r="M547">
        <v>51</v>
      </c>
      <c r="N547">
        <v>34</v>
      </c>
      <c r="O547">
        <v>0.66700000000000004</v>
      </c>
      <c r="P547">
        <v>31</v>
      </c>
      <c r="Q547">
        <v>20</v>
      </c>
      <c r="R547">
        <v>22</v>
      </c>
      <c r="S547">
        <v>12</v>
      </c>
      <c r="T547">
        <v>25.571999999999999</v>
      </c>
      <c r="U547">
        <v>14.2</v>
      </c>
      <c r="V547">
        <v>22</v>
      </c>
      <c r="W547" s="1">
        <v>440213.40639999998</v>
      </c>
      <c r="X547" s="1">
        <v>352893.47580000001</v>
      </c>
      <c r="Y547" s="1">
        <v>92432.831309999994</v>
      </c>
      <c r="Z547" s="1">
        <v>2889168.5550000002</v>
      </c>
      <c r="AA547" s="1">
        <v>197664.1617</v>
      </c>
      <c r="AB547" s="1">
        <v>602298.35679999995</v>
      </c>
      <c r="AC547" s="1">
        <v>393322.16139999998</v>
      </c>
      <c r="AD547" s="1">
        <v>1925018.17</v>
      </c>
      <c r="AE547" s="1">
        <v>295685.83620000002</v>
      </c>
      <c r="AF547" s="1">
        <v>359171.59350000002</v>
      </c>
      <c r="AG547" s="1">
        <v>828381.7463</v>
      </c>
      <c r="AH547">
        <v>12</v>
      </c>
      <c r="AI547" s="1">
        <v>108351.0349</v>
      </c>
      <c r="AJ547" s="1">
        <v>82885.466390000001</v>
      </c>
      <c r="AK547" s="1">
        <v>127935.6719</v>
      </c>
      <c r="AL547" s="1">
        <v>367635.50599999999</v>
      </c>
      <c r="AM547" s="1">
        <v>102843.4676</v>
      </c>
      <c r="AN547" s="1">
        <v>137116.84909999999</v>
      </c>
      <c r="AO547" s="1">
        <v>332044.57150000002</v>
      </c>
      <c r="AP547" s="1">
        <v>118082.9106</v>
      </c>
      <c r="AQ547" s="1">
        <v>129414.2077</v>
      </c>
      <c r="AR547" s="1">
        <v>134487.4614</v>
      </c>
      <c r="AS547" s="1">
        <v>164079.71470000001</v>
      </c>
      <c r="AT547" s="1">
        <v>0</v>
      </c>
      <c r="AU547" s="1">
        <v>761477.29949181795</v>
      </c>
      <c r="AV547" s="1">
        <v>164079.71470818101</v>
      </c>
    </row>
    <row r="548" spans="1:48">
      <c r="A548">
        <v>550</v>
      </c>
      <c r="B548">
        <v>1</v>
      </c>
      <c r="C548" t="s">
        <v>1254</v>
      </c>
      <c r="D548" t="s">
        <v>98</v>
      </c>
      <c r="E548" t="s">
        <v>98</v>
      </c>
      <c r="F548" t="s">
        <v>1255</v>
      </c>
      <c r="G548" t="s">
        <v>1201</v>
      </c>
      <c r="H548" t="s">
        <v>98</v>
      </c>
      <c r="I548">
        <v>14.1</v>
      </c>
      <c r="J548">
        <v>439</v>
      </c>
      <c r="K548">
        <v>47471</v>
      </c>
      <c r="L548" t="s">
        <v>1256</v>
      </c>
      <c r="M548">
        <v>8</v>
      </c>
      <c r="N548">
        <v>7</v>
      </c>
      <c r="O548">
        <v>0.875</v>
      </c>
      <c r="P548">
        <v>3</v>
      </c>
      <c r="Q548">
        <v>5</v>
      </c>
      <c r="R548">
        <v>2</v>
      </c>
      <c r="S548">
        <v>5</v>
      </c>
      <c r="T548">
        <v>2.6669999999999998</v>
      </c>
      <c r="U548">
        <v>5</v>
      </c>
      <c r="V548">
        <v>2</v>
      </c>
      <c r="W548" s="1">
        <v>52816.970220000003</v>
      </c>
      <c r="X548" s="1">
        <v>23248.64746</v>
      </c>
      <c r="Y548" s="1">
        <v>3119.1518550000001</v>
      </c>
      <c r="Z548" s="1">
        <v>28200.054199999999</v>
      </c>
      <c r="AA548" s="1">
        <v>4655.591187</v>
      </c>
      <c r="AB548" s="1">
        <v>25911.856690000001</v>
      </c>
      <c r="AC548" s="1">
        <v>26390.593379999998</v>
      </c>
      <c r="AD548" s="1">
        <v>15624.17114</v>
      </c>
      <c r="AE548" s="1">
        <v>35964.976069999997</v>
      </c>
      <c r="AF548" s="1">
        <v>29676.15784</v>
      </c>
      <c r="AG548" s="1">
        <v>26943.22424</v>
      </c>
      <c r="AH548">
        <v>5</v>
      </c>
      <c r="AI548" s="1">
        <v>3229.7058109999998</v>
      </c>
      <c r="AJ548" s="1">
        <v>9996.2366939999993</v>
      </c>
      <c r="AK548" s="1">
        <v>14278.530640000001</v>
      </c>
      <c r="AL548" s="1">
        <v>12665.728520000001</v>
      </c>
      <c r="AM548" s="1">
        <v>15483.239380000001</v>
      </c>
      <c r="AN548" s="1">
        <v>2885.0890509999999</v>
      </c>
      <c r="AO548" s="1">
        <v>30350.013429999999</v>
      </c>
      <c r="AP548" s="1">
        <v>7698.1554560000004</v>
      </c>
      <c r="AQ548" s="1">
        <v>7616.3447880000003</v>
      </c>
      <c r="AR548" s="1">
        <v>18221.42944</v>
      </c>
      <c r="AS548" s="1">
        <v>12242.447319999999</v>
      </c>
      <c r="AT548" s="1">
        <v>0</v>
      </c>
      <c r="AU548" s="1">
        <v>24777.399480181801</v>
      </c>
      <c r="AV548" s="1">
        <v>12242.447320908999</v>
      </c>
    </row>
    <row r="549" spans="1:48">
      <c r="A549">
        <v>554</v>
      </c>
      <c r="B549">
        <v>1</v>
      </c>
      <c r="C549" t="s">
        <v>1257</v>
      </c>
      <c r="D549" t="s">
        <v>98</v>
      </c>
      <c r="E549" t="s">
        <v>98</v>
      </c>
      <c r="F549" t="s">
        <v>1255</v>
      </c>
      <c r="G549" t="s">
        <v>1201</v>
      </c>
      <c r="H549" t="s">
        <v>98</v>
      </c>
      <c r="I549">
        <v>4.8</v>
      </c>
      <c r="J549">
        <v>650</v>
      </c>
      <c r="K549">
        <v>70819</v>
      </c>
      <c r="L549" t="s">
        <v>1258</v>
      </c>
      <c r="M549">
        <v>3</v>
      </c>
      <c r="N549">
        <v>2</v>
      </c>
      <c r="O549">
        <v>0.66700000000000004</v>
      </c>
      <c r="P549">
        <v>2</v>
      </c>
      <c r="Q549">
        <v>1</v>
      </c>
      <c r="R549">
        <v>1</v>
      </c>
      <c r="S549">
        <v>1</v>
      </c>
      <c r="T549">
        <v>1.333</v>
      </c>
      <c r="U549">
        <v>1</v>
      </c>
      <c r="V549">
        <v>1</v>
      </c>
      <c r="W549" s="1">
        <v>6434.4697269999997</v>
      </c>
      <c r="X549" s="1">
        <v>3922.4575199999999</v>
      </c>
      <c r="Y549" s="1">
        <v>150</v>
      </c>
      <c r="Z549" s="1">
        <v>4778.2783200000003</v>
      </c>
      <c r="AA549" s="1">
        <v>1387.6710210000001</v>
      </c>
      <c r="AB549" s="1">
        <v>4277.1303710000002</v>
      </c>
      <c r="AC549" s="1">
        <v>4751.2626950000003</v>
      </c>
      <c r="AD549" s="1">
        <v>5935.5942379999997</v>
      </c>
      <c r="AE549" s="1">
        <v>4239.7309569999998</v>
      </c>
      <c r="AF549" s="1">
        <v>4553.720703</v>
      </c>
      <c r="AG549" s="1">
        <v>4475.5906169999998</v>
      </c>
      <c r="AH549">
        <v>1</v>
      </c>
      <c r="AI549" s="1">
        <v>63414.3125</v>
      </c>
      <c r="AJ549" s="1">
        <v>66435.546879999994</v>
      </c>
      <c r="AK549" s="1">
        <v>66395.109379999994</v>
      </c>
      <c r="AL549" s="1">
        <v>87864.1875</v>
      </c>
      <c r="AM549" s="1">
        <v>69872.585940000004</v>
      </c>
      <c r="AN549" s="1">
        <v>90922.632809999996</v>
      </c>
      <c r="AO549" s="1">
        <v>96819.8125</v>
      </c>
      <c r="AP549" s="1">
        <v>74041.65625</v>
      </c>
      <c r="AQ549" s="1">
        <v>58934.574220000002</v>
      </c>
      <c r="AR549" s="1">
        <v>102051.88280000001</v>
      </c>
      <c r="AS549" s="1">
        <v>77675.230079999994</v>
      </c>
      <c r="AT549" s="1">
        <v>0</v>
      </c>
      <c r="AU549" s="1">
        <v>4082.3551062727201</v>
      </c>
      <c r="AV549" s="1">
        <v>77675.230078181805</v>
      </c>
    </row>
    <row r="550" spans="1:48">
      <c r="A550">
        <v>557</v>
      </c>
      <c r="B550">
        <v>1</v>
      </c>
      <c r="C550" t="s">
        <v>1259</v>
      </c>
      <c r="D550" t="s">
        <v>98</v>
      </c>
      <c r="E550" t="s">
        <v>98</v>
      </c>
      <c r="F550" t="s">
        <v>98</v>
      </c>
      <c r="G550" t="s">
        <v>1201</v>
      </c>
      <c r="H550" t="s">
        <v>98</v>
      </c>
      <c r="I550">
        <v>3.6</v>
      </c>
      <c r="J550">
        <v>532</v>
      </c>
      <c r="K550">
        <v>57143</v>
      </c>
      <c r="L550" t="s">
        <v>1260</v>
      </c>
      <c r="M550">
        <v>5</v>
      </c>
      <c r="N550">
        <v>5</v>
      </c>
      <c r="O550">
        <v>1</v>
      </c>
      <c r="P550">
        <v>2</v>
      </c>
      <c r="Q550">
        <v>3</v>
      </c>
      <c r="R550">
        <v>2</v>
      </c>
      <c r="S550">
        <v>3</v>
      </c>
      <c r="T550">
        <v>2</v>
      </c>
      <c r="U550">
        <v>3</v>
      </c>
      <c r="V550">
        <v>2</v>
      </c>
      <c r="W550" s="1">
        <v>20217.247070000001</v>
      </c>
      <c r="X550" s="1">
        <v>15183.68701</v>
      </c>
      <c r="Y550" s="1">
        <v>3563.7286989999998</v>
      </c>
      <c r="Z550" s="1">
        <v>25019.323240000002</v>
      </c>
      <c r="AA550" s="1">
        <v>8904.3171390000007</v>
      </c>
      <c r="AB550" s="1">
        <v>21727.64356</v>
      </c>
      <c r="AC550" s="1">
        <v>33647.603519999997</v>
      </c>
      <c r="AD550" s="1">
        <v>29252.07617</v>
      </c>
      <c r="AE550" s="1">
        <v>21569.41894</v>
      </c>
      <c r="AF550" s="1">
        <v>17167.489259999998</v>
      </c>
      <c r="AG550" s="1">
        <v>21409.867320000001</v>
      </c>
      <c r="AH550">
        <v>3</v>
      </c>
      <c r="AI550" s="1">
        <v>5532.7611699999998</v>
      </c>
      <c r="AJ550" s="1">
        <v>9247.5313709999991</v>
      </c>
      <c r="AK550" s="1">
        <v>8023.0753180000002</v>
      </c>
      <c r="AL550" s="1">
        <v>9447.7636719999991</v>
      </c>
      <c r="AM550" s="1">
        <v>6460.9857169999996</v>
      </c>
      <c r="AN550" s="1">
        <v>17018.86621</v>
      </c>
      <c r="AO550" s="1">
        <v>5482.0744629999999</v>
      </c>
      <c r="AP550" s="1">
        <v>8837.2631220000003</v>
      </c>
      <c r="AQ550" s="1">
        <v>12036.38977</v>
      </c>
      <c r="AR550" s="1">
        <v>14231.23999</v>
      </c>
      <c r="AS550" s="1">
        <v>9631.7950799999999</v>
      </c>
      <c r="AT550" s="1">
        <v>0</v>
      </c>
      <c r="AU550" s="1">
        <v>19787.491084363599</v>
      </c>
      <c r="AV550" s="1">
        <v>9631.7950802727191</v>
      </c>
    </row>
    <row r="551" spans="1:48">
      <c r="A551">
        <v>581</v>
      </c>
      <c r="B551">
        <v>1</v>
      </c>
      <c r="C551" t="s">
        <v>1261</v>
      </c>
      <c r="D551" t="s">
        <v>98</v>
      </c>
      <c r="E551" t="s">
        <v>98</v>
      </c>
      <c r="F551" t="s">
        <v>1262</v>
      </c>
      <c r="G551" t="s">
        <v>1201</v>
      </c>
      <c r="H551" t="s">
        <v>98</v>
      </c>
      <c r="I551">
        <v>22.3</v>
      </c>
      <c r="J551">
        <v>422</v>
      </c>
      <c r="K551">
        <v>48131</v>
      </c>
      <c r="L551" t="s">
        <v>1263</v>
      </c>
      <c r="M551">
        <v>19</v>
      </c>
      <c r="N551">
        <v>14</v>
      </c>
      <c r="O551">
        <v>0.73699999999999999</v>
      </c>
      <c r="P551">
        <v>14</v>
      </c>
      <c r="Q551">
        <v>5</v>
      </c>
      <c r="R551">
        <v>10</v>
      </c>
      <c r="S551">
        <v>4</v>
      </c>
      <c r="T551">
        <v>11.478</v>
      </c>
      <c r="U551">
        <v>4.3499999999999996</v>
      </c>
      <c r="V551">
        <v>10</v>
      </c>
      <c r="W551" s="1">
        <v>205657.7727</v>
      </c>
      <c r="X551" s="1">
        <v>183179.93359999999</v>
      </c>
      <c r="Y551" s="1">
        <v>39054.052159999999</v>
      </c>
      <c r="Z551" s="1">
        <v>890786.58519999997</v>
      </c>
      <c r="AA551" s="1">
        <v>87126.558290000001</v>
      </c>
      <c r="AB551" s="1">
        <v>258274.97469999999</v>
      </c>
      <c r="AC551" s="1">
        <v>203820.45759999999</v>
      </c>
      <c r="AD551" s="1">
        <v>543975.97389999998</v>
      </c>
      <c r="AE551" s="1">
        <v>148222.2654</v>
      </c>
      <c r="AF551" s="1">
        <v>193527.791</v>
      </c>
      <c r="AG551" s="1">
        <v>301619.1458</v>
      </c>
      <c r="AH551">
        <v>4</v>
      </c>
      <c r="AI551" s="1">
        <v>26714.21313</v>
      </c>
      <c r="AJ551" s="1">
        <v>20355.65381</v>
      </c>
      <c r="AK551" s="1">
        <v>32897.912839999997</v>
      </c>
      <c r="AL551" s="1">
        <v>73046.821779999998</v>
      </c>
      <c r="AM551" s="1">
        <v>27278.341059999999</v>
      </c>
      <c r="AN551" s="1">
        <v>29237.248540000001</v>
      </c>
      <c r="AO551" s="1">
        <v>46249.652829999999</v>
      </c>
      <c r="AP551" s="1">
        <v>33859.092290000001</v>
      </c>
      <c r="AQ551" s="1">
        <v>25505.88696</v>
      </c>
      <c r="AR551" s="1">
        <v>30019.87256</v>
      </c>
      <c r="AS551" s="1">
        <v>34516.469579999997</v>
      </c>
      <c r="AT551" s="1">
        <v>0</v>
      </c>
      <c r="AU551" s="1">
        <v>277749.59185000003</v>
      </c>
      <c r="AV551" s="1">
        <v>34516.469579999997</v>
      </c>
    </row>
    <row r="552" spans="1:48">
      <c r="A552">
        <v>626</v>
      </c>
      <c r="B552">
        <v>1</v>
      </c>
      <c r="C552" t="s">
        <v>1264</v>
      </c>
      <c r="D552" t="s">
        <v>98</v>
      </c>
      <c r="E552" t="s">
        <v>1265</v>
      </c>
      <c r="F552" t="s">
        <v>1266</v>
      </c>
      <c r="G552" t="s">
        <v>1201</v>
      </c>
      <c r="H552" t="s">
        <v>98</v>
      </c>
      <c r="I552" t="s">
        <v>1267</v>
      </c>
      <c r="J552" t="s">
        <v>1268</v>
      </c>
      <c r="K552" t="s">
        <v>1269</v>
      </c>
      <c r="L552" t="s">
        <v>1270</v>
      </c>
      <c r="M552">
        <v>624</v>
      </c>
      <c r="N552">
        <v>604</v>
      </c>
      <c r="O552">
        <v>0.96799999999999997</v>
      </c>
      <c r="P552">
        <v>372</v>
      </c>
      <c r="Q552">
        <v>252</v>
      </c>
      <c r="R552">
        <v>360</v>
      </c>
      <c r="S552">
        <v>244</v>
      </c>
      <c r="T552">
        <v>365.99</v>
      </c>
      <c r="U552">
        <v>247.99299999999999</v>
      </c>
      <c r="V552">
        <v>360</v>
      </c>
      <c r="W552" s="1">
        <v>48558387.649999999</v>
      </c>
      <c r="X552" s="1">
        <v>38761021.310000002</v>
      </c>
      <c r="Y552" s="1">
        <v>9872669.2980000004</v>
      </c>
      <c r="Z552" s="1">
        <v>456794992.39999998</v>
      </c>
      <c r="AA552" s="1">
        <v>12008698.779999999</v>
      </c>
      <c r="AB552" s="1">
        <v>64726776.93</v>
      </c>
      <c r="AC552" s="1">
        <v>34806960.469999999</v>
      </c>
      <c r="AD552" s="1">
        <v>288543104.5</v>
      </c>
      <c r="AE552" s="1">
        <v>27299294.43</v>
      </c>
      <c r="AF552" s="1">
        <v>37250701.530000001</v>
      </c>
      <c r="AG552" s="1">
        <v>112083326.40000001</v>
      </c>
      <c r="AH552">
        <v>244</v>
      </c>
      <c r="AI552" s="1">
        <v>6979619.284</v>
      </c>
      <c r="AJ552" s="1">
        <v>7360846.3279999997</v>
      </c>
      <c r="AK552" s="1">
        <v>12637281.189999999</v>
      </c>
      <c r="AL552" s="1">
        <v>52208336.420000002</v>
      </c>
      <c r="AM552" s="1">
        <v>9542639.4409999996</v>
      </c>
      <c r="AN552" s="1">
        <v>12948585.029999999</v>
      </c>
      <c r="AO552" s="1">
        <v>49477647.850000001</v>
      </c>
      <c r="AP552" s="1">
        <v>7910225.3380000005</v>
      </c>
      <c r="AQ552" s="1">
        <v>15034050.699999999</v>
      </c>
      <c r="AR552" s="1">
        <v>10775931.869999999</v>
      </c>
      <c r="AS552" s="1">
        <v>18487516.350000001</v>
      </c>
      <c r="AT552" s="1">
        <v>0</v>
      </c>
      <c r="AU552" s="1">
        <v>102791448.51799899</v>
      </c>
      <c r="AV552" s="1">
        <v>18487516.3455454</v>
      </c>
    </row>
    <row r="553" spans="1:48">
      <c r="A553">
        <v>633</v>
      </c>
      <c r="B553">
        <v>1</v>
      </c>
      <c r="C553" t="s">
        <v>1271</v>
      </c>
      <c r="D553" t="s">
        <v>98</v>
      </c>
      <c r="E553" t="s">
        <v>1272</v>
      </c>
      <c r="F553" t="s">
        <v>98</v>
      </c>
      <c r="G553" t="s">
        <v>1201</v>
      </c>
      <c r="H553" t="s">
        <v>98</v>
      </c>
      <c r="I553" t="s">
        <v>1273</v>
      </c>
      <c r="J553" t="s">
        <v>1274</v>
      </c>
      <c r="K553" t="s">
        <v>1275</v>
      </c>
      <c r="L553" t="s">
        <v>1276</v>
      </c>
      <c r="M553">
        <v>414</v>
      </c>
      <c r="N553">
        <v>414</v>
      </c>
      <c r="O553">
        <v>1</v>
      </c>
      <c r="P553">
        <v>217</v>
      </c>
      <c r="Q553">
        <v>197</v>
      </c>
      <c r="R553">
        <v>217</v>
      </c>
      <c r="S553">
        <v>197</v>
      </c>
      <c r="T553">
        <v>217</v>
      </c>
      <c r="U553">
        <v>197</v>
      </c>
      <c r="V553">
        <v>217</v>
      </c>
      <c r="W553" s="1">
        <v>67459906.159999996</v>
      </c>
      <c r="X553" s="1">
        <v>252125267.19999999</v>
      </c>
      <c r="Y553" s="1">
        <v>4931151.03</v>
      </c>
      <c r="Z553" s="1">
        <v>316233031</v>
      </c>
      <c r="AA553" s="1">
        <v>41436423.57</v>
      </c>
      <c r="AB553" s="1">
        <v>45408516.079999998</v>
      </c>
      <c r="AC553" s="1">
        <v>304014280.10000002</v>
      </c>
      <c r="AD553" s="1">
        <v>358096287.80000001</v>
      </c>
      <c r="AE553" s="1">
        <v>210244948</v>
      </c>
      <c r="AF553" s="1">
        <v>57018810.259999998</v>
      </c>
      <c r="AG553" s="1">
        <v>183559718.90000001</v>
      </c>
      <c r="AH553">
        <v>197</v>
      </c>
      <c r="AI553" s="1">
        <v>68530543.650000006</v>
      </c>
      <c r="AJ553" s="1">
        <v>49768634.969999999</v>
      </c>
      <c r="AK553" s="1">
        <v>134475262.19999999</v>
      </c>
      <c r="AL553" s="1">
        <v>40675817.539999999</v>
      </c>
      <c r="AM553" s="1">
        <v>42203158.020000003</v>
      </c>
      <c r="AN553" s="1">
        <v>58416531.270000003</v>
      </c>
      <c r="AO553" s="1">
        <v>46583538.390000001</v>
      </c>
      <c r="AP553" s="1">
        <v>52127402.340000004</v>
      </c>
      <c r="AQ553" s="1">
        <v>21050312.780000001</v>
      </c>
      <c r="AR553" s="1">
        <v>67749393.150000006</v>
      </c>
      <c r="AS553" s="1">
        <v>58158059.43</v>
      </c>
      <c r="AT553" s="1">
        <v>0</v>
      </c>
      <c r="AU553" s="1">
        <v>167320758.190909</v>
      </c>
      <c r="AV553" s="1">
        <v>58158059.430909</v>
      </c>
    </row>
    <row r="554" spans="1:48">
      <c r="A554">
        <v>595</v>
      </c>
      <c r="B554">
        <v>1</v>
      </c>
      <c r="C554" t="s">
        <v>1277</v>
      </c>
      <c r="D554" t="s">
        <v>98</v>
      </c>
      <c r="E554" t="s">
        <v>98</v>
      </c>
      <c r="F554" t="s">
        <v>1278</v>
      </c>
      <c r="G554" t="s">
        <v>1201</v>
      </c>
      <c r="H554" t="s">
        <v>1084</v>
      </c>
      <c r="I554">
        <v>5</v>
      </c>
      <c r="J554">
        <v>600</v>
      </c>
      <c r="K554">
        <v>64842</v>
      </c>
      <c r="L554" t="s">
        <v>1279</v>
      </c>
      <c r="M554">
        <v>18</v>
      </c>
      <c r="N554">
        <v>1</v>
      </c>
      <c r="O554">
        <v>5.6000000000000001E-2</v>
      </c>
      <c r="P554">
        <v>8</v>
      </c>
      <c r="Q554">
        <v>10</v>
      </c>
      <c r="R554">
        <v>0</v>
      </c>
      <c r="S554">
        <v>1</v>
      </c>
      <c r="T554">
        <v>2.5999999999999999E-2</v>
      </c>
      <c r="U554">
        <v>1.0269999999999999</v>
      </c>
      <c r="V554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>
        <v>1</v>
      </c>
      <c r="AI554" s="1">
        <v>13050.846680000001</v>
      </c>
      <c r="AJ554" s="1">
        <v>7373.1909180000002</v>
      </c>
      <c r="AK554" s="1">
        <v>30514.4375</v>
      </c>
      <c r="AL554" s="1">
        <v>9775.6220699999994</v>
      </c>
      <c r="AM554" s="1">
        <v>8672.4667969999991</v>
      </c>
      <c r="AN554" s="1">
        <v>10148.375</v>
      </c>
      <c r="AO554" s="1">
        <v>8099.6118159999996</v>
      </c>
      <c r="AP554" s="1">
        <v>9956.328125</v>
      </c>
      <c r="AQ554" s="1">
        <v>7377.8359380000002</v>
      </c>
      <c r="AR554" s="1">
        <v>8514.0947269999997</v>
      </c>
      <c r="AS554" s="1">
        <v>11348.28096</v>
      </c>
      <c r="AT554" s="1">
        <v>0</v>
      </c>
      <c r="AU554" s="1">
        <v>0</v>
      </c>
      <c r="AV554" s="1">
        <v>11348.2809573636</v>
      </c>
    </row>
    <row r="555" spans="1:48">
      <c r="A555">
        <v>79</v>
      </c>
      <c r="B555">
        <v>1</v>
      </c>
      <c r="C555" t="s">
        <v>1280</v>
      </c>
      <c r="D555" t="s">
        <v>98</v>
      </c>
      <c r="E555" t="s">
        <v>98</v>
      </c>
      <c r="F555" t="s">
        <v>1281</v>
      </c>
      <c r="G555" t="s">
        <v>1201</v>
      </c>
      <c r="H555" t="s">
        <v>1192</v>
      </c>
      <c r="I555">
        <v>6.5</v>
      </c>
      <c r="J555">
        <v>449</v>
      </c>
      <c r="K555">
        <v>49747</v>
      </c>
      <c r="L555" t="s">
        <v>1282</v>
      </c>
      <c r="M555">
        <v>16</v>
      </c>
      <c r="N555">
        <v>0</v>
      </c>
      <c r="O555">
        <v>0</v>
      </c>
      <c r="P555">
        <v>12</v>
      </c>
      <c r="Q555">
        <v>4</v>
      </c>
      <c r="R555">
        <v>0</v>
      </c>
      <c r="S555">
        <v>0</v>
      </c>
      <c r="T555">
        <v>0.33300000000000002</v>
      </c>
      <c r="U555">
        <v>0</v>
      </c>
      <c r="V555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</row>
    <row r="556" spans="1:48">
      <c r="A556">
        <v>444</v>
      </c>
      <c r="B556">
        <v>1</v>
      </c>
      <c r="C556" t="s">
        <v>1283</v>
      </c>
      <c r="D556" t="s">
        <v>98</v>
      </c>
      <c r="E556" t="s">
        <v>98</v>
      </c>
      <c r="F556" t="s">
        <v>1284</v>
      </c>
      <c r="G556" t="s">
        <v>1201</v>
      </c>
      <c r="H556" t="s">
        <v>1192</v>
      </c>
      <c r="I556">
        <v>27.4</v>
      </c>
      <c r="J556">
        <v>493</v>
      </c>
      <c r="K556">
        <v>54195</v>
      </c>
      <c r="L556" t="s">
        <v>1285</v>
      </c>
      <c r="M556">
        <v>62</v>
      </c>
      <c r="N556">
        <v>0</v>
      </c>
      <c r="O556">
        <v>0</v>
      </c>
      <c r="P556">
        <v>44</v>
      </c>
      <c r="Q556">
        <v>18</v>
      </c>
      <c r="R556">
        <v>0</v>
      </c>
      <c r="S556">
        <v>0</v>
      </c>
      <c r="T556">
        <v>0</v>
      </c>
      <c r="U556">
        <v>0</v>
      </c>
      <c r="V556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>
        <v>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</row>
    <row r="557" spans="1:48">
      <c r="A557">
        <v>455</v>
      </c>
      <c r="B557">
        <v>1</v>
      </c>
      <c r="C557" t="s">
        <v>1286</v>
      </c>
      <c r="D557" t="s">
        <v>98</v>
      </c>
      <c r="E557" t="s">
        <v>98</v>
      </c>
      <c r="F557" t="s">
        <v>1238</v>
      </c>
      <c r="G557" t="s">
        <v>1201</v>
      </c>
      <c r="H557" t="s">
        <v>1192</v>
      </c>
      <c r="I557">
        <v>11.6</v>
      </c>
      <c r="J557">
        <v>638</v>
      </c>
      <c r="K557">
        <v>65840</v>
      </c>
      <c r="L557" t="s">
        <v>1287</v>
      </c>
      <c r="M557">
        <v>151</v>
      </c>
      <c r="N557">
        <v>0</v>
      </c>
      <c r="O557">
        <v>0</v>
      </c>
      <c r="P557">
        <v>93</v>
      </c>
      <c r="Q557">
        <v>58</v>
      </c>
      <c r="R557">
        <v>0</v>
      </c>
      <c r="S557">
        <v>0</v>
      </c>
      <c r="T557">
        <v>0</v>
      </c>
      <c r="U557">
        <v>0</v>
      </c>
      <c r="V557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</row>
    <row r="558" spans="1:48">
      <c r="A558">
        <v>496</v>
      </c>
      <c r="B558">
        <v>1</v>
      </c>
      <c r="C558" t="s">
        <v>1288</v>
      </c>
      <c r="D558" t="s">
        <v>98</v>
      </c>
      <c r="E558" t="s">
        <v>98</v>
      </c>
      <c r="F558" t="s">
        <v>1281</v>
      </c>
      <c r="G558" t="s">
        <v>1201</v>
      </c>
      <c r="H558" t="s">
        <v>1192</v>
      </c>
      <c r="I558">
        <v>10.7</v>
      </c>
      <c r="J558">
        <v>448</v>
      </c>
      <c r="K558">
        <v>50343</v>
      </c>
      <c r="L558" t="s">
        <v>1289</v>
      </c>
      <c r="M558">
        <v>18</v>
      </c>
      <c r="N558">
        <v>0</v>
      </c>
      <c r="O558">
        <v>0</v>
      </c>
      <c r="P558">
        <v>14</v>
      </c>
      <c r="Q558">
        <v>4</v>
      </c>
      <c r="R558">
        <v>0</v>
      </c>
      <c r="S558">
        <v>0</v>
      </c>
      <c r="T558">
        <v>0</v>
      </c>
      <c r="U558">
        <v>0</v>
      </c>
      <c r="V558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</row>
    <row r="559" spans="1:48">
      <c r="A559">
        <v>502</v>
      </c>
      <c r="B559">
        <v>1</v>
      </c>
      <c r="C559" t="s">
        <v>1290</v>
      </c>
      <c r="D559" t="s">
        <v>98</v>
      </c>
      <c r="E559" t="s">
        <v>98</v>
      </c>
      <c r="F559" t="s">
        <v>1291</v>
      </c>
      <c r="G559" t="s">
        <v>1201</v>
      </c>
      <c r="H559" t="s">
        <v>1192</v>
      </c>
      <c r="I559">
        <v>10.6</v>
      </c>
      <c r="J559">
        <v>511</v>
      </c>
      <c r="K559">
        <v>55877</v>
      </c>
      <c r="L559" t="s">
        <v>1292</v>
      </c>
      <c r="M559">
        <v>54</v>
      </c>
      <c r="N559">
        <v>0</v>
      </c>
      <c r="O559">
        <v>0</v>
      </c>
      <c r="P559">
        <v>28</v>
      </c>
      <c r="Q559">
        <v>26</v>
      </c>
      <c r="R559">
        <v>0</v>
      </c>
      <c r="S559">
        <v>0</v>
      </c>
      <c r="T559">
        <v>2.5</v>
      </c>
      <c r="U559">
        <v>1.5</v>
      </c>
      <c r="V559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</row>
    <row r="560" spans="1:48">
      <c r="A560">
        <v>520</v>
      </c>
      <c r="B560">
        <v>1</v>
      </c>
      <c r="C560" t="s">
        <v>1293</v>
      </c>
      <c r="D560" t="s">
        <v>98</v>
      </c>
      <c r="E560" t="s">
        <v>98</v>
      </c>
      <c r="F560" t="s">
        <v>1238</v>
      </c>
      <c r="G560" t="s">
        <v>1201</v>
      </c>
      <c r="H560" t="s">
        <v>1192</v>
      </c>
      <c r="I560">
        <v>12.3</v>
      </c>
      <c r="J560">
        <v>535</v>
      </c>
      <c r="K560">
        <v>57835</v>
      </c>
      <c r="L560" t="s">
        <v>1294</v>
      </c>
      <c r="M560">
        <v>115</v>
      </c>
      <c r="N560">
        <v>0</v>
      </c>
      <c r="O560">
        <v>0</v>
      </c>
      <c r="P560">
        <v>73</v>
      </c>
      <c r="Q560">
        <v>42</v>
      </c>
      <c r="R560">
        <v>0</v>
      </c>
      <c r="S560">
        <v>0</v>
      </c>
      <c r="T560">
        <v>0</v>
      </c>
      <c r="U560">
        <v>0</v>
      </c>
      <c r="V560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</row>
    <row r="561" spans="1:48">
      <c r="A561">
        <v>521</v>
      </c>
      <c r="B561">
        <v>1</v>
      </c>
      <c r="C561" t="s">
        <v>1295</v>
      </c>
      <c r="D561" t="s">
        <v>98</v>
      </c>
      <c r="E561" t="s">
        <v>98</v>
      </c>
      <c r="F561" t="s">
        <v>1296</v>
      </c>
      <c r="G561" t="s">
        <v>1201</v>
      </c>
      <c r="H561" t="s">
        <v>1192</v>
      </c>
      <c r="I561">
        <v>6.5</v>
      </c>
      <c r="J561">
        <v>431</v>
      </c>
      <c r="K561">
        <v>48139</v>
      </c>
      <c r="L561" t="s">
        <v>1297</v>
      </c>
      <c r="M561">
        <v>4</v>
      </c>
      <c r="N561">
        <v>0</v>
      </c>
      <c r="O561">
        <v>0</v>
      </c>
      <c r="P561">
        <v>4</v>
      </c>
      <c r="Q561">
        <v>0</v>
      </c>
      <c r="R561">
        <v>0</v>
      </c>
      <c r="S561">
        <v>0</v>
      </c>
      <c r="T561">
        <v>0.33300000000000002</v>
      </c>
      <c r="U561">
        <v>0</v>
      </c>
      <c r="V56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>
        <v>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0</v>
      </c>
    </row>
    <row r="562" spans="1:48">
      <c r="A562">
        <v>530</v>
      </c>
      <c r="B562">
        <v>1</v>
      </c>
      <c r="C562" t="s">
        <v>1298</v>
      </c>
      <c r="D562" t="s">
        <v>1299</v>
      </c>
      <c r="E562" t="s">
        <v>98</v>
      </c>
      <c r="F562" t="s">
        <v>1243</v>
      </c>
      <c r="G562" t="s">
        <v>1201</v>
      </c>
      <c r="H562" t="s">
        <v>1192</v>
      </c>
      <c r="I562">
        <v>12.3</v>
      </c>
      <c r="J562">
        <v>529</v>
      </c>
      <c r="K562">
        <v>57865</v>
      </c>
      <c r="L562" t="s">
        <v>1300</v>
      </c>
      <c r="M562">
        <v>33</v>
      </c>
      <c r="N562">
        <v>0</v>
      </c>
      <c r="O562">
        <v>0</v>
      </c>
      <c r="P562">
        <v>20</v>
      </c>
      <c r="Q562">
        <v>13</v>
      </c>
      <c r="R562">
        <v>0</v>
      </c>
      <c r="S562">
        <v>0</v>
      </c>
      <c r="T562">
        <v>2.5</v>
      </c>
      <c r="U562">
        <v>0.5</v>
      </c>
      <c r="V562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</row>
    <row r="563" spans="1:48">
      <c r="A563">
        <v>625</v>
      </c>
      <c r="B563">
        <v>1</v>
      </c>
      <c r="C563" t="s">
        <v>1301</v>
      </c>
      <c r="D563" t="s">
        <v>98</v>
      </c>
      <c r="E563" t="s">
        <v>1302</v>
      </c>
      <c r="F563" t="s">
        <v>1303</v>
      </c>
      <c r="G563" t="s">
        <v>1201</v>
      </c>
      <c r="H563" t="s">
        <v>1192</v>
      </c>
      <c r="I563" t="s">
        <v>1304</v>
      </c>
      <c r="J563" t="s">
        <v>1305</v>
      </c>
      <c r="K563" t="s">
        <v>1306</v>
      </c>
      <c r="L563" t="s">
        <v>1307</v>
      </c>
      <c r="M563">
        <v>27</v>
      </c>
      <c r="N563">
        <v>0</v>
      </c>
      <c r="O563">
        <v>0</v>
      </c>
      <c r="P563">
        <v>12</v>
      </c>
      <c r="Q563">
        <v>15</v>
      </c>
      <c r="R563">
        <v>0</v>
      </c>
      <c r="S563">
        <v>0</v>
      </c>
      <c r="T563">
        <v>0</v>
      </c>
      <c r="U563">
        <v>1</v>
      </c>
      <c r="V563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>
        <v>0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</row>
    <row r="564" spans="1:48">
      <c r="A564">
        <v>631</v>
      </c>
      <c r="B564">
        <v>1</v>
      </c>
      <c r="C564" t="s">
        <v>1308</v>
      </c>
      <c r="D564" t="s">
        <v>98</v>
      </c>
      <c r="E564" t="s">
        <v>1309</v>
      </c>
      <c r="F564" t="s">
        <v>1310</v>
      </c>
      <c r="G564" t="s">
        <v>1201</v>
      </c>
      <c r="H564" t="s">
        <v>1192</v>
      </c>
      <c r="I564" t="s">
        <v>1311</v>
      </c>
      <c r="J564" t="s">
        <v>1312</v>
      </c>
      <c r="K564" t="s">
        <v>1313</v>
      </c>
      <c r="L564" t="s">
        <v>1314</v>
      </c>
      <c r="M564">
        <v>25</v>
      </c>
      <c r="N564">
        <v>0</v>
      </c>
      <c r="O564">
        <v>0</v>
      </c>
      <c r="P564">
        <v>20</v>
      </c>
      <c r="Q564">
        <v>5</v>
      </c>
      <c r="R564">
        <v>0</v>
      </c>
      <c r="S564">
        <v>0</v>
      </c>
      <c r="T564">
        <v>0.33300000000000002</v>
      </c>
      <c r="U564">
        <v>0</v>
      </c>
      <c r="V564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0</v>
      </c>
    </row>
    <row r="565" spans="1:48">
      <c r="A565">
        <v>1</v>
      </c>
      <c r="B565">
        <v>1</v>
      </c>
      <c r="C565" t="s">
        <v>1315</v>
      </c>
      <c r="D565" t="s">
        <v>98</v>
      </c>
      <c r="E565" t="s">
        <v>98</v>
      </c>
      <c r="F565" t="s">
        <v>1316</v>
      </c>
      <c r="G565" t="s">
        <v>1317</v>
      </c>
      <c r="H565" t="s">
        <v>98</v>
      </c>
      <c r="I565">
        <v>100</v>
      </c>
      <c r="J565">
        <v>50</v>
      </c>
      <c r="K565">
        <v>5560</v>
      </c>
      <c r="L565" t="s">
        <v>1318</v>
      </c>
      <c r="M565">
        <v>117</v>
      </c>
      <c r="N565">
        <v>33</v>
      </c>
      <c r="O565">
        <v>0.28199999999999997</v>
      </c>
      <c r="P565">
        <v>59</v>
      </c>
      <c r="Q565">
        <v>58</v>
      </c>
      <c r="R565">
        <v>17</v>
      </c>
      <c r="S565">
        <v>16</v>
      </c>
      <c r="T565">
        <v>23.611000000000001</v>
      </c>
      <c r="U565">
        <v>25.332999999999998</v>
      </c>
      <c r="V565">
        <v>17</v>
      </c>
      <c r="W565" s="1">
        <v>50729.131159999997</v>
      </c>
      <c r="X565" s="1">
        <v>47097.927430000003</v>
      </c>
      <c r="Y565" s="1">
        <v>10141.129999999999</v>
      </c>
      <c r="Z565" s="1">
        <v>45004.612300000001</v>
      </c>
      <c r="AA565" s="1">
        <v>29636.771909999999</v>
      </c>
      <c r="AB565" s="1">
        <v>39732.453609999997</v>
      </c>
      <c r="AC565" s="1">
        <v>66025.078370000003</v>
      </c>
      <c r="AD565" s="1">
        <v>51370.19354</v>
      </c>
      <c r="AE565" s="1">
        <v>44627.413419999997</v>
      </c>
      <c r="AF565" s="1">
        <v>42754.278870000002</v>
      </c>
      <c r="AG565" s="1">
        <v>46330.873399999997</v>
      </c>
      <c r="AH565">
        <v>16</v>
      </c>
      <c r="AI565" s="1">
        <v>24105.27188</v>
      </c>
      <c r="AJ565" s="1">
        <v>43912.399299999997</v>
      </c>
      <c r="AK565" s="1">
        <v>37002.033360000001</v>
      </c>
      <c r="AL565" s="1">
        <v>40928.292479999996</v>
      </c>
      <c r="AM565" s="1">
        <v>38583.242189999997</v>
      </c>
      <c r="AN565" s="1">
        <v>47167.710079999997</v>
      </c>
      <c r="AO565" s="1">
        <v>51779.040650000003</v>
      </c>
      <c r="AP565" s="1">
        <v>44773.39069</v>
      </c>
      <c r="AQ565" s="1">
        <v>32118.878390000002</v>
      </c>
      <c r="AR565" s="1">
        <v>50855.16992</v>
      </c>
      <c r="AS565" s="1">
        <v>41122.542889999997</v>
      </c>
      <c r="AT565" s="1">
        <v>0</v>
      </c>
      <c r="AU565" s="1">
        <v>43040.896728181797</v>
      </c>
      <c r="AV565" s="1">
        <v>41122.542893636302</v>
      </c>
    </row>
    <row r="566" spans="1:48">
      <c r="A566">
        <v>2</v>
      </c>
      <c r="B566">
        <v>1</v>
      </c>
      <c r="C566" t="s">
        <v>1319</v>
      </c>
      <c r="D566" t="s">
        <v>98</v>
      </c>
      <c r="E566" t="s">
        <v>98</v>
      </c>
      <c r="F566" t="s">
        <v>1320</v>
      </c>
      <c r="G566" t="s">
        <v>1317</v>
      </c>
      <c r="H566" t="s">
        <v>98</v>
      </c>
      <c r="I566">
        <v>37.700000000000003</v>
      </c>
      <c r="J566">
        <v>231</v>
      </c>
      <c r="K566">
        <v>24409</v>
      </c>
      <c r="L566" t="s">
        <v>1321</v>
      </c>
      <c r="M566">
        <v>235</v>
      </c>
      <c r="N566">
        <v>147</v>
      </c>
      <c r="O566">
        <v>0.626</v>
      </c>
      <c r="P566">
        <v>134</v>
      </c>
      <c r="Q566">
        <v>101</v>
      </c>
      <c r="R566">
        <v>91</v>
      </c>
      <c r="S566">
        <v>56</v>
      </c>
      <c r="T566">
        <v>127.389</v>
      </c>
      <c r="U566">
        <v>91.667000000000002</v>
      </c>
      <c r="V566">
        <v>91</v>
      </c>
      <c r="W566" s="1">
        <v>91051508.329999998</v>
      </c>
      <c r="X566" s="1">
        <v>72437755.769999996</v>
      </c>
      <c r="Y566" s="1">
        <v>17868159.82</v>
      </c>
      <c r="Z566" s="1">
        <v>113574118.90000001</v>
      </c>
      <c r="AA566" s="1">
        <v>46262861.520000003</v>
      </c>
      <c r="AB566" s="1">
        <v>90941993.930000007</v>
      </c>
      <c r="AC566" s="1">
        <v>96376406.769999996</v>
      </c>
      <c r="AD566" s="1">
        <v>100813011.3</v>
      </c>
      <c r="AE566" s="1">
        <v>53725367.630000003</v>
      </c>
      <c r="AF566" s="1">
        <v>95142377.239999995</v>
      </c>
      <c r="AG566" s="1">
        <v>84480600.150000006</v>
      </c>
      <c r="AH566">
        <v>56</v>
      </c>
      <c r="AI566" s="1">
        <v>53770330.890000001</v>
      </c>
      <c r="AJ566" s="1">
        <v>42881849.82</v>
      </c>
      <c r="AK566" s="1">
        <v>44225362.630000003</v>
      </c>
      <c r="AL566" s="1">
        <v>45605943.170000002</v>
      </c>
      <c r="AM566" s="1">
        <v>45829010.359999999</v>
      </c>
      <c r="AN566" s="1">
        <v>40647384.520000003</v>
      </c>
      <c r="AO566" s="1">
        <v>78450377.340000004</v>
      </c>
      <c r="AP566" s="1">
        <v>41662274.740000002</v>
      </c>
      <c r="AQ566" s="1">
        <v>45685149.75</v>
      </c>
      <c r="AR566" s="1">
        <v>67108937.109999999</v>
      </c>
      <c r="AS566" s="1">
        <v>50586662.030000001</v>
      </c>
      <c r="AT566" s="1">
        <v>0</v>
      </c>
      <c r="AU566" s="1">
        <v>78424923.759999901</v>
      </c>
      <c r="AV566" s="1">
        <v>50586662.032727197</v>
      </c>
    </row>
    <row r="567" spans="1:48">
      <c r="A567">
        <v>3</v>
      </c>
      <c r="B567">
        <v>1</v>
      </c>
      <c r="C567" t="s">
        <v>1322</v>
      </c>
      <c r="D567" t="s">
        <v>98</v>
      </c>
      <c r="E567" t="s">
        <v>98</v>
      </c>
      <c r="F567" t="s">
        <v>1323</v>
      </c>
      <c r="G567" t="s">
        <v>1317</v>
      </c>
      <c r="H567" t="s">
        <v>98</v>
      </c>
      <c r="I567">
        <v>29.1</v>
      </c>
      <c r="J567">
        <v>581</v>
      </c>
      <c r="K567">
        <v>65797</v>
      </c>
      <c r="L567" t="s">
        <v>1324</v>
      </c>
      <c r="M567">
        <v>197</v>
      </c>
      <c r="N567">
        <v>38</v>
      </c>
      <c r="O567">
        <v>0.193</v>
      </c>
      <c r="P567">
        <v>106</v>
      </c>
      <c r="Q567">
        <v>91</v>
      </c>
      <c r="R567">
        <v>22</v>
      </c>
      <c r="S567">
        <v>16</v>
      </c>
      <c r="T567">
        <v>80.459000000000003</v>
      </c>
      <c r="U567">
        <v>69.466999999999999</v>
      </c>
      <c r="V567">
        <v>22</v>
      </c>
      <c r="W567" s="1">
        <v>1596704.943</v>
      </c>
      <c r="X567" s="1">
        <v>1212278.527</v>
      </c>
      <c r="Y567" s="1">
        <v>330118.50069999998</v>
      </c>
      <c r="Z567" s="1">
        <v>1618015.2709999999</v>
      </c>
      <c r="AA567" s="1">
        <v>803712.429</v>
      </c>
      <c r="AB567" s="1">
        <v>1213287.909</v>
      </c>
      <c r="AC567" s="1">
        <v>1629691.389</v>
      </c>
      <c r="AD567" s="1">
        <v>2504904.2790000001</v>
      </c>
      <c r="AE567" s="1">
        <v>1218340.5789999999</v>
      </c>
      <c r="AF567" s="1">
        <v>1278191.432</v>
      </c>
      <c r="AG567" s="1">
        <v>1452791.862</v>
      </c>
      <c r="AH567">
        <v>16</v>
      </c>
      <c r="AI567" s="1">
        <v>404514.19900000002</v>
      </c>
      <c r="AJ567" s="1">
        <v>482989.34379999997</v>
      </c>
      <c r="AK567" s="1">
        <v>437026.22269999998</v>
      </c>
      <c r="AL567" s="1">
        <v>328097.55810000002</v>
      </c>
      <c r="AM567" s="1">
        <v>295119.5037</v>
      </c>
      <c r="AN567" s="1">
        <v>262670.2917</v>
      </c>
      <c r="AO567" s="1">
        <v>556617.40139999997</v>
      </c>
      <c r="AP567" s="1">
        <v>606714.82620000001</v>
      </c>
      <c r="AQ567" s="1">
        <v>366651.85210000002</v>
      </c>
      <c r="AR567" s="1">
        <v>432052.13569999998</v>
      </c>
      <c r="AS567" s="1">
        <v>417245.3334</v>
      </c>
      <c r="AT567" s="1">
        <v>0</v>
      </c>
      <c r="AU567" s="1">
        <v>1350730.6473363601</v>
      </c>
      <c r="AV567" s="1">
        <v>417245.33343636303</v>
      </c>
    </row>
    <row r="568" spans="1:48">
      <c r="A568">
        <v>4</v>
      </c>
      <c r="B568">
        <v>1</v>
      </c>
      <c r="C568" t="s">
        <v>1325</v>
      </c>
      <c r="D568" t="s">
        <v>98</v>
      </c>
      <c r="E568" t="s">
        <v>98</v>
      </c>
      <c r="F568" t="s">
        <v>1323</v>
      </c>
      <c r="G568" t="s">
        <v>1317</v>
      </c>
      <c r="H568" t="s">
        <v>98</v>
      </c>
      <c r="I568">
        <v>32.799999999999997</v>
      </c>
      <c r="J568">
        <v>607</v>
      </c>
      <c r="K568">
        <v>69270</v>
      </c>
      <c r="L568" t="s">
        <v>1326</v>
      </c>
      <c r="M568">
        <v>170</v>
      </c>
      <c r="N568">
        <v>10</v>
      </c>
      <c r="O568">
        <v>5.8999999999999997E-2</v>
      </c>
      <c r="P568">
        <v>91</v>
      </c>
      <c r="Q568">
        <v>79</v>
      </c>
      <c r="R568">
        <v>6</v>
      </c>
      <c r="S568">
        <v>4</v>
      </c>
      <c r="T568">
        <v>22.013999999999999</v>
      </c>
      <c r="U568">
        <v>17.367000000000001</v>
      </c>
      <c r="V568">
        <v>6</v>
      </c>
      <c r="W568" s="1">
        <v>226939.15479999999</v>
      </c>
      <c r="X568" s="1">
        <v>212968.14749999999</v>
      </c>
      <c r="Y568" s="1">
        <v>101779.2672</v>
      </c>
      <c r="Z568" s="1">
        <v>240855.61230000001</v>
      </c>
      <c r="AA568" s="1">
        <v>160503.1133</v>
      </c>
      <c r="AB568" s="1">
        <v>195922.4792</v>
      </c>
      <c r="AC568" s="1">
        <v>237638.53030000001</v>
      </c>
      <c r="AD568" s="1">
        <v>308431.72220000002</v>
      </c>
      <c r="AE568" s="1">
        <v>213772.80960000001</v>
      </c>
      <c r="AF568" s="1">
        <v>219594.59669999999</v>
      </c>
      <c r="AG568" s="1">
        <v>224069.57399999999</v>
      </c>
      <c r="AH568">
        <v>4</v>
      </c>
      <c r="AI568" s="1">
        <v>8685.2526859999998</v>
      </c>
      <c r="AJ568" s="1">
        <v>19264.475589999998</v>
      </c>
      <c r="AK568" s="1">
        <v>17011.940429999999</v>
      </c>
      <c r="AL568" s="1">
        <v>15833.274659999999</v>
      </c>
      <c r="AM568" s="1">
        <v>13218.558230000001</v>
      </c>
      <c r="AN568" s="1">
        <v>12011.41431</v>
      </c>
      <c r="AO568" s="1">
        <v>18662.768800000002</v>
      </c>
      <c r="AP568" s="1">
        <v>21946.72363</v>
      </c>
      <c r="AQ568" s="1">
        <v>13012.964110000001</v>
      </c>
      <c r="AR568" s="1">
        <v>17972.37988</v>
      </c>
      <c r="AS568" s="1">
        <v>15761.97523</v>
      </c>
      <c r="AT568" s="1">
        <v>0</v>
      </c>
      <c r="AU568" s="1">
        <v>212952.27337272701</v>
      </c>
      <c r="AV568" s="1">
        <v>15761.9752323636</v>
      </c>
    </row>
    <row r="569" spans="1:48">
      <c r="A569">
        <v>5</v>
      </c>
      <c r="B569">
        <v>1</v>
      </c>
      <c r="C569" t="s">
        <v>1327</v>
      </c>
      <c r="D569" t="s">
        <v>1328</v>
      </c>
      <c r="E569" t="s">
        <v>98</v>
      </c>
      <c r="F569" t="s">
        <v>1323</v>
      </c>
      <c r="G569" t="s">
        <v>1317</v>
      </c>
      <c r="H569" t="s">
        <v>98</v>
      </c>
      <c r="I569">
        <v>42.7</v>
      </c>
      <c r="J569">
        <v>609</v>
      </c>
      <c r="K569">
        <v>69366</v>
      </c>
      <c r="L569" t="s">
        <v>1329</v>
      </c>
      <c r="M569">
        <v>135</v>
      </c>
      <c r="N569">
        <v>107</v>
      </c>
      <c r="O569">
        <v>0.79300000000000004</v>
      </c>
      <c r="P569">
        <v>93</v>
      </c>
      <c r="Q569">
        <v>42</v>
      </c>
      <c r="R569">
        <v>79</v>
      </c>
      <c r="S569">
        <v>28</v>
      </c>
      <c r="T569">
        <v>89.528000000000006</v>
      </c>
      <c r="U569">
        <v>36.167000000000002</v>
      </c>
      <c r="V569">
        <v>79</v>
      </c>
      <c r="W569" s="1">
        <v>47572056.710000001</v>
      </c>
      <c r="X569" s="1">
        <v>3887090.625</v>
      </c>
      <c r="Y569" s="1">
        <v>4434728.1009999998</v>
      </c>
      <c r="Z569" s="1">
        <v>4678691.2549999999</v>
      </c>
      <c r="AA569" s="1">
        <v>1938115.66</v>
      </c>
      <c r="AB569" s="1">
        <v>2313408.3059999999</v>
      </c>
      <c r="AC569" s="1">
        <v>21340990.559999999</v>
      </c>
      <c r="AD569" s="1">
        <v>3151624.108</v>
      </c>
      <c r="AE569" s="1">
        <v>3701355.6239999998</v>
      </c>
      <c r="AF569" s="1">
        <v>4003190.2779999999</v>
      </c>
      <c r="AG569" s="1">
        <v>10287391.460000001</v>
      </c>
      <c r="AH569">
        <v>27</v>
      </c>
      <c r="AI569" s="1">
        <v>428255.22499999998</v>
      </c>
      <c r="AJ569" s="1">
        <v>457741.50799999997</v>
      </c>
      <c r="AK569" s="1">
        <v>390906.48019999999</v>
      </c>
      <c r="AL569" s="1">
        <v>723924.4791</v>
      </c>
      <c r="AM569" s="1">
        <v>390084.35350000003</v>
      </c>
      <c r="AN569" s="1">
        <v>224919.36470000001</v>
      </c>
      <c r="AO569" s="1">
        <v>845626.99789999996</v>
      </c>
      <c r="AP569" s="1">
        <v>381794.97470000002</v>
      </c>
      <c r="AQ569" s="1">
        <v>478321.28220000002</v>
      </c>
      <c r="AR569" s="1">
        <v>333242.2611</v>
      </c>
      <c r="AS569" s="1">
        <v>465481.69260000001</v>
      </c>
      <c r="AT569" s="1">
        <v>0</v>
      </c>
      <c r="AU569" s="1">
        <v>9755331.1533636302</v>
      </c>
      <c r="AV569" s="1">
        <v>465481.69263636298</v>
      </c>
    </row>
    <row r="570" spans="1:48">
      <c r="A570">
        <v>6</v>
      </c>
      <c r="B570">
        <v>1</v>
      </c>
      <c r="C570" t="s">
        <v>1330</v>
      </c>
      <c r="D570" t="s">
        <v>98</v>
      </c>
      <c r="E570" t="s">
        <v>98</v>
      </c>
      <c r="F570" t="s">
        <v>98</v>
      </c>
      <c r="G570" t="s">
        <v>1317</v>
      </c>
      <c r="H570" t="s">
        <v>98</v>
      </c>
      <c r="I570">
        <v>57</v>
      </c>
      <c r="J570">
        <v>214</v>
      </c>
      <c r="K570">
        <v>24529</v>
      </c>
      <c r="L570" t="s">
        <v>1331</v>
      </c>
      <c r="M570">
        <v>65</v>
      </c>
      <c r="N570">
        <v>65</v>
      </c>
      <c r="O570">
        <v>1</v>
      </c>
      <c r="P570">
        <v>28</v>
      </c>
      <c r="Q570">
        <v>37</v>
      </c>
      <c r="R570">
        <v>28</v>
      </c>
      <c r="S570">
        <v>37</v>
      </c>
      <c r="T570">
        <v>28</v>
      </c>
      <c r="U570">
        <v>37</v>
      </c>
      <c r="V570">
        <v>28</v>
      </c>
      <c r="W570" s="1">
        <v>2067616.379</v>
      </c>
      <c r="X570" s="1">
        <v>1970712.378</v>
      </c>
      <c r="Y570" s="1">
        <v>449778.30469999998</v>
      </c>
      <c r="Z570" s="1">
        <v>2028900.4580000001</v>
      </c>
      <c r="AA570" s="1">
        <v>1770113.7779999999</v>
      </c>
      <c r="AB570" s="1">
        <v>1618415.048</v>
      </c>
      <c r="AC570" s="1">
        <v>2350584.7209999999</v>
      </c>
      <c r="AD570" s="1">
        <v>2824125.48</v>
      </c>
      <c r="AE570" s="1">
        <v>1992397.885</v>
      </c>
      <c r="AF570" s="1">
        <v>1646890.3259999999</v>
      </c>
      <c r="AG570" s="1">
        <v>2029972.939</v>
      </c>
      <c r="AH570">
        <v>37</v>
      </c>
      <c r="AI570" s="1">
        <v>1456644.5260000001</v>
      </c>
      <c r="AJ570" s="1">
        <v>4061023.06</v>
      </c>
      <c r="AK570" s="1">
        <v>1723988.3770000001</v>
      </c>
      <c r="AL570" s="1">
        <v>1914285.4790000001</v>
      </c>
      <c r="AM570" s="1">
        <v>1496308.8060000001</v>
      </c>
      <c r="AN570" s="1">
        <v>1323175.55</v>
      </c>
      <c r="AO570" s="1">
        <v>4569830.6560000004</v>
      </c>
      <c r="AP570" s="1">
        <v>2049039.7239999999</v>
      </c>
      <c r="AQ570" s="1">
        <v>1877789.345</v>
      </c>
      <c r="AR570" s="1">
        <v>3228944.693</v>
      </c>
      <c r="AS570" s="1">
        <v>2370103.0219999999</v>
      </c>
      <c r="AT570" s="1">
        <v>0</v>
      </c>
      <c r="AU570" s="1">
        <v>1886318.88151818</v>
      </c>
      <c r="AV570" s="1">
        <v>2370103.0216363599</v>
      </c>
    </row>
    <row r="571" spans="1:48">
      <c r="A571">
        <v>7</v>
      </c>
      <c r="B571">
        <v>1</v>
      </c>
      <c r="C571" t="s">
        <v>1332</v>
      </c>
      <c r="D571" t="s">
        <v>98</v>
      </c>
      <c r="E571" t="s">
        <v>98</v>
      </c>
      <c r="F571" t="s">
        <v>98</v>
      </c>
      <c r="G571" t="s">
        <v>1317</v>
      </c>
      <c r="H571" t="s">
        <v>98</v>
      </c>
      <c r="I571">
        <v>29.3</v>
      </c>
      <c r="J571">
        <v>222</v>
      </c>
      <c r="K571">
        <v>26018</v>
      </c>
      <c r="L571" t="s">
        <v>1333</v>
      </c>
      <c r="M571">
        <v>39</v>
      </c>
      <c r="N571">
        <v>39</v>
      </c>
      <c r="O571">
        <v>1</v>
      </c>
      <c r="P571">
        <v>14</v>
      </c>
      <c r="Q571">
        <v>25</v>
      </c>
      <c r="R571">
        <v>14</v>
      </c>
      <c r="S571">
        <v>25</v>
      </c>
      <c r="T571">
        <v>14</v>
      </c>
      <c r="U571">
        <v>25</v>
      </c>
      <c r="V571">
        <v>14</v>
      </c>
      <c r="W571" s="1">
        <v>619459.64260000002</v>
      </c>
      <c r="X571" s="1">
        <v>541697.11719999998</v>
      </c>
      <c r="Y571" s="1">
        <v>70587.915349999996</v>
      </c>
      <c r="Z571" s="1">
        <v>623798.22950000002</v>
      </c>
      <c r="AA571" s="1">
        <v>351516.97749999998</v>
      </c>
      <c r="AB571" s="1">
        <v>536013.7672</v>
      </c>
      <c r="AC571" s="1">
        <v>747240.86380000005</v>
      </c>
      <c r="AD571" s="1">
        <v>800562.43310000002</v>
      </c>
      <c r="AE571" s="1">
        <v>664298.46340000001</v>
      </c>
      <c r="AF571" s="1">
        <v>497685.17580000003</v>
      </c>
      <c r="AG571" s="1">
        <v>598030.29669999995</v>
      </c>
      <c r="AH571">
        <v>25</v>
      </c>
      <c r="AI571" s="1">
        <v>464084.67690000002</v>
      </c>
      <c r="AJ571" s="1">
        <v>1066274.1540000001</v>
      </c>
      <c r="AK571" s="1">
        <v>518426.14230000001</v>
      </c>
      <c r="AL571" s="1">
        <v>640384.19689999998</v>
      </c>
      <c r="AM571" s="1">
        <v>492204.49930000002</v>
      </c>
      <c r="AN571" s="1">
        <v>459316.212</v>
      </c>
      <c r="AO571" s="1">
        <v>1225677.9669999999</v>
      </c>
      <c r="AP571" s="1">
        <v>641697.09349999996</v>
      </c>
      <c r="AQ571" s="1">
        <v>534690.83089999994</v>
      </c>
      <c r="AR571" s="1">
        <v>813398.30559999996</v>
      </c>
      <c r="AS571" s="1">
        <v>685615.40780000004</v>
      </c>
      <c r="AT571" s="1">
        <v>0</v>
      </c>
      <c r="AU571" s="1">
        <v>550080.98928636301</v>
      </c>
      <c r="AV571" s="1">
        <v>685615.40783636295</v>
      </c>
    </row>
    <row r="572" spans="1:48">
      <c r="A572">
        <v>8</v>
      </c>
      <c r="B572">
        <v>1</v>
      </c>
      <c r="C572" t="s">
        <v>1334</v>
      </c>
      <c r="D572" t="s">
        <v>98</v>
      </c>
      <c r="E572" t="s">
        <v>98</v>
      </c>
      <c r="F572" t="s">
        <v>98</v>
      </c>
      <c r="G572" t="s">
        <v>1317</v>
      </c>
      <c r="H572" t="s">
        <v>98</v>
      </c>
      <c r="I572">
        <v>32.1</v>
      </c>
      <c r="J572">
        <v>224</v>
      </c>
      <c r="K572">
        <v>25107</v>
      </c>
      <c r="L572" t="s">
        <v>1335</v>
      </c>
      <c r="M572">
        <v>85</v>
      </c>
      <c r="N572">
        <v>85</v>
      </c>
      <c r="O572">
        <v>1</v>
      </c>
      <c r="P572">
        <v>38</v>
      </c>
      <c r="Q572">
        <v>47</v>
      </c>
      <c r="R572">
        <v>38</v>
      </c>
      <c r="S572">
        <v>47</v>
      </c>
      <c r="T572">
        <v>38</v>
      </c>
      <c r="U572">
        <v>47</v>
      </c>
      <c r="V572">
        <v>38</v>
      </c>
      <c r="W572" s="1">
        <v>6614195.1409999998</v>
      </c>
      <c r="X572" s="1">
        <v>3880806.0890000002</v>
      </c>
      <c r="Y572" s="1">
        <v>777029.26439999999</v>
      </c>
      <c r="Z572" s="1">
        <v>5299167.3689999999</v>
      </c>
      <c r="AA572" s="1">
        <v>3680460.66</v>
      </c>
      <c r="AB572" s="1">
        <v>3883580.4449999998</v>
      </c>
      <c r="AC572" s="1">
        <v>8390071.5830000006</v>
      </c>
      <c r="AD572" s="1">
        <v>8680375.0519999992</v>
      </c>
      <c r="AE572" s="1">
        <v>10852133.33</v>
      </c>
      <c r="AF572" s="1">
        <v>4609553.2879999997</v>
      </c>
      <c r="AG572" s="1">
        <v>6210038.1059999997</v>
      </c>
      <c r="AH572">
        <v>47</v>
      </c>
      <c r="AI572" s="1">
        <v>506205.21360000002</v>
      </c>
      <c r="AJ572" s="1">
        <v>1429410.6129999999</v>
      </c>
      <c r="AK572" s="1">
        <v>789725.73970000003</v>
      </c>
      <c r="AL572" s="1">
        <v>664984.3051</v>
      </c>
      <c r="AM572" s="1">
        <v>605712.57570000004</v>
      </c>
      <c r="AN572" s="1">
        <v>576952.15969999996</v>
      </c>
      <c r="AO572" s="1">
        <v>1462014.007</v>
      </c>
      <c r="AP572" s="1">
        <v>948109.74419999996</v>
      </c>
      <c r="AQ572" s="1">
        <v>570917.46</v>
      </c>
      <c r="AR572" s="1">
        <v>4313511.0449999999</v>
      </c>
      <c r="AS572" s="1">
        <v>1186754.2860000001</v>
      </c>
      <c r="AT572" s="1">
        <v>0</v>
      </c>
      <c r="AU572" s="1">
        <v>5716128.2115818104</v>
      </c>
      <c r="AV572" s="1">
        <v>1186754.28627272</v>
      </c>
    </row>
    <row r="573" spans="1:48">
      <c r="A573">
        <v>20</v>
      </c>
      <c r="B573">
        <v>1</v>
      </c>
      <c r="C573" t="s">
        <v>1336</v>
      </c>
      <c r="D573" t="s">
        <v>1337</v>
      </c>
      <c r="E573" t="s">
        <v>98</v>
      </c>
      <c r="F573" t="s">
        <v>1338</v>
      </c>
      <c r="G573" t="s">
        <v>1317</v>
      </c>
      <c r="H573" t="s">
        <v>98</v>
      </c>
      <c r="I573">
        <v>44.7</v>
      </c>
      <c r="J573">
        <v>432</v>
      </c>
      <c r="K573">
        <v>48105</v>
      </c>
      <c r="L573" t="s">
        <v>1339</v>
      </c>
      <c r="M573">
        <v>162</v>
      </c>
      <c r="N573">
        <v>26</v>
      </c>
      <c r="O573">
        <v>0.16</v>
      </c>
      <c r="P573">
        <v>90</v>
      </c>
      <c r="Q573">
        <v>72</v>
      </c>
      <c r="R573">
        <v>14</v>
      </c>
      <c r="S573">
        <v>12</v>
      </c>
      <c r="T573">
        <v>34.704000000000001</v>
      </c>
      <c r="U573">
        <v>27.192</v>
      </c>
      <c r="V573">
        <v>14</v>
      </c>
      <c r="W573" s="1">
        <v>739291.02949999995</v>
      </c>
      <c r="X573" s="1">
        <v>474723.53529999999</v>
      </c>
      <c r="Y573" s="1">
        <v>94881.023260000002</v>
      </c>
      <c r="Z573" s="1">
        <v>2056031.679</v>
      </c>
      <c r="AA573" s="1">
        <v>209316.90719999999</v>
      </c>
      <c r="AB573" s="1">
        <v>387480.73930000002</v>
      </c>
      <c r="AC573" s="1">
        <v>497188.66259999998</v>
      </c>
      <c r="AD573" s="1">
        <v>911864.68669999996</v>
      </c>
      <c r="AE573" s="1">
        <v>312811.58140000002</v>
      </c>
      <c r="AF573" s="1">
        <v>350947.79019999999</v>
      </c>
      <c r="AG573" s="1">
        <v>659961.84569999995</v>
      </c>
      <c r="AH573">
        <v>12</v>
      </c>
      <c r="AI573" s="1">
        <v>101555.3484</v>
      </c>
      <c r="AJ573" s="1">
        <v>55652.283660000001</v>
      </c>
      <c r="AK573" s="1">
        <v>89756.070559999993</v>
      </c>
      <c r="AL573" s="1">
        <v>155098.2297</v>
      </c>
      <c r="AM573" s="1">
        <v>75221.701360000006</v>
      </c>
      <c r="AN573" s="1">
        <v>124365.6151</v>
      </c>
      <c r="AO573" s="1">
        <v>200393.39249999999</v>
      </c>
      <c r="AP573" s="1">
        <v>66002.679319999996</v>
      </c>
      <c r="AQ573" s="1">
        <v>82007.427979999993</v>
      </c>
      <c r="AR573" s="1">
        <v>97130.881959999999</v>
      </c>
      <c r="AS573" s="1">
        <v>104718.3631</v>
      </c>
      <c r="AT573" s="1">
        <v>0</v>
      </c>
      <c r="AU573" s="1">
        <v>608590.86183272698</v>
      </c>
      <c r="AV573" s="1">
        <v>104718.363058181</v>
      </c>
    </row>
    <row r="574" spans="1:48">
      <c r="A574">
        <v>22</v>
      </c>
      <c r="B574">
        <v>1</v>
      </c>
      <c r="C574" t="s">
        <v>1340</v>
      </c>
      <c r="D574" t="s">
        <v>98</v>
      </c>
      <c r="E574" t="s">
        <v>98</v>
      </c>
      <c r="F574" t="s">
        <v>1278</v>
      </c>
      <c r="G574" t="s">
        <v>1317</v>
      </c>
      <c r="H574" t="s">
        <v>98</v>
      </c>
      <c r="I574">
        <v>26.5</v>
      </c>
      <c r="J574">
        <v>408</v>
      </c>
      <c r="K574">
        <v>45507</v>
      </c>
      <c r="L574" t="s">
        <v>1341</v>
      </c>
      <c r="M574">
        <v>63</v>
      </c>
      <c r="N574">
        <v>10</v>
      </c>
      <c r="O574">
        <v>0.159</v>
      </c>
      <c r="P574">
        <v>34</v>
      </c>
      <c r="Q574">
        <v>29</v>
      </c>
      <c r="R574">
        <v>7</v>
      </c>
      <c r="S574">
        <v>3</v>
      </c>
      <c r="T574">
        <v>8.2870000000000008</v>
      </c>
      <c r="U574">
        <v>3.8090000000000002</v>
      </c>
      <c r="V574">
        <v>7</v>
      </c>
      <c r="W574" s="1">
        <v>132605.158</v>
      </c>
      <c r="X574" s="1">
        <v>71304.230769999995</v>
      </c>
      <c r="Y574" s="1">
        <v>15300.91754</v>
      </c>
      <c r="Z574" s="1">
        <v>158029.96799999999</v>
      </c>
      <c r="AA574" s="1">
        <v>47550.079960000003</v>
      </c>
      <c r="AB574" s="1">
        <v>84299.708129999999</v>
      </c>
      <c r="AC574" s="1">
        <v>106276.9267</v>
      </c>
      <c r="AD574" s="1">
        <v>148998.9797</v>
      </c>
      <c r="AE574" s="1">
        <v>85893.187810000003</v>
      </c>
      <c r="AF574" s="1">
        <v>77519.492429999998</v>
      </c>
      <c r="AG574" s="1">
        <v>101386.4146</v>
      </c>
      <c r="AH574">
        <v>3</v>
      </c>
      <c r="AI574" s="1">
        <v>10536.96106</v>
      </c>
      <c r="AJ574" s="1">
        <v>13532.964970000001</v>
      </c>
      <c r="AK574" s="1">
        <v>26368.394779999999</v>
      </c>
      <c r="AL574" s="1">
        <v>13008.032719999999</v>
      </c>
      <c r="AM574" s="1">
        <v>15029.53565</v>
      </c>
      <c r="AN574" s="1">
        <v>13716.805179999999</v>
      </c>
      <c r="AO574" s="1">
        <v>21626.239259999998</v>
      </c>
      <c r="AP574" s="1">
        <v>9209.5745850000003</v>
      </c>
      <c r="AQ574" s="1">
        <v>10131.93677</v>
      </c>
      <c r="AR574" s="1">
        <v>15240.99072</v>
      </c>
      <c r="AS574" s="1">
        <v>14840.14357</v>
      </c>
      <c r="AT574" s="1">
        <v>0</v>
      </c>
      <c r="AU574" s="1">
        <v>93560.460330909104</v>
      </c>
      <c r="AV574" s="1">
        <v>14840.1435695454</v>
      </c>
    </row>
    <row r="575" spans="1:48">
      <c r="A575">
        <v>35</v>
      </c>
      <c r="B575">
        <v>1</v>
      </c>
      <c r="C575" t="s">
        <v>1342</v>
      </c>
      <c r="D575" t="s">
        <v>1343</v>
      </c>
      <c r="E575" t="s">
        <v>98</v>
      </c>
      <c r="F575" t="s">
        <v>1228</v>
      </c>
      <c r="G575" t="s">
        <v>1317</v>
      </c>
      <c r="H575" t="s">
        <v>98</v>
      </c>
      <c r="I575">
        <v>65.5</v>
      </c>
      <c r="J575">
        <v>473</v>
      </c>
      <c r="K575">
        <v>51237</v>
      </c>
      <c r="L575" t="s">
        <v>1344</v>
      </c>
      <c r="M575">
        <v>267</v>
      </c>
      <c r="N575">
        <v>78</v>
      </c>
      <c r="O575">
        <v>0.29199999999999998</v>
      </c>
      <c r="P575">
        <v>156</v>
      </c>
      <c r="Q575">
        <v>111</v>
      </c>
      <c r="R575">
        <v>44</v>
      </c>
      <c r="S575">
        <v>34</v>
      </c>
      <c r="T575">
        <v>90.44</v>
      </c>
      <c r="U575">
        <v>64.980999999999995</v>
      </c>
      <c r="V575">
        <v>44</v>
      </c>
      <c r="W575" s="1">
        <v>1672478.1070000001</v>
      </c>
      <c r="X575" s="1">
        <v>933548.92929999996</v>
      </c>
      <c r="Y575" s="1">
        <v>208365.61550000001</v>
      </c>
      <c r="Z575" s="1">
        <v>2853939.662</v>
      </c>
      <c r="AA575" s="1">
        <v>412691.76140000002</v>
      </c>
      <c r="AB575" s="1">
        <v>975620.61450000003</v>
      </c>
      <c r="AC575" s="1">
        <v>1128088.4169999999</v>
      </c>
      <c r="AD575" s="1">
        <v>1737471.1810000001</v>
      </c>
      <c r="AE575" s="1">
        <v>929965.08979999996</v>
      </c>
      <c r="AF575" s="1">
        <v>805403.73670000001</v>
      </c>
      <c r="AG575" s="1">
        <v>1272134.1669999999</v>
      </c>
      <c r="AH575">
        <v>34</v>
      </c>
      <c r="AI575" s="1">
        <v>263264.82510000002</v>
      </c>
      <c r="AJ575" s="1">
        <v>208923.97020000001</v>
      </c>
      <c r="AK575" s="1">
        <v>390908.02860000002</v>
      </c>
      <c r="AL575" s="1">
        <v>415117.65639999998</v>
      </c>
      <c r="AM575" s="1">
        <v>338481.74440000003</v>
      </c>
      <c r="AN575" s="1">
        <v>355487.29129999998</v>
      </c>
      <c r="AO575" s="1">
        <v>486508.45429999998</v>
      </c>
      <c r="AP575" s="1">
        <v>280351.88150000002</v>
      </c>
      <c r="AQ575" s="1">
        <v>301507.8382</v>
      </c>
      <c r="AR575" s="1">
        <v>319576.65159999998</v>
      </c>
      <c r="AS575" s="1">
        <v>336012.83419999998</v>
      </c>
      <c r="AT575" s="1">
        <v>0</v>
      </c>
      <c r="AU575" s="1">
        <v>1175427.9346545399</v>
      </c>
      <c r="AV575" s="1">
        <v>336012.83416363603</v>
      </c>
    </row>
    <row r="576" spans="1:48">
      <c r="A576">
        <v>622</v>
      </c>
      <c r="B576">
        <v>1</v>
      </c>
      <c r="C576" t="s">
        <v>1345</v>
      </c>
      <c r="D576" t="s">
        <v>98</v>
      </c>
      <c r="E576" t="s">
        <v>1346</v>
      </c>
      <c r="F576" t="s">
        <v>1347</v>
      </c>
      <c r="G576" t="s">
        <v>1317</v>
      </c>
      <c r="H576" t="s">
        <v>98</v>
      </c>
      <c r="I576" t="s">
        <v>1348</v>
      </c>
      <c r="J576" t="s">
        <v>1349</v>
      </c>
      <c r="K576" t="s">
        <v>1350</v>
      </c>
      <c r="L576" t="s">
        <v>1351</v>
      </c>
      <c r="M576">
        <v>1242</v>
      </c>
      <c r="N576">
        <v>1048</v>
      </c>
      <c r="O576">
        <v>0.84399999999999997</v>
      </c>
      <c r="P576">
        <v>754</v>
      </c>
      <c r="Q576">
        <v>488</v>
      </c>
      <c r="R576">
        <v>643</v>
      </c>
      <c r="S576">
        <v>405</v>
      </c>
      <c r="T576">
        <v>723.58299999999997</v>
      </c>
      <c r="U576">
        <v>470.57</v>
      </c>
      <c r="V576">
        <v>643</v>
      </c>
      <c r="W576" s="1">
        <v>225954182.59999999</v>
      </c>
      <c r="X576" s="1">
        <v>189393184.09999999</v>
      </c>
      <c r="Y576" s="1">
        <v>61638148.780000001</v>
      </c>
      <c r="Z576" s="1">
        <v>2613050076</v>
      </c>
      <c r="AA576" s="1">
        <v>33984797.5</v>
      </c>
      <c r="AB576" s="1">
        <v>360546611.5</v>
      </c>
      <c r="AC576" s="1">
        <v>183341587.5</v>
      </c>
      <c r="AD576" s="1">
        <v>1492814741</v>
      </c>
      <c r="AE576" s="1">
        <v>130116188.2</v>
      </c>
      <c r="AF576" s="1">
        <v>207733024.80000001</v>
      </c>
      <c r="AG576" s="1">
        <v>604103821.5</v>
      </c>
      <c r="AH576">
        <v>405</v>
      </c>
      <c r="AI576" s="1">
        <v>26003611.600000001</v>
      </c>
      <c r="AJ576" s="1">
        <v>23142404.030000001</v>
      </c>
      <c r="AK576" s="1">
        <v>36083813</v>
      </c>
      <c r="AL576" s="1">
        <v>137936192.80000001</v>
      </c>
      <c r="AM576" s="1">
        <v>24042855.879999999</v>
      </c>
      <c r="AN576" s="1">
        <v>35085758.020000003</v>
      </c>
      <c r="AO576" s="1">
        <v>116368667.59999999</v>
      </c>
      <c r="AP576" s="1">
        <v>26638619.260000002</v>
      </c>
      <c r="AQ576" s="1">
        <v>41870290.25</v>
      </c>
      <c r="AR576" s="1">
        <v>35117817.890000001</v>
      </c>
      <c r="AS576" s="1">
        <v>50229003.030000001</v>
      </c>
      <c r="AT576" s="1">
        <v>0</v>
      </c>
      <c r="AU576" s="1">
        <v>554788760.31636298</v>
      </c>
      <c r="AV576" s="1">
        <v>50229003.032727197</v>
      </c>
    </row>
    <row r="577" spans="1:48">
      <c r="A577">
        <v>623</v>
      </c>
      <c r="B577">
        <v>1</v>
      </c>
      <c r="C577" t="s">
        <v>1352</v>
      </c>
      <c r="D577" t="s">
        <v>98</v>
      </c>
      <c r="E577" t="s">
        <v>1353</v>
      </c>
      <c r="F577" t="s">
        <v>1303</v>
      </c>
      <c r="G577" t="s">
        <v>1317</v>
      </c>
      <c r="H577" t="s">
        <v>98</v>
      </c>
      <c r="I577" t="s">
        <v>1354</v>
      </c>
      <c r="J577" t="s">
        <v>1355</v>
      </c>
      <c r="K577" t="s">
        <v>1356</v>
      </c>
      <c r="L577" t="s">
        <v>1357</v>
      </c>
      <c r="M577">
        <v>319</v>
      </c>
      <c r="N577">
        <v>26</v>
      </c>
      <c r="O577">
        <v>8.2000000000000003E-2</v>
      </c>
      <c r="P577">
        <v>183</v>
      </c>
      <c r="Q577">
        <v>136</v>
      </c>
      <c r="R577">
        <v>14</v>
      </c>
      <c r="S577">
        <v>12</v>
      </c>
      <c r="T577">
        <v>65.046000000000006</v>
      </c>
      <c r="U577">
        <v>47.259</v>
      </c>
      <c r="V577">
        <v>14</v>
      </c>
      <c r="W577" s="1">
        <v>333199.12729999999</v>
      </c>
      <c r="X577" s="1">
        <v>240649.1825</v>
      </c>
      <c r="Y577" s="1">
        <v>37816.883679999999</v>
      </c>
      <c r="Z577" s="1">
        <v>502185.35859999998</v>
      </c>
      <c r="AA577" s="1">
        <v>91379.505220000006</v>
      </c>
      <c r="AB577" s="1">
        <v>207305.09160000001</v>
      </c>
      <c r="AC577" s="1">
        <v>304473.90500000003</v>
      </c>
      <c r="AD577" s="1">
        <v>374035.82799999998</v>
      </c>
      <c r="AE577" s="1">
        <v>179264.3173</v>
      </c>
      <c r="AF577" s="1">
        <v>200631.6502</v>
      </c>
      <c r="AG577" s="1">
        <v>270347.10729999997</v>
      </c>
      <c r="AH577">
        <v>12</v>
      </c>
      <c r="AI577" s="1">
        <v>210638.36910000001</v>
      </c>
      <c r="AJ577" s="1">
        <v>165622.6624</v>
      </c>
      <c r="AK577" s="1">
        <v>295610.98570000002</v>
      </c>
      <c r="AL577" s="1">
        <v>234763.2787</v>
      </c>
      <c r="AM577" s="1">
        <v>187916.2684</v>
      </c>
      <c r="AN577" s="1">
        <v>214155.424</v>
      </c>
      <c r="AO577" s="1">
        <v>369130.9167</v>
      </c>
      <c r="AP577" s="1">
        <v>201967.1214</v>
      </c>
      <c r="AQ577" s="1">
        <v>160045.27470000001</v>
      </c>
      <c r="AR577" s="1">
        <v>203450.22700000001</v>
      </c>
      <c r="AS577" s="1">
        <v>224330.0528</v>
      </c>
      <c r="AT577" s="1">
        <v>0</v>
      </c>
      <c r="AU577" s="1">
        <v>249207.996063636</v>
      </c>
      <c r="AV577" s="1">
        <v>224330.05280909</v>
      </c>
    </row>
    <row r="578" spans="1:48">
      <c r="A578">
        <v>624</v>
      </c>
      <c r="B578">
        <v>1</v>
      </c>
      <c r="C578" t="s">
        <v>1358</v>
      </c>
      <c r="D578" t="s">
        <v>98</v>
      </c>
      <c r="E578" t="s">
        <v>1359</v>
      </c>
      <c r="F578" t="s">
        <v>1360</v>
      </c>
      <c r="G578" t="s">
        <v>1317</v>
      </c>
      <c r="H578" t="s">
        <v>98</v>
      </c>
      <c r="I578" t="s">
        <v>1361</v>
      </c>
      <c r="J578" t="s">
        <v>1362</v>
      </c>
      <c r="K578" t="s">
        <v>1363</v>
      </c>
      <c r="L578" t="s">
        <v>1364</v>
      </c>
      <c r="M578">
        <v>55</v>
      </c>
      <c r="N578">
        <v>9</v>
      </c>
      <c r="O578">
        <v>0.16400000000000001</v>
      </c>
      <c r="P578">
        <v>41</v>
      </c>
      <c r="Q578">
        <v>14</v>
      </c>
      <c r="R578">
        <v>8</v>
      </c>
      <c r="S578">
        <v>1</v>
      </c>
      <c r="T578">
        <v>28.742999999999999</v>
      </c>
      <c r="U578">
        <v>6.3710000000000004</v>
      </c>
      <c r="V578">
        <v>8</v>
      </c>
      <c r="W578" s="1">
        <v>43318.296880000002</v>
      </c>
      <c r="X578" s="1">
        <v>124348.3125</v>
      </c>
      <c r="Y578" s="1">
        <v>6820.4163820000003</v>
      </c>
      <c r="Z578" s="1">
        <v>151003.60060000001</v>
      </c>
      <c r="AA578" s="1">
        <v>37844.384769999997</v>
      </c>
      <c r="AB578" s="1">
        <v>57410.36133</v>
      </c>
      <c r="AC578" s="1">
        <v>46831.041989999998</v>
      </c>
      <c r="AD578" s="1">
        <v>46694.954100000003</v>
      </c>
      <c r="AE578" s="1">
        <v>37042.155030000002</v>
      </c>
      <c r="AF578" s="1">
        <v>32150.389650000001</v>
      </c>
      <c r="AG578" s="1">
        <v>64071.499649999998</v>
      </c>
      <c r="AH578">
        <v>1</v>
      </c>
      <c r="AI578" s="1">
        <v>9526.0888670000004</v>
      </c>
      <c r="AJ578" s="1">
        <v>9710.4335940000001</v>
      </c>
      <c r="AK578" s="1">
        <v>21904.292969999999</v>
      </c>
      <c r="AL578" s="1">
        <v>11806.146479999999</v>
      </c>
      <c r="AM578" s="1">
        <v>12858.384770000001</v>
      </c>
      <c r="AN578" s="1">
        <v>9902.0556639999995</v>
      </c>
      <c r="AO578" s="1">
        <v>20320.183590000001</v>
      </c>
      <c r="AP578" s="1">
        <v>11315.04004</v>
      </c>
      <c r="AQ578" s="1">
        <v>6572.6015619999998</v>
      </c>
      <c r="AR578" s="1">
        <v>7850.3442379999997</v>
      </c>
      <c r="AS578" s="1">
        <v>12176.55718</v>
      </c>
      <c r="AT578" s="1">
        <v>0</v>
      </c>
      <c r="AU578" s="1">
        <v>58866.855716545397</v>
      </c>
      <c r="AV578" s="1">
        <v>12176.5571777272</v>
      </c>
    </row>
    <row r="579" spans="1:48">
      <c r="A579">
        <v>627</v>
      </c>
      <c r="B579">
        <v>1</v>
      </c>
      <c r="C579" t="s">
        <v>1365</v>
      </c>
      <c r="D579" t="s">
        <v>98</v>
      </c>
      <c r="E579" t="s">
        <v>1366</v>
      </c>
      <c r="F579" t="s">
        <v>1367</v>
      </c>
      <c r="G579" t="s">
        <v>1317</v>
      </c>
      <c r="H579" t="s">
        <v>98</v>
      </c>
      <c r="I579" t="s">
        <v>1368</v>
      </c>
      <c r="J579" t="s">
        <v>1369</v>
      </c>
      <c r="K579" t="s">
        <v>1370</v>
      </c>
      <c r="L579" t="s">
        <v>1371</v>
      </c>
      <c r="M579">
        <v>596</v>
      </c>
      <c r="N579">
        <v>448</v>
      </c>
      <c r="O579">
        <v>0.752</v>
      </c>
      <c r="P579">
        <v>316</v>
      </c>
      <c r="Q579">
        <v>280</v>
      </c>
      <c r="R579">
        <v>235</v>
      </c>
      <c r="S579">
        <v>213</v>
      </c>
      <c r="T579">
        <v>301.62400000000002</v>
      </c>
      <c r="U579">
        <v>269.37700000000001</v>
      </c>
      <c r="V579">
        <v>235</v>
      </c>
      <c r="W579" s="1">
        <v>41843015.32</v>
      </c>
      <c r="X579" s="1">
        <v>42777403.310000002</v>
      </c>
      <c r="Y579" s="1">
        <v>8171557.4230000004</v>
      </c>
      <c r="Z579" s="1">
        <v>318206909</v>
      </c>
      <c r="AA579" s="1">
        <v>22975230.41</v>
      </c>
      <c r="AB579" s="1">
        <v>81917446.579999998</v>
      </c>
      <c r="AC579" s="1">
        <v>51548045.159999996</v>
      </c>
      <c r="AD579" s="1">
        <v>198983459.90000001</v>
      </c>
      <c r="AE579" s="1">
        <v>40565742.18</v>
      </c>
      <c r="AF579" s="1">
        <v>56299994.210000001</v>
      </c>
      <c r="AG579" s="1">
        <v>95013027.340000004</v>
      </c>
      <c r="AH579">
        <v>213</v>
      </c>
      <c r="AI579" s="1">
        <v>11542589.060000001</v>
      </c>
      <c r="AJ579" s="1">
        <v>9479834.2949999999</v>
      </c>
      <c r="AK579" s="1">
        <v>13144327.48</v>
      </c>
      <c r="AL579" s="1">
        <v>28807916.16</v>
      </c>
      <c r="AM579" s="1">
        <v>9248482.932</v>
      </c>
      <c r="AN579" s="1">
        <v>8645380.7009999994</v>
      </c>
      <c r="AO579" s="1">
        <v>29574655</v>
      </c>
      <c r="AP579" s="1">
        <v>12250175.449999999</v>
      </c>
      <c r="AQ579" s="1">
        <v>12203023.33</v>
      </c>
      <c r="AR579" s="1">
        <v>15743611.75</v>
      </c>
      <c r="AS579" s="1">
        <v>15063999.619999999</v>
      </c>
      <c r="AT579" s="1">
        <v>0</v>
      </c>
      <c r="AU579" s="1">
        <v>87118348.257545397</v>
      </c>
      <c r="AV579" s="1">
        <v>15063999.6161818</v>
      </c>
    </row>
    <row r="580" spans="1:48">
      <c r="A580">
        <v>628</v>
      </c>
      <c r="B580">
        <v>1</v>
      </c>
      <c r="C580" t="s">
        <v>1372</v>
      </c>
      <c r="D580" t="s">
        <v>98</v>
      </c>
      <c r="E580" t="s">
        <v>1373</v>
      </c>
      <c r="F580" t="s">
        <v>1374</v>
      </c>
      <c r="G580" t="s">
        <v>1317</v>
      </c>
      <c r="H580" t="s">
        <v>98</v>
      </c>
      <c r="I580" t="s">
        <v>1375</v>
      </c>
      <c r="J580" t="s">
        <v>1376</v>
      </c>
      <c r="K580" t="s">
        <v>1377</v>
      </c>
      <c r="L580" t="s">
        <v>1378</v>
      </c>
      <c r="M580">
        <v>165</v>
      </c>
      <c r="N580">
        <v>11</v>
      </c>
      <c r="O580">
        <v>6.7000000000000004E-2</v>
      </c>
      <c r="P580">
        <v>96</v>
      </c>
      <c r="Q580">
        <v>69</v>
      </c>
      <c r="R580">
        <v>8</v>
      </c>
      <c r="S580">
        <v>3</v>
      </c>
      <c r="T580">
        <v>13.532999999999999</v>
      </c>
      <c r="U580">
        <v>6.5830000000000002</v>
      </c>
      <c r="V580">
        <v>8</v>
      </c>
      <c r="W580" s="1">
        <v>104369.71060000001</v>
      </c>
      <c r="X580" s="1">
        <v>54008.69556</v>
      </c>
      <c r="Y580" s="1">
        <v>12305.29767</v>
      </c>
      <c r="Z580" s="1">
        <v>199161.1764</v>
      </c>
      <c r="AA580" s="1">
        <v>27357.095150000001</v>
      </c>
      <c r="AB580" s="1">
        <v>64387.574339999999</v>
      </c>
      <c r="AC580" s="1">
        <v>84277.059689999995</v>
      </c>
      <c r="AD580" s="1">
        <v>149038.0508</v>
      </c>
      <c r="AE580" s="1">
        <v>58242.928240000001</v>
      </c>
      <c r="AF580" s="1">
        <v>56735.870210000001</v>
      </c>
      <c r="AG580" s="1">
        <v>88619.795670000007</v>
      </c>
      <c r="AH580">
        <v>3</v>
      </c>
      <c r="AI580" s="1">
        <v>2899.944947</v>
      </c>
      <c r="AJ580" s="1">
        <v>2807.497132</v>
      </c>
      <c r="AK580" s="1">
        <v>34744.76758</v>
      </c>
      <c r="AL580" s="1">
        <v>5275.4259039999997</v>
      </c>
      <c r="AM580" s="1">
        <v>4629.0879519999999</v>
      </c>
      <c r="AN580" s="1">
        <v>6322.9715580000002</v>
      </c>
      <c r="AO580" s="1">
        <v>14726.94311</v>
      </c>
      <c r="AP580" s="1">
        <v>3988.950531</v>
      </c>
      <c r="AQ580" s="1">
        <v>1849.0677479999999</v>
      </c>
      <c r="AR580" s="1">
        <v>4852.4892579999996</v>
      </c>
      <c r="AS580" s="1">
        <v>8209.7145720000008</v>
      </c>
      <c r="AT580" s="1">
        <v>0</v>
      </c>
      <c r="AU580" s="1">
        <v>81682.114029999997</v>
      </c>
      <c r="AV580" s="1">
        <v>8209.7145719999899</v>
      </c>
    </row>
    <row r="581" spans="1:48">
      <c r="A581">
        <v>629</v>
      </c>
      <c r="B581">
        <v>1</v>
      </c>
      <c r="C581" t="s">
        <v>1379</v>
      </c>
      <c r="D581" t="s">
        <v>98</v>
      </c>
      <c r="E581" t="s">
        <v>1380</v>
      </c>
      <c r="F581" t="s">
        <v>1374</v>
      </c>
      <c r="G581" t="s">
        <v>1317</v>
      </c>
      <c r="H581" t="s">
        <v>98</v>
      </c>
      <c r="I581" t="s">
        <v>1381</v>
      </c>
      <c r="J581" t="s">
        <v>1382</v>
      </c>
      <c r="K581" t="s">
        <v>1383</v>
      </c>
      <c r="L581" t="s">
        <v>1384</v>
      </c>
      <c r="M581">
        <v>72</v>
      </c>
      <c r="N581">
        <v>8</v>
      </c>
      <c r="O581">
        <v>0.111</v>
      </c>
      <c r="P581">
        <v>59</v>
      </c>
      <c r="Q581">
        <v>13</v>
      </c>
      <c r="R581">
        <v>7</v>
      </c>
      <c r="S581">
        <v>1</v>
      </c>
      <c r="T581">
        <v>45.895000000000003</v>
      </c>
      <c r="U581">
        <v>7.6509999999999998</v>
      </c>
      <c r="V581">
        <v>7</v>
      </c>
      <c r="W581" s="1">
        <v>61743.15698</v>
      </c>
      <c r="X581" s="1">
        <v>154404.57449999999</v>
      </c>
      <c r="Y581" s="1">
        <v>6639.0805979999996</v>
      </c>
      <c r="Z581" s="1">
        <v>192582.13920000001</v>
      </c>
      <c r="AA581" s="1">
        <v>29370.491699999999</v>
      </c>
      <c r="AB581" s="1">
        <v>63633.604859999999</v>
      </c>
      <c r="AC581" s="1">
        <v>68602.624150000003</v>
      </c>
      <c r="AD581" s="1">
        <v>54285.043700000002</v>
      </c>
      <c r="AE581" s="1">
        <v>43516.086909999998</v>
      </c>
      <c r="AF581" s="1">
        <v>46058.173340000001</v>
      </c>
      <c r="AG581" s="1">
        <v>79355.099480000004</v>
      </c>
      <c r="AH581">
        <v>1</v>
      </c>
      <c r="AI581" s="1">
        <v>2800.3520509999998</v>
      </c>
      <c r="AJ581" s="1">
        <v>3495.1989749999998</v>
      </c>
      <c r="AK581" s="1">
        <v>7564.9594729999999</v>
      </c>
      <c r="AL581" s="1">
        <v>6436.3447269999997</v>
      </c>
      <c r="AM581" s="1">
        <v>4138.716797</v>
      </c>
      <c r="AN581" s="1">
        <v>3069.5375979999999</v>
      </c>
      <c r="AO581" s="1">
        <v>6053.90625</v>
      </c>
      <c r="AP581" s="1">
        <v>4077.2373050000001</v>
      </c>
      <c r="AQ581" s="1">
        <v>3131.4580080000001</v>
      </c>
      <c r="AR581" s="1">
        <v>4092.92749</v>
      </c>
      <c r="AS581" s="1">
        <v>4486.0638669999998</v>
      </c>
      <c r="AT581" s="1">
        <v>0</v>
      </c>
      <c r="AU581" s="1">
        <v>72744.552310727202</v>
      </c>
      <c r="AV581" s="1">
        <v>4486.0638673636304</v>
      </c>
    </row>
    <row r="582" spans="1:48">
      <c r="A582">
        <v>12</v>
      </c>
      <c r="B582">
        <v>1</v>
      </c>
      <c r="C582" t="s">
        <v>1385</v>
      </c>
      <c r="D582" t="s">
        <v>1386</v>
      </c>
      <c r="E582" t="s">
        <v>98</v>
      </c>
      <c r="F582" t="s">
        <v>1387</v>
      </c>
      <c r="G582" t="s">
        <v>1317</v>
      </c>
      <c r="H582" t="s">
        <v>1084</v>
      </c>
      <c r="I582">
        <v>6.1</v>
      </c>
      <c r="J582">
        <v>424</v>
      </c>
      <c r="K582">
        <v>48571</v>
      </c>
      <c r="L582" t="s">
        <v>1388</v>
      </c>
      <c r="M582">
        <v>13</v>
      </c>
      <c r="N582">
        <v>1</v>
      </c>
      <c r="O582">
        <v>7.6999999999999999E-2</v>
      </c>
      <c r="P582">
        <v>6</v>
      </c>
      <c r="Q582">
        <v>7</v>
      </c>
      <c r="R582">
        <v>0</v>
      </c>
      <c r="S582">
        <v>1</v>
      </c>
      <c r="T582">
        <v>7.9000000000000001E-2</v>
      </c>
      <c r="U582">
        <v>1.0309999999999999</v>
      </c>
      <c r="V582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>
        <v>1</v>
      </c>
      <c r="AI582" s="1">
        <v>15630.32422</v>
      </c>
      <c r="AJ582" s="1">
        <v>10258.06055</v>
      </c>
      <c r="AK582" s="1">
        <v>18203.79883</v>
      </c>
      <c r="AL582" s="1">
        <v>12298.04492</v>
      </c>
      <c r="AM582" s="1">
        <v>12318.25195</v>
      </c>
      <c r="AN582" s="1">
        <v>12887.387699999999</v>
      </c>
      <c r="AO582" s="1">
        <v>14890.016600000001</v>
      </c>
      <c r="AP582" s="1">
        <v>15283.353520000001</v>
      </c>
      <c r="AQ582" s="1">
        <v>5075.2285160000001</v>
      </c>
      <c r="AR582" s="1">
        <v>14887.79688</v>
      </c>
      <c r="AS582" s="1">
        <v>13173.22637</v>
      </c>
      <c r="AT582" s="1">
        <v>0</v>
      </c>
      <c r="AU582" s="1">
        <v>0</v>
      </c>
      <c r="AV582" s="1">
        <v>13173.226368727201</v>
      </c>
    </row>
    <row r="583" spans="1:48">
      <c r="A583">
        <v>10</v>
      </c>
      <c r="B583">
        <v>1</v>
      </c>
      <c r="C583" t="s">
        <v>1389</v>
      </c>
      <c r="D583" t="s">
        <v>98</v>
      </c>
      <c r="E583" t="s">
        <v>98</v>
      </c>
      <c r="F583" t="s">
        <v>1284</v>
      </c>
      <c r="G583" t="s">
        <v>1317</v>
      </c>
      <c r="H583" t="s">
        <v>1104</v>
      </c>
      <c r="I583">
        <v>33.700000000000003</v>
      </c>
      <c r="J583">
        <v>508</v>
      </c>
      <c r="K583">
        <v>55245</v>
      </c>
      <c r="L583" t="s">
        <v>1390</v>
      </c>
      <c r="M583">
        <v>70</v>
      </c>
      <c r="N583">
        <v>3</v>
      </c>
      <c r="O583">
        <v>4.2999999999999997E-2</v>
      </c>
      <c r="P583">
        <v>52</v>
      </c>
      <c r="Q583">
        <v>18</v>
      </c>
      <c r="R583">
        <v>3</v>
      </c>
      <c r="S583">
        <v>0</v>
      </c>
      <c r="T583">
        <v>24.452999999999999</v>
      </c>
      <c r="U583">
        <v>6.3209999999999997</v>
      </c>
      <c r="V583">
        <v>3</v>
      </c>
      <c r="W583" s="1">
        <v>21198.766599999999</v>
      </c>
      <c r="X583" s="1">
        <v>40404.476560000003</v>
      </c>
      <c r="Y583" s="1">
        <v>2972.6704100000002</v>
      </c>
      <c r="Z583" s="1">
        <v>96469.839840000001</v>
      </c>
      <c r="AA583" s="1">
        <v>8813.9738770000004</v>
      </c>
      <c r="AB583" s="1">
        <v>28092.70606</v>
      </c>
      <c r="AC583" s="1">
        <v>21778.35571</v>
      </c>
      <c r="AD583" s="1">
        <v>19170.810549999998</v>
      </c>
      <c r="AE583" s="1">
        <v>16874.23486</v>
      </c>
      <c r="AF583" s="1">
        <v>8518.6301270000004</v>
      </c>
      <c r="AG583" s="1">
        <v>29035.75491</v>
      </c>
      <c r="AH583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26666.383591272701</v>
      </c>
      <c r="AV583" s="1">
        <v>0</v>
      </c>
    </row>
    <row r="584" spans="1:48">
      <c r="A584">
        <v>16</v>
      </c>
      <c r="B584">
        <v>1</v>
      </c>
      <c r="C584" t="s">
        <v>1391</v>
      </c>
      <c r="D584" t="s">
        <v>1392</v>
      </c>
      <c r="E584" t="s">
        <v>98</v>
      </c>
      <c r="F584" t="s">
        <v>1393</v>
      </c>
      <c r="G584" t="s">
        <v>1317</v>
      </c>
      <c r="H584" t="s">
        <v>1104</v>
      </c>
      <c r="I584">
        <v>3.5</v>
      </c>
      <c r="J584">
        <v>430</v>
      </c>
      <c r="K584">
        <v>48057</v>
      </c>
      <c r="L584" t="s">
        <v>1394</v>
      </c>
      <c r="M584">
        <v>9</v>
      </c>
      <c r="N584">
        <v>1</v>
      </c>
      <c r="O584">
        <v>0.111</v>
      </c>
      <c r="P584">
        <v>5</v>
      </c>
      <c r="Q584">
        <v>4</v>
      </c>
      <c r="R584">
        <v>1</v>
      </c>
      <c r="S584">
        <v>0</v>
      </c>
      <c r="T584">
        <v>1.006</v>
      </c>
      <c r="U584">
        <v>6.0000000000000001E-3</v>
      </c>
      <c r="V584">
        <v>1</v>
      </c>
      <c r="W584" s="1">
        <v>5556.0400390000004</v>
      </c>
      <c r="X584" s="1">
        <v>5082.7597660000001</v>
      </c>
      <c r="Y584" s="1">
        <v>1223.8817140000001</v>
      </c>
      <c r="Z584" s="1">
        <v>9540.3505860000005</v>
      </c>
      <c r="AA584" s="1">
        <v>4270.4243159999996</v>
      </c>
      <c r="AB584" s="1">
        <v>6234.7485349999997</v>
      </c>
      <c r="AC584" s="1">
        <v>8008.8759769999997</v>
      </c>
      <c r="AD584" s="1">
        <v>8720.3740230000003</v>
      </c>
      <c r="AE584" s="1">
        <v>6196.0844729999999</v>
      </c>
      <c r="AF584" s="1">
        <v>6523.3325199999999</v>
      </c>
      <c r="AG584" s="1">
        <v>6681.4433589999999</v>
      </c>
      <c r="AH584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6185.3013916363598</v>
      </c>
      <c r="AV584" s="1">
        <v>0</v>
      </c>
    </row>
    <row r="585" spans="1:48">
      <c r="A585">
        <v>24</v>
      </c>
      <c r="B585">
        <v>1</v>
      </c>
      <c r="C585" t="s">
        <v>1395</v>
      </c>
      <c r="D585" t="s">
        <v>1396</v>
      </c>
      <c r="E585" t="s">
        <v>98</v>
      </c>
      <c r="F585" t="s">
        <v>1284</v>
      </c>
      <c r="G585" t="s">
        <v>1317</v>
      </c>
      <c r="H585" t="s">
        <v>1104</v>
      </c>
      <c r="I585">
        <v>29.9</v>
      </c>
      <c r="J585">
        <v>491</v>
      </c>
      <c r="K585">
        <v>53681</v>
      </c>
      <c r="L585" t="s">
        <v>1397</v>
      </c>
      <c r="M585">
        <v>59</v>
      </c>
      <c r="N585">
        <v>3</v>
      </c>
      <c r="O585">
        <v>5.0999999999999997E-2</v>
      </c>
      <c r="P585">
        <v>44</v>
      </c>
      <c r="Q585">
        <v>15</v>
      </c>
      <c r="R585">
        <v>3</v>
      </c>
      <c r="S585">
        <v>0</v>
      </c>
      <c r="T585">
        <v>18.914000000000001</v>
      </c>
      <c r="U585">
        <v>3.302</v>
      </c>
      <c r="V585">
        <v>3</v>
      </c>
      <c r="W585" s="1">
        <v>29951.593990000001</v>
      </c>
      <c r="X585" s="1">
        <v>44206.773930000003</v>
      </c>
      <c r="Y585" s="1">
        <v>10141.38574</v>
      </c>
      <c r="Z585" s="1">
        <v>586205.0625</v>
      </c>
      <c r="AA585" s="1">
        <v>3458.9516600000002</v>
      </c>
      <c r="AB585" s="1">
        <v>73112.558590000001</v>
      </c>
      <c r="AC585" s="1">
        <v>43761.784180000002</v>
      </c>
      <c r="AD585" s="1">
        <v>53596.215819999998</v>
      </c>
      <c r="AE585" s="1">
        <v>40476.066160000002</v>
      </c>
      <c r="AF585" s="1">
        <v>23990.157719999999</v>
      </c>
      <c r="AG585" s="1">
        <v>99862.129390000002</v>
      </c>
      <c r="AH585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91705.6981527272</v>
      </c>
      <c r="AV585" s="1">
        <v>0</v>
      </c>
    </row>
    <row r="586" spans="1:48">
      <c r="A586">
        <v>36</v>
      </c>
      <c r="B586">
        <v>1</v>
      </c>
      <c r="C586" t="s">
        <v>1398</v>
      </c>
      <c r="D586" t="s">
        <v>1399</v>
      </c>
      <c r="E586" t="s">
        <v>98</v>
      </c>
      <c r="F586" t="s">
        <v>1400</v>
      </c>
      <c r="G586" t="s">
        <v>1317</v>
      </c>
      <c r="H586" t="s">
        <v>1104</v>
      </c>
      <c r="I586">
        <v>13.4</v>
      </c>
      <c r="J586">
        <v>425</v>
      </c>
      <c r="K586">
        <v>47570</v>
      </c>
      <c r="L586" t="s">
        <v>1401</v>
      </c>
      <c r="M586">
        <v>15</v>
      </c>
      <c r="N586">
        <v>2</v>
      </c>
      <c r="O586">
        <v>0.13300000000000001</v>
      </c>
      <c r="P586">
        <v>11</v>
      </c>
      <c r="Q586">
        <v>4</v>
      </c>
      <c r="R586">
        <v>2</v>
      </c>
      <c r="S586">
        <v>0</v>
      </c>
      <c r="T586">
        <v>3.5129999999999999</v>
      </c>
      <c r="U586">
        <v>1.2999999999999999E-2</v>
      </c>
      <c r="V586">
        <v>2</v>
      </c>
      <c r="W586" s="1">
        <v>15676.44434</v>
      </c>
      <c r="X586" s="1">
        <v>32457.79883</v>
      </c>
      <c r="Y586" s="1">
        <v>2256.8265070000002</v>
      </c>
      <c r="Z586" s="1">
        <v>65088.769529999998</v>
      </c>
      <c r="AA586" s="1">
        <v>5555.1442870000001</v>
      </c>
      <c r="AB586" s="1">
        <v>15059.567870000001</v>
      </c>
      <c r="AC586" s="1">
        <v>13510.61133</v>
      </c>
      <c r="AD586" s="1">
        <v>13582.04932</v>
      </c>
      <c r="AE586" s="1">
        <v>11058.655269999999</v>
      </c>
      <c r="AF586" s="1">
        <v>10353.71826</v>
      </c>
      <c r="AG586" s="1">
        <v>20260.306560000001</v>
      </c>
      <c r="AH586">
        <v>0</v>
      </c>
      <c r="AI586" s="1">
        <v>0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0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18623.626554908999</v>
      </c>
      <c r="AV586" s="1">
        <v>0</v>
      </c>
    </row>
    <row r="587" spans="1:48">
      <c r="A587">
        <v>39</v>
      </c>
      <c r="B587">
        <v>1</v>
      </c>
      <c r="C587" t="s">
        <v>1402</v>
      </c>
      <c r="D587" t="s">
        <v>98</v>
      </c>
      <c r="E587" t="s">
        <v>98</v>
      </c>
      <c r="F587" t="s">
        <v>1246</v>
      </c>
      <c r="G587" t="s">
        <v>1317</v>
      </c>
      <c r="H587" t="s">
        <v>1104</v>
      </c>
      <c r="I587">
        <v>31.8</v>
      </c>
      <c r="J587">
        <v>346</v>
      </c>
      <c r="K587">
        <v>36626</v>
      </c>
      <c r="L587" t="s">
        <v>1403</v>
      </c>
      <c r="M587">
        <v>27</v>
      </c>
      <c r="N587">
        <v>1</v>
      </c>
      <c r="O587">
        <v>3.6999999999999998E-2</v>
      </c>
      <c r="P587">
        <v>22</v>
      </c>
      <c r="Q587">
        <v>5</v>
      </c>
      <c r="R587">
        <v>1</v>
      </c>
      <c r="S587">
        <v>0</v>
      </c>
      <c r="T587">
        <v>4.2160000000000002</v>
      </c>
      <c r="U587">
        <v>0.34599999999999997</v>
      </c>
      <c r="V587">
        <v>1</v>
      </c>
      <c r="W587" s="1">
        <v>63832.605470000002</v>
      </c>
      <c r="X587" s="1">
        <v>74867.164059999996</v>
      </c>
      <c r="Y587" s="1">
        <v>7402.2109380000002</v>
      </c>
      <c r="Z587" s="1">
        <v>142055.54689999999</v>
      </c>
      <c r="AA587" s="1">
        <v>38232.164060000003</v>
      </c>
      <c r="AB587" s="1">
        <v>74561.25</v>
      </c>
      <c r="AC587" s="1">
        <v>61439.832029999998</v>
      </c>
      <c r="AD587" s="1">
        <v>61811.589840000001</v>
      </c>
      <c r="AE587" s="1">
        <v>55179.957029999998</v>
      </c>
      <c r="AF587" s="1">
        <v>54841.136720000002</v>
      </c>
      <c r="AG587" s="1">
        <v>69646.805120000005</v>
      </c>
      <c r="AH587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63988.205651636301</v>
      </c>
      <c r="AV587" s="1">
        <v>0</v>
      </c>
    </row>
    <row r="588" spans="1:48">
      <c r="A588">
        <v>630</v>
      </c>
      <c r="B588">
        <v>1</v>
      </c>
      <c r="C588" t="s">
        <v>1404</v>
      </c>
      <c r="D588" t="s">
        <v>98</v>
      </c>
      <c r="E588" t="s">
        <v>1405</v>
      </c>
      <c r="F588" t="s">
        <v>1406</v>
      </c>
      <c r="G588" t="s">
        <v>1317</v>
      </c>
      <c r="H588" t="s">
        <v>1104</v>
      </c>
      <c r="I588" t="s">
        <v>1407</v>
      </c>
      <c r="J588" t="s">
        <v>1408</v>
      </c>
      <c r="K588" t="s">
        <v>1409</v>
      </c>
      <c r="L588" t="s">
        <v>1410</v>
      </c>
      <c r="M588">
        <v>51</v>
      </c>
      <c r="N588">
        <v>2</v>
      </c>
      <c r="O588">
        <v>3.9E-2</v>
      </c>
      <c r="P588">
        <v>44</v>
      </c>
      <c r="Q588">
        <v>7</v>
      </c>
      <c r="R588">
        <v>2</v>
      </c>
      <c r="S588">
        <v>0</v>
      </c>
      <c r="T588">
        <v>12.211</v>
      </c>
      <c r="U588">
        <v>1.4</v>
      </c>
      <c r="V588">
        <v>2</v>
      </c>
      <c r="W588" s="1">
        <v>47452.558590000001</v>
      </c>
      <c r="X588" s="1">
        <v>98172.210940000004</v>
      </c>
      <c r="Y588" s="1">
        <v>1765.847168</v>
      </c>
      <c r="Z588" s="1">
        <v>162230.125</v>
      </c>
      <c r="AA588" s="1">
        <v>43194.610350000003</v>
      </c>
      <c r="AB588" s="1">
        <v>55182.765630000002</v>
      </c>
      <c r="AC588" s="1">
        <v>77584.077149999997</v>
      </c>
      <c r="AD588" s="1">
        <v>38398.551760000002</v>
      </c>
      <c r="AE588" s="1">
        <v>42773.101560000003</v>
      </c>
      <c r="AF588" s="1">
        <v>50241.936520000003</v>
      </c>
      <c r="AG588" s="1">
        <v>68358.881940000007</v>
      </c>
      <c r="AH588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  <c r="AU588" s="1">
        <v>62304.969691636303</v>
      </c>
      <c r="AV588" s="1">
        <v>0</v>
      </c>
    </row>
    <row r="589" spans="1:48">
      <c r="A589">
        <v>15</v>
      </c>
      <c r="B589">
        <v>1</v>
      </c>
      <c r="C589" t="s">
        <v>1411</v>
      </c>
      <c r="D589" t="s">
        <v>1412</v>
      </c>
      <c r="E589" t="s">
        <v>98</v>
      </c>
      <c r="F589" t="s">
        <v>1228</v>
      </c>
      <c r="G589" t="s">
        <v>1317</v>
      </c>
      <c r="H589" t="s">
        <v>1192</v>
      </c>
      <c r="I589">
        <v>15.8</v>
      </c>
      <c r="J589">
        <v>400</v>
      </c>
      <c r="K589">
        <v>44091</v>
      </c>
      <c r="L589" t="s">
        <v>1413</v>
      </c>
      <c r="M589">
        <v>53</v>
      </c>
      <c r="N589">
        <v>0</v>
      </c>
      <c r="O589">
        <v>0</v>
      </c>
      <c r="P589">
        <v>29</v>
      </c>
      <c r="Q589">
        <v>24</v>
      </c>
      <c r="R589">
        <v>0</v>
      </c>
      <c r="S589">
        <v>0</v>
      </c>
      <c r="T589">
        <v>0</v>
      </c>
      <c r="U589">
        <v>0</v>
      </c>
      <c r="V589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>
        <v>0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0</v>
      </c>
      <c r="AU589" s="1">
        <v>0</v>
      </c>
      <c r="AV589" s="1">
        <v>0</v>
      </c>
    </row>
    <row r="590" spans="1:48">
      <c r="A590">
        <v>21</v>
      </c>
      <c r="B590">
        <v>1</v>
      </c>
      <c r="C590" t="s">
        <v>1414</v>
      </c>
      <c r="D590" t="s">
        <v>1415</v>
      </c>
      <c r="E590" t="s">
        <v>98</v>
      </c>
      <c r="F590" t="s">
        <v>1228</v>
      </c>
      <c r="G590" t="s">
        <v>1317</v>
      </c>
      <c r="H590" t="s">
        <v>1192</v>
      </c>
      <c r="I590">
        <v>16.7</v>
      </c>
      <c r="J590">
        <v>456</v>
      </c>
      <c r="K590">
        <v>49167</v>
      </c>
      <c r="L590" t="s">
        <v>1416</v>
      </c>
      <c r="M590">
        <v>139</v>
      </c>
      <c r="N590">
        <v>0</v>
      </c>
      <c r="O590">
        <v>0</v>
      </c>
      <c r="P590">
        <v>85</v>
      </c>
      <c r="Q590">
        <v>54</v>
      </c>
      <c r="R590">
        <v>0</v>
      </c>
      <c r="S590">
        <v>0</v>
      </c>
      <c r="T590">
        <v>0</v>
      </c>
      <c r="U590">
        <v>0</v>
      </c>
      <c r="V590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</row>
    <row r="591" spans="1:48">
      <c r="A591">
        <v>31</v>
      </c>
      <c r="B591">
        <v>1</v>
      </c>
      <c r="C591" t="s">
        <v>1417</v>
      </c>
      <c r="D591" t="s">
        <v>1418</v>
      </c>
      <c r="E591" t="s">
        <v>98</v>
      </c>
      <c r="F591" t="s">
        <v>1238</v>
      </c>
      <c r="G591" t="s">
        <v>1317</v>
      </c>
      <c r="H591" t="s">
        <v>1192</v>
      </c>
      <c r="I591">
        <v>49.1</v>
      </c>
      <c r="J591">
        <v>564</v>
      </c>
      <c r="K591">
        <v>60066</v>
      </c>
      <c r="L591" t="s">
        <v>1419</v>
      </c>
      <c r="M591">
        <v>314</v>
      </c>
      <c r="N591">
        <v>0</v>
      </c>
      <c r="O591">
        <v>0</v>
      </c>
      <c r="P591">
        <v>178</v>
      </c>
      <c r="Q591">
        <v>136</v>
      </c>
      <c r="R591">
        <v>0</v>
      </c>
      <c r="S591">
        <v>0</v>
      </c>
      <c r="T591">
        <v>0</v>
      </c>
      <c r="U591">
        <v>0</v>
      </c>
      <c r="V59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  <c r="AQ591" s="1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</row>
    <row r="592" spans="1:48">
      <c r="A592">
        <v>38</v>
      </c>
      <c r="B592">
        <v>1</v>
      </c>
      <c r="C592" t="s">
        <v>1420</v>
      </c>
      <c r="D592" t="s">
        <v>1421</v>
      </c>
      <c r="E592" t="s">
        <v>98</v>
      </c>
      <c r="F592" t="s">
        <v>1284</v>
      </c>
      <c r="G592" t="s">
        <v>1317</v>
      </c>
      <c r="H592" t="s">
        <v>1192</v>
      </c>
      <c r="I592">
        <v>22.7</v>
      </c>
      <c r="J592">
        <v>507</v>
      </c>
      <c r="K592">
        <v>55802</v>
      </c>
      <c r="L592" t="s">
        <v>1422</v>
      </c>
      <c r="M592">
        <v>48</v>
      </c>
      <c r="N592">
        <v>0</v>
      </c>
      <c r="O592">
        <v>0</v>
      </c>
      <c r="P592">
        <v>33</v>
      </c>
      <c r="Q592">
        <v>15</v>
      </c>
      <c r="R592">
        <v>0</v>
      </c>
      <c r="S592">
        <v>0</v>
      </c>
      <c r="T592">
        <v>0</v>
      </c>
      <c r="U592">
        <v>0</v>
      </c>
      <c r="V592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>
        <v>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0</v>
      </c>
      <c r="AU592" s="1">
        <v>0</v>
      </c>
      <c r="AV592" s="1">
        <v>0</v>
      </c>
    </row>
    <row r="593" spans="1:48">
      <c r="A593">
        <v>41</v>
      </c>
      <c r="B593">
        <v>1</v>
      </c>
      <c r="C593" t="s">
        <v>1423</v>
      </c>
      <c r="D593" t="s">
        <v>98</v>
      </c>
      <c r="E593" t="s">
        <v>98</v>
      </c>
      <c r="F593" t="s">
        <v>98</v>
      </c>
      <c r="G593" t="s">
        <v>1424</v>
      </c>
      <c r="H593" t="s">
        <v>98</v>
      </c>
      <c r="I593">
        <v>15.3</v>
      </c>
      <c r="J593">
        <v>190</v>
      </c>
      <c r="K593">
        <v>21954</v>
      </c>
      <c r="L593" t="s">
        <v>1425</v>
      </c>
      <c r="M593">
        <v>3</v>
      </c>
      <c r="N593">
        <v>3</v>
      </c>
      <c r="O593">
        <v>1</v>
      </c>
      <c r="P593">
        <v>2</v>
      </c>
      <c r="Q593">
        <v>1</v>
      </c>
      <c r="R593">
        <v>2</v>
      </c>
      <c r="S593">
        <v>1</v>
      </c>
      <c r="T593">
        <v>2</v>
      </c>
      <c r="U593">
        <v>1</v>
      </c>
      <c r="V593">
        <v>2</v>
      </c>
      <c r="W593" s="1">
        <v>26471.343990000001</v>
      </c>
      <c r="X593" s="1">
        <v>12181.144039999999</v>
      </c>
      <c r="Y593" s="1">
        <v>3740.7093960000002</v>
      </c>
      <c r="Z593" s="1">
        <v>25229.162349999999</v>
      </c>
      <c r="AA593" s="1">
        <v>8295.4018560000004</v>
      </c>
      <c r="AB593" s="1">
        <v>17504.025880000001</v>
      </c>
      <c r="AC593" s="1">
        <v>68165.269530000005</v>
      </c>
      <c r="AD593" s="1">
        <v>17914.42554</v>
      </c>
      <c r="AE593" s="1">
        <v>30170.76367</v>
      </c>
      <c r="AF593" s="1">
        <v>28972.96948</v>
      </c>
      <c r="AG593" s="1">
        <v>26100.500700000001</v>
      </c>
      <c r="AH593">
        <v>1</v>
      </c>
      <c r="AI593" s="1">
        <v>20102.195309999999</v>
      </c>
      <c r="AJ593" s="1">
        <v>32819.101560000003</v>
      </c>
      <c r="AK593" s="1">
        <v>37300.460939999997</v>
      </c>
      <c r="AL593" s="1">
        <v>22355.177729999999</v>
      </c>
      <c r="AM593" s="1">
        <v>18851.998049999998</v>
      </c>
      <c r="AN593" s="1">
        <v>19054.847659999999</v>
      </c>
      <c r="AO593" s="1">
        <v>49468.492189999997</v>
      </c>
      <c r="AP593" s="1">
        <v>20102.476559999999</v>
      </c>
      <c r="AQ593" s="1">
        <v>20356.96875</v>
      </c>
      <c r="AR593" s="1">
        <v>11390.1543</v>
      </c>
      <c r="AS593" s="1">
        <v>25180.187310000001</v>
      </c>
      <c r="AT593" s="1">
        <v>0</v>
      </c>
      <c r="AU593" s="1">
        <v>24067.792402908999</v>
      </c>
      <c r="AV593" s="1">
        <v>25180.187305454499</v>
      </c>
    </row>
    <row r="594" spans="1:48">
      <c r="A594">
        <v>44</v>
      </c>
      <c r="B594">
        <v>1</v>
      </c>
      <c r="C594" t="s">
        <v>1426</v>
      </c>
      <c r="D594" t="s">
        <v>98</v>
      </c>
      <c r="E594" t="s">
        <v>98</v>
      </c>
      <c r="F594" t="s">
        <v>98</v>
      </c>
      <c r="G594" t="s">
        <v>1424</v>
      </c>
      <c r="H594" t="s">
        <v>98</v>
      </c>
      <c r="I594">
        <v>4</v>
      </c>
      <c r="J594">
        <v>520</v>
      </c>
      <c r="K594">
        <v>60533</v>
      </c>
      <c r="L594" t="s">
        <v>1425</v>
      </c>
      <c r="M594">
        <v>4</v>
      </c>
      <c r="N594">
        <v>4</v>
      </c>
      <c r="O594">
        <v>1</v>
      </c>
      <c r="P594">
        <v>3</v>
      </c>
      <c r="Q594">
        <v>1</v>
      </c>
      <c r="R594">
        <v>3</v>
      </c>
      <c r="S594">
        <v>1</v>
      </c>
      <c r="T594">
        <v>3</v>
      </c>
      <c r="U594">
        <v>1</v>
      </c>
      <c r="V594">
        <v>3</v>
      </c>
      <c r="W594" s="1">
        <v>122422.5576</v>
      </c>
      <c r="X594" s="1">
        <v>113536.80469999999</v>
      </c>
      <c r="Y594" s="1">
        <v>15692.86572</v>
      </c>
      <c r="Z594" s="1">
        <v>147635.04490000001</v>
      </c>
      <c r="AA594" s="1">
        <v>49206.281069999997</v>
      </c>
      <c r="AB594" s="1">
        <v>107153.4492</v>
      </c>
      <c r="AC594" s="1">
        <v>130859.15360000001</v>
      </c>
      <c r="AD594" s="1">
        <v>164674.55910000001</v>
      </c>
      <c r="AE594" s="1">
        <v>103203.8532</v>
      </c>
      <c r="AF594" s="1">
        <v>82653.015629999994</v>
      </c>
      <c r="AG594" s="1">
        <v>113482.7466</v>
      </c>
      <c r="AH594">
        <v>1</v>
      </c>
      <c r="AI594" s="1">
        <v>12429.715819999999</v>
      </c>
      <c r="AJ594" s="1">
        <v>11533.032230000001</v>
      </c>
      <c r="AK594" s="1">
        <v>12659.1875</v>
      </c>
      <c r="AL594" s="1">
        <v>12959.05176</v>
      </c>
      <c r="AM594" s="1">
        <v>13146.137699999999</v>
      </c>
      <c r="AN594" s="1">
        <v>10565.91699</v>
      </c>
      <c r="AO594" s="1">
        <v>23826.23633</v>
      </c>
      <c r="AP594" s="1">
        <v>17171.908200000002</v>
      </c>
      <c r="AQ594" s="1">
        <v>12037.14258</v>
      </c>
      <c r="AR594" s="1">
        <v>19129.867190000001</v>
      </c>
      <c r="AS594" s="1">
        <v>14545.81963</v>
      </c>
      <c r="AT594" s="1">
        <v>0</v>
      </c>
      <c r="AU594" s="1">
        <v>104592.757392727</v>
      </c>
      <c r="AV594" s="1">
        <v>14545.81963</v>
      </c>
    </row>
    <row r="595" spans="1:48">
      <c r="A595">
        <v>45</v>
      </c>
      <c r="B595">
        <v>1</v>
      </c>
      <c r="C595" t="s">
        <v>1427</v>
      </c>
      <c r="D595" t="s">
        <v>98</v>
      </c>
      <c r="E595" t="s">
        <v>98</v>
      </c>
      <c r="F595" t="s">
        <v>98</v>
      </c>
      <c r="G595" t="s">
        <v>1424</v>
      </c>
      <c r="H595" t="s">
        <v>98</v>
      </c>
      <c r="I595">
        <v>2.5</v>
      </c>
      <c r="J595">
        <v>764</v>
      </c>
      <c r="K595">
        <v>86573</v>
      </c>
      <c r="L595" t="s">
        <v>1425</v>
      </c>
      <c r="M595">
        <v>6</v>
      </c>
      <c r="N595">
        <v>6</v>
      </c>
      <c r="O595">
        <v>1</v>
      </c>
      <c r="P595">
        <v>2</v>
      </c>
      <c r="Q595">
        <v>4</v>
      </c>
      <c r="R595">
        <v>2</v>
      </c>
      <c r="S595">
        <v>4</v>
      </c>
      <c r="T595">
        <v>2</v>
      </c>
      <c r="U595">
        <v>4</v>
      </c>
      <c r="V595">
        <v>2</v>
      </c>
      <c r="W595" s="1">
        <v>57638.390630000002</v>
      </c>
      <c r="X595" s="1">
        <v>49797.22754</v>
      </c>
      <c r="Y595" s="1">
        <v>6292.9622799999997</v>
      </c>
      <c r="Z595" s="1">
        <v>47258.99121</v>
      </c>
      <c r="AA595" s="1">
        <v>18958.640869999999</v>
      </c>
      <c r="AB595" s="1">
        <v>49662.33887</v>
      </c>
      <c r="AC595" s="1">
        <v>54607.479489999998</v>
      </c>
      <c r="AD595" s="1">
        <v>44002.590819999998</v>
      </c>
      <c r="AE595" s="1">
        <v>44035.035159999999</v>
      </c>
      <c r="AF595" s="1">
        <v>59633.729489999998</v>
      </c>
      <c r="AG595" s="1">
        <v>47288.269339999999</v>
      </c>
      <c r="AH595">
        <v>4</v>
      </c>
      <c r="AI595" s="1">
        <v>22271.112789999999</v>
      </c>
      <c r="AJ595" s="1">
        <v>24031.16577</v>
      </c>
      <c r="AK595" s="1">
        <v>27110.680909999999</v>
      </c>
      <c r="AL595" s="1">
        <v>30048.760989999999</v>
      </c>
      <c r="AM595" s="1">
        <v>17317.693790000001</v>
      </c>
      <c r="AN595" s="1">
        <v>26187.760740000002</v>
      </c>
      <c r="AO595" s="1">
        <v>36050.909420000004</v>
      </c>
      <c r="AP595" s="1">
        <v>27303.823</v>
      </c>
      <c r="AQ595" s="1">
        <v>12042.4668</v>
      </c>
      <c r="AR595" s="1">
        <v>33810.94702</v>
      </c>
      <c r="AS595" s="1">
        <v>25617.53212</v>
      </c>
      <c r="AT595" s="1">
        <v>0</v>
      </c>
      <c r="AU595" s="1">
        <v>43561.423245454498</v>
      </c>
      <c r="AV595" s="1">
        <v>25617.5321227272</v>
      </c>
    </row>
    <row r="596" spans="1:48">
      <c r="A596">
        <v>46</v>
      </c>
      <c r="B596">
        <v>1</v>
      </c>
      <c r="C596" t="s">
        <v>1428</v>
      </c>
      <c r="D596" t="s">
        <v>98</v>
      </c>
      <c r="E596" t="s">
        <v>98</v>
      </c>
      <c r="F596" t="s">
        <v>98</v>
      </c>
      <c r="G596" t="s">
        <v>1424</v>
      </c>
      <c r="H596" t="s">
        <v>98</v>
      </c>
      <c r="I596">
        <v>0.6</v>
      </c>
      <c r="J596">
        <v>1585</v>
      </c>
      <c r="K596">
        <v>180779</v>
      </c>
      <c r="L596" t="s">
        <v>1425</v>
      </c>
      <c r="M596">
        <v>17</v>
      </c>
      <c r="N596">
        <v>17</v>
      </c>
      <c r="O596">
        <v>1</v>
      </c>
      <c r="P596">
        <v>7</v>
      </c>
      <c r="Q596">
        <v>10</v>
      </c>
      <c r="R596">
        <v>7</v>
      </c>
      <c r="S596">
        <v>10</v>
      </c>
      <c r="T596">
        <v>7</v>
      </c>
      <c r="U596">
        <v>10</v>
      </c>
      <c r="V596">
        <v>7</v>
      </c>
      <c r="W596" s="1">
        <v>457507.01419999998</v>
      </c>
      <c r="X596" s="1">
        <v>469288.30410000001</v>
      </c>
      <c r="Y596" s="1">
        <v>59180.641539999997</v>
      </c>
      <c r="Z596" s="1">
        <v>415988.05589999998</v>
      </c>
      <c r="AA596" s="1">
        <v>233602.0471</v>
      </c>
      <c r="AB596" s="1">
        <v>335707.09860000003</v>
      </c>
      <c r="AC596" s="1">
        <v>509286.0417</v>
      </c>
      <c r="AD596" s="1">
        <v>585358.79099999997</v>
      </c>
      <c r="AE596" s="1">
        <v>404043.54080000002</v>
      </c>
      <c r="AF596" s="1">
        <v>384497.01679999998</v>
      </c>
      <c r="AG596" s="1">
        <v>421697.54560000001</v>
      </c>
      <c r="AH596">
        <v>10</v>
      </c>
      <c r="AI596" s="1">
        <v>542246.38020000001</v>
      </c>
      <c r="AJ596" s="1">
        <v>618390.26249999995</v>
      </c>
      <c r="AK596" s="1">
        <v>700539.29790000001</v>
      </c>
      <c r="AL596" s="1">
        <v>692647.66969999997</v>
      </c>
      <c r="AM596" s="1">
        <v>524692.02399999998</v>
      </c>
      <c r="AN596" s="1">
        <v>522696.91039999999</v>
      </c>
      <c r="AO596" s="1">
        <v>1086161.4369999999</v>
      </c>
      <c r="AP596" s="1">
        <v>692369.58979999996</v>
      </c>
      <c r="AQ596" s="1">
        <v>770681.84010000003</v>
      </c>
      <c r="AR596" s="1">
        <v>710389.65989999997</v>
      </c>
      <c r="AS596" s="1">
        <v>686081.50719999999</v>
      </c>
      <c r="AT596" s="1">
        <v>0</v>
      </c>
      <c r="AU596" s="1">
        <v>388741.46339454502</v>
      </c>
      <c r="AV596" s="1">
        <v>686081.50715454505</v>
      </c>
    </row>
    <row r="597" spans="1:48">
      <c r="A597">
        <v>43</v>
      </c>
      <c r="B597">
        <v>1</v>
      </c>
      <c r="C597" t="s">
        <v>1429</v>
      </c>
      <c r="D597" t="s">
        <v>98</v>
      </c>
      <c r="E597" t="s">
        <v>98</v>
      </c>
      <c r="F597" t="s">
        <v>98</v>
      </c>
      <c r="G597" t="s">
        <v>1424</v>
      </c>
      <c r="H597" t="s">
        <v>1084</v>
      </c>
      <c r="I597">
        <v>0.6</v>
      </c>
      <c r="J597">
        <v>4646</v>
      </c>
      <c r="K597">
        <v>532401</v>
      </c>
      <c r="L597" t="s">
        <v>1425</v>
      </c>
      <c r="M597">
        <v>2</v>
      </c>
      <c r="N597">
        <v>2</v>
      </c>
      <c r="O597">
        <v>1</v>
      </c>
      <c r="P597">
        <v>0</v>
      </c>
      <c r="Q597">
        <v>2</v>
      </c>
      <c r="R597">
        <v>0</v>
      </c>
      <c r="S597">
        <v>2</v>
      </c>
      <c r="T597">
        <v>0</v>
      </c>
      <c r="U597">
        <v>2</v>
      </c>
      <c r="V597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>
        <v>2</v>
      </c>
      <c r="AI597" s="1">
        <v>41974.817869999999</v>
      </c>
      <c r="AJ597" s="1">
        <v>36009.66992</v>
      </c>
      <c r="AK597" s="1">
        <v>57033.751470000003</v>
      </c>
      <c r="AL597" s="1">
        <v>49372.885739999998</v>
      </c>
      <c r="AM597" s="1">
        <v>53216.89746</v>
      </c>
      <c r="AN597" s="1">
        <v>47653.291989999998</v>
      </c>
      <c r="AO597" s="1">
        <v>39161.965819999998</v>
      </c>
      <c r="AP597" s="1">
        <v>47718.659180000002</v>
      </c>
      <c r="AQ597" s="1">
        <v>29747.777829999999</v>
      </c>
      <c r="AR597" s="1">
        <v>36657.896489999999</v>
      </c>
      <c r="AS597" s="1">
        <v>43854.761380000004</v>
      </c>
      <c r="AT597" s="1">
        <v>0</v>
      </c>
      <c r="AU597" s="1">
        <v>0</v>
      </c>
      <c r="AV597" s="1">
        <v>43854.761377272698</v>
      </c>
    </row>
    <row r="598" spans="1:48">
      <c r="A598">
        <v>40</v>
      </c>
      <c r="B598">
        <v>1</v>
      </c>
      <c r="C598" t="s">
        <v>1430</v>
      </c>
      <c r="D598" t="s">
        <v>98</v>
      </c>
      <c r="E598" t="s">
        <v>98</v>
      </c>
      <c r="F598" t="s">
        <v>98</v>
      </c>
      <c r="G598" t="s">
        <v>1424</v>
      </c>
      <c r="H598" t="s">
        <v>1104</v>
      </c>
      <c r="I598">
        <v>4.2</v>
      </c>
      <c r="J598">
        <v>710</v>
      </c>
      <c r="K598">
        <v>78181</v>
      </c>
      <c r="L598" t="s">
        <v>1425</v>
      </c>
      <c r="M598">
        <v>4</v>
      </c>
      <c r="N598">
        <v>4</v>
      </c>
      <c r="O598">
        <v>1</v>
      </c>
      <c r="P598">
        <v>4</v>
      </c>
      <c r="Q598">
        <v>0</v>
      </c>
      <c r="R598">
        <v>4</v>
      </c>
      <c r="S598">
        <v>0</v>
      </c>
      <c r="T598">
        <v>4</v>
      </c>
      <c r="U598">
        <v>0</v>
      </c>
      <c r="V598">
        <v>4</v>
      </c>
      <c r="W598" s="1">
        <v>103165.23540000001</v>
      </c>
      <c r="X598" s="1">
        <v>70047.094729999997</v>
      </c>
      <c r="Y598" s="1">
        <v>10036.58581</v>
      </c>
      <c r="Z598" s="1">
        <v>84368.940430000002</v>
      </c>
      <c r="AA598" s="1">
        <v>32796.489750000001</v>
      </c>
      <c r="AB598" s="1">
        <v>91836.125979999997</v>
      </c>
      <c r="AC598" s="1">
        <v>133392.98050000001</v>
      </c>
      <c r="AD598" s="1">
        <v>84737.463870000007</v>
      </c>
      <c r="AE598" s="1">
        <v>94233.997069999998</v>
      </c>
      <c r="AF598" s="1">
        <v>90287.760739999998</v>
      </c>
      <c r="AG598" s="1">
        <v>87207.343160000004</v>
      </c>
      <c r="AH598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  <c r="AO598" s="1">
        <v>0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80191.819767272696</v>
      </c>
      <c r="AV598" s="1">
        <v>0</v>
      </c>
    </row>
    <row r="599" spans="1:48">
      <c r="A599">
        <v>42</v>
      </c>
      <c r="B599">
        <v>1</v>
      </c>
      <c r="C599" t="s">
        <v>1431</v>
      </c>
      <c r="D599" t="s">
        <v>98</v>
      </c>
      <c r="E599" t="s">
        <v>98</v>
      </c>
      <c r="F599" t="s">
        <v>98</v>
      </c>
      <c r="G599" t="s">
        <v>1424</v>
      </c>
      <c r="H599" t="s">
        <v>1104</v>
      </c>
      <c r="I599">
        <v>2.1</v>
      </c>
      <c r="J599">
        <v>710</v>
      </c>
      <c r="K599">
        <v>76613</v>
      </c>
      <c r="L599" t="s">
        <v>1425</v>
      </c>
      <c r="M599">
        <v>3</v>
      </c>
      <c r="N599">
        <v>3</v>
      </c>
      <c r="O599">
        <v>1</v>
      </c>
      <c r="P599">
        <v>3</v>
      </c>
      <c r="Q599">
        <v>0</v>
      </c>
      <c r="R599">
        <v>3</v>
      </c>
      <c r="S599">
        <v>0</v>
      </c>
      <c r="T599">
        <v>3</v>
      </c>
      <c r="U599">
        <v>0</v>
      </c>
      <c r="V599">
        <v>3</v>
      </c>
      <c r="W599" s="1">
        <v>1029116.5550000001</v>
      </c>
      <c r="X599" s="1">
        <v>533972.85549999995</v>
      </c>
      <c r="Y599" s="1">
        <v>76765.453129999994</v>
      </c>
      <c r="Z599" s="1">
        <v>478572.36719999998</v>
      </c>
      <c r="AA599" s="1">
        <v>329703.9277</v>
      </c>
      <c r="AB599" s="1">
        <v>647400.27729999996</v>
      </c>
      <c r="AC599" s="1">
        <v>752032.14450000005</v>
      </c>
      <c r="AD599" s="1">
        <v>752737.98629999999</v>
      </c>
      <c r="AE599" s="1">
        <v>859461.21880000003</v>
      </c>
      <c r="AF599" s="1">
        <v>710915.25</v>
      </c>
      <c r="AG599" s="1">
        <v>677101.39800000004</v>
      </c>
      <c r="AH599">
        <v>0</v>
      </c>
      <c r="AI599" s="1">
        <v>0</v>
      </c>
      <c r="AJ599" s="1">
        <v>0</v>
      </c>
      <c r="AK599" s="1">
        <v>0</v>
      </c>
      <c r="AL599" s="1">
        <v>0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  <c r="AR599" s="1">
        <v>0</v>
      </c>
      <c r="AS599" s="1">
        <v>0</v>
      </c>
      <c r="AT599" s="1">
        <v>0</v>
      </c>
      <c r="AU599" s="1">
        <v>622525.40303908999</v>
      </c>
      <c r="AV599" s="1">
        <v>0</v>
      </c>
    </row>
    <row r="600" spans="1:48">
      <c r="A600">
        <v>47</v>
      </c>
      <c r="B600">
        <v>1</v>
      </c>
      <c r="C600" t="s">
        <v>1432</v>
      </c>
      <c r="D600" t="s">
        <v>98</v>
      </c>
      <c r="E600" t="s">
        <v>98</v>
      </c>
      <c r="F600" t="s">
        <v>98</v>
      </c>
      <c r="G600" t="s">
        <v>1424</v>
      </c>
      <c r="H600" t="s">
        <v>1104</v>
      </c>
      <c r="I600">
        <v>1.7</v>
      </c>
      <c r="J600">
        <v>1154</v>
      </c>
      <c r="K600">
        <v>134044</v>
      </c>
      <c r="L600" t="s">
        <v>1425</v>
      </c>
      <c r="M600">
        <v>3</v>
      </c>
      <c r="N600">
        <v>3</v>
      </c>
      <c r="O600">
        <v>1</v>
      </c>
      <c r="P600">
        <v>3</v>
      </c>
      <c r="Q600">
        <v>0</v>
      </c>
      <c r="R600">
        <v>3</v>
      </c>
      <c r="S600">
        <v>0</v>
      </c>
      <c r="T600">
        <v>3</v>
      </c>
      <c r="U600">
        <v>0</v>
      </c>
      <c r="V600">
        <v>3</v>
      </c>
      <c r="W600" s="1">
        <v>1872416.26</v>
      </c>
      <c r="X600" s="1">
        <v>1777419.3419999999</v>
      </c>
      <c r="Y600" s="1">
        <v>149315.5374</v>
      </c>
      <c r="Z600" s="1">
        <v>1350798.2439999999</v>
      </c>
      <c r="AA600" s="1">
        <v>1657629.1</v>
      </c>
      <c r="AB600" s="1">
        <v>765835.7058</v>
      </c>
      <c r="AC600" s="1">
        <v>2629633.5049999999</v>
      </c>
      <c r="AD600" s="1">
        <v>1316090.433</v>
      </c>
      <c r="AE600" s="1">
        <v>2370511.1170000001</v>
      </c>
      <c r="AF600" s="1">
        <v>2587485.4849999999</v>
      </c>
      <c r="AG600" s="1">
        <v>1814202.132</v>
      </c>
      <c r="AH600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1662848.8055636301</v>
      </c>
      <c r="AV600" s="1">
        <v>0</v>
      </c>
    </row>
  </sheetData>
  <autoFilter ref="A5:HJ5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ave_labeled_grouped_protein_sum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2019-04-28T16:25:08Z</dcterms:created>
  <dcterms:modified xsi:type="dcterms:W3CDTF">2019-04-28T17:04:55Z</dcterms:modified>
</cp:coreProperties>
</file>