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T7_2TB_blue/PXD030990_human_tear/"/>
    </mc:Choice>
  </mc:AlternateContent>
  <xr:revisionPtr revIDLastSave="0" documentId="13_ncr:1_{E7647770-83E5-A347-B2B7-0B326540B3BC}" xr6:coauthVersionLast="47" xr6:coauthVersionMax="47" xr10:uidLastSave="{00000000-0000-0000-0000-000000000000}"/>
  <bookViews>
    <workbookView xWindow="51580" yWindow="16020" windowWidth="25920" windowHeight="21860" activeTab="2" xr2:uid="{17A5840E-5DD8-4DAD-9862-AFA99066D7C6}"/>
  </bookViews>
  <sheets>
    <sheet name="PSMs" sheetId="1" r:id="rId1"/>
    <sheet name="Charge_states" sheetId="2" r:id="rId2"/>
    <sheet name="Protei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3" l="1"/>
  <c r="E52" i="3"/>
  <c r="D52" i="3"/>
  <c r="C52" i="3"/>
  <c r="D45" i="3"/>
  <c r="E45" i="3"/>
  <c r="F45" i="3"/>
  <c r="C45" i="3"/>
  <c r="E53" i="1"/>
  <c r="E5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" i="1"/>
  <c r="J24" i="2"/>
  <c r="I24" i="2"/>
  <c r="H24" i="2"/>
  <c r="G24" i="2"/>
  <c r="D51" i="1"/>
  <c r="H51" i="1" s="1"/>
  <c r="E51" i="1"/>
  <c r="C24" i="3"/>
  <c r="D24" i="3"/>
  <c r="E24" i="3"/>
  <c r="B24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H12" i="3"/>
  <c r="G12" i="3"/>
  <c r="C25" i="3"/>
  <c r="D25" i="3"/>
  <c r="E25" i="3"/>
  <c r="C26" i="3"/>
  <c r="D26" i="3"/>
  <c r="E26" i="3"/>
  <c r="B26" i="3"/>
  <c r="B25" i="3"/>
  <c r="C29" i="3"/>
  <c r="D29" i="3"/>
  <c r="E29" i="3"/>
  <c r="B29" i="3"/>
  <c r="C28" i="3"/>
  <c r="D28" i="3"/>
  <c r="E28" i="3"/>
  <c r="B28" i="3"/>
  <c r="E56" i="1"/>
  <c r="E57" i="1"/>
  <c r="F57" i="1" s="1"/>
  <c r="E58" i="1"/>
  <c r="E59" i="1"/>
  <c r="D59" i="1"/>
  <c r="D58" i="1"/>
  <c r="D57" i="1"/>
  <c r="D56" i="1"/>
  <c r="E18" i="2"/>
  <c r="E19" i="2"/>
  <c r="J12" i="2"/>
  <c r="I12" i="2"/>
  <c r="I20" i="2" s="1"/>
  <c r="H12" i="2"/>
  <c r="H20" i="2" s="1"/>
  <c r="G12" i="2"/>
  <c r="G21" i="2" s="1"/>
  <c r="B12" i="2"/>
  <c r="B19" i="2" s="1"/>
  <c r="C12" i="2"/>
  <c r="C19" i="2" s="1"/>
  <c r="D12" i="2"/>
  <c r="D19" i="2" s="1"/>
  <c r="E12" i="2"/>
  <c r="I15" i="3" l="1"/>
  <c r="I14" i="3"/>
  <c r="I13" i="3"/>
  <c r="G28" i="3"/>
  <c r="G29" i="3"/>
  <c r="I22" i="3"/>
  <c r="I18" i="3"/>
  <c r="G24" i="3"/>
  <c r="H28" i="3"/>
  <c r="I28" i="3" s="1"/>
  <c r="I21" i="3"/>
  <c r="H26" i="3"/>
  <c r="H29" i="3"/>
  <c r="I29" i="3" s="1"/>
  <c r="I17" i="3"/>
  <c r="I12" i="3"/>
  <c r="H25" i="3"/>
  <c r="H24" i="3"/>
  <c r="I24" i="3" s="1"/>
  <c r="I19" i="3"/>
  <c r="G25" i="3"/>
  <c r="G26" i="3"/>
  <c r="I16" i="3"/>
  <c r="I20" i="3"/>
  <c r="H56" i="1"/>
  <c r="F59" i="1"/>
  <c r="F58" i="1"/>
  <c r="F56" i="1"/>
  <c r="I57" i="1"/>
  <c r="I59" i="1"/>
  <c r="H58" i="1"/>
  <c r="H19" i="2"/>
  <c r="H21" i="2"/>
  <c r="G19" i="2"/>
  <c r="I21" i="2"/>
  <c r="I19" i="2"/>
  <c r="J20" i="2"/>
  <c r="J21" i="2"/>
  <c r="J19" i="2"/>
  <c r="G20" i="2"/>
  <c r="D22" i="2"/>
  <c r="B18" i="2"/>
  <c r="B24" i="2" s="1"/>
  <c r="C22" i="2"/>
  <c r="B22" i="2"/>
  <c r="D18" i="2"/>
  <c r="E21" i="2"/>
  <c r="C18" i="2"/>
  <c r="D21" i="2"/>
  <c r="E23" i="2"/>
  <c r="C21" i="2"/>
  <c r="E22" i="2"/>
  <c r="D23" i="2"/>
  <c r="B21" i="2"/>
  <c r="C23" i="2"/>
  <c r="E20" i="2"/>
  <c r="E24" i="2" s="1"/>
  <c r="B23" i="2"/>
  <c r="D20" i="2"/>
  <c r="C20" i="2"/>
  <c r="B20" i="2"/>
  <c r="I26" i="3" l="1"/>
  <c r="I25" i="3"/>
  <c r="D24" i="2"/>
  <c r="C24" i="2"/>
</calcChain>
</file>

<file path=xl/sharedStrings.xml><?xml version="1.0" encoding="utf-8"?>
<sst xmlns="http://schemas.openxmlformats.org/spreadsheetml/2006/main" count="348" uniqueCount="159">
  <si>
    <t>Dissociation</t>
  </si>
  <si>
    <t>LC Name</t>
  </si>
  <si>
    <t>MS2 Scans</t>
  </si>
  <si>
    <t>Filtered Scans</t>
  </si>
  <si>
    <t>ID Rate</t>
  </si>
  <si>
    <t>CID</t>
  </si>
  <si>
    <t>After extraction</t>
  </si>
  <si>
    <t>In strip</t>
  </si>
  <si>
    <t>HCD</t>
  </si>
  <si>
    <t>Digestion Method</t>
  </si>
  <si>
    <t>1+</t>
  </si>
  <si>
    <t>2+</t>
  </si>
  <si>
    <t>3+</t>
  </si>
  <si>
    <t>4+</t>
  </si>
  <si>
    <t>5+</t>
  </si>
  <si>
    <t>6+</t>
  </si>
  <si>
    <t>Charge</t>
  </si>
  <si>
    <t>Charge State Distributions:</t>
  </si>
  <si>
    <t>Acquired Scans</t>
  </si>
  <si>
    <t>Identified Scans</t>
  </si>
  <si>
    <t>na</t>
  </si>
  <si>
    <t>T017_Post-extraction_digestion_CID</t>
  </si>
  <si>
    <t>T018_Post-extraction_digestion_CID</t>
  </si>
  <si>
    <t>T019_Post-extraction_digestion_CID</t>
  </si>
  <si>
    <t>T020_Post-extraction_digestion_CID</t>
  </si>
  <si>
    <t>T021_Post-extraction_digestion_CID</t>
  </si>
  <si>
    <t>T022_Post-extraction_digestion_CID</t>
  </si>
  <si>
    <t>T023_Post-extraction_digestion_CID</t>
  </si>
  <si>
    <t>T024_Post-extraction_digestion_CID</t>
  </si>
  <si>
    <t>T025_Post-extraction_digestion_CID</t>
  </si>
  <si>
    <t>T026_Post-extraction_digestion_CID</t>
  </si>
  <si>
    <t>T027_Post-extraction_digestion_CID</t>
  </si>
  <si>
    <t>T017_in-strip_digestion_CID</t>
  </si>
  <si>
    <t>T018_in-strip_digestion_CID</t>
  </si>
  <si>
    <t>T019_in-strip_digestion_CID</t>
  </si>
  <si>
    <t>T020_in-strip_digestion_CID</t>
  </si>
  <si>
    <t>T021_in-strip_digestion_CID</t>
  </si>
  <si>
    <t>T022_in-strip_digestion_CID</t>
  </si>
  <si>
    <t>T023_in-strip_digestion_CID</t>
  </si>
  <si>
    <t>T024_in-strip_digestion_CID</t>
  </si>
  <si>
    <t>T025_in-strip_digestion_CID</t>
  </si>
  <si>
    <t>T026_in-strip_digestion_CID</t>
  </si>
  <si>
    <t>T027_in-strip_digestion_CID</t>
  </si>
  <si>
    <t>T017_Post-extraction_digestion_HCD</t>
  </si>
  <si>
    <t>T018_Post-extraction_digestion_HCD</t>
  </si>
  <si>
    <t>T019_Post-extraction_digestion_HCD</t>
  </si>
  <si>
    <t>T020_Post-extraction_digestion_HCD</t>
  </si>
  <si>
    <t>T021_Post-extraction_digestion_HCD</t>
  </si>
  <si>
    <t>T022_Post-extraction_digestion_HCD</t>
  </si>
  <si>
    <t>T023_Post-extraction_digestion_HCD</t>
  </si>
  <si>
    <t>T024_Post-extraction_digestion_HCD</t>
  </si>
  <si>
    <t>T025_Post-extraction_digestion_HCD</t>
  </si>
  <si>
    <t>T026_Post-extraction_digestion_HCD</t>
  </si>
  <si>
    <t>T027_Post-extraction_digestion_HCD</t>
  </si>
  <si>
    <t>T017_in-strip_digestion_HCD</t>
  </si>
  <si>
    <t>T018_in-strip_digestion_HCD</t>
  </si>
  <si>
    <t>T019_in-strip_digestion_HCD</t>
  </si>
  <si>
    <t>T020_in-strip_digestion_HCD</t>
  </si>
  <si>
    <t>T021_in-strip_digestion_HCD</t>
  </si>
  <si>
    <t>T022_in-strip_digestion_HCD</t>
  </si>
  <si>
    <t>T023_in-strip_digestion_HCD</t>
  </si>
  <si>
    <t>T024_in-strip_digestion_HCD</t>
  </si>
  <si>
    <t>T025_in-strip_digestion_HCD</t>
  </si>
  <si>
    <t>T026_in-strip_digestion_HCD</t>
  </si>
  <si>
    <t>T027_in-strip_digestion_HCD</t>
  </si>
  <si>
    <t>Gain CID vs HCD</t>
  </si>
  <si>
    <t>Subset</t>
  </si>
  <si>
    <t>Net Proteins</t>
  </si>
  <si>
    <t>Decoy Proteins</t>
  </si>
  <si>
    <t>extracted CID</t>
  </si>
  <si>
    <t>in-strip CID</t>
  </si>
  <si>
    <t>extracted HCD</t>
  </si>
  <si>
    <t>in-strip HCD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</si>
  <si>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</si>
  <si>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</si>
  <si>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</si>
  <si>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</si>
  <si>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</si>
  <si>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</si>
  <si>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</si>
  <si>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</si>
  <si>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</si>
  <si>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</si>
  <si>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</si>
  <si>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Subject</t>
  </si>
  <si>
    <t>Min</t>
  </si>
  <si>
    <t>Max</t>
  </si>
  <si>
    <t>extracted Ave</t>
  </si>
  <si>
    <t>in-strip Ave</t>
  </si>
  <si>
    <t>Median</t>
  </si>
  <si>
    <t>Totals</t>
  </si>
  <si>
    <t>Averages:</t>
  </si>
  <si>
    <t>Dataset Stats (PSM counts)</t>
  </si>
  <si>
    <t>Comet search: precursor 1.25Da; fragment 1.0005 Da; fully and semi-tryptic cleavage; 3 missed cleavages max; static C+57; variable M+16</t>
  </si>
  <si>
    <t>Target/decoy 1% (or less) FDR with PAW pipeline</t>
  </si>
  <si>
    <t>PSMs</t>
  </si>
  <si>
    <t>Percentages</t>
  </si>
  <si>
    <t>In-strip Gain Factor</t>
  </si>
  <si>
    <t>Average</t>
  </si>
  <si>
    <t>Standard dev</t>
  </si>
  <si>
    <t>Detected in How Many Samples Breakdown</t>
  </si>
  <si>
    <t>InHowMany</t>
  </si>
  <si>
    <t>11,10, or 9</t>
  </si>
  <si>
    <t>8, 7, or 6</t>
  </si>
  <si>
    <t>5, 4, or 3</t>
  </si>
  <si>
    <t>2 or 1</t>
  </si>
  <si>
    <t>Category</t>
  </si>
  <si>
    <t>high</t>
  </si>
  <si>
    <t>medium</t>
  </si>
  <si>
    <t>low</t>
  </si>
  <si>
    <t>rare</t>
  </si>
  <si>
    <t>PAW re-analysis (with actual protein error control)</t>
  </si>
  <si>
    <t>Publication Table 2 (PD defaults to 6 amino acid peptide minimum length and allows single peptide per protein IDs; I don't think protein errors are actually being controlled properly)</t>
  </si>
  <si>
    <t>Publication (text, section 2.1):</t>
  </si>
  <si>
    <t>Number of Runs</t>
  </si>
  <si>
    <t>All runs</t>
  </si>
  <si>
    <t>PAW Re-analysis Protein identifications (2 distinct peptides per protein; semi or fully tryptic peptides; no modified peptides)</t>
  </si>
  <si>
    <t>Gain In-strip vs extraction</t>
  </si>
  <si>
    <t>---</t>
  </si>
  <si>
    <t>ID Rate (%)</t>
  </si>
  <si>
    <t>14.9%</t>
  </si>
  <si>
    <t>17.4%</t>
  </si>
  <si>
    <t>20.7%</t>
  </si>
  <si>
    <t>16.9%</t>
  </si>
  <si>
    <t>18.0%</t>
  </si>
  <si>
    <t>15.3%</t>
  </si>
  <si>
    <t>14.5%</t>
  </si>
  <si>
    <t>18.9%</t>
  </si>
  <si>
    <t>19.4%</t>
  </si>
  <si>
    <t>19.8%</t>
  </si>
  <si>
    <t>13.6%</t>
  </si>
  <si>
    <t>18.2%</t>
  </si>
  <si>
    <t>24.6%</t>
  </si>
  <si>
    <t>20.6%</t>
  </si>
  <si>
    <t>20.4%</t>
  </si>
  <si>
    <t>18.8%</t>
  </si>
  <si>
    <t>15.8%</t>
  </si>
  <si>
    <t>17.9%</t>
  </si>
  <si>
    <t>20.9%</t>
  </si>
  <si>
    <t>19.2%</t>
  </si>
  <si>
    <t>18.4%</t>
  </si>
  <si>
    <t>20.3%</t>
  </si>
  <si>
    <t>15.1%</t>
  </si>
  <si>
    <t>17.3%</t>
  </si>
  <si>
    <t>16.0%</t>
  </si>
  <si>
    <t>14.6%</t>
  </si>
  <si>
    <t>15.7%</t>
  </si>
  <si>
    <t>17.5%</t>
  </si>
  <si>
    <t>15.5%</t>
  </si>
  <si>
    <t>17.2%</t>
  </si>
  <si>
    <t>14.1%</t>
  </si>
  <si>
    <t>22.1%</t>
  </si>
  <si>
    <t>18.3%</t>
  </si>
  <si>
    <t>14.2%</t>
  </si>
  <si>
    <t>16.6%</t>
  </si>
  <si>
    <t>16.2%</t>
  </si>
  <si>
    <t>15.9%</t>
  </si>
  <si>
    <t>20.2%</t>
  </si>
  <si>
    <t>17.8%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</si>
</sst>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D69C-0C9E-4C06-BC17-9F8605BC4574}">
  <dimension ref="A1:I59"/>
  <sheetViews>
    <sheetView workbookViewId="0">
      <selection activeCell="E54" sqref="E54"/>
    </sheetView>
  </sheetViews>
  <sheetFormatPr baseColWidth="10" defaultColWidth="8.83203125" defaultRowHeight="15" x14ac:dyDescent="0.2"/>
  <cols>
    <col min="1" max="1" width="10.1640625" bestFit="1" customWidth="1"/>
    <col min="2" max="2" width="15" bestFit="1" customWidth="1"/>
    <col min="3" max="3" width="30.33203125" bestFit="1" customWidth="1"/>
    <col min="4" max="4" width="9.33203125" style="4" bestFit="1" customWidth="1"/>
    <col min="5" max="5" width="12" style="4" bestFit="1" customWidth="1"/>
    <col min="8" max="8" width="13.5" bestFit="1" customWidth="1"/>
    <col min="9" max="9" width="10.33203125" bestFit="1" customWidth="1"/>
  </cols>
  <sheetData>
    <row r="1" spans="1:8" x14ac:dyDescent="0.2">
      <c r="A1" s="2" t="s">
        <v>92</v>
      </c>
    </row>
    <row r="2" spans="1:8" x14ac:dyDescent="0.2">
      <c r="A2" t="s">
        <v>93</v>
      </c>
    </row>
    <row r="3" spans="1:8" x14ac:dyDescent="0.2">
      <c r="A3" t="s">
        <v>94</v>
      </c>
    </row>
    <row r="5" spans="1:8" x14ac:dyDescent="0.2">
      <c r="A5" s="2" t="s">
        <v>0</v>
      </c>
      <c r="B5" s="2" t="s">
        <v>9</v>
      </c>
      <c r="C5" s="2" t="s">
        <v>1</v>
      </c>
      <c r="D5" s="3" t="s">
        <v>2</v>
      </c>
      <c r="E5" s="3" t="s">
        <v>3</v>
      </c>
      <c r="F5" s="2" t="s">
        <v>119</v>
      </c>
      <c r="H5" t="str">
        <f>_xlfn.TEXTJOIN("|", FALSE, A5:F5)</f>
        <v>Dissociation|Digestion Method|LC Name|MS2 Scans|Filtered Scans|ID Rate (%)</v>
      </c>
    </row>
    <row r="6" spans="1:8" x14ac:dyDescent="0.2">
      <c r="A6" s="17" t="s">
        <v>118</v>
      </c>
      <c r="B6" s="17" t="s">
        <v>118</v>
      </c>
      <c r="C6" s="17" t="s">
        <v>118</v>
      </c>
      <c r="D6" s="17" t="s">
        <v>118</v>
      </c>
      <c r="E6" s="17" t="s">
        <v>118</v>
      </c>
      <c r="F6" s="17" t="s">
        <v>118</v>
      </c>
      <c r="H6" t="str">
        <f t="shared" ref="H6:H51" si="0">_xlfn.TEXTJOIN("|", FALSE, A6:F6)</f>
        <v>---|---|---|---|---|---</v>
      </c>
    </row>
    <row r="7" spans="1:8" x14ac:dyDescent="0.2">
      <c r="A7" t="s">
        <v>5</v>
      </c>
      <c r="B7" t="s">
        <v>6</v>
      </c>
      <c r="C7" t="s">
        <v>21</v>
      </c>
      <c r="D7" s="4">
        <v>65566</v>
      </c>
      <c r="E7" s="4">
        <v>9766</v>
      </c>
      <c r="F7" s="1" t="s">
        <v>120</v>
      </c>
      <c r="H7" t="str">
        <f t="shared" si="0"/>
        <v>CID|After extraction|T017_Post-extraction_digestion_CID|65566|9766|14.9%</v>
      </c>
    </row>
    <row r="8" spans="1:8" x14ac:dyDescent="0.2">
      <c r="A8" t="s">
        <v>5</v>
      </c>
      <c r="B8" t="s">
        <v>6</v>
      </c>
      <c r="C8" t="s">
        <v>22</v>
      </c>
      <c r="D8" s="4">
        <v>65032</v>
      </c>
      <c r="E8" s="4">
        <v>11285</v>
      </c>
      <c r="F8" s="1" t="s">
        <v>121</v>
      </c>
      <c r="H8" t="str">
        <f t="shared" si="0"/>
        <v>CID|After extraction|T018_Post-extraction_digestion_CID|65032|11285|17.4%</v>
      </c>
    </row>
    <row r="9" spans="1:8" x14ac:dyDescent="0.2">
      <c r="A9" t="s">
        <v>5</v>
      </c>
      <c r="B9" t="s">
        <v>6</v>
      </c>
      <c r="C9" t="s">
        <v>23</v>
      </c>
      <c r="D9" s="4">
        <v>70269</v>
      </c>
      <c r="E9" s="4">
        <v>14529</v>
      </c>
      <c r="F9" s="1" t="s">
        <v>122</v>
      </c>
      <c r="H9" t="str">
        <f t="shared" si="0"/>
        <v>CID|After extraction|T019_Post-extraction_digestion_CID|70269|14529|20.7%</v>
      </c>
    </row>
    <row r="10" spans="1:8" x14ac:dyDescent="0.2">
      <c r="A10" t="s">
        <v>5</v>
      </c>
      <c r="B10" t="s">
        <v>6</v>
      </c>
      <c r="C10" t="s">
        <v>24</v>
      </c>
      <c r="D10" s="4">
        <v>71621</v>
      </c>
      <c r="E10" s="4">
        <v>12119</v>
      </c>
      <c r="F10" s="1" t="s">
        <v>123</v>
      </c>
      <c r="H10" t="str">
        <f t="shared" si="0"/>
        <v>CID|After extraction|T020_Post-extraction_digestion_CID|71621|12119|16.9%</v>
      </c>
    </row>
    <row r="11" spans="1:8" x14ac:dyDescent="0.2">
      <c r="A11" t="s">
        <v>5</v>
      </c>
      <c r="B11" t="s">
        <v>6</v>
      </c>
      <c r="C11" t="s">
        <v>25</v>
      </c>
      <c r="D11" s="4">
        <v>71991</v>
      </c>
      <c r="E11" s="4">
        <v>12955</v>
      </c>
      <c r="F11" s="1" t="s">
        <v>124</v>
      </c>
      <c r="H11" t="str">
        <f t="shared" si="0"/>
        <v>CID|After extraction|T021_Post-extraction_digestion_CID|71991|12955|18.0%</v>
      </c>
    </row>
    <row r="12" spans="1:8" x14ac:dyDescent="0.2">
      <c r="A12" t="s">
        <v>5</v>
      </c>
      <c r="B12" t="s">
        <v>6</v>
      </c>
      <c r="C12" t="s">
        <v>26</v>
      </c>
      <c r="D12" s="4">
        <v>68927</v>
      </c>
      <c r="E12" s="4">
        <v>10558</v>
      </c>
      <c r="F12" s="1" t="s">
        <v>125</v>
      </c>
      <c r="H12" t="str">
        <f t="shared" si="0"/>
        <v>CID|After extraction|T022_Post-extraction_digestion_CID|68927|10558|15.3%</v>
      </c>
    </row>
    <row r="13" spans="1:8" x14ac:dyDescent="0.2">
      <c r="A13" t="s">
        <v>5</v>
      </c>
      <c r="B13" t="s">
        <v>6</v>
      </c>
      <c r="C13" t="s">
        <v>27</v>
      </c>
      <c r="D13" s="4">
        <v>67883</v>
      </c>
      <c r="E13" s="4">
        <v>9876</v>
      </c>
      <c r="F13" s="1" t="s">
        <v>126</v>
      </c>
      <c r="H13" t="str">
        <f t="shared" si="0"/>
        <v>CID|After extraction|T023_Post-extraction_digestion_CID|67883|9876|14.5%</v>
      </c>
    </row>
    <row r="14" spans="1:8" x14ac:dyDescent="0.2">
      <c r="A14" t="s">
        <v>5</v>
      </c>
      <c r="B14" t="s">
        <v>6</v>
      </c>
      <c r="C14" t="s">
        <v>28</v>
      </c>
      <c r="D14" s="4">
        <v>70993</v>
      </c>
      <c r="E14" s="4">
        <v>13396</v>
      </c>
      <c r="F14" s="1" t="s">
        <v>127</v>
      </c>
      <c r="H14" t="str">
        <f t="shared" si="0"/>
        <v>CID|After extraction|T024_Post-extraction_digestion_CID|70993|13396|18.9%</v>
      </c>
    </row>
    <row r="15" spans="1:8" x14ac:dyDescent="0.2">
      <c r="A15" t="s">
        <v>5</v>
      </c>
      <c r="B15" t="s">
        <v>6</v>
      </c>
      <c r="C15" t="s">
        <v>29</v>
      </c>
      <c r="D15" s="4">
        <v>66343</v>
      </c>
      <c r="E15" s="4">
        <v>12859</v>
      </c>
      <c r="F15" s="1" t="s">
        <v>128</v>
      </c>
      <c r="H15" t="str">
        <f t="shared" si="0"/>
        <v>CID|After extraction|T025_Post-extraction_digestion_CID|66343|12859|19.4%</v>
      </c>
    </row>
    <row r="16" spans="1:8" x14ac:dyDescent="0.2">
      <c r="A16" t="s">
        <v>5</v>
      </c>
      <c r="B16" t="s">
        <v>6</v>
      </c>
      <c r="C16" t="s">
        <v>30</v>
      </c>
      <c r="D16" s="4">
        <v>64524</v>
      </c>
      <c r="E16" s="4">
        <v>12790</v>
      </c>
      <c r="F16" s="1" t="s">
        <v>129</v>
      </c>
      <c r="H16" t="str">
        <f t="shared" si="0"/>
        <v>CID|After extraction|T026_Post-extraction_digestion_CID|64524|12790|19.8%</v>
      </c>
    </row>
    <row r="17" spans="1:8" x14ac:dyDescent="0.2">
      <c r="A17" t="s">
        <v>5</v>
      </c>
      <c r="B17" t="s">
        <v>6</v>
      </c>
      <c r="C17" t="s">
        <v>31</v>
      </c>
      <c r="D17" s="4">
        <v>66562</v>
      </c>
      <c r="E17" s="4">
        <v>9078</v>
      </c>
      <c r="F17" s="1" t="s">
        <v>130</v>
      </c>
      <c r="H17" t="str">
        <f t="shared" si="0"/>
        <v>CID|After extraction|T027_Post-extraction_digestion_CID|66562|9078|13.6%</v>
      </c>
    </row>
    <row r="18" spans="1:8" x14ac:dyDescent="0.2">
      <c r="A18" t="s">
        <v>5</v>
      </c>
      <c r="B18" t="s">
        <v>7</v>
      </c>
      <c r="C18" t="s">
        <v>32</v>
      </c>
      <c r="D18" s="4">
        <v>70096</v>
      </c>
      <c r="E18" s="4">
        <v>12766</v>
      </c>
      <c r="F18" s="1" t="s">
        <v>131</v>
      </c>
      <c r="H18" t="str">
        <f t="shared" si="0"/>
        <v>CID|In strip|T017_in-strip_digestion_CID|70096|12766|18.2%</v>
      </c>
    </row>
    <row r="19" spans="1:8" x14ac:dyDescent="0.2">
      <c r="A19" t="s">
        <v>5</v>
      </c>
      <c r="B19" t="s">
        <v>7</v>
      </c>
      <c r="C19" t="s">
        <v>33</v>
      </c>
      <c r="D19" s="4">
        <v>68521</v>
      </c>
      <c r="E19" s="4">
        <v>16833</v>
      </c>
      <c r="F19" s="1" t="s">
        <v>132</v>
      </c>
      <c r="H19" t="str">
        <f t="shared" si="0"/>
        <v>CID|In strip|T018_in-strip_digestion_CID|68521|16833|24.6%</v>
      </c>
    </row>
    <row r="20" spans="1:8" x14ac:dyDescent="0.2">
      <c r="A20" t="s">
        <v>5</v>
      </c>
      <c r="B20" t="s">
        <v>7</v>
      </c>
      <c r="C20" t="s">
        <v>34</v>
      </c>
      <c r="D20" s="4">
        <v>70724</v>
      </c>
      <c r="E20" s="4">
        <v>14543</v>
      </c>
      <c r="F20" s="1" t="s">
        <v>133</v>
      </c>
      <c r="H20" t="str">
        <f t="shared" si="0"/>
        <v>CID|In strip|T019_in-strip_digestion_CID|70724|14543|20.6%</v>
      </c>
    </row>
    <row r="21" spans="1:8" x14ac:dyDescent="0.2">
      <c r="A21" t="s">
        <v>5</v>
      </c>
      <c r="B21" t="s">
        <v>7</v>
      </c>
      <c r="C21" t="s">
        <v>35</v>
      </c>
      <c r="D21" s="4">
        <v>65246</v>
      </c>
      <c r="E21" s="4">
        <v>13307</v>
      </c>
      <c r="F21" s="1" t="s">
        <v>134</v>
      </c>
      <c r="H21" t="str">
        <f t="shared" si="0"/>
        <v>CID|In strip|T020_in-strip_digestion_CID|65246|13307|20.4%</v>
      </c>
    </row>
    <row r="22" spans="1:8" x14ac:dyDescent="0.2">
      <c r="A22" t="s">
        <v>5</v>
      </c>
      <c r="B22" t="s">
        <v>7</v>
      </c>
      <c r="C22" t="s">
        <v>36</v>
      </c>
      <c r="D22" s="4">
        <v>72039</v>
      </c>
      <c r="E22" s="4">
        <v>13571</v>
      </c>
      <c r="F22" s="1" t="s">
        <v>135</v>
      </c>
      <c r="H22" t="str">
        <f t="shared" si="0"/>
        <v>CID|In strip|T021_in-strip_digestion_CID|72039|13571|18.8%</v>
      </c>
    </row>
    <row r="23" spans="1:8" x14ac:dyDescent="0.2">
      <c r="A23" t="s">
        <v>5</v>
      </c>
      <c r="B23" t="s">
        <v>7</v>
      </c>
      <c r="C23" t="s">
        <v>37</v>
      </c>
      <c r="D23" s="4">
        <v>73199</v>
      </c>
      <c r="E23" s="4">
        <v>11595</v>
      </c>
      <c r="F23" s="1" t="s">
        <v>136</v>
      </c>
      <c r="H23" t="str">
        <f t="shared" si="0"/>
        <v>CID|In strip|T022_in-strip_digestion_CID|73199|11595|15.8%</v>
      </c>
    </row>
    <row r="24" spans="1:8" x14ac:dyDescent="0.2">
      <c r="A24" t="s">
        <v>5</v>
      </c>
      <c r="B24" t="s">
        <v>7</v>
      </c>
      <c r="C24" t="s">
        <v>38</v>
      </c>
      <c r="D24" s="4">
        <v>70586</v>
      </c>
      <c r="E24" s="4">
        <v>12621</v>
      </c>
      <c r="F24" s="1" t="s">
        <v>137</v>
      </c>
      <c r="H24" t="str">
        <f t="shared" si="0"/>
        <v>CID|In strip|T023_in-strip_digestion_CID|70586|12621|17.9%</v>
      </c>
    </row>
    <row r="25" spans="1:8" x14ac:dyDescent="0.2">
      <c r="A25" t="s">
        <v>5</v>
      </c>
      <c r="B25" t="s">
        <v>7</v>
      </c>
      <c r="C25" t="s">
        <v>39</v>
      </c>
      <c r="D25" s="4">
        <v>69449</v>
      </c>
      <c r="E25" s="4">
        <v>14509</v>
      </c>
      <c r="F25" s="1" t="s">
        <v>138</v>
      </c>
      <c r="H25" t="str">
        <f t="shared" si="0"/>
        <v>CID|In strip|T024_in-strip_digestion_CID|69449|14509|20.9%</v>
      </c>
    </row>
    <row r="26" spans="1:8" x14ac:dyDescent="0.2">
      <c r="A26" t="s">
        <v>5</v>
      </c>
      <c r="B26" t="s">
        <v>7</v>
      </c>
      <c r="C26" t="s">
        <v>40</v>
      </c>
      <c r="D26" s="4">
        <v>67950</v>
      </c>
      <c r="E26" s="4">
        <v>13044</v>
      </c>
      <c r="F26" s="1" t="s">
        <v>139</v>
      </c>
      <c r="H26" t="str">
        <f t="shared" si="0"/>
        <v>CID|In strip|T025_in-strip_digestion_CID|67950|13044|19.2%</v>
      </c>
    </row>
    <row r="27" spans="1:8" x14ac:dyDescent="0.2">
      <c r="A27" t="s">
        <v>5</v>
      </c>
      <c r="B27" t="s">
        <v>7</v>
      </c>
      <c r="C27" t="s">
        <v>41</v>
      </c>
      <c r="D27" s="4">
        <v>69062</v>
      </c>
      <c r="E27" s="4">
        <v>12737</v>
      </c>
      <c r="F27" s="1" t="s">
        <v>140</v>
      </c>
      <c r="H27" t="str">
        <f t="shared" si="0"/>
        <v>CID|In strip|T026_in-strip_digestion_CID|69062|12737|18.4%</v>
      </c>
    </row>
    <row r="28" spans="1:8" x14ac:dyDescent="0.2">
      <c r="A28" t="s">
        <v>5</v>
      </c>
      <c r="B28" t="s">
        <v>7</v>
      </c>
      <c r="C28" t="s">
        <v>42</v>
      </c>
      <c r="D28" s="4">
        <v>68453</v>
      </c>
      <c r="E28" s="4">
        <v>13928</v>
      </c>
      <c r="F28" s="1" t="s">
        <v>141</v>
      </c>
      <c r="H28" t="str">
        <f t="shared" si="0"/>
        <v>CID|In strip|T027_in-strip_digestion_CID|68453|13928|20.3%</v>
      </c>
    </row>
    <row r="29" spans="1:8" x14ac:dyDescent="0.2">
      <c r="A29" t="s">
        <v>8</v>
      </c>
      <c r="B29" t="s">
        <v>6</v>
      </c>
      <c r="C29" t="s">
        <v>43</v>
      </c>
      <c r="D29" s="4">
        <v>62031</v>
      </c>
      <c r="E29" s="4">
        <v>9359</v>
      </c>
      <c r="F29" s="1" t="s">
        <v>142</v>
      </c>
      <c r="H29" t="str">
        <f t="shared" si="0"/>
        <v>HCD|After extraction|T017_Post-extraction_digestion_HCD|62031|9359|15.1%</v>
      </c>
    </row>
    <row r="30" spans="1:8" x14ac:dyDescent="0.2">
      <c r="A30" t="s">
        <v>8</v>
      </c>
      <c r="B30" t="s">
        <v>6</v>
      </c>
      <c r="C30" t="s">
        <v>44</v>
      </c>
      <c r="D30" s="4">
        <v>62159</v>
      </c>
      <c r="E30" s="4">
        <v>10749</v>
      </c>
      <c r="F30" s="1" t="s">
        <v>143</v>
      </c>
      <c r="H30" t="str">
        <f t="shared" si="0"/>
        <v>HCD|After extraction|T018_Post-extraction_digestion_HCD|62159|10749|17.3%</v>
      </c>
    </row>
    <row r="31" spans="1:8" x14ac:dyDescent="0.2">
      <c r="A31" t="s">
        <v>8</v>
      </c>
      <c r="B31" t="s">
        <v>6</v>
      </c>
      <c r="C31" t="s">
        <v>45</v>
      </c>
      <c r="D31" s="4">
        <v>72196</v>
      </c>
      <c r="E31" s="4">
        <v>12579</v>
      </c>
      <c r="F31" s="1" t="s">
        <v>121</v>
      </c>
      <c r="H31" t="str">
        <f t="shared" si="0"/>
        <v>HCD|After extraction|T019_Post-extraction_digestion_HCD|72196|12579|17.4%</v>
      </c>
    </row>
    <row r="32" spans="1:8" x14ac:dyDescent="0.2">
      <c r="A32" t="s">
        <v>8</v>
      </c>
      <c r="B32" t="s">
        <v>6</v>
      </c>
      <c r="C32" t="s">
        <v>46</v>
      </c>
      <c r="D32" s="4">
        <v>68588</v>
      </c>
      <c r="E32" s="4">
        <v>11003</v>
      </c>
      <c r="F32" s="1" t="s">
        <v>144</v>
      </c>
      <c r="H32" t="str">
        <f t="shared" si="0"/>
        <v>HCD|After extraction|T020_Post-extraction_digestion_HCD|68588|11003|16.0%</v>
      </c>
    </row>
    <row r="33" spans="1:8" x14ac:dyDescent="0.2">
      <c r="A33" t="s">
        <v>8</v>
      </c>
      <c r="B33" t="s">
        <v>6</v>
      </c>
      <c r="C33" t="s">
        <v>47</v>
      </c>
      <c r="D33" s="4">
        <v>68699</v>
      </c>
      <c r="E33" s="4">
        <v>10978</v>
      </c>
      <c r="F33" s="1" t="s">
        <v>144</v>
      </c>
      <c r="H33" t="str">
        <f t="shared" si="0"/>
        <v>HCD|After extraction|T021_Post-extraction_digestion_HCD|68699|10978|16.0%</v>
      </c>
    </row>
    <row r="34" spans="1:8" x14ac:dyDescent="0.2">
      <c r="A34" t="s">
        <v>8</v>
      </c>
      <c r="B34" t="s">
        <v>6</v>
      </c>
      <c r="C34" t="s">
        <v>48</v>
      </c>
      <c r="D34" s="4">
        <v>64249</v>
      </c>
      <c r="E34" s="4">
        <v>9363</v>
      </c>
      <c r="F34" s="1" t="s">
        <v>145</v>
      </c>
      <c r="H34" t="str">
        <f t="shared" si="0"/>
        <v>HCD|After extraction|T022_Post-extraction_digestion_HCD|64249|9363|14.6%</v>
      </c>
    </row>
    <row r="35" spans="1:8" x14ac:dyDescent="0.2">
      <c r="A35" t="s">
        <v>8</v>
      </c>
      <c r="B35" t="s">
        <v>6</v>
      </c>
      <c r="C35" t="s">
        <v>49</v>
      </c>
      <c r="D35" s="4">
        <v>62922</v>
      </c>
      <c r="E35" s="4">
        <v>9881</v>
      </c>
      <c r="F35" s="1" t="s">
        <v>146</v>
      </c>
      <c r="H35" t="str">
        <f t="shared" si="0"/>
        <v>HCD|After extraction|T023_Post-extraction_digestion_HCD|62922|9881|15.7%</v>
      </c>
    </row>
    <row r="36" spans="1:8" x14ac:dyDescent="0.2">
      <c r="A36" t="s">
        <v>8</v>
      </c>
      <c r="B36" t="s">
        <v>6</v>
      </c>
      <c r="C36" t="s">
        <v>50</v>
      </c>
      <c r="D36" s="4">
        <v>68707</v>
      </c>
      <c r="E36" s="4">
        <v>12013</v>
      </c>
      <c r="F36" s="1" t="s">
        <v>147</v>
      </c>
      <c r="H36" t="str">
        <f t="shared" si="0"/>
        <v>HCD|After extraction|T024_Post-extraction_digestion_HCD|68707|12013|17.5%</v>
      </c>
    </row>
    <row r="37" spans="1:8" x14ac:dyDescent="0.2">
      <c r="A37" t="s">
        <v>8</v>
      </c>
      <c r="B37" t="s">
        <v>6</v>
      </c>
      <c r="C37" t="s">
        <v>51</v>
      </c>
      <c r="D37" s="4">
        <v>65603</v>
      </c>
      <c r="E37" s="4">
        <v>10147</v>
      </c>
      <c r="F37" s="1" t="s">
        <v>148</v>
      </c>
      <c r="H37" t="str">
        <f t="shared" si="0"/>
        <v>HCD|After extraction|T025_Post-extraction_digestion_HCD|65603|10147|15.5%</v>
      </c>
    </row>
    <row r="38" spans="1:8" x14ac:dyDescent="0.2">
      <c r="A38" t="s">
        <v>8</v>
      </c>
      <c r="B38" t="s">
        <v>6</v>
      </c>
      <c r="C38" t="s">
        <v>52</v>
      </c>
      <c r="D38" s="4">
        <v>69264</v>
      </c>
      <c r="E38" s="4">
        <v>11923</v>
      </c>
      <c r="F38" s="1" t="s">
        <v>149</v>
      </c>
      <c r="H38" t="str">
        <f t="shared" si="0"/>
        <v>HCD|After extraction|T026_Post-extraction_digestion_HCD|69264|11923|17.2%</v>
      </c>
    </row>
    <row r="39" spans="1:8" x14ac:dyDescent="0.2">
      <c r="A39" t="s">
        <v>8</v>
      </c>
      <c r="B39" t="s">
        <v>6</v>
      </c>
      <c r="C39" t="s">
        <v>53</v>
      </c>
      <c r="D39" s="4">
        <v>62595</v>
      </c>
      <c r="E39" s="4">
        <v>8844</v>
      </c>
      <c r="F39" s="1" t="s">
        <v>150</v>
      </c>
      <c r="H39" t="str">
        <f t="shared" si="0"/>
        <v>HCD|After extraction|T027_Post-extraction_digestion_HCD|62595|8844|14.1%</v>
      </c>
    </row>
    <row r="40" spans="1:8" x14ac:dyDescent="0.2">
      <c r="A40" t="s">
        <v>8</v>
      </c>
      <c r="B40" t="s">
        <v>7</v>
      </c>
      <c r="C40" t="s">
        <v>54</v>
      </c>
      <c r="D40" s="4">
        <v>71427</v>
      </c>
      <c r="E40" s="4">
        <v>12482</v>
      </c>
      <c r="F40" s="1" t="s">
        <v>147</v>
      </c>
      <c r="H40" t="str">
        <f t="shared" si="0"/>
        <v>HCD|In strip|T017_in-strip_digestion_HCD|71427|12482|17.5%</v>
      </c>
    </row>
    <row r="41" spans="1:8" x14ac:dyDescent="0.2">
      <c r="A41" t="s">
        <v>8</v>
      </c>
      <c r="B41" t="s">
        <v>7</v>
      </c>
      <c r="C41" t="s">
        <v>55</v>
      </c>
      <c r="D41" s="4">
        <v>69743</v>
      </c>
      <c r="E41" s="4">
        <v>15447</v>
      </c>
      <c r="F41" s="1" t="s">
        <v>151</v>
      </c>
      <c r="H41" t="str">
        <f t="shared" si="0"/>
        <v>HCD|In strip|T018_in-strip_digestion_HCD|69743|15447|22.1%</v>
      </c>
    </row>
    <row r="42" spans="1:8" x14ac:dyDescent="0.2">
      <c r="A42" t="s">
        <v>8</v>
      </c>
      <c r="B42" t="s">
        <v>7</v>
      </c>
      <c r="C42" t="s">
        <v>56</v>
      </c>
      <c r="D42" s="4">
        <v>67189</v>
      </c>
      <c r="E42" s="4">
        <v>13275</v>
      </c>
      <c r="F42" s="1" t="s">
        <v>129</v>
      </c>
      <c r="H42" t="str">
        <f t="shared" si="0"/>
        <v>HCD|In strip|T019_in-strip_digestion_HCD|67189|13275|19.8%</v>
      </c>
    </row>
    <row r="43" spans="1:8" x14ac:dyDescent="0.2">
      <c r="A43" t="s">
        <v>8</v>
      </c>
      <c r="B43" t="s">
        <v>7</v>
      </c>
      <c r="C43" t="s">
        <v>57</v>
      </c>
      <c r="D43" s="4">
        <v>65861</v>
      </c>
      <c r="E43" s="4">
        <v>12615</v>
      </c>
      <c r="F43" s="1" t="s">
        <v>139</v>
      </c>
      <c r="H43" t="str">
        <f t="shared" si="0"/>
        <v>HCD|In strip|T020_in-strip_digestion_HCD|65861|12615|19.2%</v>
      </c>
    </row>
    <row r="44" spans="1:8" x14ac:dyDescent="0.2">
      <c r="A44" t="s">
        <v>8</v>
      </c>
      <c r="B44" t="s">
        <v>7</v>
      </c>
      <c r="C44" t="s">
        <v>58</v>
      </c>
      <c r="D44" s="4">
        <v>68263</v>
      </c>
      <c r="E44" s="4">
        <v>12504</v>
      </c>
      <c r="F44" s="1" t="s">
        <v>152</v>
      </c>
      <c r="H44" t="str">
        <f t="shared" si="0"/>
        <v>HCD|In strip|T021_in-strip_digestion_HCD|68263|12504|18.3%</v>
      </c>
    </row>
    <row r="45" spans="1:8" x14ac:dyDescent="0.2">
      <c r="A45" t="s">
        <v>8</v>
      </c>
      <c r="B45" t="s">
        <v>7</v>
      </c>
      <c r="C45" t="s">
        <v>59</v>
      </c>
      <c r="D45" s="4">
        <v>67482</v>
      </c>
      <c r="E45" s="4">
        <v>9603</v>
      </c>
      <c r="F45" s="1" t="s">
        <v>153</v>
      </c>
      <c r="H45" t="str">
        <f t="shared" si="0"/>
        <v>HCD|In strip|T022_in-strip_digestion_HCD|67482|9603|14.2%</v>
      </c>
    </row>
    <row r="46" spans="1:8" x14ac:dyDescent="0.2">
      <c r="A46" t="s">
        <v>8</v>
      </c>
      <c r="B46" t="s">
        <v>7</v>
      </c>
      <c r="C46" t="s">
        <v>60</v>
      </c>
      <c r="D46" s="4">
        <v>67049</v>
      </c>
      <c r="E46" s="4">
        <v>11102</v>
      </c>
      <c r="F46" s="1" t="s">
        <v>154</v>
      </c>
      <c r="H46" t="str">
        <f t="shared" si="0"/>
        <v>HCD|In strip|T023_in-strip_digestion_HCD|67049|11102|16.6%</v>
      </c>
    </row>
    <row r="47" spans="1:8" x14ac:dyDescent="0.2">
      <c r="A47" t="s">
        <v>8</v>
      </c>
      <c r="B47" t="s">
        <v>7</v>
      </c>
      <c r="C47" t="s">
        <v>61</v>
      </c>
      <c r="D47" s="4">
        <v>68384</v>
      </c>
      <c r="E47" s="4">
        <v>13118</v>
      </c>
      <c r="F47" s="1" t="s">
        <v>139</v>
      </c>
      <c r="H47" t="str">
        <f t="shared" si="0"/>
        <v>HCD|In strip|T024_in-strip_digestion_HCD|68384|13118|19.2%</v>
      </c>
    </row>
    <row r="48" spans="1:8" x14ac:dyDescent="0.2">
      <c r="A48" t="s">
        <v>8</v>
      </c>
      <c r="B48" t="s">
        <v>7</v>
      </c>
      <c r="C48" t="s">
        <v>62</v>
      </c>
      <c r="D48" s="4">
        <v>66769</v>
      </c>
      <c r="E48" s="4">
        <v>10815</v>
      </c>
      <c r="F48" s="1" t="s">
        <v>155</v>
      </c>
      <c r="H48" t="str">
        <f t="shared" si="0"/>
        <v>HCD|In strip|T025_in-strip_digestion_HCD|66769|10815|16.2%</v>
      </c>
    </row>
    <row r="49" spans="1:9" x14ac:dyDescent="0.2">
      <c r="A49" t="s">
        <v>8</v>
      </c>
      <c r="B49" t="s">
        <v>7</v>
      </c>
      <c r="C49" t="s">
        <v>63</v>
      </c>
      <c r="D49" s="4">
        <v>72934</v>
      </c>
      <c r="E49" s="4">
        <v>11593</v>
      </c>
      <c r="F49" s="1" t="s">
        <v>156</v>
      </c>
      <c r="H49" t="str">
        <f t="shared" si="0"/>
        <v>HCD|In strip|T026_in-strip_digestion_HCD|72934|11593|15.9%</v>
      </c>
    </row>
    <row r="50" spans="1:9" ht="16" thickBot="1" x14ac:dyDescent="0.25">
      <c r="A50" s="12" t="s">
        <v>8</v>
      </c>
      <c r="B50" s="12" t="s">
        <v>7</v>
      </c>
      <c r="C50" s="12" t="s">
        <v>64</v>
      </c>
      <c r="D50" s="13">
        <v>68021</v>
      </c>
      <c r="E50" s="13">
        <v>13766</v>
      </c>
      <c r="F50" s="14" t="s">
        <v>157</v>
      </c>
      <c r="H50" t="str">
        <f t="shared" si="0"/>
        <v>HCD|In strip|T027_in-strip_digestion_HCD|68021|13766|20.2%</v>
      </c>
    </row>
    <row r="51" spans="1:9" ht="16" thickTop="1" x14ac:dyDescent="0.2">
      <c r="A51" s="11" t="s">
        <v>90</v>
      </c>
      <c r="B51" s="9"/>
      <c r="C51" s="9"/>
      <c r="D51" s="10">
        <f>SUM(D7:D50)</f>
        <v>2995171</v>
      </c>
      <c r="E51" s="10">
        <f>SUM(E7:E50)</f>
        <v>531824</v>
      </c>
      <c r="F51" s="1" t="s">
        <v>158</v>
      </c>
      <c r="H51" t="str">
        <f t="shared" si="0"/>
        <v>Totals|||2995171|531824|17.8%</v>
      </c>
    </row>
    <row r="52" spans="1:9" x14ac:dyDescent="0.2">
      <c r="A52" s="11"/>
      <c r="B52" s="9"/>
      <c r="C52" s="9"/>
      <c r="D52" s="10"/>
      <c r="E52" s="10">
        <f>MIN(E7:E50)</f>
        <v>8844</v>
      </c>
      <c r="F52" s="1"/>
    </row>
    <row r="53" spans="1:9" x14ac:dyDescent="0.2">
      <c r="E53" s="4">
        <f>MAX(E7:E50)</f>
        <v>16833</v>
      </c>
    </row>
    <row r="54" spans="1:9" x14ac:dyDescent="0.2">
      <c r="A54" s="2" t="s">
        <v>91</v>
      </c>
    </row>
    <row r="55" spans="1:9" x14ac:dyDescent="0.2">
      <c r="A55" s="2" t="s">
        <v>0</v>
      </c>
      <c r="B55" s="2" t="s">
        <v>9</v>
      </c>
      <c r="C55" s="2"/>
      <c r="D55" s="3" t="s">
        <v>2</v>
      </c>
      <c r="E55" s="3" t="s">
        <v>3</v>
      </c>
      <c r="F55" s="2" t="s">
        <v>4</v>
      </c>
      <c r="H55" s="2" t="s">
        <v>65</v>
      </c>
      <c r="I55" s="2" t="s">
        <v>117</v>
      </c>
    </row>
    <row r="56" spans="1:9" x14ac:dyDescent="0.2">
      <c r="A56" t="s">
        <v>5</v>
      </c>
      <c r="B56" t="s">
        <v>6</v>
      </c>
      <c r="D56" s="4">
        <f>AVERAGE(D7:D17)</f>
        <v>68155.545454545456</v>
      </c>
      <c r="E56" s="4">
        <f>AVERAGE(E7:E17)</f>
        <v>11746.454545454546</v>
      </c>
      <c r="F56" s="1">
        <f t="shared" ref="F56:F59" si="1">E56/D56</f>
        <v>0.1723477446642773</v>
      </c>
      <c r="H56" s="1">
        <f>(D56-D58)/D58</f>
        <v>3.1220899763828136E-2</v>
      </c>
      <c r="I56" s="1"/>
    </row>
    <row r="57" spans="1:9" x14ac:dyDescent="0.2">
      <c r="A57" t="s">
        <v>5</v>
      </c>
      <c r="B57" t="s">
        <v>7</v>
      </c>
      <c r="D57" s="4">
        <f>AVERAGE(D18:D28)</f>
        <v>69575</v>
      </c>
      <c r="E57" s="4">
        <f>AVERAGE(E18:E28)</f>
        <v>13586.727272727272</v>
      </c>
      <c r="F57" s="1">
        <f t="shared" si="1"/>
        <v>0.19528174305033807</v>
      </c>
      <c r="H57" s="1"/>
      <c r="I57" s="1">
        <f>(D57-D56)/D56</f>
        <v>2.0826691885273106E-2</v>
      </c>
    </row>
    <row r="58" spans="1:9" x14ac:dyDescent="0.2">
      <c r="A58" t="s">
        <v>8</v>
      </c>
      <c r="B58" t="s">
        <v>6</v>
      </c>
      <c r="D58" s="4">
        <f>AVERAGE(D29:D39)</f>
        <v>66092.090909090912</v>
      </c>
      <c r="E58" s="4">
        <f>AVERAGE(E29:E39)</f>
        <v>10621.727272727272</v>
      </c>
      <c r="F58" s="1">
        <f t="shared" si="1"/>
        <v>0.16071101892263273</v>
      </c>
      <c r="H58" s="1">
        <f>(D57-D59)/D59</f>
        <v>1.6203218070910099E-2</v>
      </c>
      <c r="I58" s="1"/>
    </row>
    <row r="59" spans="1:9" x14ac:dyDescent="0.2">
      <c r="A59" t="s">
        <v>8</v>
      </c>
      <c r="B59" t="s">
        <v>7</v>
      </c>
      <c r="D59" s="4">
        <f>AVERAGE(D40:D50)</f>
        <v>68465.636363636368</v>
      </c>
      <c r="E59" s="4">
        <f>AVERAGE(E40:E50)</f>
        <v>12392.727272727272</v>
      </c>
      <c r="F59" s="1">
        <f t="shared" si="1"/>
        <v>0.18100653015049353</v>
      </c>
      <c r="H59" s="1"/>
      <c r="I59" s="1">
        <f>(D59-D58)/D58</f>
        <v>3.5912700323102904E-2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99CC-D21E-409F-99EE-F41EC24E39FD}">
  <dimension ref="A1:J24"/>
  <sheetViews>
    <sheetView workbookViewId="0"/>
  </sheetViews>
  <sheetFormatPr baseColWidth="10" defaultColWidth="8.83203125" defaultRowHeight="15" x14ac:dyDescent="0.2"/>
  <cols>
    <col min="1" max="1" width="11.33203125" customWidth="1"/>
    <col min="2" max="5" width="13.83203125" customWidth="1"/>
  </cols>
  <sheetData>
    <row r="1" spans="1:10" x14ac:dyDescent="0.2">
      <c r="A1" s="2" t="s">
        <v>17</v>
      </c>
    </row>
    <row r="2" spans="1:10" x14ac:dyDescent="0.2">
      <c r="A2" s="2"/>
    </row>
    <row r="3" spans="1:10" x14ac:dyDescent="0.2">
      <c r="A3" s="2" t="s">
        <v>95</v>
      </c>
      <c r="B3" s="16" t="s">
        <v>18</v>
      </c>
      <c r="C3" s="16"/>
      <c r="D3" s="16"/>
      <c r="E3" s="16"/>
      <c r="G3" s="16" t="s">
        <v>19</v>
      </c>
      <c r="H3" s="16"/>
      <c r="I3" s="16"/>
      <c r="J3" s="16"/>
    </row>
    <row r="4" spans="1:10" x14ac:dyDescent="0.2">
      <c r="B4" s="16" t="s">
        <v>5</v>
      </c>
      <c r="C4" s="16"/>
      <c r="D4" s="16" t="s">
        <v>8</v>
      </c>
      <c r="E4" s="16"/>
      <c r="G4" s="16" t="s">
        <v>5</v>
      </c>
      <c r="H4" s="16"/>
      <c r="I4" s="16" t="s">
        <v>8</v>
      </c>
      <c r="J4" s="16"/>
    </row>
    <row r="5" spans="1:10" x14ac:dyDescent="0.2">
      <c r="A5" s="2" t="s">
        <v>16</v>
      </c>
      <c r="B5" s="2" t="s">
        <v>6</v>
      </c>
      <c r="C5" s="2" t="s">
        <v>7</v>
      </c>
      <c r="D5" s="2" t="s">
        <v>6</v>
      </c>
      <c r="E5" s="2" t="s">
        <v>7</v>
      </c>
      <c r="G5" s="2" t="s">
        <v>6</v>
      </c>
      <c r="H5" s="2" t="s">
        <v>7</v>
      </c>
      <c r="I5" s="2" t="s">
        <v>6</v>
      </c>
      <c r="J5" s="2" t="s">
        <v>7</v>
      </c>
    </row>
    <row r="6" spans="1:10" x14ac:dyDescent="0.2">
      <c r="A6" t="s">
        <v>10</v>
      </c>
      <c r="B6" s="4">
        <v>107935</v>
      </c>
      <c r="C6" s="4">
        <v>94637</v>
      </c>
      <c r="D6" s="4">
        <v>136111</v>
      </c>
      <c r="E6" s="4">
        <v>127732</v>
      </c>
      <c r="F6" s="4"/>
      <c r="G6" s="4" t="s">
        <v>20</v>
      </c>
      <c r="H6" s="4" t="s">
        <v>20</v>
      </c>
      <c r="I6" s="4" t="s">
        <v>20</v>
      </c>
      <c r="J6" s="4" t="s">
        <v>20</v>
      </c>
    </row>
    <row r="7" spans="1:10" x14ac:dyDescent="0.2">
      <c r="A7" t="s">
        <v>11</v>
      </c>
      <c r="B7" s="4">
        <v>361189</v>
      </c>
      <c r="C7" s="4">
        <v>371332</v>
      </c>
      <c r="D7" s="4">
        <v>358875</v>
      </c>
      <c r="E7" s="4">
        <v>374515</v>
      </c>
      <c r="F7" s="4"/>
      <c r="G7" s="4">
        <v>80993</v>
      </c>
      <c r="H7" s="4">
        <v>91834</v>
      </c>
      <c r="I7" s="4">
        <v>71857</v>
      </c>
      <c r="J7" s="4">
        <v>82209</v>
      </c>
    </row>
    <row r="8" spans="1:10" x14ac:dyDescent="0.2">
      <c r="A8" t="s">
        <v>12</v>
      </c>
      <c r="B8" s="4">
        <v>229703</v>
      </c>
      <c r="C8" s="4">
        <v>249301</v>
      </c>
      <c r="D8" s="4">
        <v>247286</v>
      </c>
      <c r="E8" s="4">
        <v>266459</v>
      </c>
      <c r="F8" s="4"/>
      <c r="G8" s="4">
        <v>41545</v>
      </c>
      <c r="H8" s="4">
        <v>50522</v>
      </c>
      <c r="I8" s="4">
        <v>38529</v>
      </c>
      <c r="J8" s="4">
        <v>47239</v>
      </c>
    </row>
    <row r="9" spans="1:10" x14ac:dyDescent="0.2">
      <c r="A9" t="s">
        <v>13</v>
      </c>
      <c r="B9" s="4">
        <v>47813</v>
      </c>
      <c r="C9" s="4">
        <v>47210</v>
      </c>
      <c r="D9" s="4">
        <v>34887</v>
      </c>
      <c r="E9" s="4">
        <v>35476</v>
      </c>
      <c r="F9" s="4"/>
      <c r="G9" s="4">
        <v>6673</v>
      </c>
      <c r="H9" s="4">
        <v>7098</v>
      </c>
      <c r="I9" s="4">
        <v>6481</v>
      </c>
      <c r="J9" s="4">
        <v>6942</v>
      </c>
    </row>
    <row r="10" spans="1:10" x14ac:dyDescent="0.2">
      <c r="A10" t="s">
        <v>14</v>
      </c>
      <c r="B10" s="4">
        <v>2579</v>
      </c>
      <c r="C10" s="4">
        <v>2407</v>
      </c>
      <c r="D10" s="4">
        <v>1656</v>
      </c>
      <c r="E10" s="4">
        <v>1471</v>
      </c>
      <c r="F10" s="4"/>
      <c r="G10" s="4" t="s">
        <v>20</v>
      </c>
      <c r="H10" s="4" t="s">
        <v>20</v>
      </c>
      <c r="I10" s="4" t="s">
        <v>20</v>
      </c>
      <c r="J10" s="4" t="s">
        <v>20</v>
      </c>
    </row>
    <row r="11" spans="1:10" x14ac:dyDescent="0.2">
      <c r="A11" t="s">
        <v>15</v>
      </c>
      <c r="B11" s="4">
        <v>492</v>
      </c>
      <c r="C11" s="4">
        <v>438</v>
      </c>
      <c r="D11" s="4">
        <v>252</v>
      </c>
      <c r="E11" s="4">
        <v>236</v>
      </c>
      <c r="F11" s="4"/>
      <c r="G11" s="4" t="s">
        <v>20</v>
      </c>
      <c r="H11" s="4" t="s">
        <v>20</v>
      </c>
      <c r="I11" s="4" t="s">
        <v>20</v>
      </c>
      <c r="J11" s="4" t="s">
        <v>20</v>
      </c>
    </row>
    <row r="12" spans="1:10" x14ac:dyDescent="0.2">
      <c r="A12" s="9" t="s">
        <v>90</v>
      </c>
      <c r="B12" s="10">
        <f>SUM(B6:B11)</f>
        <v>749711</v>
      </c>
      <c r="C12" s="10">
        <f>SUM(C6:C11)</f>
        <v>765325</v>
      </c>
      <c r="D12" s="10">
        <f>SUM(D6:D11)</f>
        <v>779067</v>
      </c>
      <c r="E12" s="10">
        <f>SUM(E6:E11)</f>
        <v>805889</v>
      </c>
      <c r="F12" s="10"/>
      <c r="G12" s="10">
        <f>SUM(G6:G11)</f>
        <v>129211</v>
      </c>
      <c r="H12" s="10">
        <f>SUM(H6:H11)</f>
        <v>149454</v>
      </c>
      <c r="I12" s="10">
        <f>SUM(I6:I11)</f>
        <v>116867</v>
      </c>
      <c r="J12" s="10">
        <f>SUM(J6:J11)</f>
        <v>136390</v>
      </c>
    </row>
    <row r="15" spans="1:10" x14ac:dyDescent="0.2">
      <c r="A15" s="2" t="s">
        <v>96</v>
      </c>
      <c r="B15" s="16" t="s">
        <v>18</v>
      </c>
      <c r="C15" s="16"/>
      <c r="D15" s="16"/>
      <c r="E15" s="16"/>
      <c r="G15" s="16" t="s">
        <v>19</v>
      </c>
      <c r="H15" s="16"/>
      <c r="I15" s="16"/>
      <c r="J15" s="16"/>
    </row>
    <row r="16" spans="1:10" x14ac:dyDescent="0.2">
      <c r="B16" s="16" t="s">
        <v>5</v>
      </c>
      <c r="C16" s="16"/>
      <c r="D16" s="16" t="s">
        <v>8</v>
      </c>
      <c r="E16" s="16"/>
      <c r="G16" s="16" t="s">
        <v>5</v>
      </c>
      <c r="H16" s="16"/>
      <c r="I16" s="16" t="s">
        <v>8</v>
      </c>
      <c r="J16" s="16"/>
    </row>
    <row r="17" spans="1:10" x14ac:dyDescent="0.2">
      <c r="A17" s="2" t="s">
        <v>16</v>
      </c>
      <c r="B17" s="2" t="s">
        <v>6</v>
      </c>
      <c r="C17" s="2" t="s">
        <v>7</v>
      </c>
      <c r="D17" s="2" t="s">
        <v>6</v>
      </c>
      <c r="E17" s="2" t="s">
        <v>7</v>
      </c>
      <c r="G17" s="2" t="s">
        <v>6</v>
      </c>
      <c r="H17" s="2" t="s">
        <v>7</v>
      </c>
      <c r="I17" s="2" t="s">
        <v>6</v>
      </c>
      <c r="J17" s="2" t="s">
        <v>7</v>
      </c>
    </row>
    <row r="18" spans="1:10" x14ac:dyDescent="0.2">
      <c r="A18" t="s">
        <v>10</v>
      </c>
      <c r="B18" s="1">
        <f>B6/B$12</f>
        <v>0.14396880931452252</v>
      </c>
      <c r="C18" s="1">
        <f t="shared" ref="C18:D18" si="0">C6/C$12</f>
        <v>0.1236559631529089</v>
      </c>
      <c r="D18" s="1">
        <f t="shared" si="0"/>
        <v>0.1747102624036187</v>
      </c>
      <c r="E18" s="1">
        <f>E6/E$12</f>
        <v>0.15849825472242454</v>
      </c>
      <c r="G18" s="1" t="s">
        <v>20</v>
      </c>
      <c r="H18" s="1" t="s">
        <v>20</v>
      </c>
      <c r="I18" s="1" t="s">
        <v>20</v>
      </c>
      <c r="J18" s="1" t="s">
        <v>20</v>
      </c>
    </row>
    <row r="19" spans="1:10" x14ac:dyDescent="0.2">
      <c r="A19" t="s">
        <v>11</v>
      </c>
      <c r="B19" s="1">
        <f t="shared" ref="B19:D19" si="1">B7/B$12</f>
        <v>0.48177097574932209</v>
      </c>
      <c r="C19" s="1">
        <f t="shared" si="1"/>
        <v>0.48519517851892985</v>
      </c>
      <c r="D19" s="1">
        <f t="shared" si="1"/>
        <v>0.46064715871677275</v>
      </c>
      <c r="E19" s="1">
        <f>E7/E$12</f>
        <v>0.4647228092206247</v>
      </c>
      <c r="G19" s="1">
        <f t="shared" ref="G19:J19" si="2">G7/G$12</f>
        <v>0.62682743729249057</v>
      </c>
      <c r="H19" s="1">
        <f t="shared" si="2"/>
        <v>0.61446331312644697</v>
      </c>
      <c r="I19" s="1">
        <f t="shared" si="2"/>
        <v>0.61486133810228727</v>
      </c>
      <c r="J19" s="1">
        <f t="shared" si="2"/>
        <v>0.60274946843610233</v>
      </c>
    </row>
    <row r="20" spans="1:10" x14ac:dyDescent="0.2">
      <c r="A20" t="s">
        <v>12</v>
      </c>
      <c r="B20" s="1">
        <f t="shared" ref="B20:E20" si="3">B8/B$12</f>
        <v>0.30638872845669862</v>
      </c>
      <c r="C20" s="1">
        <f t="shared" si="3"/>
        <v>0.32574527161663347</v>
      </c>
      <c r="D20" s="1">
        <f t="shared" si="3"/>
        <v>0.3174130081238199</v>
      </c>
      <c r="E20" s="1">
        <f t="shared" si="3"/>
        <v>0.33063982756930543</v>
      </c>
      <c r="G20" s="1">
        <f t="shared" ref="G20:J20" si="4">G8/G$12</f>
        <v>0.3215283528492156</v>
      </c>
      <c r="H20" s="1">
        <f t="shared" si="4"/>
        <v>0.33804381281196888</v>
      </c>
      <c r="I20" s="1">
        <f t="shared" si="4"/>
        <v>0.32968245954803321</v>
      </c>
      <c r="J20" s="1">
        <f t="shared" si="4"/>
        <v>0.34635237187477086</v>
      </c>
    </row>
    <row r="21" spans="1:10" x14ac:dyDescent="0.2">
      <c r="A21" t="s">
        <v>13</v>
      </c>
      <c r="B21" s="1">
        <f t="shared" ref="B21:E21" si="5">B9/B$12</f>
        <v>6.3775241393016782E-2</v>
      </c>
      <c r="C21" s="1">
        <f t="shared" si="5"/>
        <v>6.1686211740110408E-2</v>
      </c>
      <c r="D21" s="1">
        <f t="shared" si="5"/>
        <v>4.4780487429194153E-2</v>
      </c>
      <c r="E21" s="1">
        <f t="shared" si="5"/>
        <v>4.4020950776099438E-2</v>
      </c>
      <c r="G21" s="1">
        <f t="shared" ref="G21:J21" si="6">G9/G$12</f>
        <v>5.1644209858293801E-2</v>
      </c>
      <c r="H21" s="1">
        <f t="shared" si="6"/>
        <v>4.7492874061584166E-2</v>
      </c>
      <c r="I21" s="1">
        <f t="shared" si="6"/>
        <v>5.5456202349679552E-2</v>
      </c>
      <c r="J21" s="1">
        <f t="shared" si="6"/>
        <v>5.0898159689126768E-2</v>
      </c>
    </row>
    <row r="22" spans="1:10" x14ac:dyDescent="0.2">
      <c r="A22" t="s">
        <v>14</v>
      </c>
      <c r="B22" s="1">
        <f t="shared" ref="B22:E22" si="7">B10/B$12</f>
        <v>3.4399922103317145E-3</v>
      </c>
      <c r="C22" s="1">
        <f t="shared" si="7"/>
        <v>3.1450690882958219E-3</v>
      </c>
      <c r="D22" s="1">
        <f t="shared" si="7"/>
        <v>2.1256194910065501E-3</v>
      </c>
      <c r="E22" s="1">
        <f t="shared" si="7"/>
        <v>1.8253134116485025E-3</v>
      </c>
      <c r="G22" s="1" t="s">
        <v>20</v>
      </c>
      <c r="H22" s="1" t="s">
        <v>20</v>
      </c>
      <c r="I22" s="1" t="s">
        <v>20</v>
      </c>
      <c r="J22" s="1" t="s">
        <v>20</v>
      </c>
    </row>
    <row r="23" spans="1:10" x14ac:dyDescent="0.2">
      <c r="A23" t="s">
        <v>15</v>
      </c>
      <c r="B23" s="1">
        <f t="shared" ref="B23:E23" si="8">B11/B$12</f>
        <v>6.5625287610826034E-4</v>
      </c>
      <c r="C23" s="1">
        <f t="shared" si="8"/>
        <v>5.7230588312154969E-4</v>
      </c>
      <c r="D23" s="1">
        <f t="shared" si="8"/>
        <v>3.2346383558795328E-4</v>
      </c>
      <c r="E23" s="1">
        <f t="shared" si="8"/>
        <v>2.9284429989738042E-4</v>
      </c>
      <c r="G23" s="1" t="s">
        <v>20</v>
      </c>
      <c r="H23" s="1" t="s">
        <v>20</v>
      </c>
      <c r="I23" s="1" t="s">
        <v>20</v>
      </c>
      <c r="J23" s="1" t="s">
        <v>20</v>
      </c>
    </row>
    <row r="24" spans="1:10" x14ac:dyDescent="0.2">
      <c r="A24" s="9" t="s">
        <v>90</v>
      </c>
      <c r="B24" s="15">
        <f>SUM(B18:B23)</f>
        <v>1</v>
      </c>
      <c r="C24" s="15">
        <f>SUM(C18:C23)</f>
        <v>0.99999999999999989</v>
      </c>
      <c r="D24" s="15">
        <f>SUM(D18:D23)</f>
        <v>0.99999999999999989</v>
      </c>
      <c r="E24" s="15">
        <f>SUM(E18:E23)</f>
        <v>1</v>
      </c>
      <c r="G24" s="15">
        <f>SUM(G18:G23)</f>
        <v>0.99999999999999989</v>
      </c>
      <c r="H24" s="15">
        <f>SUM(H18:H23)</f>
        <v>1</v>
      </c>
      <c r="I24" s="15">
        <f>SUM(I18:I23)</f>
        <v>1</v>
      </c>
      <c r="J24" s="15">
        <f>SUM(J18:J23)</f>
        <v>1</v>
      </c>
    </row>
  </sheetData>
  <mergeCells count="12">
    <mergeCell ref="G3:J3"/>
    <mergeCell ref="G4:H4"/>
    <mergeCell ref="I4:J4"/>
    <mergeCell ref="G15:J15"/>
    <mergeCell ref="G16:H16"/>
    <mergeCell ref="I16:J16"/>
    <mergeCell ref="B4:C4"/>
    <mergeCell ref="D4:E4"/>
    <mergeCell ref="B16:C16"/>
    <mergeCell ref="D16:E16"/>
    <mergeCell ref="B3:E3"/>
    <mergeCell ref="B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198F-95E4-D942-B688-C75822C97ABC}">
  <dimension ref="A1:I52"/>
  <sheetViews>
    <sheetView tabSelected="1" topLeftCell="A2" workbookViewId="0">
      <selection activeCell="I37" sqref="I37"/>
    </sheetView>
  </sheetViews>
  <sheetFormatPr baseColWidth="10" defaultRowHeight="15" x14ac:dyDescent="0.2"/>
  <cols>
    <col min="1" max="1" width="11.83203125" customWidth="1"/>
    <col min="2" max="2" width="12.83203125" customWidth="1"/>
    <col min="3" max="3" width="12.33203125" customWidth="1"/>
    <col min="4" max="5" width="13.33203125" customWidth="1"/>
  </cols>
  <sheetData>
    <row r="1" spans="1:9" x14ac:dyDescent="0.2">
      <c r="A1" s="2" t="s">
        <v>116</v>
      </c>
    </row>
    <row r="3" spans="1:9" x14ac:dyDescent="0.2">
      <c r="A3" s="2" t="s">
        <v>66</v>
      </c>
      <c r="B3" s="2" t="s">
        <v>114</v>
      </c>
      <c r="C3" s="2" t="s">
        <v>67</v>
      </c>
      <c r="D3" s="2" t="s">
        <v>68</v>
      </c>
    </row>
    <row r="4" spans="1:9" x14ac:dyDescent="0.2">
      <c r="A4" t="s">
        <v>115</v>
      </c>
      <c r="B4">
        <v>44</v>
      </c>
      <c r="C4">
        <v>478</v>
      </c>
      <c r="D4">
        <v>9</v>
      </c>
    </row>
    <row r="5" spans="1:9" x14ac:dyDescent="0.2">
      <c r="A5" t="s">
        <v>69</v>
      </c>
      <c r="B5">
        <v>11</v>
      </c>
      <c r="C5">
        <v>321</v>
      </c>
      <c r="D5">
        <v>18</v>
      </c>
    </row>
    <row r="6" spans="1:9" x14ac:dyDescent="0.2">
      <c r="A6" t="s">
        <v>71</v>
      </c>
      <c r="B6">
        <v>11</v>
      </c>
      <c r="C6">
        <v>311</v>
      </c>
      <c r="D6">
        <v>10</v>
      </c>
    </row>
    <row r="7" spans="1:9" x14ac:dyDescent="0.2">
      <c r="A7" t="s">
        <v>70</v>
      </c>
      <c r="B7">
        <v>11</v>
      </c>
      <c r="C7">
        <v>469</v>
      </c>
      <c r="D7">
        <v>14</v>
      </c>
    </row>
    <row r="8" spans="1:9" x14ac:dyDescent="0.2">
      <c r="A8" t="s">
        <v>72</v>
      </c>
      <c r="B8">
        <v>11</v>
      </c>
      <c r="C8">
        <v>441</v>
      </c>
      <c r="D8">
        <v>14</v>
      </c>
    </row>
    <row r="11" spans="1:9" x14ac:dyDescent="0.2">
      <c r="A11" s="2" t="s">
        <v>84</v>
      </c>
      <c r="B11" s="2" t="s">
        <v>69</v>
      </c>
      <c r="C11" s="2" t="s">
        <v>71</v>
      </c>
      <c r="D11" s="2" t="s">
        <v>70</v>
      </c>
      <c r="E11" s="2" t="s">
        <v>72</v>
      </c>
      <c r="G11" s="2" t="s">
        <v>87</v>
      </c>
      <c r="H11" s="2" t="s">
        <v>88</v>
      </c>
      <c r="I11" s="2" t="s">
        <v>97</v>
      </c>
    </row>
    <row r="12" spans="1:9" x14ac:dyDescent="0.2">
      <c r="A12" t="s">
        <v>73</v>
      </c>
      <c r="B12">
        <v>131</v>
      </c>
      <c r="C12">
        <v>128</v>
      </c>
      <c r="D12" s="7">
        <v>316</v>
      </c>
      <c r="E12" s="7">
        <v>314</v>
      </c>
      <c r="G12" s="5">
        <f>AVERAGE(B12:C12)</f>
        <v>129.5</v>
      </c>
      <c r="H12" s="5">
        <f>AVERAGE(D12:E12)</f>
        <v>315</v>
      </c>
      <c r="I12" s="8">
        <f>H12/G12</f>
        <v>2.4324324324324325</v>
      </c>
    </row>
    <row r="13" spans="1:9" x14ac:dyDescent="0.2">
      <c r="A13" t="s">
        <v>74</v>
      </c>
      <c r="B13">
        <v>165</v>
      </c>
      <c r="C13">
        <v>157</v>
      </c>
      <c r="D13" s="7">
        <v>334</v>
      </c>
      <c r="E13" s="7">
        <v>319</v>
      </c>
      <c r="G13" s="5">
        <f t="shared" ref="G13:G22" si="0">AVERAGE(B13:C13)</f>
        <v>161</v>
      </c>
      <c r="H13" s="5">
        <f t="shared" ref="H13:H22" si="1">AVERAGE(D13:E13)</f>
        <v>326.5</v>
      </c>
      <c r="I13" s="8">
        <f t="shared" ref="I13:I22" si="2">H13/G13</f>
        <v>2.0279503105590062</v>
      </c>
    </row>
    <row r="14" spans="1:9" x14ac:dyDescent="0.2">
      <c r="A14" t="s">
        <v>75</v>
      </c>
      <c r="B14" s="7">
        <v>206</v>
      </c>
      <c r="C14" s="7">
        <v>196</v>
      </c>
      <c r="D14">
        <v>220</v>
      </c>
      <c r="E14">
        <v>213</v>
      </c>
      <c r="G14" s="5">
        <f t="shared" si="0"/>
        <v>201</v>
      </c>
      <c r="H14" s="5">
        <f t="shared" si="1"/>
        <v>216.5</v>
      </c>
      <c r="I14" s="6">
        <f t="shared" si="2"/>
        <v>1.0771144278606966</v>
      </c>
    </row>
    <row r="15" spans="1:9" x14ac:dyDescent="0.2">
      <c r="A15" t="s">
        <v>76</v>
      </c>
      <c r="B15">
        <v>173</v>
      </c>
      <c r="C15">
        <v>168</v>
      </c>
      <c r="D15">
        <v>203</v>
      </c>
      <c r="E15">
        <v>198</v>
      </c>
      <c r="G15" s="5">
        <f t="shared" si="0"/>
        <v>170.5</v>
      </c>
      <c r="H15" s="5">
        <f t="shared" si="1"/>
        <v>200.5</v>
      </c>
      <c r="I15" s="6">
        <f t="shared" si="2"/>
        <v>1.1759530791788857</v>
      </c>
    </row>
    <row r="16" spans="1:9" x14ac:dyDescent="0.2">
      <c r="A16" t="s">
        <v>77</v>
      </c>
      <c r="B16" s="7">
        <v>244</v>
      </c>
      <c r="C16" s="7">
        <v>213</v>
      </c>
      <c r="D16">
        <v>241</v>
      </c>
      <c r="E16">
        <v>219</v>
      </c>
      <c r="G16" s="5">
        <f t="shared" si="0"/>
        <v>228.5</v>
      </c>
      <c r="H16" s="5">
        <f t="shared" si="1"/>
        <v>230</v>
      </c>
      <c r="I16" s="6">
        <f t="shared" si="2"/>
        <v>1.0065645514223194</v>
      </c>
    </row>
    <row r="17" spans="1:9" x14ac:dyDescent="0.2">
      <c r="A17" t="s">
        <v>78</v>
      </c>
      <c r="B17">
        <v>120</v>
      </c>
      <c r="C17">
        <v>129</v>
      </c>
      <c r="D17">
        <v>208</v>
      </c>
      <c r="E17">
        <v>246</v>
      </c>
      <c r="G17" s="5">
        <f t="shared" si="0"/>
        <v>124.5</v>
      </c>
      <c r="H17" s="5">
        <f t="shared" si="1"/>
        <v>227</v>
      </c>
      <c r="I17" s="6">
        <f t="shared" si="2"/>
        <v>1.8232931726907631</v>
      </c>
    </row>
    <row r="18" spans="1:9" x14ac:dyDescent="0.2">
      <c r="A18" t="s">
        <v>79</v>
      </c>
      <c r="B18">
        <v>151</v>
      </c>
      <c r="C18">
        <v>151</v>
      </c>
      <c r="D18">
        <v>206</v>
      </c>
      <c r="E18">
        <v>212</v>
      </c>
      <c r="G18" s="5">
        <f t="shared" si="0"/>
        <v>151</v>
      </c>
      <c r="H18" s="5">
        <f t="shared" si="1"/>
        <v>209</v>
      </c>
      <c r="I18" s="6">
        <f t="shared" si="2"/>
        <v>1.3841059602649006</v>
      </c>
    </row>
    <row r="19" spans="1:9" x14ac:dyDescent="0.2">
      <c r="A19" t="s">
        <v>80</v>
      </c>
      <c r="B19">
        <v>179</v>
      </c>
      <c r="C19">
        <v>178</v>
      </c>
      <c r="D19">
        <v>221</v>
      </c>
      <c r="E19">
        <v>207</v>
      </c>
      <c r="G19" s="5">
        <f t="shared" si="0"/>
        <v>178.5</v>
      </c>
      <c r="H19" s="5">
        <f t="shared" si="1"/>
        <v>214</v>
      </c>
      <c r="I19" s="6">
        <f t="shared" si="2"/>
        <v>1.1988795518207283</v>
      </c>
    </row>
    <row r="20" spans="1:9" x14ac:dyDescent="0.2">
      <c r="A20" t="s">
        <v>81</v>
      </c>
      <c r="B20">
        <v>126</v>
      </c>
      <c r="C20">
        <v>110</v>
      </c>
      <c r="D20">
        <v>151</v>
      </c>
      <c r="E20">
        <v>147</v>
      </c>
      <c r="G20" s="5">
        <f t="shared" si="0"/>
        <v>118</v>
      </c>
      <c r="H20" s="5">
        <f t="shared" si="1"/>
        <v>149</v>
      </c>
      <c r="I20" s="6">
        <f t="shared" si="2"/>
        <v>1.2627118644067796</v>
      </c>
    </row>
    <row r="21" spans="1:9" x14ac:dyDescent="0.2">
      <c r="A21" t="s">
        <v>82</v>
      </c>
      <c r="B21">
        <v>108</v>
      </c>
      <c r="C21">
        <v>111</v>
      </c>
      <c r="D21">
        <v>154</v>
      </c>
      <c r="E21">
        <v>151</v>
      </c>
      <c r="G21" s="5">
        <f t="shared" si="0"/>
        <v>109.5</v>
      </c>
      <c r="H21" s="5">
        <f t="shared" si="1"/>
        <v>152.5</v>
      </c>
      <c r="I21" s="6">
        <f t="shared" si="2"/>
        <v>1.3926940639269407</v>
      </c>
    </row>
    <row r="22" spans="1:9" x14ac:dyDescent="0.2">
      <c r="A22" t="s">
        <v>83</v>
      </c>
      <c r="B22" s="7">
        <v>191</v>
      </c>
      <c r="C22" s="7">
        <v>182</v>
      </c>
      <c r="D22" s="7">
        <v>333</v>
      </c>
      <c r="E22" s="7">
        <v>319</v>
      </c>
      <c r="G22" s="5">
        <f t="shared" si="0"/>
        <v>186.5</v>
      </c>
      <c r="H22" s="5">
        <f t="shared" si="1"/>
        <v>326</v>
      </c>
      <c r="I22" s="6">
        <f t="shared" si="2"/>
        <v>1.7479892761394102</v>
      </c>
    </row>
    <row r="23" spans="1:9" x14ac:dyDescent="0.2">
      <c r="G23" s="5"/>
      <c r="H23" s="5"/>
      <c r="I23" s="6"/>
    </row>
    <row r="24" spans="1:9" x14ac:dyDescent="0.2">
      <c r="A24" s="2" t="s">
        <v>89</v>
      </c>
      <c r="B24">
        <f>MEDIAN(B12:B22)</f>
        <v>165</v>
      </c>
      <c r="C24">
        <f>MEDIAN(C12:C22)</f>
        <v>157</v>
      </c>
      <c r="D24">
        <f>MEDIAN(D12:D22)</f>
        <v>220</v>
      </c>
      <c r="E24">
        <f>MEDIAN(E12:E22)</f>
        <v>213</v>
      </c>
      <c r="G24" s="5">
        <f t="shared" ref="G24:G26" si="3">AVERAGE(B24:C24)</f>
        <v>161</v>
      </c>
      <c r="H24" s="5">
        <f t="shared" ref="H24:H26" si="4">AVERAGE(D24:E24)</f>
        <v>216.5</v>
      </c>
      <c r="I24" s="6">
        <f t="shared" ref="I24:I26" si="5">H24/G24</f>
        <v>1.34472049689441</v>
      </c>
    </row>
    <row r="25" spans="1:9" x14ac:dyDescent="0.2">
      <c r="A25" s="2" t="s">
        <v>85</v>
      </c>
      <c r="B25">
        <f>MIN(B12:B22)</f>
        <v>108</v>
      </c>
      <c r="C25">
        <f>MIN(C12:C22)</f>
        <v>110</v>
      </c>
      <c r="D25">
        <f>MIN(D12:D22)</f>
        <v>151</v>
      </c>
      <c r="E25">
        <f>MIN(E12:E22)</f>
        <v>147</v>
      </c>
      <c r="G25" s="5">
        <f t="shared" si="3"/>
        <v>109</v>
      </c>
      <c r="H25" s="5">
        <f t="shared" si="4"/>
        <v>149</v>
      </c>
      <c r="I25" s="6">
        <f t="shared" si="5"/>
        <v>1.3669724770642202</v>
      </c>
    </row>
    <row r="26" spans="1:9" x14ac:dyDescent="0.2">
      <c r="A26" s="2" t="s">
        <v>86</v>
      </c>
      <c r="B26">
        <f>MAX(B12:B22)</f>
        <v>244</v>
      </c>
      <c r="C26">
        <f>MAX(C12:C22)</f>
        <v>213</v>
      </c>
      <c r="D26">
        <f>MAX(D12:D22)</f>
        <v>334</v>
      </c>
      <c r="E26">
        <f>MAX(E12:E22)</f>
        <v>319</v>
      </c>
      <c r="G26" s="5">
        <f t="shared" si="3"/>
        <v>228.5</v>
      </c>
      <c r="H26" s="5">
        <f t="shared" si="4"/>
        <v>326.5</v>
      </c>
      <c r="I26" s="6">
        <f t="shared" si="5"/>
        <v>1.4288840262582057</v>
      </c>
    </row>
    <row r="28" spans="1:9" x14ac:dyDescent="0.2">
      <c r="A28" s="2" t="s">
        <v>98</v>
      </c>
      <c r="B28" s="5">
        <f>AVERAGE(B12:B22)</f>
        <v>163.09090909090909</v>
      </c>
      <c r="C28" s="5">
        <f>AVERAGE(C12:C22)</f>
        <v>156.63636363636363</v>
      </c>
      <c r="D28" s="5">
        <f>AVERAGE(D12:D22)</f>
        <v>235.18181818181819</v>
      </c>
      <c r="E28" s="5">
        <f>AVERAGE(E12:E22)</f>
        <v>231.36363636363637</v>
      </c>
      <c r="G28" s="5">
        <f t="shared" ref="G28" si="6">AVERAGE(B28:C28)</f>
        <v>159.86363636363637</v>
      </c>
      <c r="H28" s="5">
        <f t="shared" ref="H28" si="7">AVERAGE(D28:E28)</f>
        <v>233.27272727272728</v>
      </c>
      <c r="I28" s="6">
        <f t="shared" ref="I28" si="8">H28/G28</f>
        <v>1.4591981802672731</v>
      </c>
    </row>
    <row r="29" spans="1:9" x14ac:dyDescent="0.2">
      <c r="A29" s="2" t="s">
        <v>99</v>
      </c>
      <c r="B29" s="5">
        <f>STDEV(B12:B22)</f>
        <v>41.188480295962755</v>
      </c>
      <c r="C29" s="5">
        <f>STDEV(C12:C22)</f>
        <v>34.392652492277286</v>
      </c>
      <c r="D29" s="5">
        <f>STDEV(D12:D22)</f>
        <v>65.294438020122627</v>
      </c>
      <c r="E29" s="5">
        <f>STDEV(E12:E22)</f>
        <v>62.089085558208545</v>
      </c>
      <c r="G29" s="5">
        <f t="shared" ref="G29" si="9">AVERAGE(B29:C29)</f>
        <v>37.79056639412002</v>
      </c>
      <c r="H29" s="5">
        <f t="shared" ref="H29" si="10">AVERAGE(D29:E29)</f>
        <v>63.691761789165582</v>
      </c>
      <c r="I29" s="6">
        <f t="shared" ref="I29" si="11">H29/G29</f>
        <v>1.6853878591000855</v>
      </c>
    </row>
    <row r="30" spans="1:9" x14ac:dyDescent="0.2">
      <c r="A30" s="2"/>
      <c r="B30" s="5"/>
      <c r="C30" s="5"/>
      <c r="D30" s="5"/>
      <c r="E30" s="5"/>
    </row>
    <row r="32" spans="1:9" x14ac:dyDescent="0.2">
      <c r="A32" s="2" t="s">
        <v>113</v>
      </c>
    </row>
    <row r="33" spans="1:6" x14ac:dyDescent="0.2">
      <c r="A33" s="2" t="s">
        <v>98</v>
      </c>
      <c r="B33">
        <v>489</v>
      </c>
      <c r="C33">
        <v>496</v>
      </c>
      <c r="D33">
        <v>666</v>
      </c>
      <c r="E33">
        <v>678</v>
      </c>
    </row>
    <row r="34" spans="1:6" x14ac:dyDescent="0.2">
      <c r="A34" s="2" t="s">
        <v>99</v>
      </c>
      <c r="B34">
        <v>90</v>
      </c>
      <c r="C34">
        <v>85</v>
      </c>
      <c r="D34">
        <v>161</v>
      </c>
      <c r="E34">
        <v>180</v>
      </c>
    </row>
    <row r="38" spans="1:6" x14ac:dyDescent="0.2">
      <c r="A38" s="2" t="s">
        <v>100</v>
      </c>
    </row>
    <row r="39" spans="1:6" x14ac:dyDescent="0.2">
      <c r="A39" s="2" t="s">
        <v>111</v>
      </c>
    </row>
    <row r="40" spans="1:6" x14ac:dyDescent="0.2">
      <c r="A40" s="2" t="s">
        <v>101</v>
      </c>
      <c r="B40" s="2" t="s">
        <v>106</v>
      </c>
      <c r="C40" s="2" t="s">
        <v>69</v>
      </c>
      <c r="D40" s="2" t="s">
        <v>71</v>
      </c>
      <c r="E40" s="2" t="s">
        <v>70</v>
      </c>
      <c r="F40" s="2" t="s">
        <v>72</v>
      </c>
    </row>
    <row r="41" spans="1:6" x14ac:dyDescent="0.2">
      <c r="A41" t="s">
        <v>102</v>
      </c>
      <c r="B41" t="s">
        <v>107</v>
      </c>
      <c r="C41" s="18">
        <v>103</v>
      </c>
      <c r="D41" s="18">
        <v>98</v>
      </c>
      <c r="E41" s="18">
        <v>149</v>
      </c>
      <c r="F41" s="18">
        <v>144</v>
      </c>
    </row>
    <row r="42" spans="1:6" x14ac:dyDescent="0.2">
      <c r="A42" t="s">
        <v>103</v>
      </c>
      <c r="B42" t="s">
        <v>108</v>
      </c>
      <c r="C42" s="18">
        <v>41</v>
      </c>
      <c r="D42" s="18">
        <v>37</v>
      </c>
      <c r="E42" s="18">
        <v>65</v>
      </c>
      <c r="F42" s="18">
        <v>61</v>
      </c>
    </row>
    <row r="43" spans="1:6" x14ac:dyDescent="0.2">
      <c r="A43" t="s">
        <v>104</v>
      </c>
      <c r="B43" t="s">
        <v>109</v>
      </c>
      <c r="C43" s="18">
        <v>79</v>
      </c>
      <c r="D43" s="18">
        <v>79</v>
      </c>
      <c r="E43" s="18">
        <v>107</v>
      </c>
      <c r="F43" s="18">
        <v>106</v>
      </c>
    </row>
    <row r="44" spans="1:6" x14ac:dyDescent="0.2">
      <c r="A44" t="s">
        <v>105</v>
      </c>
      <c r="B44" t="s">
        <v>110</v>
      </c>
      <c r="C44" s="18">
        <v>105</v>
      </c>
      <c r="D44" s="18">
        <v>99</v>
      </c>
      <c r="E44" s="18">
        <v>122</v>
      </c>
      <c r="F44" s="18">
        <v>122</v>
      </c>
    </row>
    <row r="45" spans="1:6" x14ac:dyDescent="0.2">
      <c r="C45" s="18">
        <f>SUM(C41:C43)</f>
        <v>223</v>
      </c>
      <c r="D45" s="18">
        <f t="shared" ref="D45:F45" si="12">SUM(D41:D43)</f>
        <v>214</v>
      </c>
      <c r="E45" s="18">
        <f t="shared" si="12"/>
        <v>321</v>
      </c>
      <c r="F45" s="18">
        <f t="shared" si="12"/>
        <v>311</v>
      </c>
    </row>
    <row r="46" spans="1:6" x14ac:dyDescent="0.2">
      <c r="A46" s="2" t="s">
        <v>112</v>
      </c>
      <c r="C46" s="18"/>
      <c r="D46" s="18"/>
      <c r="E46" s="18"/>
      <c r="F46" s="18"/>
    </row>
    <row r="47" spans="1:6" x14ac:dyDescent="0.2">
      <c r="A47" s="2" t="s">
        <v>101</v>
      </c>
      <c r="B47" s="2" t="s">
        <v>106</v>
      </c>
      <c r="C47" s="19" t="s">
        <v>69</v>
      </c>
      <c r="D47" s="19" t="s">
        <v>71</v>
      </c>
      <c r="E47" s="19" t="s">
        <v>70</v>
      </c>
      <c r="F47" s="19" t="s">
        <v>72</v>
      </c>
    </row>
    <row r="48" spans="1:6" x14ac:dyDescent="0.2">
      <c r="A48" t="s">
        <v>102</v>
      </c>
      <c r="B48" t="s">
        <v>107</v>
      </c>
      <c r="C48" s="18">
        <v>122</v>
      </c>
      <c r="D48" s="18">
        <v>112</v>
      </c>
      <c r="E48" s="18">
        <v>178</v>
      </c>
      <c r="F48" s="18">
        <v>182</v>
      </c>
    </row>
    <row r="49" spans="1:6" x14ac:dyDescent="0.2">
      <c r="A49" t="s">
        <v>103</v>
      </c>
      <c r="B49" t="s">
        <v>108</v>
      </c>
      <c r="C49" s="18">
        <v>92</v>
      </c>
      <c r="D49" s="18">
        <v>90</v>
      </c>
      <c r="E49" s="18">
        <v>153</v>
      </c>
      <c r="F49" s="18">
        <v>147</v>
      </c>
    </row>
    <row r="50" spans="1:6" x14ac:dyDescent="0.2">
      <c r="A50" t="s">
        <v>104</v>
      </c>
      <c r="B50" t="s">
        <v>109</v>
      </c>
      <c r="C50" s="18">
        <v>248</v>
      </c>
      <c r="D50" s="18">
        <v>258</v>
      </c>
      <c r="E50" s="18">
        <v>366</v>
      </c>
      <c r="F50" s="18">
        <v>373</v>
      </c>
    </row>
    <row r="51" spans="1:6" x14ac:dyDescent="0.2">
      <c r="A51" t="s">
        <v>105</v>
      </c>
      <c r="B51" t="s">
        <v>110</v>
      </c>
      <c r="C51" s="18">
        <v>2237</v>
      </c>
      <c r="D51" s="18">
        <v>2310</v>
      </c>
      <c r="E51" s="18">
        <v>2596</v>
      </c>
      <c r="F51" s="18">
        <v>2668</v>
      </c>
    </row>
    <row r="52" spans="1:6" x14ac:dyDescent="0.2">
      <c r="C52" s="18">
        <f>SUM(C48:C50)</f>
        <v>462</v>
      </c>
      <c r="D52" s="18">
        <f t="shared" ref="D52:F52" si="13">SUM(D48:D50)</f>
        <v>460</v>
      </c>
      <c r="E52" s="18">
        <f t="shared" si="13"/>
        <v>697</v>
      </c>
      <c r="F52" s="18">
        <f t="shared" si="13"/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PSMs</vt:lpstr>
      <vt:lpstr>Charge_states</vt:lpstr>
      <vt:lpstr>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2023-11-21T15:11:25Z</dcterms:created>
  <dcterms:modified xsi:type="dcterms:W3CDTF">2023-11-23T02:17:31Z</dcterms:modified>
</cp:coreProperties>
</file>