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mag\Documents\C\ergodash\"/>
    </mc:Choice>
  </mc:AlternateContent>
  <xr:revisionPtr revIDLastSave="0" documentId="13_ncr:1_{9825865C-4F29-4C75-9398-93DE1E00800F}" xr6:coauthVersionLast="47" xr6:coauthVersionMax="47" xr10:uidLastSave="{00000000-0000-0000-0000-000000000000}"/>
  <bookViews>
    <workbookView xWindow="-120" yWindow="-120" windowWidth="29040" windowHeight="15840" xr2:uid="{506A362A-19F2-45D6-B4FC-6327898CF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17" i="1"/>
  <c r="F17" i="1" s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" i="1"/>
  <c r="Q12" i="1"/>
  <c r="Q11" i="1"/>
  <c r="E9" i="1"/>
  <c r="F9" i="1" s="1"/>
  <c r="E6" i="1"/>
  <c r="F6" i="1" s="1"/>
  <c r="E11" i="1"/>
  <c r="F11" i="1" s="1"/>
  <c r="Q10" i="1"/>
  <c r="Q9" i="1"/>
  <c r="Q8" i="1"/>
  <c r="Q7" i="1"/>
  <c r="E16" i="1"/>
  <c r="F16" i="1" s="1"/>
  <c r="E10" i="1"/>
  <c r="F10" i="1" s="1"/>
  <c r="E7" i="1"/>
  <c r="F7" i="1" s="1"/>
  <c r="Q6" i="1"/>
  <c r="Q5" i="1"/>
  <c r="Q4" i="1"/>
  <c r="Q3" i="1"/>
  <c r="F18" i="1"/>
  <c r="F19" i="1"/>
  <c r="J19" i="1"/>
  <c r="J18" i="1"/>
  <c r="J17" i="1"/>
  <c r="J16" i="1"/>
  <c r="E15" i="1"/>
  <c r="F15" i="1" s="1"/>
  <c r="F3" i="1"/>
  <c r="F4" i="1"/>
  <c r="F5" i="1"/>
  <c r="F8" i="1"/>
  <c r="F12" i="1"/>
  <c r="F13" i="1"/>
  <c r="F14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N2" i="1" l="1"/>
  <c r="N3" i="1"/>
</calcChain>
</file>

<file path=xl/sharedStrings.xml><?xml version="1.0" encoding="utf-8"?>
<sst xmlns="http://schemas.openxmlformats.org/spreadsheetml/2006/main" count="80" uniqueCount="71">
  <si>
    <t>Name</t>
  </si>
  <si>
    <t>Designator</t>
  </si>
  <si>
    <t>Qty</t>
  </si>
  <si>
    <t>Digikey #</t>
  </si>
  <si>
    <t>2.2K Resistor</t>
  </si>
  <si>
    <t>G, 3V</t>
  </si>
  <si>
    <t>White LED</t>
  </si>
  <si>
    <t>Kailh Red Switch Socket</t>
  </si>
  <si>
    <t>Kailh Red Switch</t>
  </si>
  <si>
    <t>S0-S6</t>
  </si>
  <si>
    <t>x</t>
  </si>
  <si>
    <t>6.25u Spacebar</t>
  </si>
  <si>
    <t>S4</t>
  </si>
  <si>
    <t>1u key</t>
  </si>
  <si>
    <t>C1-C10</t>
  </si>
  <si>
    <t>R1-R10</t>
  </si>
  <si>
    <t>6.25u Cherry Stabilizer</t>
  </si>
  <si>
    <t>Adafruit ItsyBitsy M0</t>
  </si>
  <si>
    <t>6mm D shaft knob</t>
  </si>
  <si>
    <t>6mm D shaft encoder w/ switch</t>
  </si>
  <si>
    <t>S7</t>
  </si>
  <si>
    <t>1528-2554-ND</t>
  </si>
  <si>
    <t>PCB</t>
  </si>
  <si>
    <t>PEC11R-4020F-S0024-ND</t>
  </si>
  <si>
    <t>CF18JT47R0CT-ND</t>
  </si>
  <si>
    <t>Owned</t>
  </si>
  <si>
    <t>47 Resistor</t>
  </si>
  <si>
    <t>Sets</t>
  </si>
  <si>
    <t>Total Price</t>
  </si>
  <si>
    <t>(AliExpress) 33004313452</t>
  </si>
  <si>
    <t>Acrylic (top)</t>
  </si>
  <si>
    <t>Acrylic (bottom)</t>
  </si>
  <si>
    <t>Totals</t>
  </si>
  <si>
    <t>Cost per item</t>
  </si>
  <si>
    <t>Items manufacturable</t>
  </si>
  <si>
    <t>micro USB cable</t>
  </si>
  <si>
    <t>Unit Price (at 5 Assemblies)</t>
  </si>
  <si>
    <t>project budget note</t>
  </si>
  <si>
    <t>budget amt</t>
  </si>
  <si>
    <t>initial</t>
  </si>
  <si>
    <t>digikey parts rd 1</t>
  </si>
  <si>
    <t>digikey parts round 2</t>
  </si>
  <si>
    <t>amazon part storage</t>
  </si>
  <si>
    <t>CF18JT2K20CT-ND</t>
  </si>
  <si>
    <t>399-9859-1-ND</t>
  </si>
  <si>
    <t>100pF Ceramic Cap</t>
  </si>
  <si>
    <t>(AliExpress) 1005003436102892</t>
  </si>
  <si>
    <t>(AliExpress) 1005003796855429</t>
  </si>
  <si>
    <t>S0-S3, S5, S6</t>
  </si>
  <si>
    <t>https://www.primekb.com/products/cherry-stabilizers-plate-mount?variant=36568674533539</t>
  </si>
  <si>
    <t>2987-DH-20M50055-ND</t>
  </si>
  <si>
    <t>36-9306-ND</t>
  </si>
  <si>
    <t>#6-32 screws 3/16in</t>
  </si>
  <si>
    <t>1772-1229-ND</t>
  </si>
  <si>
    <t>1/4in standoff</t>
  </si>
  <si>
    <t>3147-B1591USD-20C001922U1930CT-ND</t>
  </si>
  <si>
    <t>Delvie's Plastics Translucent Cast</t>
  </si>
  <si>
    <t>delvie's plastics order</t>
  </si>
  <si>
    <t>R11-R14</t>
  </si>
  <si>
    <t>D00 - D33</t>
  </si>
  <si>
    <t>digikey round 3</t>
  </si>
  <si>
    <t>(Amazon) B09MVJDRGD</t>
  </si>
  <si>
    <t>https://kbdfans.com/products/mechanical-keyboard-low-profile-switches-kailh-pcb-socket-cpg135001s30?variant=39678407671947</t>
  </si>
  <si>
    <t>jlcpcb - 1</t>
  </si>
  <si>
    <t>jlcpcb - 2</t>
  </si>
  <si>
    <t>amazon - keycaps</t>
  </si>
  <si>
    <t>aliexpress - spacebars</t>
  </si>
  <si>
    <t>primekb - stabilizers</t>
  </si>
  <si>
    <t>On Order</t>
  </si>
  <si>
    <t>Sets (incl. On Order)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</si>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</sst>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imekb.com/products/cherry-stabilizers-plate-mount?variant=36568674533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417-63E4-4AF5-BB45-7CFF55B6C5A1}">
  <dimension ref="A1:R19"/>
  <sheetViews>
    <sheetView tabSelected="1" workbookViewId="0">
      <selection activeCell="H15" sqref="H15"/>
    </sheetView>
  </sheetViews>
  <sheetFormatPr defaultRowHeight="15" x14ac:dyDescent="0.25"/>
  <cols>
    <col min="1" max="1" width="28.85546875" customWidth="1"/>
    <col min="2" max="2" width="38.5703125" customWidth="1"/>
    <col min="3" max="3" width="31.5703125" customWidth="1"/>
    <col min="4" max="4" width="5.140625" customWidth="1"/>
    <col min="5" max="5" width="25.5703125" customWidth="1"/>
    <col min="6" max="7" width="10.7109375" customWidth="1"/>
    <col min="9" max="9" width="19.140625" customWidth="1"/>
    <col min="13" max="13" width="23" customWidth="1"/>
    <col min="16" max="16" width="25" customWidth="1"/>
    <col min="17" max="17" width="11.570312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36</v>
      </c>
      <c r="F1" t="s">
        <v>28</v>
      </c>
      <c r="G1" t="s">
        <v>68</v>
      </c>
      <c r="H1" t="s">
        <v>25</v>
      </c>
      <c r="I1" t="s">
        <v>69</v>
      </c>
      <c r="J1" t="s">
        <v>27</v>
      </c>
      <c r="M1" t="s">
        <v>32</v>
      </c>
      <c r="P1" t="s">
        <v>37</v>
      </c>
      <c r="Q1" t="s">
        <v>38</v>
      </c>
      <c r="R1" t="s">
        <v>70</v>
      </c>
    </row>
    <row r="2" spans="1:18" x14ac:dyDescent="0.25">
      <c r="A2" t="s">
        <v>4</v>
      </c>
      <c r="B2" t="s">
        <v>15</v>
      </c>
      <c r="C2" t="s">
        <v>43</v>
      </c>
      <c r="D2">
        <v>10</v>
      </c>
      <c r="E2">
        <v>2.5000000000000001E-2</v>
      </c>
      <c r="F2">
        <f>D2*E2</f>
        <v>0.25</v>
      </c>
      <c r="G2">
        <v>0</v>
      </c>
      <c r="H2">
        <v>40</v>
      </c>
      <c r="I2">
        <f>FLOOR((H2 + G2)/D2, 1)</f>
        <v>4</v>
      </c>
      <c r="J2">
        <f t="shared" ref="J2:J4" si="0">FLOOR(H2/D2, 1)</f>
        <v>4</v>
      </c>
      <c r="M2" t="s">
        <v>33</v>
      </c>
      <c r="N2">
        <f>SUM(F:F)</f>
        <v>42.68333333333333</v>
      </c>
      <c r="P2" t="s">
        <v>39</v>
      </c>
      <c r="Q2">
        <v>500</v>
      </c>
    </row>
    <row r="3" spans="1:18" x14ac:dyDescent="0.25">
      <c r="A3" t="s">
        <v>26</v>
      </c>
      <c r="B3" t="s">
        <v>58</v>
      </c>
      <c r="C3" t="s">
        <v>24</v>
      </c>
      <c r="D3">
        <v>4</v>
      </c>
      <c r="E3">
        <v>4.4999999999999998E-2</v>
      </c>
      <c r="F3">
        <f t="shared" ref="F3:F4" si="1">D3*E3</f>
        <v>0.18</v>
      </c>
      <c r="G3">
        <v>0</v>
      </c>
      <c r="H3">
        <v>12</v>
      </c>
      <c r="I3">
        <f t="shared" ref="I3:I19" si="2">FLOOR((H3 + G3)/D3, 1)</f>
        <v>3</v>
      </c>
      <c r="J3">
        <f t="shared" si="0"/>
        <v>3</v>
      </c>
      <c r="M3" t="s">
        <v>34</v>
      </c>
      <c r="N3">
        <f>MIN(J:J)</f>
        <v>0</v>
      </c>
      <c r="P3" t="s">
        <v>63</v>
      </c>
      <c r="Q3">
        <f>500-18.81</f>
        <v>481.19</v>
      </c>
    </row>
    <row r="4" spans="1:18" x14ac:dyDescent="0.25">
      <c r="A4" t="s">
        <v>45</v>
      </c>
      <c r="B4" t="s">
        <v>14</v>
      </c>
      <c r="C4" t="s">
        <v>44</v>
      </c>
      <c r="D4">
        <v>10</v>
      </c>
      <c r="E4">
        <v>9.4E-2</v>
      </c>
      <c r="F4">
        <f t="shared" si="1"/>
        <v>0.94</v>
      </c>
      <c r="G4">
        <v>0</v>
      </c>
      <c r="H4">
        <v>14</v>
      </c>
      <c r="I4">
        <f t="shared" si="2"/>
        <v>1</v>
      </c>
      <c r="J4">
        <f t="shared" si="0"/>
        <v>1</v>
      </c>
      <c r="P4" t="s">
        <v>40</v>
      </c>
      <c r="Q4">
        <f>481.19-73.84</f>
        <v>407.35</v>
      </c>
    </row>
    <row r="5" spans="1:18" x14ac:dyDescent="0.25">
      <c r="A5" t="s">
        <v>6</v>
      </c>
      <c r="B5" t="s">
        <v>59</v>
      </c>
      <c r="C5" t="s">
        <v>55</v>
      </c>
      <c r="D5">
        <v>16</v>
      </c>
      <c r="E5">
        <v>0.11</v>
      </c>
      <c r="F5">
        <f t="shared" ref="F5:F15" si="3">D5*E5</f>
        <v>1.76</v>
      </c>
      <c r="G5">
        <v>0</v>
      </c>
      <c r="H5">
        <v>80</v>
      </c>
      <c r="I5">
        <f t="shared" si="2"/>
        <v>5</v>
      </c>
      <c r="J5">
        <f>FLOOR(H5/D5, 1)</f>
        <v>5</v>
      </c>
      <c r="P5" t="s">
        <v>41</v>
      </c>
      <c r="Q5">
        <f>407.35-35.82</f>
        <v>371.53000000000003</v>
      </c>
    </row>
    <row r="6" spans="1:18" x14ac:dyDescent="0.25">
      <c r="A6" t="s">
        <v>7</v>
      </c>
      <c r="B6" t="s">
        <v>9</v>
      </c>
      <c r="C6" t="s">
        <v>62</v>
      </c>
      <c r="D6">
        <v>7</v>
      </c>
      <c r="E6">
        <f>33/500</f>
        <v>6.6000000000000003E-2</v>
      </c>
      <c r="F6">
        <f t="shared" si="3"/>
        <v>0.46200000000000002</v>
      </c>
      <c r="G6">
        <v>0</v>
      </c>
      <c r="H6">
        <v>13</v>
      </c>
      <c r="I6">
        <f t="shared" si="2"/>
        <v>1</v>
      </c>
      <c r="J6">
        <f t="shared" ref="J6:J19" si="4">FLOOR(H6/D6, 1)</f>
        <v>1</v>
      </c>
      <c r="P6" t="s">
        <v>42</v>
      </c>
      <c r="Q6">
        <f>371.54-8.65</f>
        <v>362.89000000000004</v>
      </c>
    </row>
    <row r="7" spans="1:18" x14ac:dyDescent="0.25">
      <c r="A7" t="s">
        <v>8</v>
      </c>
      <c r="B7" t="s">
        <v>9</v>
      </c>
      <c r="C7" t="s">
        <v>46</v>
      </c>
      <c r="D7">
        <v>7</v>
      </c>
      <c r="E7">
        <f>22.16/70</f>
        <v>0.31657142857142856</v>
      </c>
      <c r="F7">
        <f t="shared" si="3"/>
        <v>2.2159999999999997</v>
      </c>
      <c r="G7">
        <v>0</v>
      </c>
      <c r="H7">
        <v>12</v>
      </c>
      <c r="I7">
        <f t="shared" si="2"/>
        <v>1</v>
      </c>
      <c r="J7">
        <f t="shared" si="4"/>
        <v>1</v>
      </c>
      <c r="P7" t="s">
        <v>57</v>
      </c>
      <c r="Q7">
        <f>362.89-41.19</f>
        <v>321.7</v>
      </c>
    </row>
    <row r="8" spans="1:18" x14ac:dyDescent="0.25">
      <c r="A8" t="s">
        <v>54</v>
      </c>
      <c r="B8" t="s">
        <v>10</v>
      </c>
      <c r="C8" t="s">
        <v>53</v>
      </c>
      <c r="D8">
        <v>10</v>
      </c>
      <c r="E8">
        <v>0.188</v>
      </c>
      <c r="F8">
        <f t="shared" si="3"/>
        <v>1.88</v>
      </c>
      <c r="G8">
        <v>0</v>
      </c>
      <c r="H8">
        <v>50</v>
      </c>
      <c r="I8">
        <f t="shared" si="2"/>
        <v>5</v>
      </c>
      <c r="J8">
        <f t="shared" si="4"/>
        <v>5</v>
      </c>
      <c r="P8" t="s">
        <v>64</v>
      </c>
      <c r="Q8">
        <f>321.7-23.7</f>
        <v>298</v>
      </c>
    </row>
    <row r="9" spans="1:18" x14ac:dyDescent="0.25">
      <c r="A9" t="s">
        <v>11</v>
      </c>
      <c r="B9" t="s">
        <v>12</v>
      </c>
      <c r="C9" t="s">
        <v>47</v>
      </c>
      <c r="D9">
        <v>1</v>
      </c>
      <c r="E9">
        <f>12.92/5</f>
        <v>2.5840000000000001</v>
      </c>
      <c r="F9">
        <f t="shared" si="3"/>
        <v>2.5840000000000001</v>
      </c>
      <c r="G9">
        <v>5</v>
      </c>
      <c r="H9">
        <v>0</v>
      </c>
      <c r="I9">
        <f t="shared" si="2"/>
        <v>5</v>
      </c>
      <c r="J9">
        <f t="shared" si="4"/>
        <v>0</v>
      </c>
      <c r="P9" t="s">
        <v>60</v>
      </c>
      <c r="Q9">
        <f>298-30.14</f>
        <v>267.86</v>
      </c>
    </row>
    <row r="10" spans="1:18" x14ac:dyDescent="0.25">
      <c r="A10" t="s">
        <v>16</v>
      </c>
      <c r="B10" t="s">
        <v>12</v>
      </c>
      <c r="C10" s="1" t="s">
        <v>49</v>
      </c>
      <c r="D10">
        <v>1</v>
      </c>
      <c r="E10">
        <f>17.31/5</f>
        <v>3.4619999999999997</v>
      </c>
      <c r="F10">
        <f t="shared" si="3"/>
        <v>3.4619999999999997</v>
      </c>
      <c r="G10">
        <v>0</v>
      </c>
      <c r="H10">
        <v>5</v>
      </c>
      <c r="I10">
        <f t="shared" si="2"/>
        <v>5</v>
      </c>
      <c r="J10">
        <f t="shared" si="4"/>
        <v>5</v>
      </c>
      <c r="P10" t="s">
        <v>65</v>
      </c>
      <c r="Q10">
        <f>267.86 - 8.64</f>
        <v>259.22000000000003</v>
      </c>
    </row>
    <row r="11" spans="1:18" x14ac:dyDescent="0.25">
      <c r="A11" t="s">
        <v>13</v>
      </c>
      <c r="B11" t="s">
        <v>48</v>
      </c>
      <c r="C11" t="s">
        <v>61</v>
      </c>
      <c r="D11">
        <v>7</v>
      </c>
      <c r="E11">
        <f>8.64/20</f>
        <v>0.43200000000000005</v>
      </c>
      <c r="F11">
        <f t="shared" si="3"/>
        <v>3.0240000000000005</v>
      </c>
      <c r="G11">
        <v>20</v>
      </c>
      <c r="H11">
        <v>0</v>
      </c>
      <c r="I11">
        <f t="shared" si="2"/>
        <v>2</v>
      </c>
      <c r="J11">
        <f t="shared" si="4"/>
        <v>0</v>
      </c>
      <c r="P11" t="s">
        <v>66</v>
      </c>
      <c r="Q11">
        <f>259.22 - 12.92</f>
        <v>246.30000000000004</v>
      </c>
    </row>
    <row r="12" spans="1:18" x14ac:dyDescent="0.25">
      <c r="A12" t="s">
        <v>17</v>
      </c>
      <c r="B12" t="s">
        <v>5</v>
      </c>
      <c r="C12" t="s">
        <v>21</v>
      </c>
      <c r="D12">
        <v>1</v>
      </c>
      <c r="E12">
        <v>11.95</v>
      </c>
      <c r="F12">
        <f t="shared" si="3"/>
        <v>11.95</v>
      </c>
      <c r="G12">
        <v>0</v>
      </c>
      <c r="H12">
        <v>2</v>
      </c>
      <c r="I12">
        <f t="shared" si="2"/>
        <v>2</v>
      </c>
      <c r="J12">
        <f t="shared" si="4"/>
        <v>2</v>
      </c>
      <c r="P12" t="s">
        <v>67</v>
      </c>
      <c r="Q12">
        <f>246.3-17.31</f>
        <v>228.99</v>
      </c>
    </row>
    <row r="13" spans="1:18" x14ac:dyDescent="0.25">
      <c r="A13" t="s">
        <v>18</v>
      </c>
      <c r="B13" t="s">
        <v>10</v>
      </c>
      <c r="C13" t="s">
        <v>29</v>
      </c>
      <c r="D13">
        <v>1</v>
      </c>
      <c r="E13">
        <v>0.71599999999999997</v>
      </c>
      <c r="F13">
        <f t="shared" si="3"/>
        <v>0.71599999999999997</v>
      </c>
      <c r="G13">
        <v>0</v>
      </c>
      <c r="H13">
        <v>4</v>
      </c>
      <c r="I13">
        <f t="shared" si="2"/>
        <v>4</v>
      </c>
      <c r="J13">
        <f t="shared" si="4"/>
        <v>4</v>
      </c>
    </row>
    <row r="14" spans="1:18" x14ac:dyDescent="0.25">
      <c r="A14" t="s">
        <v>19</v>
      </c>
      <c r="B14" t="s">
        <v>20</v>
      </c>
      <c r="C14" t="s">
        <v>23</v>
      </c>
      <c r="D14">
        <v>1</v>
      </c>
      <c r="E14">
        <v>1.88</v>
      </c>
      <c r="F14">
        <f t="shared" si="3"/>
        <v>1.88</v>
      </c>
      <c r="G14">
        <v>0</v>
      </c>
      <c r="H14">
        <v>4</v>
      </c>
      <c r="I14">
        <f t="shared" si="2"/>
        <v>4</v>
      </c>
      <c r="J14">
        <f t="shared" si="4"/>
        <v>4</v>
      </c>
    </row>
    <row r="15" spans="1:18" x14ac:dyDescent="0.25">
      <c r="A15" t="s">
        <v>22</v>
      </c>
      <c r="B15" t="s">
        <v>10</v>
      </c>
      <c r="D15">
        <v>1</v>
      </c>
      <c r="E15">
        <f>13.2/5</f>
        <v>2.6399999999999997</v>
      </c>
      <c r="F15">
        <f t="shared" si="3"/>
        <v>2.6399999999999997</v>
      </c>
      <c r="G15">
        <v>5</v>
      </c>
      <c r="H15">
        <v>0</v>
      </c>
      <c r="I15">
        <f t="shared" si="2"/>
        <v>5</v>
      </c>
      <c r="J15">
        <f t="shared" si="4"/>
        <v>0</v>
      </c>
    </row>
    <row r="16" spans="1:18" x14ac:dyDescent="0.25">
      <c r="A16" t="s">
        <v>30</v>
      </c>
      <c r="B16" t="s">
        <v>10</v>
      </c>
      <c r="C16" t="s">
        <v>56</v>
      </c>
      <c r="D16">
        <v>1</v>
      </c>
      <c r="E16">
        <f>39.52/15</f>
        <v>2.6346666666666669</v>
      </c>
      <c r="F16">
        <f t="shared" ref="F16" si="5">D16*E16</f>
        <v>2.6346666666666669</v>
      </c>
      <c r="G16">
        <v>0</v>
      </c>
      <c r="H16">
        <v>4</v>
      </c>
      <c r="I16">
        <f t="shared" si="2"/>
        <v>4</v>
      </c>
      <c r="J16">
        <f t="shared" si="4"/>
        <v>4</v>
      </c>
    </row>
    <row r="17" spans="1:10" x14ac:dyDescent="0.25">
      <c r="A17" t="s">
        <v>31</v>
      </c>
      <c r="B17" t="s">
        <v>10</v>
      </c>
      <c r="C17" t="s">
        <v>56</v>
      </c>
      <c r="D17">
        <v>1</v>
      </c>
      <c r="E17">
        <f>39.52/15</f>
        <v>2.6346666666666669</v>
      </c>
      <c r="F17">
        <f t="shared" ref="F17:F19" si="6">D17*E17</f>
        <v>2.6346666666666669</v>
      </c>
      <c r="G17">
        <v>0</v>
      </c>
      <c r="H17">
        <v>4</v>
      </c>
      <c r="I17">
        <f t="shared" si="2"/>
        <v>4</v>
      </c>
      <c r="J17">
        <f t="shared" si="4"/>
        <v>4</v>
      </c>
    </row>
    <row r="18" spans="1:10" x14ac:dyDescent="0.25">
      <c r="A18" t="s">
        <v>35</v>
      </c>
      <c r="B18" t="s">
        <v>10</v>
      </c>
      <c r="C18" t="s">
        <v>50</v>
      </c>
      <c r="D18">
        <v>1</v>
      </c>
      <c r="E18">
        <v>1.47</v>
      </c>
      <c r="F18">
        <f t="shared" si="6"/>
        <v>1.47</v>
      </c>
      <c r="G18">
        <v>0</v>
      </c>
      <c r="H18">
        <v>1</v>
      </c>
      <c r="I18">
        <f t="shared" si="2"/>
        <v>1</v>
      </c>
      <c r="J18">
        <f t="shared" si="4"/>
        <v>1</v>
      </c>
    </row>
    <row r="19" spans="1:10" x14ac:dyDescent="0.25">
      <c r="A19" t="s">
        <v>52</v>
      </c>
      <c r="B19" t="s">
        <v>10</v>
      </c>
      <c r="C19" t="s">
        <v>51</v>
      </c>
      <c r="D19">
        <v>20</v>
      </c>
      <c r="E19">
        <v>0.1</v>
      </c>
      <c r="F19">
        <f t="shared" si="6"/>
        <v>2</v>
      </c>
      <c r="G19">
        <v>0</v>
      </c>
      <c r="H19">
        <v>100</v>
      </c>
      <c r="I19">
        <f t="shared" si="2"/>
        <v>5</v>
      </c>
      <c r="J19">
        <f t="shared" si="4"/>
        <v>5</v>
      </c>
    </row>
  </sheetData>
  <conditionalFormatting sqref="J2:J19">
    <cfRule type="cellIs" dxfId="1" priority="2" operator="equal">
      <formula>0</formula>
    </cfRule>
  </conditionalFormatting>
  <conditionalFormatting sqref="I2:I19">
    <cfRule type="cellIs" dxfId="0" priority="1" operator="equal">
      <formula>0</formula>
    </cfRule>
  </conditionalFormatting>
  <hyperlinks>
    <hyperlink ref="C10" r:id="rId1" xr:uid="{030239F7-8DAB-48B5-A03B-4411BEF4BDC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Magro</dc:creator>
  <cp:lastModifiedBy>Peter Magro</cp:lastModifiedBy>
  <dcterms:created xsi:type="dcterms:W3CDTF">2022-03-25T00:46:37Z</dcterms:created>
  <dcterms:modified xsi:type="dcterms:W3CDTF">2022-04-27T22:16:32Z</dcterms:modified>
</cp:coreProperties>
</file>