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ulns_ENG" sheetId="1" r:id="rId4"/>
    <sheet state="visible" name="impact_ENG" sheetId="2" r:id="rId5"/>
    <sheet state="visible" name="vulns_ESP" sheetId="3" r:id="rId6"/>
    <sheet state="visible" name="impact_ESP" sheetId="4" r:id="rId7"/>
  </sheets>
  <definedNames/>
  <calcPr/>
</workbook>
</file>

<file path=xl/sharedStrings.xml><?xml version="1.0" encoding="utf-8"?>
<sst xmlns="http://schemas.openxmlformats.org/spreadsheetml/2006/main" count="3103" uniqueCount="1496">
  <si>
    <t>Recommended CVSSv3</t>
  </si>
  <si>
    <t>OWASP ASVS</t>
  </si>
  <si>
    <t>OWASP WSTG</t>
  </si>
  <si>
    <t>Category</t>
  </si>
  <si>
    <t>Title</t>
  </si>
  <si>
    <t>CWE</t>
  </si>
  <si>
    <t>Description</t>
  </si>
  <si>
    <t>Impact codes</t>
  </si>
  <si>
    <t>Impact</t>
  </si>
  <si>
    <t>Remediation</t>
  </si>
  <si>
    <t>References</t>
  </si>
  <si>
    <t>HIDDEN COLUMS</t>
  </si>
  <si>
    <t>split 1</t>
  </si>
  <si>
    <t>split 2</t>
  </si>
  <si>
    <t>split 3</t>
  </si>
  <si>
    <t>split 4</t>
  </si>
  <si>
    <t>split 5</t>
  </si>
  <si>
    <t>split 6</t>
  </si>
  <si>
    <t>split 7</t>
  </si>
  <si>
    <t>split 8</t>
  </si>
  <si>
    <t>split 9</t>
  </si>
  <si>
    <t>split 10</t>
  </si>
  <si>
    <t>text 1</t>
  </si>
  <si>
    <t>text 2</t>
  </si>
  <si>
    <t>text 3</t>
  </si>
  <si>
    <t>text 4</t>
  </si>
  <si>
    <t>text 5</t>
  </si>
  <si>
    <t>text 6</t>
  </si>
  <si>
    <t>text 7</t>
  </si>
  <si>
    <t>text 8</t>
  </si>
  <si>
    <t>text 9</t>
  </si>
  <si>
    <t>text 10</t>
  </si>
  <si>
    <t>joint</t>
  </si>
  <si>
    <t>CVSS:3.1/AV:N/AC:L/PR:N/UI:N/S:U/C:L/I:N/A:N</t>
  </si>
  <si>
    <t>WSTG-INFO-01</t>
  </si>
  <si>
    <t>Information Gathering</t>
  </si>
  <si>
    <t>Disclosure of sensitive information indexed in web search engines or other public sources</t>
  </si>
  <si>
    <t>Search engines can be used to perform recognition of web sites and applications. There are direct and indirect elements to search engine discovery and recognition: direct methods are related with searching the indexes and associated content of caches, while indirect methods are related with learning sensitive information about the layout and configuration by searching in forums, newsgroups, and websites.
By using search engines such as Google, DuckDuckGo or Bing it is possible to find potentially sensitive information such as:
- Network diagrams and configurations.
- Archived messages and emails from administrators or other key personnel.
- Login procedures and username formats.
- User names, passwords and private keys.
- Configuration files from third parties or cloud services.
- Content of revealing error messages.
- Development versions, tests, user acceptance tests (UAT) and test versions of the applications.</t>
  </si>
  <si>
    <t>- Confidentiality: Read Application Data: The attacker may be able to read sensitive information</t>
  </si>
  <si>
    <t>Before publishing an application, it is essential to consider the sensitivity of the data exposed in it in order to prevent accidental disclosures of sensitive information.</t>
  </si>
  <si>
    <t>- https://owasp.org/www-project-web-security-testing-guide/stable/4-Web_Application_Security_Testing/01-Information_Gathering/01-Conduct_Search_Engine_Discovery_Reconnaissance_for_Information_Leakage</t>
  </si>
  <si>
    <t>14.3.3</t>
  </si>
  <si>
    <t>WSTG-INFO-02, WSTG-INFO-08</t>
  </si>
  <si>
    <t>Disclosure of sensitive information in HTTP headers</t>
  </si>
  <si>
    <t xml:space="preserve"> This situation occurs when the application reveals the type and/or version of an internal component being used by revealing information in the HTTP protocol headers. Through this information, the operating system, one of its services (web, mail, file transfer...), or one of its components (PHP, mod_proxy, WebDAV...) can be revealed.</t>
  </si>
  <si>
    <t>To prevent this kind of information disclosure, it is necessary to conceal the information displayed in the protocol headers.To prevent this kind of information disclosure, it is necessary to conceal the information displayed in the protocol headers.
A fix, which is typically an update to it or the application of a specific patch, is typically necessary to fix the published vulnerabilities of the detected components and requires adhering to the recommendations of the maker of the vulnerable software to resolve the vulnerabilities.
It would be necessary to decide whether to stop offering the service until a solution was found or take the chance of doing so even in the absence of a published solution.</t>
  </si>
  <si>
    <t>- https://owasp.org/www-project-web-security-testing-guide/latest/4-Web_Application_Security_Testing/01-Information_Gathering/02-Fingerprint_Web_Server
- https://cwe.mitre.org/data/definitions/200.html
- https://wiki.owasp.org/index.php/Testing_for_Web_Application_Fingerprint_(OWASP-IG-004)</t>
  </si>
  <si>
    <t>WSTG-INFO-08</t>
  </si>
  <si>
    <t>Disclosure of sensitive information in application cookies</t>
  </si>
  <si>
    <t>The configuration of the cookies exposes sensitive information in both the cookie's pre-established name and its content, which leads to this vulnerability. For instance, a cookie with the name of the software it was created with.</t>
  </si>
  <si>
    <t>To prevent this kind of information disclosure, it is necessary to either hide the data displayed in the cookies or alter their name or content.
In order to fix the publicly disclosed vulnerabilities of the detected components, it is typically necessary to follow the manufacturer's recommendations for resolving the vulnerabilities, a solution which typically entails an update of the software or the application of a particular patch.
It would be necessary to decide whether to stop offering the service until a solution was found or take the chance of doing so even in the absence of a published solution.</t>
  </si>
  <si>
    <t>- https://owasp.org/www-project-web-security-testing-guide/v42/4-Web_Application_Security_Testing/01-Information_Gathering/08-Fingerprint_Web_Application_Framework</t>
  </si>
  <si>
    <t>WSTG-INFO-03</t>
  </si>
  <si>
    <t>Disclosure of sensitive information in the 'robots.txt' file</t>
  </si>
  <si>
    <t>Some programs use spider bots to automatically browse websites in an effort to index them. Any user can access the "robots.txt" file, which is used to specify directories and resources that the administrator wants to be indexed and those that he or she does not. The configuration of this file needs to be handled with extra caution because it may reveal which resources are sensitive.
The "robots.txt" file contains sensitive resources that could be used by an attacker to launch more sophisticated and precise attacks using the data gathered.</t>
  </si>
  <si>
    <t>The 'robots.txt' file shouldn't be used as a method of restricting access to the application's insecure areas. Beyond their protection from spider-type robots, access to these sections must be properly controlled against potential attacks.</t>
  </si>
  <si>
    <r>
      <rPr>
        <rFont val="Arial"/>
        <color rgb="FF000000"/>
        <sz val="10.0"/>
      </rPr>
      <t xml:space="preserve">- https://owasp.org/www-project-web-security-testing-guide/latest/4-Web_Application_Security_Testing/01-Information_Gathering/03-Review_Webserver_Metafiles_for_Information_Leakage
- https://cwe.mitre.org/data/definitions/200.html
- </t>
    </r>
    <r>
      <rPr>
        <rFont val="Arial"/>
        <color rgb="FF000000"/>
        <sz val="10.0"/>
        <u/>
      </rPr>
      <t>https://developers.google.com/search/docs/advanced/robots/intro</t>
    </r>
  </si>
  <si>
    <t>Disclosure of sensitive information in the 'sitemap.xml' file</t>
  </si>
  <si>
    <t>A developer or organization can provide details about the resources available in the application and their connections in the "sitemap.xml" file.
The "sitemap.xml" file contains sensitive resources that can be used by an attacker to launch more advanced and precise attacks using the data they have gathered.</t>
  </si>
  <si>
    <t>It is advised to delete any sensitive data from the "sitemap.xml" file that is not required for the application's development.</t>
  </si>
  <si>
    <r>
      <rPr>
        <rFont val="Arial"/>
        <color rgb="FF000000"/>
        <sz val="10.0"/>
      </rPr>
      <t xml:space="preserve">- https://owasp.org/www-project-web-security-testing-guide/latest/4-Web_Application_Security_Testing/01-Information_Gathering/03-Review_Webserver_Metafiles_for_Information_Leakage
- </t>
    </r>
    <r>
      <rPr>
        <rFont val="Arial"/>
        <color rgb="FF000000"/>
        <sz val="10.0"/>
        <u/>
      </rPr>
      <t>https://cwe.mitre.org/data/definitions/200.html</t>
    </r>
  </si>
  <si>
    <t>Disclosure of sensitive information in the 'security.txt' file</t>
  </si>
  <si>
    <t>A proposed standard allows web pages to specify security policies and contact information in the "security.txt" file.
The "security.txt" file contains sensitive information that could be used by an attacker to launch more sophisticated and precise attacks using the data gathered.</t>
  </si>
  <si>
    <t>It is advised to delete all private data from the "security.txt" file that is not required for the application's development.</t>
  </si>
  <si>
    <r>
      <rPr>
        <rFont val="Arial"/>
        <color rgb="FF000000"/>
        <sz val="10.0"/>
      </rPr>
      <t xml:space="preserve">- https://owasp.org/www-project-web-security-testing-guide/latest/4-Web_Application_Security_Testing/01-Information_Gathering/03-Review_Webserver_Metafiles_for_Information_Leakage
- </t>
    </r>
    <r>
      <rPr>
        <rFont val="Arial"/>
        <color rgb="FF000000"/>
        <sz val="10.0"/>
        <u/>
      </rPr>
      <t>https://cwe.mitre.org/data/definitions/200.html</t>
    </r>
  </si>
  <si>
    <t>Disclosure of sensitive information in the 'humans.txt' file</t>
  </si>
  <si>
    <t>The "humans.txt" file is a project to learn more about the people who create a website.
The "humans.txt" file contains sensitive information that could be used by an attacker to launch more sophisticated and precise attacks using the data gathered.</t>
  </si>
  <si>
    <t>It is advised to delete all private data from the "humans.txt" file that isn't necessary for the application's development.</t>
  </si>
  <si>
    <r>
      <rPr>
        <rFont val="Arial"/>
        <color rgb="FF000000"/>
        <sz val="10.0"/>
      </rPr>
      <t xml:space="preserve">- https://owasp.org/www-project-web-security-testing-guide/latest/4-Web_Application_Security_Testing/01-Information_Gathering/03-Review_Webserver_Metafiles_for_Information_Leakage
- </t>
    </r>
    <r>
      <rPr>
        <rFont val="Arial"/>
        <color rgb="FF000000"/>
        <sz val="10.0"/>
        <u/>
      </rPr>
      <t>https://cwe.mitre.org/data/definitions/200.html</t>
    </r>
  </si>
  <si>
    <t>WSTG-INFO-05, WSTG-INFO-08</t>
  </si>
  <si>
    <t>Disclosure of sensitive information in the source code</t>
  </si>
  <si>
    <t>This situation arises when analyzing a file that has been uploaded to a web server reveals server-related information that can be used to plan new attacks, such as the type and version of applications being used, components or extensions that are in use, credentials...</t>
  </si>
  <si>
    <t>To prevent sensitive information leaks, the HTML source code that the server sends must be modified.</t>
  </si>
  <si>
    <t>- https://owasp.org/www-project-web-security-testing-guide/latest/4-Web_Application_Security_Testing/01-Information_Gathering/05-Review_Webpage_Content_for_Information_Leakage
- https://cwe.mitre.org/data/definitions/540.html</t>
  </si>
  <si>
    <t>14.3.2</t>
  </si>
  <si>
    <t>Disclosure of sensitive information because debug mode is enabled</t>
  </si>
  <si>
    <t>540, 497</t>
  </si>
  <si>
    <t>It is occasionally possible to display technical data or trade secrets within the application by using a "enabling debug parameter." As a result, the attacker increases the size of his attack surface by learning more about how the application works. Enabling the debug flag might occasionally even result in code execution attacks (older versions of werkzeug)</t>
  </si>
  <si>
    <t>Production applications shouldn't ever generate internal information like stack traces and error messages unless they directly commit it to a log that the end user cannot see. Before being written to the log file, all error message text should be HTML entity encoded to prevent potential cross-site scripting attacks against the log viewer.</t>
  </si>
  <si>
    <t>- https://cwe.mitre.org/data/definitions/497.html</t>
  </si>
  <si>
    <t>3.1.1</t>
  </si>
  <si>
    <t>Disclosure of sensitive information (generic)</t>
  </si>
  <si>
    <t>200, 598</t>
  </si>
  <si>
    <t>A password, for example, is a sensitive piece of information that can be valuable on its own or be used to launch other, more serious attacks (such as obtaining an uncontrolled error message). Error message content can be used by an attacker to support the launch of a different, more focused attack. An attempt to exploit a directory enumeration or path traversal flaw, for instance, might reveal the complete path to the installed application.</t>
  </si>
  <si>
    <t>Create "safe" areas within the system where trust boundaries can be clearly defined. Allow no sensitive information to cross the lines of trust, and exercise extreme caution whenever interacting with a compartment outside of a secure area.</t>
  </si>
  <si>
    <r>
      <rPr>
        <rFont val="Arial"/>
        <color rgb="FF000000"/>
        <sz val="10.0"/>
        <u/>
      </rPr>
      <t xml:space="preserve">- https://owasp.org/www-project-web-security-testing-guide/latest/4-Web_Application_Security_Testing/01-Information_Gathering/05-Review_Webpage_Content_for_Information_Leakage
</t>
    </r>
    <r>
      <rPr>
        <rFont val="Arial"/>
        <color rgb="FF000000"/>
        <sz val="10.0"/>
      </rPr>
      <t>- https://cwe.mitre.org/data/definitions/200.html</t>
    </r>
  </si>
  <si>
    <t>2.7.5, 2.5.1, 2.5.3</t>
  </si>
  <si>
    <t>Disclosure of credentials (credentials leak)</t>
  </si>
  <si>
    <t>200, 256, 359, 640</t>
  </si>
  <si>
    <t>It has been possible to verify and check the existence of files containing sensitive information, such as valid credentials for accessing other systems, at a variety of endpoints. There is no need for any kind of cookie or earlier authentication system to access these credentials.</t>
  </si>
  <si>
    <t>Regardless of the software these user credentials are used for, it is never advised to expose sensitive files that expose user credentials.</t>
  </si>
  <si>
    <t>- https://cwe.mitre.org/data/definitions/200.html
- https://cwe.mitre.org/data/definitions/359.html</t>
  </si>
  <si>
    <t>CVSS:3.1/AV:N/AC:L/PR:L/UI:N/S:U/C:H/I:N/A:N</t>
  </si>
  <si>
    <t>3.5.2, 2.10.4</t>
  </si>
  <si>
    <t>Use of Hard-coded Credentials</t>
  </si>
  <si>
    <t>For its own internal data encryption, outbound communication with external components, and inbound authentication, the software has hard-coded credentials, such as a password or cryptographic key. Hard-coded credentials frequently produce a sizable security gap that enables an attacker to get around the authentication settings that the software administrator has set up.</t>
  </si>
  <si>
    <t>4, 8</t>
  </si>
  <si>
    <t>- Access Control: Bypass Protection Mechanism: If hard-coded passwords are used, it is almost certain that malicious users will gain access to the account in question.
- Access Control: Execute Unauthorized Code or Commands: This weakness can lead to the exposure of resources or functionality to unintended actors, possibly providing attackers with sensitive information or even execute arbitrary code.</t>
  </si>
  <si>
    <t>Instead of static API secrets and keys, use session tokens.</t>
  </si>
  <si>
    <t>- https://cwe.mitre.org/data/definitions/798.html</t>
  </si>
  <si>
    <t>Disclosure of sensitive information in the metadata of files available in the application</t>
  </si>
  <si>
    <t>The term "metadata" refers to information about a document that is primarily descriptive in nature. Information about administration and management may also be included.
The collection of data that characterizes or defines a particular piece of information that they are linked to is known as metadata. By enhancing the information they are linked to, metadata make a computer's interpretation of that information much more thorough and enhance document retrieval.
Through its metadata, they have been found to have been used to extract sensitive information.</t>
  </si>
  <si>
    <t>It is advised that all files available in the application should have their metadata removed before being made accessible to the network in order to address this vulnerability.</t>
  </si>
  <si>
    <r>
      <rPr>
        <rFont val="Arial"/>
        <color rgb="FF000000"/>
        <sz val="10.0"/>
      </rPr>
      <t xml:space="preserve">- </t>
    </r>
    <r>
      <rPr>
        <rFont val="Arial"/>
        <color rgb="FF000000"/>
        <sz val="10.0"/>
        <u/>
      </rPr>
      <t>https://owasp.org/www-project-web-security-testing-guide/latest/4-Web_Application_Security_Testing/01-Information_Gathering/05-Review_Webpage_Content_for_Information_Leakage</t>
    </r>
    <r>
      <rPr>
        <rFont val="Arial"/>
        <color rgb="FF000000"/>
        <sz val="10.0"/>
      </rPr>
      <t xml:space="preserve">
- https://cwe.mitre.org/data/definitions/200.html
- </t>
    </r>
    <r>
      <rPr>
        <rFont val="Arial"/>
        <color rgb="FF000000"/>
        <sz val="10.0"/>
        <u/>
      </rPr>
      <t>https://capec.mitre.org/data/definitions/118.html</t>
    </r>
  </si>
  <si>
    <t>Disclosure of sensitive information in default content</t>
  </si>
  <si>
    <t>This occurs when default files are left open after the installation of a service or application. Due to the type of information they divulge, such as the type and version of the Web server being used, the existence of default files on a Web server poses a threat.</t>
  </si>
  <si>
    <t>In order to fix it, all default files that are not required for the server's operation must be removed, including the default pages that were installed after the server.</t>
  </si>
  <si>
    <r>
      <rPr>
        <rFont val="Arial"/>
        <color rgb="FF000000"/>
        <sz val="10.0"/>
      </rPr>
      <t xml:space="preserve">- https://owasp.org/www-project-web-security-testing-guide/latest/4-Web_Application_Security_Testing/01-Information_Gathering/02-Fingerprint_Web_Server
- https://owasp.org/www-project-web-security-testing-guide/latest/4-Web_Application_Security_Testing/01-Information_Gathering/04-Enumerate_Applications_on_Webserver
- </t>
    </r>
    <r>
      <rPr>
        <rFont val="Arial"/>
        <color rgb="FF000000"/>
        <sz val="10.0"/>
        <u/>
      </rPr>
      <t>https://owasp.org/www-project-web-security-testing-guide/latest/4-Web_Application_Security_Testing/01-Information_Gathering/08-Fingerprint_Web_Application_Framework</t>
    </r>
  </si>
  <si>
    <t>CVSS:3.1/AV:N/AC:L/PR:N/UI:N/S:U/C:H/I:N/A:N</t>
  </si>
  <si>
    <t>Disclosure of internal server paths and directories</t>
  </si>
  <si>
    <t>This fact arises whenever the absolute path of a web server or an application hosted on it can be determined using any mechanism, such as by sending an error message, tracking the sending of parameters, etc.
The server's absolute directory, where the web content is stored, can be found.</t>
  </si>
  <si>
    <t>Depending on the kind of flaw that led to the disclosure, the best course of action will vary. If it was obtained following an error message, it is essential to swap out these server error messages with a generic message that merely reports an abnormal situation without going into further detail regarding its cause. It is necessary to alter the application logic so that only relative paths are displayed or not at all if that path has been made public by an application parameter.
It is advised to swap out the server error messages for a generic message that simply states that something is abnormal without going into further detail as to why.
The configuration file must be used in order to accomplish this.</t>
  </si>
  <si>
    <r>
      <rPr>
        <rFont val="Arial"/>
        <color rgb="FF000000"/>
        <sz val="10.0"/>
      </rPr>
      <t xml:space="preserve">- https://owasp.org/www-project-web-security-testing-guide/latest/4-Web_Application_Security_Testing/01-Information_Gathering/04-Enumerate_Applications_on_Webserver
- </t>
    </r>
    <r>
      <rPr>
        <rFont val="Arial"/>
        <color rgb="FF000000"/>
        <sz val="10.0"/>
        <u/>
      </rPr>
      <t>https://cwe.mitre.org/data/definitions/538.html</t>
    </r>
    <r>
      <rPr>
        <rFont val="Arial"/>
        <color rgb="FF000000"/>
        <sz val="10.0"/>
      </rPr>
      <t xml:space="preserve">
- </t>
    </r>
    <r>
      <rPr>
        <rFont val="Arial"/>
        <color rgb="FF000000"/>
        <sz val="10.0"/>
        <u/>
      </rPr>
      <t>https://www.owasp.org/index.php/Full_Path_Disclosure</t>
    </r>
  </si>
  <si>
    <t>4.3.2</t>
  </si>
  <si>
    <t>Directory listing</t>
  </si>
  <si>
    <t>Directory listing is a feature that, when enabled, causes web servers to list the contents of a directory when no index file (eg index.php or index.html) is present. Therefore, if a request is made to a directory where directory listing is enabled, and there is no index file, even if there are files from a web application, the web server sends a directory listing as a response.
When this happens there is a data leakage problem, and attackers can use this data to build other attacks, including direct hit vulnerabilities like XSS. This can be useful in development environments but is not a good practice for production servers.
The fact that a web server allows listing a directory has several security implications:
- Allows users to download certain files or access certain directories that would not otherwise be possible.
- It can display information that helps an attacker find out technical details about the web server.
- Shows all the contents of the directory, without discriminating between files that can be public, and those that should remain private.
This is often accidental, as a default web server displays a directory listing in case the index file is invalid or does not exist.</t>
  </si>
  <si>
    <t>- Confidentiality: Read Files or Directories: Exposing the contents of a directory can lead to an attacker gaining access to source code or providing useful information for the attacker to devise exploits, such as creation times of files or any information that may be encoded in file names. The directory listing may also compromise private or confidential data.</t>
  </si>
  <si>
    <t>Configure properly. The web servers, whether NGINX, Apache, or IIS, must be set up so that neither the directory listing nor user navigation through the paths is permitted.
For instance, on an Apache web server, you need to create an.htaccess file in the appropriate application directory to disable directory listing. The following lines can be added to the httpd.conf file or swapped out for the ones already there:
&lt;Directory /{YOUR DIRECTORY}&gt;
Options FollowSymLinks
&lt;/Directory&gt;
As you can see from the sample code above, in order to safely disable the directory listing feature on an Apache web server, you must remove the Indexes and MultiViews statements.</t>
  </si>
  <si>
    <r>
      <rPr>
        <rFont val="Arial"/>
        <color rgb="FF000000"/>
        <sz val="10.0"/>
      </rPr>
      <t xml:space="preserve">- https://owasp.org/www-project-web-security-testing-guide/latest/4-Web_Application_Security_Testing/01-Information_Gathering/04-Enumerate_Applications_on_Webserver
- </t>
    </r>
    <r>
      <rPr>
        <rFont val="Arial"/>
        <color rgb="FF000000"/>
        <sz val="10.0"/>
        <u/>
      </rPr>
      <t>https://cwe.mitre.org/data/definitions/548.html</t>
    </r>
  </si>
  <si>
    <t>CVSS:3.1/AV:N/AC:H/PR:N/UI:N/S:U/C:L/I:L/A:N</t>
  </si>
  <si>
    <t>9.1.3, 9.2.2</t>
  </si>
  <si>
    <t>WSTG-CRYP-01, WSTG-CRYP-03</t>
  </si>
  <si>
    <t>SSL/TLS encryption</t>
  </si>
  <si>
    <t>Absence of SSL/TLS encryption</t>
  </si>
  <si>
    <t>311, 319</t>
  </si>
  <si>
    <t>Instead of the HTTPs protocol, HTTP is used to communicate with the web server. To stop an attacker from reading or altering the data sent between the client and server, it must be encrypted and protected. The most common method for doing this is through HTTPS, which substitutes the Secure Socket Layer (SSL) protocol for the Transport Layer Security (TLS) protocol. By displaying a trusted digital certificate, the server can use TLS to show the client that it is connected to the right server.
Over the years, a large number of cryptographic weaknesses have been identified in the SSL and TLS protocols, as well as in the ciphers they use. In addition, many of the implementations of these protocols have also had serious vulnerabilities. Therefore, it is important to check that sites are not only implementing TLS, but that they are doing so in a secure manner.</t>
  </si>
  <si>
    <t>- Confidentiality: Read Application Data: An attacker may be able to decrypt the data using brute force attacks.</t>
  </si>
  <si>
    <t>The web server must be configured in order to support HTTPs. Additionally, it is practical to use the HSTS header and switch all HTTP requests to the HTTPs protocol.</t>
  </si>
  <si>
    <t>- https://owasp.org/www-project-web-security-testing-guide/latest/4-Web_Application_Security_Testing/01-Information_Gathering/04-Enumerate_Applications_on_Webserver
- https://owasp.org/www-project-web-security-testing-guide/latest/4-Web_Application_Security_Testing/09-Testing_for_Weak_Cryptography/01-Testing_for_Weak_Transport_Layer_Security
- https://owasp.org/www-project-web-security-testing-guide/latest/4-Web_Application_Security_Testing/09-Testing_for_Weak_Cryptography/04-Testing_for_Weak_Encryption
- https://cwe.mitre.org/data/definitions/311.html
- https://cheatsheetseries.owasp.org/cheatsheets/HTTP_Strict_Transport_Security_Cheat_Sheet.html
- https://cheatsheetseries.owasp.org/cheatsheets/Transport_Layer_Protection_Cheat_Sheet.html
- https://wiki.owasp.org/index.php/Testing_for_Weak_SSL/TLS_Ciphers,_Insufficient_Transport_Layer_Protection_(OTG-CRYPST-001)</t>
  </si>
  <si>
    <t>Mixed content</t>
  </si>
  <si>
    <t>319, 16</t>
  </si>
  <si>
    <t>Content uploaded using the HTTP protocol is used by the web application, which uses the HTTPs protocol. Since any data uploaded via HTTP can be intercepted and altered by an attacker, this practice is regarded as being insufficient.</t>
  </si>
  <si>
    <r>
      <rPr>
        <rFont val="Arial"/>
        <color rgb="FF000000"/>
        <sz val="10.0"/>
      </rPr>
      <t xml:space="preserve">- https://owasp.org/www-project-web-security-testing-guide/stable/4-Web_Application_Security_Testing/09-Testing_for_Weak_Cryptography/01-Testing_for_Weak_Transport_Layer_Security
- https://owasp.org/www-project-web-security-testing-guide/stable/4-Web_Application_Security_Testing/09-Testing_for_Weak_Cryptography/03-Testing_for_Sensitive_Information_Sent_via_Unencrypted_Channels
</t>
    </r>
    <r>
      <rPr>
        <rFont val="Arial"/>
        <color rgb="FF000000"/>
        <sz val="10.0"/>
        <u/>
      </rPr>
      <t xml:space="preserve">- https://cwe.mitre.org/data/definitions/16.html
</t>
    </r>
    <r>
      <rPr>
        <rFont val="Arial"/>
        <color rgb="FF000000"/>
        <sz val="10.0"/>
      </rPr>
      <t>- https://cwe.mitre.org/data/definitions/319.html</t>
    </r>
    <r>
      <rPr>
        <rFont val="Arial"/>
        <color rgb="FF000000"/>
        <sz val="10.0"/>
      </rPr>
      <t xml:space="preserve">
</t>
    </r>
    <r>
      <rPr>
        <rFont val="Arial"/>
        <color rgb="FF000000"/>
        <sz val="10.0"/>
      </rPr>
      <t xml:space="preserve">- </t>
    </r>
    <r>
      <rPr>
        <rFont val="Arial"/>
        <color rgb="FF000000"/>
        <sz val="10.0"/>
        <u/>
      </rPr>
      <t>https://capec.mitre.org/data/definitions/117.html</t>
    </r>
  </si>
  <si>
    <t>2.8.3, 6.2.3, 6.2.5, 6.2.7</t>
  </si>
  <si>
    <t>WSTG-CRYP-04</t>
  </si>
  <si>
    <t>Weak Encryption algorithms</t>
  </si>
  <si>
    <t>326, 327, 310</t>
  </si>
  <si>
    <t>Numerous flaws in the web server's configuration of the SSL/TLS service could lead to insecure communication between the client and the server.
The encryption algorithms used by the SSL/TLS service running on the server are regarded as being weak or having known vulnerabilities.</t>
  </si>
  <si>
    <t>86, 22</t>
  </si>
  <si>
    <t>- Confidentiality: Read Application Data: The attacker may be able to read sensitive information
-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t>
  </si>
  <si>
    <t>Allow only TLS connections with encryption that is regarded as secure in versions 1.2 or 1.3.</t>
  </si>
  <si>
    <r>
      <rPr>
        <rFont val="Arial"/>
        <color rgb="FF000000"/>
        <sz val="10.0"/>
        <u/>
      </rPr>
      <t xml:space="preserve">- https://owasp.org/www-project-web-security-testing-guide/stable/4-Web_Application_Security_Testing/09-Testing_for_Weak_Cryptography/04-Testing_for_Weak_Encryption
</t>
    </r>
    <r>
      <rPr>
        <rFont val="Arial"/>
        <color rgb="FF000000"/>
        <sz val="10.0"/>
        <u/>
      </rPr>
      <t>- https://cwe.mitre.org/data/definitions/310.html</t>
    </r>
    <r>
      <rPr>
        <rFont val="Arial"/>
        <color rgb="FF000000"/>
        <sz val="10.0"/>
        <u/>
      </rPr>
      <t xml:space="preserve">
</t>
    </r>
    <r>
      <rPr>
        <rFont val="Arial"/>
        <color rgb="FF000000"/>
        <sz val="10.0"/>
        <u/>
      </rPr>
      <t xml:space="preserve">- </t>
    </r>
    <r>
      <rPr>
        <rFont val="Arial"/>
        <color rgb="FF000000"/>
        <sz val="10.0"/>
        <u/>
      </rPr>
      <t>https://cwe.mitre.org/data/definitions/327.html</t>
    </r>
  </si>
  <si>
    <t>WSTG-CRYP-01</t>
  </si>
  <si>
    <t>Use of Obsolete SSL/TLS Protocol Versions</t>
  </si>
  <si>
    <t>To stop an attacker from reading or altering the data sent between the client and server, it must be encrypted and protected. The most popular method for doing this is HTTPS, which substitutes the outdated Secure Socket Layer (SSL) protocol with the Transport Layer Security (TLS) protocol. By displaying a trusted digital certificate, the server can use TLS to show the client that it is connected to the right server.</t>
  </si>
  <si>
    <t>On the web server, insecure variants of the SSL/TLS protocol must be disabled.</t>
  </si>
  <si>
    <r>
      <rPr>
        <rFont val="Arial"/>
        <color rgb="FF000000"/>
        <sz val="10.0"/>
        <u/>
      </rPr>
      <t xml:space="preserve">- https://owasp.org/www-project-web-security-testing-guide/stable/4-Web_Application_Security_Testing/09-Testing_for_Weak_Cryptography/01-Testing_for_Weak_Transport_Layer_Security
</t>
    </r>
    <r>
      <rPr>
        <rFont val="Arial"/>
        <color rgb="FF000000"/>
        <sz val="10.0"/>
      </rPr>
      <t xml:space="preserve">- </t>
    </r>
    <r>
      <rPr>
        <rFont val="Arial"/>
        <color rgb="FF000000"/>
        <sz val="10.0"/>
        <u/>
      </rPr>
      <t>https://cwe.mitre.org/data/definitions/326.html</t>
    </r>
  </si>
  <si>
    <t>Secure Client-Initiated Renegotiation</t>
  </si>
  <si>
    <t>On the server side compared to the client side, more resources are used during SSL/TLS connection negotiation. In the event that the server permits the client to request a connection renegotiation, an attacker might take advantage of this feature to send out numerous negotiation requests, using up server resources and possibly resulting in a denial of service (DoS).</t>
  </si>
  <si>
    <t>To address the vulnerability, it is advised to apply the most recent patch. It is essential to update to version 0.9.8l or later on systems running OpenSSL. On the other hand, it is also possible to disable the client's initiation of renegotiation as a mitigation without the need for an update.</t>
  </si>
  <si>
    <r>
      <rPr>
        <rFont val="Arial"/>
        <color rgb="FF000000"/>
        <sz val="10.0"/>
      </rPr>
      <t xml:space="preserve">- </t>
    </r>
    <r>
      <rPr>
        <rFont val="Arial"/>
        <color rgb="FF000000"/>
        <sz val="10.0"/>
        <u/>
      </rPr>
      <t>https://owasp.org/www-project-web-security-testing-guide/stable/4-Web_Application_Security_Testing/09-Testing_for_Weak_Cryptography/01-Testing_for_Weak_Transport_Layer_Security</t>
    </r>
  </si>
  <si>
    <t>WSTG-CRYP-01, WSTG-CRYP-04</t>
  </si>
  <si>
    <t>Untrusted Digital Certificate</t>
  </si>
  <si>
    <t>The server's digital certificate is insecure and unreliable due to some incorrect parameters, which increases the risk of confidentiality or dependability to the system.</t>
  </si>
  <si>
    <t>- Other: Technical Impact: Varies by Context</t>
  </si>
  <si>
    <t>It is advised to create a digital certificate that browsers recognize as reliable (issued by a recognized authority, within the validity period and with the common name of the certificate equal to the name of the Web site offering the services).</t>
  </si>
  <si>
    <r>
      <rPr>
        <rFont val="Arial"/>
        <color rgb="FF000000"/>
        <sz val="10.0"/>
      </rPr>
      <t xml:space="preserve">- https://owasp.org/www-project-web-security-testing-guide/stable/4-Web_Application_Security_Testing/09-Testing_for_Weak_Cryptography/01-Testing_for_Weak_Transport_Layer_Security
- https://owasp.org/www-project-web-security-testing-guide/stable/4-Web_Application_Security_Testing/09-Testing_for_Weak_Cryptography/04-Testing_for_Weak_Encryption
</t>
    </r>
    <r>
      <rPr>
        <rFont val="Arial"/>
        <color rgb="FF000000"/>
        <sz val="10.0"/>
        <u/>
      </rPr>
      <t>- https://cwe.mitre.org/data/definitions/16.html</t>
    </r>
  </si>
  <si>
    <t>CVSS:3.1/AV:N/AC:L/PR:N/UI:N/S:U/C:N/I:N/A:N</t>
  </si>
  <si>
    <t>9.2.4</t>
  </si>
  <si>
    <t>Improper check for certificate revocation (OCSP Stapling)</t>
  </si>
  <si>
    <t>To stop man-in-the-middle attacks on users of your applications, you should always be able to quickly recall these certificates whenever your certificate authority loses trust.</t>
  </si>
  <si>
    <t>107, 65, 40</t>
  </si>
  <si>
    <t>- Access Control: Gain Privileges or Assume Identity: Trust may be assigned to an entity who is not who it claims to be.
- Other: Other: Data from an untrusted (and possibly malicious) source may be integrated.
- Confidentiality: Read Application Data: Data may be disclosed to an entity impersonating a trusted entity, resulting in information disclosure.</t>
  </si>
  <si>
    <t>The keyset file on the secure signing computer, which is also where the signed and unsigned copies of the zone are stored, contains the trust anchor for the given zone. The signing procedure includes an automatic creation of this file.
A certificate revocation list (CRL) is a list, created and signed by a certificate authority (CA), which contains serial numbers of certificates that have been issued by that CA and are currently revoked. In addition to the serial number of the revoked certifications, the CRL also contains the reason for revocation for each certificate and the time the certificate was revoked. The serial number for each revoked certificate is kept in the CAs database and published in the CRL until the certificate expires.
The CRL entry for the revoked certificate is deleted once it has expired, and the CA is then free to delete the certificate from its database. The revoked certificate typically remains in the CRL for one publication period following the expiration of the certificate. You should always have access to this knowledge so that you can act quickly.</t>
  </si>
  <si>
    <t>- https://cwe.mitre.org/data/definitions/299.html</t>
  </si>
  <si>
    <t>CVSS:3.1/AV:N/AC:H/PR:N/UI:N/S:U/C:L/I:N/A:N</t>
  </si>
  <si>
    <t>9.2.1</t>
  </si>
  <si>
    <t>CA certificates</t>
  </si>
  <si>
    <t>An organization that issues digital certificates is known as a certificate authority (CA) in the field of cryptography. A digital certificate attests to the named subject of the certificate's ownership of a public key. A CA can occasionally fail and be removed from the browser. If your application uses a certificate issued by this CA, this will result in untrusted TLS connections.
An identity certificate that is signed by the same entity whose identity it certifies is known as a self-signed certificate. This phrase has nothing to do with who or what was responsible for carrying out the signing process. A self-signed certificate is one that was signed using a private key that belongs to the issuer.
In typical public key infrastructure (PKI) arrangements, a digital signature from a certificate authority (CA) attests that a particular public key certificate is valid. Each CA has one or more root keys; and the certificates associated with those public keys are ""trust anchors"" that use a special type of self-signed certificates. Establishing trust of the CA root certificate is dependent upon procedures beyond checking its digital signature.</t>
  </si>
  <si>
    <t>Install a trusted certificate from a reputable root CA on the server.</t>
  </si>
  <si>
    <r>
      <rPr>
        <rFont val="Arial"/>
        <sz val="10.0"/>
      </rPr>
      <t xml:space="preserve">- </t>
    </r>
    <r>
      <rPr>
        <rFont val="Arial"/>
        <color rgb="FF1155CC"/>
        <sz val="10.0"/>
        <u/>
      </rPr>
      <t>https://cwe.mitre.org/data/definitions/299.html</t>
    </r>
  </si>
  <si>
    <t>1.2.4</t>
  </si>
  <si>
    <t>Configuration and Deploy Management</t>
  </si>
  <si>
    <t>Ensure overall security</t>
  </si>
  <si>
    <t>Due to the fact that it receives a lot of attention during development, the primary authentication mechanism is frequently a good hardened functionality. This is typically not the case, though, for secondary authentication mechanisms like password-forget features or other alternate routes that could result in successful application authentication.</t>
  </si>
  <si>
    <t>-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t>
  </si>
  <si>
    <t>Make sure that all account identity authentication features (like update profile, forgotten password, disabled/lost token, help desk, or IVR) that could allow you to regain access to your account are at least as secure against hacking as the main authentication method.</t>
  </si>
  <si>
    <t>- https://cwe.mitre.org/data/definitions/306.html</t>
  </si>
  <si>
    <t>WSTG-CONF-01</t>
  </si>
  <si>
    <t>Outdated OS version (Known associated vulnerabilities)</t>
  </si>
  <si>
    <t>When the operating system version of the server running the application can be determined, this problem occurs.
Any type of information pertaining to the technology that underpins the web application should always be kept secret in order to hinder or outright prevent that once this information is known, targeted attacks against this software can be planned.</t>
  </si>
  <si>
    <t>- Other: Quality Degradation: The attacker is using a function that is no updated</t>
  </si>
  <si>
    <t>Updating the operating system to the most recent version is advised.</t>
  </si>
  <si>
    <r>
      <rPr>
        <rFont val="Arial"/>
        <color rgb="FF000000"/>
        <sz val="10.0"/>
        <u/>
      </rPr>
      <t xml:space="preserve">- https://owasp.org/www-project-web-security-testing-guide/latest/4-Web_Application_Security_Testing/02-Configuration_and_Deployment_Management_Testing/01-Test_Network_Infrastructure_Configuration
</t>
    </r>
    <r>
      <rPr>
        <rFont val="Arial"/>
        <color rgb="FF000000"/>
        <sz val="10.0"/>
        <u/>
      </rPr>
      <t>- https://cwe.mitre.org/data/definitions/477.html</t>
    </r>
  </si>
  <si>
    <t>14.2.1</t>
  </si>
  <si>
    <t>Outdated dependencies and libraries</t>
  </si>
  <si>
    <t>477, 1104, 1026</t>
  </si>
  <si>
    <t>Security researchers report and store vulnerabilities they find in libraries, modules, frameworks, platforms, or operating systems in the CVE list. Given that the list is available to everyone, it provides access for any attacker aiming to compromise an outdated web application.</t>
  </si>
  <si>
    <t>- Other: Reduce Maintainability: The attacker could find vulnerabilities of outdated components and use those to exploit new attack vectors.</t>
  </si>
  <si>
    <t>The main piece of advice is to always use the most recent dependencies and libraries that the manufacturer offers. Additionally, it is strongly advised to use tools like OWASP dependency check when running the application's libraries and modules through the SDLC. This program scans imported libraries and modules for known CVEs.</t>
  </si>
  <si>
    <r>
      <rPr>
        <rFont val="Arial"/>
        <color rgb="FF000000"/>
        <sz val="10.0"/>
        <u/>
      </rPr>
      <t xml:space="preserve">- https://owasp.org/www-project-web-security-testing-guide/latest/4-Web_Application_Security_Testing/02-Configuration_and_Deployment_Management_Testing/01-Test_Network_Infrastructure_Configuration
</t>
    </r>
    <r>
      <rPr>
        <rFont val="Arial"/>
        <color rgb="FF000000"/>
        <sz val="10.0"/>
        <u/>
      </rPr>
      <t>- https://cwe.mitre.org/data/definitions/477.html</t>
    </r>
  </si>
  <si>
    <t>WSTG-CONF-05</t>
  </si>
  <si>
    <t>Identification of management panels</t>
  </si>
  <si>
    <t>16, 200</t>
  </si>
  <si>
    <t>It is not advised for the administration panels or authentication panels for various applications to be publicly accessible on the internet. Therefore, it would be convenient to restrict access to the administration or authentication panels to VPN (Virtual Private Network) connections whenever possible.</t>
  </si>
  <si>
    <t>It is advised to use VPNs to connect to the organization's resources instead of opening administration or authentication panels to the Internet.</t>
  </si>
  <si>
    <r>
      <rPr>
        <rFont val="Arial"/>
        <color rgb="FF000000"/>
        <sz val="10.0"/>
        <u/>
      </rPr>
      <t xml:space="preserve">- https://owasp.org/www-project-web-security-testing-guide/latest/4-Web_Application_Security_Testing/02-Configuration_and_Deployment_Management_Testing/05-Enumerate_Infrastructure_and_Application_Admin_Interfaces
</t>
    </r>
    <r>
      <rPr>
        <rFont val="Arial"/>
        <color rgb="FF000000"/>
        <sz val="10.0"/>
      </rPr>
      <t xml:space="preserve">- </t>
    </r>
    <r>
      <rPr>
        <rFont val="Arial"/>
        <color rgb="FF000000"/>
        <sz val="10.0"/>
        <u/>
      </rPr>
      <t>https://cwe.mitre.org/data/definitions/16.html</t>
    </r>
  </si>
  <si>
    <t>14.1.3</t>
  </si>
  <si>
    <t>Server configuration not hardened</t>
  </si>
  <si>
    <t>Any part of the application stack, including the network services, platform, web server, application server, database, frameworks, custom code, pre-installed virtual machines, containers, or storage, is susceptible to security misconfiguration.
Attackers frequently gain unauthorized access to certain system data or functionality thanks to such flaws. Such flaws can occasionally compromise the entire system. The application and data protection requirements determine the business impact.</t>
  </si>
  <si>
    <t>Implementing secure installation procedures, such as:
- A repeatable hardening process that makes it fast and easy to deploy another environment that is properly locked down. Development, QA, and production environments should all be configured identically, with different credentials used in each environment. This process should be automated to minimize the effort required to setup a new secure environment.
- A minimal platform without any unnecessary features, components, documentation, and samples. Remove or do not install unused features and frameworks.
- A task to review and update the configurations appropriate to all security notes, updates and patches as part of the patch management process. In particular, review cloud storage permissions.
- A segmented application architecture that provides effective, secure separation between components or tenants, with segmentation, containerization, or cloud security groups (ACLs).
- Sending security directives to clients, e.g. Security Headers.
- An automated process to verify the effectiveness of the configurations and settings in all environments.</t>
  </si>
  <si>
    <r>
      <rPr>
        <rFont val="Arial"/>
        <color rgb="FF000000"/>
        <sz val="10.0"/>
        <u/>
      </rPr>
      <t xml:space="preserve">- https://owasp.org/www-project-web-security-testing-guide/latest/4-Web_Application_Security_Testing/02-Configuration_and_Deployment_Management_Testing/05-Enumerate_Infrastructure_and_Application_Admin_Interfaces
</t>
    </r>
    <r>
      <rPr>
        <rFont val="Arial"/>
        <color rgb="FF000000"/>
        <sz val="10.0"/>
      </rPr>
      <t xml:space="preserve">- </t>
    </r>
    <r>
      <rPr>
        <rFont val="Arial"/>
        <color rgb="FF000000"/>
        <sz val="10.0"/>
        <u/>
      </rPr>
      <t>https://cwe.mitre.org/data/definitions/16.html</t>
    </r>
  </si>
  <si>
    <t>WSTG-CONF-03</t>
  </si>
  <si>
    <t>Sensitive information in accessible logs</t>
  </si>
  <si>
    <t>532, 200</t>
  </si>
  <si>
    <t>A log is a record of the activities taking place within the networks and systems of an organization. Logs are made up of log entries, and each entry in a log contains details about a specific event that has taken place in a system or network.</t>
  </si>
  <si>
    <t>It is recommended to keep logs in a separate location and not on the web server itself. This also facilitates the aggregation of logs from different sources that refer to the same application (such as those from a web server farm) and also facilitates log analysis (which can be CPU intensive) without affecting the server itself. 
It is also recommended to implement a log rotation ensuring that:
- Logs are kept for the time defined in the security policy, no more and no less.
- Logs are compressed once rotated (this is a convenience, as it will mean that more logs will be stored for the same available disk space).
- The file system permissions of rotated log files are the same (or stricter) than those of the log files themselves. For example, web servers will need to write to the logs they use, but they do not actually need to write to the rotated logs, which means that the file permissions can be changed at rotation time to prevent the web server process from modifying them.
- Some servers may rotate logs when they reach a certain size. If this happens, make sure that an attacker cannot force log rotation to hide his or her trail.
Finally, implement access control so that the event log information is never visible to end users and analyze the logs periodically, for example based on error messages:
- Error messages 40x (not found). A large number of them coming from the same source could indicate that a CGI scanning tool is being used against the web server.
- 50x (server error) messages. These can be an indication that an attacker is abusing parts of the application that fail unexpectedly. For example, the early stages of a SQL injection attack will produce these error messages when the SQL query is not well constructed and its execution fails in the back end database.
Statistics or log analysis should not be generated, or stored, on the same server that produces the logs. Otherwise, an attacker could, through a web server vulnerability or improper configuration, access them and retrieve information similar to that which would be revealed by the log files themselves.</t>
  </si>
  <si>
    <r>
      <rPr>
        <rFont val="Arial"/>
        <color rgb="FF000000"/>
        <sz val="10.0"/>
        <u/>
      </rPr>
      <t xml:space="preserve">- https://owasp.org/www-project-web-security-testing-guide/latest/4-Web_Application_Security_Testing/02-Configuration_and_Deployment_Management_Testing/02-Test_Application_Platform_Configuration
</t>
    </r>
    <r>
      <rPr>
        <rFont val="Arial"/>
        <color rgb="FF000000"/>
        <sz val="10.0"/>
        <u/>
      </rPr>
      <t>- https://cwe.mitre.org/data/definitions/532.html</t>
    </r>
  </si>
  <si>
    <t>WSTG-CONF-04</t>
  </si>
  <si>
    <t>Backup file identification</t>
  </si>
  <si>
    <t>200, 530</t>
  </si>
  <si>
    <t>Files that are unrelated to the application but are created as a result of editing application files, after making backups while in use, or by leaving outdated or unreferenced files in the web tree are a significant source of vulnerability. On-the-fly editing and other administrative tasks on production web servers may unintentionally leave backup copies that were created automatically by the editor as they were being edited or by the administrator as they were compressing a group of files to create a backup.
Editing files may leave automatic backup copies of type .bak, .sav, .old, or ~. The web server does not have by default defined an interpretation for this type of files, so the result is usually either to display their contents or to proceed to download them.</t>
  </si>
  <si>
    <t>To remove the risk, it is necessary to delete the discovered backup file. It is necessary to routinely search the server for files with the extensions.bak,.bac,.sav,.old,.BAK,.BAC,.SAV,.OLD,.tar,.gz, and.tgz and remove them from the server in order to fix this type of defect generally.
In order to avoid having the file downloaded or the contents of the file displayed by the browser, it is also advised to configure the web server to be able to understand these extensions.
If the document root is on a file system that makes use of this technology, file system snapshots shouldn't be accessible via the web. Configure your web server to deny access to such directories, for example, in Apache a location directive like this should be used:
&lt;Location ~ ".snapshot"&gt;
Order deny,allow
Deny from all
&lt;/Location&gt;</t>
  </si>
  <si>
    <r>
      <rPr>
        <rFont val="Arial"/>
        <color rgb="FF000000"/>
        <sz val="10.0"/>
      </rPr>
      <t>- https://owasp.org/www-project-web-security-testing-guide/latest/4-Web_Application_Security_Testing/02-Configuration_and_Deployment_Management_Testing/04-Review_Old_Backup_and_Unreferenced_Files_for_Sensitive_Information
- https://cwe.mitre.org/data/definitions/200.html</t>
    </r>
    <r>
      <rPr>
        <rFont val="Arial"/>
        <color rgb="FF000000"/>
        <sz val="10.0"/>
      </rPr>
      <t xml:space="preserve">
</t>
    </r>
    <r>
      <rPr>
        <rFont val="Arial"/>
        <color rgb="FF000000"/>
        <sz val="10.0"/>
      </rPr>
      <t xml:space="preserve">- </t>
    </r>
    <r>
      <rPr>
        <rFont val="Arial"/>
        <color rgb="FF000000"/>
        <sz val="10.0"/>
        <u/>
      </rPr>
      <t>https://cwe.mitre.org/data/definitions/530.html</t>
    </r>
  </si>
  <si>
    <t>13.2.1</t>
  </si>
  <si>
    <t>WSTG-CONF-06</t>
  </si>
  <si>
    <t>Insecure HTTP methods enabled</t>
  </si>
  <si>
    <t>A variety of techniques are available through HTTP to carry out operations on the web server (the HTTP 1.1 standard refers to them as methods, but they are also commonly described as verbs). Although GET and POST are by far the most popular ways to access data from a web server, HTTP also supports a number of additional, less well-known ways. If the web server is configured incorrectly, some of these could be used maliciously.</t>
  </si>
  <si>
    <t>The methods that were determined to be superfluous in the server configuration must be deactivated.</t>
  </si>
  <si>
    <r>
      <rPr>
        <rFont val="Arial"/>
        <color rgb="FF000000"/>
        <sz val="10.0"/>
      </rPr>
      <t xml:space="preserve">- https://owasp.org/www-project-web-security-testing-guide/latest/4-Web_Application_Security_Testing/02-Configuration_and_Deployment_Management_Testing/06-Test_HTTP_Methods
- </t>
    </r>
    <r>
      <rPr>
        <rFont val="Arial"/>
        <color rgb="FF000000"/>
        <sz val="10.0"/>
        <u/>
      </rPr>
      <t>https://cwe.mitre.org/data/definitions/16.html</t>
    </r>
  </si>
  <si>
    <t>WSTG-CONF-07</t>
  </si>
  <si>
    <t>Lack of security HTTP headers</t>
  </si>
  <si>
    <t>16, 693</t>
  </si>
  <si>
    <t>Security headers are implemented as HTTP response headers that limit the potential for client-side vulnerability exploitation by instructing the browser how to behave in specific circumstances. The full security configuration needed to establish a secure connection with the client is not present in server responses.</t>
  </si>
  <si>
    <t>- Access Control: Bypass Protection Mechanism: Access control checks for specific user data or functionality can be bypassed.</t>
  </si>
  <si>
    <t>Implementation of all security HTTP headers in server responses is recommended. The recommended values are:
- Strict-Transport-Security (HSTS): max-age=31536000; includeSubDomains.
- Content-Security-Policy: default-src https: 'self'.
- X-XSS-Protection:1
- X-Frame-Options: 'DENY' (if not possible, 'SAMEORIGIN').
- X-Content-Type-Options: nosniff.
- Cache-Control: no-store.
- Referrer-Policy: 'no-referrer' (or 'same-origin').
- Permissions-Policy: Define the minimum allowed functions and deny the others.</t>
  </si>
  <si>
    <r>
      <rPr>
        <rFont val="Arial"/>
        <color rgb="FF000000"/>
        <sz val="10.0"/>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color rgb="FF000000"/>
        <sz val="10.0"/>
      </rPr>
      <t xml:space="preserve">ct
- </t>
    </r>
    <r>
      <rPr>
        <rFont val="Arial"/>
        <color rgb="FF000000"/>
        <sz val="10.0"/>
        <u/>
      </rPr>
      <t>https://owasp.org/www-project-top-ten/2017/A6_2017-Security_Misconfiguration</t>
    </r>
  </si>
  <si>
    <t>14.4.5</t>
  </si>
  <si>
    <t>Absence of HSTS (HTTP Strict Transport Security) header</t>
  </si>
  <si>
    <t>The "strict transport security" (HSTS) HTTP header is used to thwart attempts to intercept communications, cookies, etc. This mechanism allows a web server to declare that only secure HTTP connections—HTTP over TLS/SSL—are permitted for browser communication.</t>
  </si>
  <si>
    <t>- Access Control: Gain Privileges or Assume Identity: An attacker could gain unauthorized access to the system by retrieving legitimate user's authentication credentials</t>
  </si>
  <si>
    <t>Define the HTTP Strict-Transport-Security header, which instructs the client browser to automatically redirect requests received via the HTTP protocol to the HTTPS secure protocol rather than using or forcing an insecure protocol.
&lt;Strict-Transport-Security: max-age=60000; includeSubDomains&gt;</t>
  </si>
  <si>
    <r>
      <rPr>
        <rFont val="Arial"/>
        <sz val="10.0"/>
        <u/>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sz val="10.0"/>
        <u/>
      </rPr>
      <t xml:space="preserve">ct
- </t>
    </r>
    <r>
      <rPr>
        <rFont val="Arial"/>
        <sz val="10.0"/>
        <u/>
      </rPr>
      <t>https://owasp.org/www-project-top-ten/2017/A6_2017-Security_Misconfiguration</t>
    </r>
  </si>
  <si>
    <t>14.4.7</t>
  </si>
  <si>
    <t>Absence of X-Frame-Options header</t>
  </si>
  <si>
    <t>A user is tricked into using functionality on a hidden website by clicking on some other content on a bogus website using the Clickjacking vulnerability. The method is based on embedding a hidden button or link, for instance, within an iframe, on an actionable, visible web page (or pages). The user's anticipated decoy web page's content is overlaid by the iframe.</t>
  </si>
  <si>
    <t>- Access Control: Gain Privileges or Assume Identity: An attacker could gain privileges by modifying or reading critical data directly, or by accessing insufficiently-protected, privileged functionality.</t>
  </si>
  <si>
    <t>The X-Frame-Options header is supported by most contemporary web browsers. It is advised to set the web server up so that this header is enabled for all web pages. The SAMEORIGIN option should be used if the page is anticipated to contain only code from the server.</t>
  </si>
  <si>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https://wiki.owasp.org/index.php/OWASP_Secure_Headers_Project
- https://owasp.org/www-project-top-ten/2017/A6_2017-Security_Misconfiguration</t>
  </si>
  <si>
    <t>14.4.3</t>
  </si>
  <si>
    <t>Absence of Content Security Policy (CSP) header</t>
  </si>
  <si>
    <t>An HTTP response header that increases security is called Content-Security-Policy. With the help of this header, you can limit the resources that the browser can load, including JavaScript, CSS, and more.</t>
  </si>
  <si>
    <t>10, 1, 40, 22</t>
  </si>
  <si>
    <t>- Access Control: Gain Privileges or Assume Identity: An attacker could gain privileges by modifying or reading critical data directly, or by accessing insufficiently-protected, privileged functionality.
- Access Control: Bypass Protection Mechanism: Access control checks for specific user data or functionality can be bypassed.
- Confidentiality: Read Application Data: Data may be disclosed to an entity impersonating a trusted entity, resulting in information disclosure.
-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t>
  </si>
  <si>
    <t>By including the Content-Security-Policy header in the HTTP response headers, which tells the browser to apply the desired policies, you can enable CSP on a website. 
Content-Security-Policy: script-src https://example.com:*;&gt;</t>
  </si>
  <si>
    <r>
      <rPr>
        <rFont val="Arial"/>
        <sz val="10.0"/>
        <u/>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sz val="10.0"/>
        <u/>
      </rPr>
      <t xml:space="preserve">ct
- </t>
    </r>
    <r>
      <rPr>
        <rFont val="Arial"/>
        <sz val="10.0"/>
        <u/>
      </rPr>
      <t>https://owasp.org/www-project-top-ten/2017/A6_2017-Security_Misconfiguration</t>
    </r>
  </si>
  <si>
    <t>Absence of Cache Control header</t>
  </si>
  <si>
    <t>Directives for caching mechanisms are specified in the HTTP Cache-Control header.</t>
  </si>
  <si>
    <t>Create a Cache-Control header on your web server with the necessary instructions. The Pragma header value should be no-cache and the Cache-Control value should be no-cache, no-store if the page contains sensitive information.</t>
  </si>
  <si>
    <r>
      <rPr>
        <rFont val="Arial"/>
        <sz val="10.0"/>
        <u/>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sz val="10.0"/>
        <u/>
      </rPr>
      <t xml:space="preserve">ct
- </t>
    </r>
    <r>
      <rPr>
        <rFont val="Arial"/>
        <sz val="10.0"/>
        <u/>
      </rPr>
      <t>https://owasp.org/www-project-top-ten/2017/A6_2017-Security_Misconfiguration</t>
    </r>
  </si>
  <si>
    <t>Absence of Pragma header</t>
  </si>
  <si>
    <t>The Pragma header is an implementation-specific header that can impact the request-response chain in a number of ways. When the HTTP/1.1 Cache-Control header is not yet present, it is used for backward compatibility with earlier HTTP/1.0 cache versions.</t>
  </si>
  <si>
    <t>The Cache-Control header is the ideal way to specify a caching policy when at least HTTP/1.1 is used in server responses. The header for Pragma can be removed.</t>
  </si>
  <si>
    <r>
      <rPr>
        <rFont val="Arial"/>
        <sz val="10.0"/>
        <u/>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sz val="10.0"/>
        <u/>
      </rPr>
      <t xml:space="preserve">ct
- </t>
    </r>
    <r>
      <rPr>
        <rFont val="Arial"/>
        <sz val="10.0"/>
        <u/>
      </rPr>
      <t>https://owasp.org/www-project-top-ten/2017/A6_2017-Security_Misconfiguration</t>
    </r>
  </si>
  <si>
    <t>Absence of Feature Policy header</t>
  </si>
  <si>
    <t>Web developers can selectively enable, disable, and alter the behavior of specific APIs and web features in the browser by using the header Feature-Policy. Note that this header has been divided into a Permissions-Policy and a Document-Policy, and that it will be regarded as deprecated once all impacted features have been eliminated from the Feature-Policy.</t>
  </si>
  <si>
    <t>Below is an example of how to add the Feature-Policy header to web server responses: 
&lt;Feature-Policy: vibrate 'self'; usermedia *; sync-xhr 'self' https://example.com&gt;</t>
  </si>
  <si>
    <r>
      <rPr>
        <rFont val="Arial"/>
        <sz val="10.0"/>
        <u/>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sz val="10.0"/>
        <u/>
      </rPr>
      <t xml:space="preserve">ct
- </t>
    </r>
    <r>
      <rPr>
        <rFont val="Arial"/>
        <sz val="10.0"/>
        <u/>
      </rPr>
      <t>https://owasp.org/www-project-top-ten/2017/A6_2017-Security_Misconfiguration</t>
    </r>
  </si>
  <si>
    <t>Absence of Referrer Policy header</t>
  </si>
  <si>
    <t>Requests made from a document, and for navigations away from that document are associated with a Referer header. While the header can be suppressed for links with the noreferrer link type, authors might wish to control the Referer header more directly for a number of reasons:
- Privacy: a social networking site has a profile page for each of its users, and users add hyperlinks from their profile page to their favorite bands.
The social networking site might not wish to leak the user’s profile URL to the band web sites when other users follow those hyperlinks (because the profile URLs might reveal the identity of the owner of the profile).
Some social networking sites, however, might wish to inform the band web sites that the links originated from the social networking site but not reveal which specific user’s profile contained the links.
- Security: a web application uses HTTPS and a URL based session identifier. The web application might wish to link to HTTPS resources on other web sites without leaking the user’s session identifier in the URL. Alternatively, a web application may use URLs which themselves grant some capability. Controlling the referrer can help prevent these capability URLs from leaking 
via referrer headers.
Note that there are other ways for capability URLs to leak, and controlling the referrer is not enough to control all those potential leaks.
- Trackback: a blog hosted over HTTPS might wish to link to a blog hosted over HTTP and receive trackback links.</t>
  </si>
  <si>
    <t>Referrer Policy How much referrer data, which is transmitted via the Referer header, should be included with requests is controlled by the HTTP header. The Referer header has a lot of good intentions, but it also has unfavorable effects on user security and privacy. The following values ought to be configured in the policy:
Referrer-Policy: no-referrer
Referrer-Policy: same-origin</t>
  </si>
  <si>
    <t>- https://cwe.mitre.org/data/definitions/116.html</t>
  </si>
  <si>
    <t>14.4.4</t>
  </si>
  <si>
    <t>Absence of X-Content-Type-Options header</t>
  </si>
  <si>
    <t>In order to safeguard against Reflective File Download and other types of injections, certain API callbacks must have security headers that are properly configured.
Additionally, confirm whether user input is reflected in the API response and whether it is dynamic. If so, in order to stop XSS and same origin method execution attacks, you must validate and encode the input.</t>
  </si>
  <si>
    <t>Sanitize your API's input; escaping is insufficient in this case; they should only permit alphanumeric. Make sure that X-Content-Type-Options are present in every API response. to stop the browser from interpreting files as something other than what the content type has declared, use nosniff (this helps prevent XSS if the page is interpreted as html or js).
Add
Content-Disposition: attachment; filename="filename.extension"
with extension corresponding the file extension and contenttype, on APIs that are not going to be rendered</t>
  </si>
  <si>
    <t>8.1.1</t>
  </si>
  <si>
    <t>Anti-Caching header (Server-side)</t>
  </si>
  <si>
    <t>Anti-caching headers prevents sensitive data from being stored on reverse proxies, load balancers and application cache modules. By not implementing this headers correctly, sensitive information may be stored within the cache of these modules and may be exposed.
Let's see two examples of improperly configured headers:
Cache-Control: max-age=315360000, public: the response may be stored by any cache
Cache-Control: private: the response may be stored by a browser's cache</t>
  </si>
  <si>
    <t>This vulnerability will be reduced if the anti-caching headers are properly implemented. An appropriately used anti-caching header will resemble:
Cache-Control: no-store
Pragma: no-cache (only for backwards compatibility with HTTP/1.0 clients)</t>
  </si>
  <si>
    <t>- https://cwe.mitre.org/data/definitions/524.html</t>
  </si>
  <si>
    <t>14.4.1</t>
  </si>
  <si>
    <t>Unsafe Content-Type header within the response</t>
  </si>
  <si>
    <t>Setting the proper content headers is crucial for strengthening the security of your applications because it lowers your exposure to drive-by download attacks and websites hosting user-uploaded content that, due to clever naming, MS Internet Explorer may mistake for executable or dynamic HTML files, creating security flaws.</t>
  </si>
  <si>
    <t>An example of a safe Content-type header would be:
Content-Type: text/html; charset=UTF8
Content-Type: application/json;</t>
  </si>
  <si>
    <t>- https://cwe.mitre.org/data/definitions/173.html</t>
  </si>
  <si>
    <t>WSTG-CONF-09</t>
  </si>
  <si>
    <t>Excessive file and directory permissions</t>
  </si>
  <si>
    <t>Giving a resource a permission setting that allows access to a larger group of users than necessary runs the risk of exposing sensitive data or allowing unauthorized individuals to change the resource. When the resource is connected to program configuration, execution, or sensitive user data, this is especially risky.
A clear example is an execution file that may be executed by unauthorized users. Another example is that account information or the value of a token to access an API (increasingly common in today's web services or microservices) may be stored in a configuration file whose permissions are set by default to be readable by everyone from the installation. This sensitive data can be exposed by malicious internal users or by a remote attacker who has compromised the service with other vulnerabilities, but has low privileges.</t>
  </si>
  <si>
    <t>42, 45</t>
  </si>
  <si>
    <t>- Confidentiality: Read Application Data: The injected code could access restricted data / files.
- Confidentiality: Read Files or Directories: An attacker could read sensitive data, either by reading the data directly from a data store that is not properly restricted, or by accessing insufficiently-protected, privileged functionality to read the data.</t>
  </si>
  <si>
    <t>Setting file and directory permissions correctly will help to address this vulnerability by preventing unauthorized users from needlessly accessing vital resources.</t>
  </si>
  <si>
    <r>
      <rPr>
        <rFont val="Arial"/>
        <color rgb="FF000000"/>
        <sz val="10.0"/>
        <u/>
      </rPr>
      <t xml:space="preserve">- https://owasp.org/www-project-web-security-testing-guide/latest/4-Web_Application_Security_Testing/02-Configuration_and_Deployment_Management_Testing/09-Test_File_Permission
</t>
    </r>
    <r>
      <rPr>
        <rFont val="Arial"/>
        <color rgb="FF000000"/>
        <sz val="10.0"/>
        <u/>
      </rPr>
      <t>- https://cwe.mitre.org/data/definitions/732.html</t>
    </r>
  </si>
  <si>
    <t>CVSS:3.1/AV:N/AC:L/PR:N/UI:N/S:U/C:N/I:N/A:L</t>
  </si>
  <si>
    <t>11.1.3, 11.1.4</t>
  </si>
  <si>
    <t>Allocation of Resources Without Limits or Throttling</t>
  </si>
  <si>
    <t>In contravention of the intended security policy for that actor, the software allocates a reusable resource or set of resources on the actor's behalf without imposing any limitations on the size or quantity of resources that can be allocated.</t>
  </si>
  <si>
    <t>- Availability: DoS: Resource Consumption (Other): When allocating resources without limits, an attacker could prevent other systems, applications, or processes from accessing the same type of resource.</t>
  </si>
  <si>
    <t>Requirements
- Clearly specify the minimum and maximum expectations for capabilities, and dictate which behaviours are acceptable when resource allocation reaches limits.
Architecture and Design
- Limit the amount of resources that are accessible to unprivileged users. Set per-user limits for resources. Allow the system administrator to define these limits. Be careful to avoid 410.
- Design throttling mechanisms into the system architecture. The best protection is to limit the amount of resources that an unauthorized user can cause to be expended. A strong authentication and access control model will help prevent such attacks from occurring in the first place, and it will help the administrator to identify who is committing the abuse. The login application should be protected against DoS attacks as much as possible. Limiting the database access, perhaps by caching result sets, can help minimize the resources expended. To further limit the potential for a DoS attack, consider tracking the rate of requests received from users and blocking requests that exceed a defined rate threshold.
- Ensure that protocols have specific limits of scale placed on them.
- For any security checks that are performed on the client side, ensure that these checks are duplicated on the server side, in order to avoid 602: Client-Side Enforcement of Server-Side Security. Attackers can bypass the client-side checks by modifying values after the checks have been performed, or by changing the client to remove the client-side checks entirely. Then, these modified values would be submitted to the server.
Implementation
- Assume all input is malicious. Use an "accept known good" input validation strategy, i.e., use a list of acceptable inputs that strictly conform to specifications. Reject any input that does not strictly conform to specifications, or transform it into something that does.
-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colours such as "red" or "blue."
-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t>
  </si>
  <si>
    <t>- https://cwe.mitre.org/data/definitions/770.html</t>
  </si>
  <si>
    <t>WSTG-IDNT-04</t>
  </si>
  <si>
    <t>Identity Management</t>
  </si>
  <si>
    <t>Account (users) enumeration</t>
  </si>
  <si>
    <t>203, 204, 200</t>
  </si>
  <si>
    <t>Due to configuration errors or intentional design choices, web applications frequently make it clear whether a username already exists on the system. For instance, when incorrect credentials are sent, the resulting message can sometimes indicate whether the username already exists in the system or whether the password was entered incorrectly. An attacker can use the information they have collected to compile a user list for the system. By employing a brute force attack or a default username and password attack, for instance, this information can be used to attack the web application.</t>
  </si>
  <si>
    <t>86, 1</t>
  </si>
  <si>
    <t>- Confidentiality: Read Application Data: The attacker may be able to read sensitive information
- Access Control: Bypass Protection Mechanism: Access control checks for specific user data or functionality can be bypassed.</t>
  </si>
  <si>
    <t>There are several recommendations to avoid this type of vulnerabilities. The best solution is to apply some or all of them as appropriate:
- Avoid using any public data (alias, email, etc.) as username to authenticate in the application. This data should be private and only known by the user.
- During the development phase, optimize the user authentication process to avoid "high" response times during authentication.
- Do not use informative messages that aid in guessing the existence of user names.
- Avoid different behaviors in the web application depending on the existence of usernames.
- Delegate the generation of usernames to the web application. The generator used should be completely random and never sequential since it would be predictable.</t>
  </si>
  <si>
    <t>- https://owasp.org/www-project-web-security-testing-guide/latest/4-Web_Application_Security_Testing/03-Identity_Management_Testing/04-Testing_for_Account_Enumeration_and_Guessable_User_Account
- https://cwe.mitre.org/data/definitions/203.html
- https://cwe.mitre.org/data/definitions/204.html
- https://cwe.mitre.org/data/definitions/200.html</t>
  </si>
  <si>
    <t>WSTG-IDNT-03</t>
  </si>
  <si>
    <t>Insecure user registration process</t>
  </si>
  <si>
    <t>The provision of system access to users is automated (or partially automated) by some web applications' user registration process. Depending on the system's security requirements, the identity requirements for access can range from positive identification to none at all. Due to the size of their user bases, many public applications completely automate the registration and provisioning processes. A hacker could use this vulnerability to control other user accounts, for example, if best practices are not followed when automating the registration process.</t>
  </si>
  <si>
    <t>- Access Control: Execute Unauthorized Code or Commands: This weakness can lead to the exposure of resources or functionality to unintended actors, possibly providing attackers with sensitive information or even execute arbitrary code.</t>
  </si>
  <si>
    <t>It is advised to put in place identification and verification requirements that are in line with the security requirements of the data that the credentials are protecting.</t>
  </si>
  <si>
    <t>- https://owasp.org/www-project-web-security-testing-guide/latest/4-Web_Application_Security_Testing/03-Identity_Management_Testing/02-Test_User_Registration_Process
- https://cwe.mitre.org/data/definitions/287.html</t>
  </si>
  <si>
    <t>CVSS:3.1/AV:N/AC:L/PR:L/UI:N/S:U/C:L/I:L/A:N</t>
  </si>
  <si>
    <t>3.2.1</t>
  </si>
  <si>
    <t>The login functionality should always generate a new session id</t>
  </si>
  <si>
    <t>A new session cookie should be created by the application each time a user is successfully authenticated.</t>
  </si>
  <si>
    <t>- Access Control: Gain Privileges or Assume Identity: The application does not invalidate any existing session identifier and gives an attacker the opportunity to steal authenticated sessions.</t>
  </si>
  <si>
    <t>After a successful login, the login functionality should always create (and use) a new session ID. This is done to stop an attacker from attacking your users using a session fixation attack.
Some frameworks, such as.net applications, do not let you change the session ID when you log in. You could add an extra random cookie with a strong token on login whenever this issue arises and store the value in a session variable.
Now that authentication depends on more than just the session ID and the random cookie cannot be predicted or fixed by an attacker, you can compare the cookie value with the session variable to prevent session fixation.</t>
  </si>
  <si>
    <t>- https://cwe.mitre.org/data/definitions/384.html</t>
  </si>
  <si>
    <t>2.1.1, 2.1.10, 2.1.11, 2.1.2, 2.1.3, 2.1.4, 2.1.9</t>
  </si>
  <si>
    <t>WSTG-ATHN-07</t>
  </si>
  <si>
    <t>Authentication</t>
  </si>
  <si>
    <t>Weaknesses in password policy</t>
  </si>
  <si>
    <t>521, 263</t>
  </si>
  <si>
    <t>All of the security features incorporated into the technological infrastructure can be exposed by a lax password policy. Without utilizing any other vulnerabilities, guessing a password would grant access to legitimate systems. It frequently occurs in the domains of large organizations, where the administrator's users with higher privileges are completely forgotten in favor of the regular users with restricted access to which a strict password policy is applied. In other words, in contrast to a user with limited privileges, an administrator user can use a password that is deemed weak. To make it simple for new users to connect, many services come with default usernames and passwords at first. The crucial step of changing this information is frequently overlooked, leaving the system accessible using what are known as the default credentials.</t>
  </si>
  <si>
    <t>14, 9</t>
  </si>
  <si>
    <t>- Access Control: Gain Privileges or Assume Identity: As passwords age, the probability that they are compromised grows.
- Access Control: Gain Privileges or Assume Identity: An attacker could easily guess user passwords and gain access user accounts.</t>
  </si>
  <si>
    <t>Establish a strong password policy that requires the user to:
- A minimum password length of 8 characters
Use all character types, including capital and lowercase letters, numbers, and special characters.
- Making use of an effective encryption algorithm like AES-128 or SHA-256
- Check to see if the blank password is prohibited.
- Steer clear of using the user identifier (or any subset of it) as a password.
- Regularly force the change.
- Prevent users from using previous passwords.</t>
  </si>
  <si>
    <r>
      <rPr>
        <rFont val="Arial"/>
        <color rgb="FF000000"/>
        <sz val="10.0"/>
      </rPr>
      <t>- https://owasp.org/www-project-web-security-testing-guide/latest/4-Web_Application_Security_Testing/04-Authentication_Testing/02-Testing_for_Default_Credentials
- https://owasp.org/www-project-web-security-testing-guide/latest/4-Web_Application_Security_Testing/04-Authentication_Testing/07-Testing_for_Weak_Password_Policy</t>
    </r>
    <r>
      <rPr>
        <rFont val="Arial"/>
        <color rgb="FF000000"/>
        <sz val="10.0"/>
      </rPr>
      <t xml:space="preserve">
</t>
    </r>
    <r>
      <rPr>
        <rFont val="Arial"/>
        <color rgb="FF000000"/>
        <sz val="10.0"/>
      </rPr>
      <t xml:space="preserve">- </t>
    </r>
    <r>
      <rPr>
        <rFont val="Arial"/>
        <color rgb="FF000000"/>
        <sz val="10.0"/>
        <u/>
      </rPr>
      <t>https://cwe.mitre.org/data/definitions/521.html</t>
    </r>
  </si>
  <si>
    <t>2.1.10</t>
  </si>
  <si>
    <t>No password rotation policy</t>
  </si>
  <si>
    <t>Some policies require users to change passwords periodically, often every 90 or 180 days.
The benefit of password expiration, however, is debatable. Systems that implement such policies sometimes prevent users from picking a password too close to a previous selection.
This policy can often backfire. Some users find it hard to devise "good" passwords that are also easy to remember, so if people are required to choose many passwords because they have to change them often, they end up using much weaker passwords; the policy also encourages users to write passwords down. Also, if the policy prevents a user from repeating a recent password, this requires that there is a database in existence of everyone's recent passwords (or their hashes) instead of having the old ones erased from memory. Finally, users may change their password repeatedly within a few minutes, and then change back to the one they really want to use, circumventing the password change policy altogether.</t>
  </si>
  <si>
    <t>- Access Control: Gain Privileges or Assume Identity: As passwords age, the probability that they are compromised grows.</t>
  </si>
  <si>
    <t>Only when the application's enforced password strength is no longer strong enough to withstand brute force attacks due to an increase in computing power can users be made to update their passwords.</t>
  </si>
  <si>
    <t>- https://cwe.mitre.org/data/definitions/263.html</t>
  </si>
  <si>
    <t>2.1.5</t>
  </si>
  <si>
    <t>Permit password change</t>
  </si>
  <si>
    <t>Users ought to have the option of changing their password whenever necessary. Consider, for instance, the situation where they frequently use the same password across different applications. Users must immediately update their login information in each application they have registered for if their password is compromised. Therefore, there is a chance that a user's account could be compromised if the application does not give him access to a password update feature.</t>
  </si>
  <si>
    <t>1, 14</t>
  </si>
  <si>
    <t>- Access Control: Bypass Protection Mechanism: Access control checks for specific user data or functionality can be bypassed.
- Access Control: Gain Privileges or Assume Identity: As passwords age, the probability that they are compromised grows.</t>
  </si>
  <si>
    <t>Applications should offer a feature that enables the user to modify their own password.</t>
  </si>
  <si>
    <t>- https://cwe.mitre.org/data/definitions/620.html</t>
  </si>
  <si>
    <t>2.1.7</t>
  </si>
  <si>
    <t>Verify breached passwords</t>
  </si>
  <si>
    <t>Over the years, breaches have resulted in the release of numerous databases containing stolen credentials. Users are subject to dictionary attacks if they select compromised passwords.</t>
  </si>
  <si>
    <t>- Access Control: Gain Privileges or Assume Identity: An attacker could easily guess user passwords and gain access user accounts.</t>
  </si>
  <si>
    <t>Check that passwords entered during account creation, login, and password changes are compared to a list of passwords that have been compromised. The application must require the user to re-enter a password that hasn't already been compromised if the password they chose has already been compromised.</t>
  </si>
  <si>
    <t>- https://cwe.mitre.org/data/definitions/521.html</t>
  </si>
  <si>
    <t>2.3.1</t>
  </si>
  <si>
    <t>Secrets should be secure random generated</t>
  </si>
  <si>
    <t>Passwords, API tokens, and secret keys must be generated dynamically. These tokens can become predictable and be used by attackers to compromise user accounts whenever they are not generated dynamically.</t>
  </si>
  <si>
    <t>75, 67, 21</t>
  </si>
  <si>
    <t>- Other: Other: When a protection mechanism relies on random values to restrict access to a sensitive resource, such as a session ID or a seed for generating a cryptographic key, then the resource being protected could be accessed by guessing the ID or key
- Other: Other: If software relies on unique, unguessable IDs to identify a resource, an attacker might be able to guess an ID for a resource that is owned by another user. The attacker could then read the resource, or pre-create a resource with the same ID to prevent the legitimate program from properly sending the resource to the intended user. For example, a product might maintain session information in a file whose name is based on a username. An attacker could pre-create this file for a victim user, then set the permissions so that the application cannot generate the session for the victim, preventing the victim from using the application.
- Access Control: Gain Privileges or Assume Identity: When an authorization or authentication mechanism relies on random values to restrict access to restricted functionality, such as a session ID or a seed for generating a cryptographic key, then an attacker may access the restricted functionality by guessing the ID or key.</t>
  </si>
  <si>
    <t>These values must be dynamically generated and only valid once when it comes to API tokens and secret keys.
The secret token should be cryptographically "random secure," have at least 120 bits of effective entropy, be salted with a special and randomly generated 32-bit value, and hashed using a recognized hashing (one-way) function.
Instead of giving a user a password that is dynamically generated, passwords should be created by the user themselves. In order to activate his account and create a password of his own, the user should be given a one-time link with a cryptographically random token via email or SMS.</t>
  </si>
  <si>
    <t>- https://cwe.mitre.org/data/definitions/330.html</t>
  </si>
  <si>
    <t>2.2.1</t>
  </si>
  <si>
    <t>WSTG-ATHN-03</t>
  </si>
  <si>
    <t>Weaknesses in protection against brute force attacks</t>
  </si>
  <si>
    <t>804, 645, 307</t>
  </si>
  <si>
    <t>A common threat web developers face is a password-guessing attack known as a brute force attack. A brute-force attack is an attempt to discover a password by systematically trying every possible combination of letters, numbers, and symbols until you discover the one correct combination that works. If your web site requires user authentication, you are a good target for a brute-force attack. 
An attacker can always discover a password through a brute-force attack, but the downside is that it could take years to find it. Depending on the password's length and complexity, there could be trillions of possible combinations. To speed things up a bit, a brute-force attack could start with dictionary words or slightly modified dictionary words because most people will use those rather than a completely random password. These attacks are called dictionary attacks or hybrid brute-force attacks. Brute-force attacks put user accounts at risk and flood your site with unnecessary traffic.</t>
  </si>
  <si>
    <t>110, 111, 2</t>
  </si>
  <si>
    <t>- Access Control: Bypass Protection Mechanism: When authorization, authentication, or another protection mechanism relies on CAPTCHA entities to ensure that only human actors can access certain functionality, then an automated attacker such as a bot may access the restricted functionality by guessing the CAPTCHA.
- Availability: DoS: Resource Consumption (Other): Users could be locked out of accounts.
- Access Control: Bypass Protection Mechanism: An attacker could perform an arbitrary number of authentication attempts using different passwords, and eventually gain access to the targeted account.</t>
  </si>
  <si>
    <t>Create a sufficient defense system to stop attacks. Verify that the combination of numbers and letters in a captcha system is difficult to predict, and do not provide the answer in any of the responses that are sent to the user's browser.
Utilize account unlocking procedures in accordance with the level of risk. From the riskiest to the safest:
- Blocking and unblocking based on time.
- Unblocking using self-service (sending unblocking email to registered email address).
- Administrator unlocking by hand.
- Positive user identification for manual administrator unlocking.
- Making use of a self-service mechanism: As previously mentioned, this self-service mechanism needs to be sufficiently secure to prevent the attacker from being able to unlock the accounts on his own.</t>
  </si>
  <si>
    <r>
      <rPr>
        <rFont val="Arial"/>
        <color rgb="FF000000"/>
        <sz val="10.0"/>
        <u/>
      </rPr>
      <t xml:space="preserve">- https://owasp.org/www-project-web-security-testing-guide/latest/4-Web_Application_Security_Testing/04-Authentication_Testing/03-Testing_for_Weak_Lock_Out_Mechanism
</t>
    </r>
    <r>
      <rPr>
        <rFont val="Arial"/>
        <color rgb="FF000000"/>
        <sz val="10.0"/>
        <u/>
      </rPr>
      <t>- https://cwe.mitre.org/data/definitions/804.html</t>
    </r>
    <r>
      <rPr>
        <rFont val="Arial"/>
        <color rgb="FF000000"/>
        <sz val="10.0"/>
        <u/>
      </rPr>
      <t xml:space="preserve">
</t>
    </r>
    <r>
      <rPr>
        <rFont val="Arial"/>
        <color rgb="FF000000"/>
        <sz val="10.0"/>
        <u/>
      </rPr>
      <t>- https://cwe.mitre.org/data/definitions/645.htm</t>
    </r>
    <r>
      <rPr>
        <rFont val="Arial"/>
        <color rgb="FF000000"/>
        <sz val="10.0"/>
        <u/>
      </rPr>
      <t>l</t>
    </r>
    <r>
      <rPr>
        <rFont val="Arial"/>
        <color rgb="FF000000"/>
        <sz val="10.0"/>
        <u/>
      </rPr>
      <t xml:space="preserve">
- https://cwe.mitre.org/data/definitions/1216.htm</t>
    </r>
    <r>
      <rPr>
        <rFont val="Arial"/>
        <color rgb="FF000000"/>
        <sz val="10.0"/>
        <u/>
      </rPr>
      <t>l</t>
    </r>
    <r>
      <rPr>
        <rFont val="Arial"/>
        <color rgb="FF000000"/>
        <sz val="10.0"/>
        <u/>
      </rPr>
      <t xml:space="preserve">
</t>
    </r>
    <r>
      <rPr>
        <rFont val="Arial"/>
        <color rgb="FF000000"/>
        <sz val="10.0"/>
        <u/>
      </rPr>
      <t xml:space="preserve">- </t>
    </r>
    <r>
      <rPr>
        <rFont val="Arial"/>
        <color rgb="FF000000"/>
        <sz val="10.0"/>
        <u/>
      </rPr>
      <t>https://cwe.mitre.org/data/definitions/307.html</t>
    </r>
  </si>
  <si>
    <t>WSTG-ATHN-04</t>
  </si>
  <si>
    <t>Weakness in the second factor authentication mechanism (2FA).</t>
  </si>
  <si>
    <t>A zero trust security model's two-factor authentication mechanism (2FA) is a key component. You must confirm that users attempting to access sensitive data are who they claim to be in order to protect it. Security threats like phishing, brute force attacks, credential exploitation, etc. that target user passwords and accounts can be successfully defended against with 2FA.
Let's say you complete primary authentication in an application with a username and password. The Internet is used to transmit that information (primary network). It would be preferable to finish two-factor authentication using a different (out-of-band) channel. Out-of-band authentication includes things like approving a push notification sent over your mobile network.
Despite being highly recommended, this approach can be harmful if not used properly.</t>
  </si>
  <si>
    <t>- Access Control: Bypass Protection Mechanism: The application does not use or incorrectly uses a protection mechanism that provides sufficient defense against directed attacks against the product.</t>
  </si>
  <si>
    <t>While it is best to omit SMS as 2FA only option, this does not address the reason for adding 2FA in the first place. To avoid brute force and other attacks targeting password authentication, some form of 2FA is needed. Some of the alternatives to 2FA SMS:
- Hardware authentication. Hardware authentication relies on a dedicated physical device to grant access. In addition to the password, users have to enter a random code generated by the device. Logins will fail without the code. Hardware authentication vendors include RSA SecurID and Thales SafeNet.
- Software authentication. Software authentication essentially follows the same principle as hardware authentication. But instead of requiring a physical device, token codes are generated with a mobile application. The most popular authentication application is Google Authenticator, but there are many options. For example, RSA now offers its SecurID authenticator as an app.
- IP-based authentication. This method checks the user's IP address when logging in. You can block access to specific IP addresses suspected of being malicious, or simply allow only logins from known IP addresses and ranges. IP-based authentication can be used in conjunction with other ways to add another layer of protection.</t>
  </si>
  <si>
    <r>
      <rPr>
        <rFont val="Arial"/>
        <color rgb="FF000000"/>
        <sz val="10.0"/>
        <u/>
      </rPr>
      <t xml:space="preserve">- https://owasp.org/www-project-web-security-testing-guide/latest/4-Web_Application_Security_Testing/04-Authentication_Testing/03-Testing_for_Weak_Lock_Out_Mechanism
</t>
    </r>
    <r>
      <rPr>
        <rFont val="Arial"/>
        <color rgb="FF000000"/>
        <sz val="10.0"/>
      </rPr>
      <t xml:space="preserve">- </t>
    </r>
    <r>
      <rPr>
        <rFont val="Arial"/>
        <color rgb="FF000000"/>
        <sz val="10.0"/>
        <u/>
      </rPr>
      <t>https://cwe.mitre.org/data/definitions/693.html</t>
    </r>
  </si>
  <si>
    <t>WSTG-ATHN-02</t>
  </si>
  <si>
    <t>Default usernames and passwords</t>
  </si>
  <si>
    <t>The built-in administrative account has default passwords on a lot of hardware and web applications. Although they may occasionally be generated at random, they are frequently static, making it simple for an attacker to guess or obtain them.
Additionally, predefined passwords might be assigned to new users when they are created in applications. These may be generated automatically by the application or manually by staff. The passwords in both situations are susceptible to guessing attacks if they are not generated securely.</t>
  </si>
  <si>
    <t>The design of a product should require compliance with an appropriate password policy. The specific requirements for passwords highly depend on contextual factors, but it is recommended that they contain the following attributes:
1. Enforcement of a minimum and maximum length
2. Restrictions against password reuse.
3. Restrictions against the use of common passwords.
4. Restrictions against the use of contextual strings in the password (e.g., user ID, application name).
Depending on the threat model, the password policy may include several additional attributes.
Complex passwords requiring mixed character sets (alphabetic, numeric, special, upper and lower case):
- Increasing the range of characters makes the password more difficult to crack and may be appropriate for systems that rely on single-factor authentication.
- Unfortunately, a complex password can be difficult to memorize, which encourages the user to select a short password or to mismanage the password (write it down).
- Another disadvantage of this approach is that it often does not result in a significant increase in overall password complexity due to people's predictable use of various symbols.
Extensive minimum length:
1. Increasing the number of characters makes the password more difficult to crack and may be appropriate for systems that rely on single-factor authentication.
2. A disadvantage of this approach is that selecting a good passphrase is not easy and poor passwords can still be generated. Some prompting may be needed to encourage long and unpredictable passwords.
Randomly generated passwords:
1. Generating a password for the user can help ensure that length and complexity requirements are met, and may result in strong passwords being used.
2. A disadvantage of this approach is that the resulting password or key may be too difficult to memorize, which encourages writing them down.
Password expiration:
1. Requiring a periodic password change can reduce the window of time an attacker has to crack a password, while limiting the damage caused by exposing the password elsewhere.
2. Password expiration can be a good mitigation technique when long and complex passwords are not desired.</t>
  </si>
  <si>
    <r>
      <rPr>
        <rFont val="Arial"/>
        <color rgb="FF000000"/>
        <sz val="10.0"/>
      </rPr>
      <t>- https://owasp.org/www-project-web-security-testing-guide/latest/4-Web_Application_Security_Testing/02-Configuration_and_Deployment_Management_Testing/01-Test_Network_Infrastructure_Configuration
- https://owasp.org/www-project-web-security-testing-guide/latest/4-Web_Application_Security_Testing/04-Authentication_Testing/02-Testing_for_Default_Credentials</t>
    </r>
    <r>
      <rPr>
        <rFont val="Arial"/>
        <color rgb="FF000000"/>
        <sz val="10.0"/>
      </rPr>
      <t xml:space="preserve">
</t>
    </r>
    <r>
      <rPr>
        <rFont val="Arial"/>
        <color rgb="FF000000"/>
        <sz val="10.0"/>
      </rPr>
      <t xml:space="preserve">- </t>
    </r>
    <r>
      <rPr>
        <rFont val="Arial"/>
        <color rgb="FF000000"/>
        <sz val="10.0"/>
        <u/>
      </rPr>
      <t>https://cwe.mitre.org/data/definitions/521.html</t>
    </r>
  </si>
  <si>
    <t>Login functionality bypass</t>
  </si>
  <si>
    <t>In computer security, authentication is the process of attempting to verify the digital identity of the sender of a communication. A common example of this is the login process. Testing the authentication scheme means understanding how the authentication process works and using that information to circumvent the authentication mechanism.
Although most applications require authentication to access private information or to execute tasks, not all authentication methods are capable of providing adequate security. Negligence, ignorance or simple underestimation of security threats often result in authentication schemes that can be circumvented by simply bypassing the login page and calling directly to an internal page that is supposed to be accessible only once authentication is performed.
In addition, it is often possible to bypass authentication measures by manipulating requests and tricking the application into thinking that the user is already authenticated. This can be achieved by modifying the given URL parameter, manipulating the form or spoofing sessions.
Problems related to the authentication scheme can be encountered at different stages of the software development life cycle (SDLC), such as the design, development and deployment phases:
- In the design phase errors can include a wrong definition of the sections of the application to be protected, choosing not to apply strong encryption protocols to secure the transmission of credentials, and many more.
- In the development phase errors may include incorrect implementation of the input validation functionality or not following security best practices for the specific language.
- In the application deployment phase, there may be problems during application configuration (installation and configuration activities) due to lack of required technical knowledge or lack of good documentation.</t>
  </si>
  <si>
    <t>- Access Control: Bypass Protection Mechanism: The attacker may use an alternate path or channel that does not require authentication.</t>
  </si>
  <si>
    <t>Only authenticated users may view the application's private pages.
Explain in detail the modifications required to address the vulnerability in the case of bypassing the authentication functionality.</t>
  </si>
  <si>
    <r>
      <rPr>
        <rFont val="Arial"/>
        <color rgb="FF000000"/>
        <sz val="10.0"/>
        <u/>
      </rPr>
      <t xml:space="preserve">- https://owasp.org/www-project-web-security-testing-guide/latest/4-Web_Application_Security_Testing/04-Authentication_Testing/04-Testing_for_Bypassing_Authentication_Schema
</t>
    </r>
    <r>
      <rPr>
        <rFont val="Arial"/>
        <color rgb="FF000000"/>
        <sz val="10.0"/>
        <u/>
      </rPr>
      <t>- https://cwe.mitre.org/data/definitions/288.html</t>
    </r>
  </si>
  <si>
    <t>WSTG-ATHN-06</t>
  </si>
  <si>
    <t>Sensitive information stored in browser</t>
  </si>
  <si>
    <t>The web application lacks a proper caching policy that establishes the level of caching that should be done for each web page and the associated form fields.
Information may be stored by browsers for history and caching purposes. To enhance performance, caching is used so that previously downloaded data doesn't have to be downloaded again. For the user's convenience, history mechanisms are used so that they can see exactly what was viewed when the resource was retrieved. When sensitive data (like your address, credit card number, Social Security number, or user name) is displayed to the user, this data may be cached or saved for history purposes and can thus be retrieved by looking through the browser cache or by simply pressing the browser's back button.</t>
  </si>
  <si>
    <t>Use a restrictive caching policy for forms and web pages that potentially contain sensitive information. Do not store unnecessary sensitive information in the cache. Consider using encryption in the cache. Depending on whether this information is stored in history or cached the following actions can be taken to mitigate the vulnerability:
The back button can be prevented from displaying sensitive data. This can be done by:
Sending the page over HTTPS.
Setting Cache-Control: must-revalidate
To prevent pages containing sensitive information from being cached it is necessary to do one of the following two things:
Set the directive "Cache-Control: no-cache, no-store" or "Pragma: no-cache" in the response headers for such pages. Ex:
HTTP/1.1:
Cache-Control: no-cache, no-store.
HTTP/1.0:
Pragma: no-cache (or Cache-Control: no-cache).
Expires: &lt;past date or an illegal value (ex: 0)&gt;
Include in each HTML page that has sensitive information the following code:
HTTP/1.1:
&lt;META HTTP-EQUIV="Cache-Control" CONTENT="no-cache, no-store"&gt;
HTTP/1.0:
&lt;META HTTP-EQUIV="Pragma" CONTENT="no-cache"&gt;
&lt;META HTTP-EQUIV="Expires" CONTENT="Sat, 01-Jan-2000 00:00:00GMT"&gt;</t>
  </si>
  <si>
    <r>
      <rPr>
        <rFont val="Arial"/>
        <color rgb="FF000000"/>
        <sz val="10.0"/>
        <u/>
      </rPr>
      <t xml:space="preserve">- https://owasp.org/www-project-web-security-testing-guide/v42/4-Web_Application_Security_Testing/04-Authentication_Testing/06-Testing_for_Browser_Cache_Weaknesses
</t>
    </r>
    <r>
      <rPr>
        <rFont val="Arial"/>
        <color rgb="FF000000"/>
        <sz val="10.0"/>
        <u/>
      </rPr>
      <t>- https://cwe.mitre.org/data/definitions/525.html</t>
    </r>
  </si>
  <si>
    <t>WSTG-ATHN-09</t>
  </si>
  <si>
    <t>Weaknesses in password change/reset functionality</t>
  </si>
  <si>
    <t>A mechanism that enables a user to access their account in the event that they forget their password is typically present in applications. The password recovery mechanism is frequently unreliable, which increases the likelihood that someone besides the system's legitimate user will be able to access that user's account. A strong password authentication scheme is completely destroyed by weak password recovery procedures.
This weakness may exist due to the security question being too easy to guess (e.g., because the question is too common, or the answers can be found using social networks). There may also be an implementation weakness in the code of the password recovery mechanism that may, for instance, trick the system into emailing the new password to an email account other than the user's email account. The password reset rate may not be regulated, so a legitimate user may be denied of service if an attacker attempts to recover his or her password in quick succession. The system can send the original password to the user instead of generating a new temporary password. In summary, password recovery functionality, if not carefully designed and implemented, can often become the weakest link in the system that can be misused in a way that allows an attacker to gain unauthorized access to the system.</t>
  </si>
  <si>
    <t>11, 25, 73</t>
  </si>
  <si>
    <t>- Access Control: Gain Privileges or Assume Identity: An attacker could gain unauthorized access to the system by retrieving legitimate user's authentication credentials
- Availability: DoS: Resource Consumption : An attacker could deny service to legitimate system users by launching a brute force attack on the password recovery mechanism using user ids of legitimate users.
- Other: Other: The system's security functionality is turned against the system by the attacker.</t>
  </si>
  <si>
    <t>Make sure that the password recovery mechanism has thoroughly filtered and validated every piece of information the user provides.
- Use multiple security questions rather than the usual weak security questions.
- Make sure there aren't too many incorrect responses to a security question. After a certain (small) number of wrong answers, turn off the password recovery feature.
- Demand that users correctly respond to the security question before allowing them to reset their password and receive the new password at the email address they have on file.
- In the password recovery mechanism, never let the user choose the email address to which the new password will be sent.
- Give a new temporary password rather than sharing the old one.</t>
  </si>
  <si>
    <r>
      <rPr>
        <rFont val="Arial"/>
        <color rgb="FF000000"/>
        <sz val="10.0"/>
        <u/>
      </rPr>
      <t xml:space="preserve">- https://owasp.org/www-project-web-security-testing-guide/latest/4-Web_Application_Security_Testing/04-Authentication_Testing/09-Testing_for_Weak_Password_Change_or_Reset_Functionalities
</t>
    </r>
    <r>
      <rPr>
        <rFont val="Arial"/>
        <color rgb="FF000000"/>
        <sz val="10.0"/>
        <u/>
      </rPr>
      <t>- https://cwe.mitre.org/data/definitions/640.html</t>
    </r>
  </si>
  <si>
    <t>Credentials sent in clear text via email</t>
  </si>
  <si>
    <t>319, 311</t>
  </si>
  <si>
    <t>This flaw implies that after the user has verified their identity, the registration or password recovery functionality emails them the password. There are two main reasons why this is regarded as less secure:
The user receives the password in an unencrypted form.
The user is locked out of their account until they receive the email because the account password is changed at the time of the request. It is possible to prevent a user from accessing their account by sending numerous requests.</t>
  </si>
  <si>
    <t>When sending passwords via email, the following areas should be reviewed:
- Is the user forced to change the password upon first login? The new password is sent via unencrypted email, and may remain in the user's inbox indefinitely if the user does not delete the email. Therefore, the user should be required to change the password upon first login.
- Is the password generated securely? The password should be generated using a cryptographically secure pseudorandom number generator (CSPRNG), and should be long enough to prevent password guessing or brute force attacks. For a secure user experience, it should be generated using a secure passphrase style approach (i.e., combining multiple words), rather than a random string of characters.
- Is the user's current password sent? Instead of generating a new password for the user, some applications send the users their current password. This is a very insecure method, as it exposes your current password via unencrypted email. Furthermore, if the site is able to retrieve the existing password, this implies that passwords are stored using reversible encryption, or (more likely) in unencrypted plaintext, which represents a serious security weakness.
- Are emails sent from a domain with anti-spoofing protection? The domain must implement SPF, DKIM and DMARC to prevent attackers from spoofing emails coming from it, which could be used as part of a social engineering attack.
- Is email considered secure enough? Emails are often sent unencrypted and, in many cases, the user's email account will not be protected by MFA. In addition, it may be shared among multiple individuals, especially in a corporate environment.
Consider whether email-based password reset functionality is appropriate based on the context of the application being tested.</t>
  </si>
  <si>
    <r>
      <rPr>
        <rFont val="Arial"/>
        <color rgb="FF000000"/>
        <sz val="10.0"/>
        <u/>
      </rPr>
      <t xml:space="preserve">- https://owasp.org/www-project-web-security-testing-guide/latest/4-Web_Application_Security_Testing/04-Authentication_Testing/09-Testing_for_Weak_Password_Change_or_Reset_Functionalities
</t>
    </r>
    <r>
      <rPr>
        <rFont val="Arial"/>
        <color rgb="FF000000"/>
        <sz val="10.0"/>
        <u/>
      </rPr>
      <t>- https://cwe.mitre.org/data/definitions/319.html
- https://cwe.mitre.org/data/definitions/311.html</t>
    </r>
  </si>
  <si>
    <t>2.7.2, 2.7.3</t>
  </si>
  <si>
    <t>Improper authentication</t>
  </si>
  <si>
    <t>The application does not prove or does not sufficiently prove that an actor's claim to possess a particular identity is true.</t>
  </si>
  <si>
    <t>Utilize a framework or library for authentication, such as the OWASP ESAPI Authentication feature.</t>
  </si>
  <si>
    <t>- https://cwe.mitre.org/data/definitions/287.html</t>
  </si>
  <si>
    <t>CVSS:3.1/AV:N/AC:H/PR:N/UI:N/S:U/C:L/I:L/A:L</t>
  </si>
  <si>
    <t>4.1.5</t>
  </si>
  <si>
    <t>All authentication controls must fail securely</t>
  </si>
  <si>
    <t>Secure error handling is a crucial component of secure coding.
Two errors in particular require special attention. The first category is exceptions that arise during a security control's processing. It's crucial that these exceptions do not permit actions that the countermeasure would typically forbid.
You should keep in mind as a developer that a security mechanism typically has three possible outcomes:
- Permit the procedure.
- Permit the operation not.
- An exception In general, your security mechanism should be built so that a failure will have the same effect as turning off the operation.</t>
  </si>
  <si>
    <t>45, 54, 10</t>
  </si>
  <si>
    <t>- Confidentiality: Read Files or Directories: An attacker could read sensitive data, either by reading the data directly from a data store that is not properly restricted, or by accessing insufficiently-protected, privileged functionality to read the data.
- Integrity: Modify Files or Directories: An attacker could modify sensitive data, either by writing the data directly to a data store that is not properly restricted, or by accessing insufficiently-protected, privileged functionality to write the data.
- Access Control: Gain Privileges or Assume Identity: An attacker could gain privileges by modifying or reading critical data directly, or by accessing insufficiently-protected, privileged functionality.</t>
  </si>
  <si>
    <t>Before using any access control systems in your application, make sure they have all undergone extensive security testing. Complete unit tests are frequently made specifically for this purpose.</t>
  </si>
  <si>
    <t>- https://cwe.mitre.org/data/definitions/285.html</t>
  </si>
  <si>
    <t>CVSS:3.1/AV:N/AC:H/PR:N/UI:N/S:U/C:H/I:L/A:N</t>
  </si>
  <si>
    <t>6.2.1</t>
  </si>
  <si>
    <t>Cryptographic modules must fail securely - Padding Oracle Attack</t>
  </si>
  <si>
    <t>When a cryptographic module fails insecurely, the device must be put into error state so that it is no longer functional.</t>
  </si>
  <si>
    <t>We advise putting the cryptographic module through its own tests using the National Institute of Standards and Technology (NIST) standard to see if it fails securely.</t>
  </si>
  <si>
    <t>- https://cwe.mitre.org/data/definitions/310.html</t>
  </si>
  <si>
    <t>An attacker obtains an authoritative or reputable signer's private signature key by exploiting a cryptographic weakness in the signature algorithm or pseudorandom number generation and then uses this key to forge signatures from the original signer to mislead a victim into performing actions that benefit the attacker.</t>
  </si>
  <si>
    <t>CVSS:3.1/AV:N/AC:L/PR:N/UI:N/S:U/C:H/I:L/A:N</t>
  </si>
  <si>
    <t>5.3.9</t>
  </si>
  <si>
    <t>WSTG-ATHZ-01</t>
  </si>
  <si>
    <t>Authorization</t>
  </si>
  <si>
    <t>Path Traversal</t>
  </si>
  <si>
    <t>The "Path Traversal" vulnerability enables users to access files or directories located elsewhere on the system by escaping the restricted area. It is possible to access any files and directories stored in the file system by adjusting variables that refer to files with "dot-dot-slash (../)" sequences and their variations.</t>
  </si>
  <si>
    <t>80, 81, 82, 83, 84, 85</t>
  </si>
  <si>
    <t>- Integrity: Execute Unauthorized Code or Commands: The attacker may be able to create or overwrite critical files that are used to execute code, such as programs or libraries.
- Confidentiality: Execute Unauthorized Code or Commands: The attacker may be able to create or overwrite critical files that are used to execute code, such as programs or libraries.
- Availability: Execute Unauthorized Code or Commands: The attacker may be able to create or overwrite critical files that are used to execute code, such as programs or libraries.
- Integrity: Modify Files or Directories: 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
- Confidentiality: Read Files or Directories: 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
- Availability: DoS: Crash, Exit, or Restart: 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t>
  </si>
  <si>
    <t>Use a data input validation strategy, or a list of inputs that are strictly compliant with the requirements, and reject any input that does not meet those requirements.</t>
  </si>
  <si>
    <r>
      <rPr>
        <rFont val="Arial"/>
        <color rgb="FF000000"/>
        <sz val="10.0"/>
        <u/>
      </rPr>
      <t xml:space="preserve">- https://owasp.org/www-project-web-security-testing-guide/latest/4-Web_Application_Security_Testing/05-Authorization_Testing/01-Testing_Directory_Traversal_File_Include
</t>
    </r>
    <r>
      <rPr>
        <rFont val="Arial"/>
        <color rgb="FF000000"/>
        <sz val="10.0"/>
        <u/>
      </rPr>
      <t>- https://cwe.mitre.org/data/definitions/22.html</t>
    </r>
  </si>
  <si>
    <t>4.2.1</t>
  </si>
  <si>
    <t>WSTG-ATHZ-04</t>
  </si>
  <si>
    <t>IDOR (Insecure Direct Object References)</t>
  </si>
  <si>
    <t>639, 706, 813</t>
  </si>
  <si>
    <t>When an application grants direct access to objects based on input from the user, this is known as a "insecure direct object reference" (IDOR). This vulnerability enables attackers to bypass authentication and gain direct access to system resources, such as files or database records. By changing the value of a parameter used to point directly to an object, an attacker can bypass authentication and gain unrestricted access to resources. These resources may include system files, other users' database entries, etc. This happens because the application uses user-provided input to retrieve an object without carrying out enough authorization checks.</t>
  </si>
  <si>
    <t>2, 16, 20</t>
  </si>
  <si>
    <t>- Access Control: Bypass Protection Mechanism: An attacker could perform an arbitrary number of authentication attempts using different passwords, and eventually gain access to the targeted account.
- Access Control: Gain Privileges or Assume Identity: Horizontal escalation of privilege is possible (one user can view/modify information of another user).
- Access Control: Gain Privileges or Assume Identity: Vertical escalation of privilege is possible if the user-controlled key is actually a flag that indicates administrator status, allowing the attacker to gain administrative access.</t>
  </si>
  <si>
    <t>Avert displaying references to secret items like file names or keys.
The server side must correctly implement parameter validation and object verification for all references.
Tokens must be created in a way that restricts their assignment to the user and prevents them from being shared with the public.</t>
  </si>
  <si>
    <r>
      <rPr>
        <rFont val="Arial"/>
        <color rgb="FF000000"/>
        <sz val="10.0"/>
        <u/>
      </rPr>
      <t xml:space="preserve">- https://owasp.org/www-project-web-security-testing-guide/latest/4-Web_Application_Security_Testing/05-Authorization_Testing/04-Testing_for_Insecure_Direct_Object_References
</t>
    </r>
    <r>
      <rPr>
        <rFont val="Arial"/>
        <color rgb="FF000000"/>
        <sz val="10.0"/>
      </rPr>
      <t>- https://cwe.mitre.org/data/definitions/706.html</t>
    </r>
    <r>
      <rPr>
        <rFont val="Arial"/>
        <color rgb="FF000000"/>
        <sz val="10.0"/>
      </rPr>
      <t xml:space="preserve">
</t>
    </r>
    <r>
      <rPr>
        <rFont val="Arial"/>
        <color rgb="FF000000"/>
        <sz val="10.0"/>
      </rPr>
      <t xml:space="preserve">- </t>
    </r>
    <r>
      <rPr>
        <rFont val="Arial"/>
        <color rgb="FF000000"/>
        <sz val="10.0"/>
        <u/>
      </rPr>
      <t>https://cwe.mitre.org/data/definitions/813.html</t>
    </r>
  </si>
  <si>
    <t>1.2.2</t>
  </si>
  <si>
    <t>Principle of least privilege</t>
  </si>
  <si>
    <t>According to the principle of least privilege, accounts should have the fewest privileges necessary to carry out their business operations. This includes user rights as well as network, file system, and resource permissions like CPU and memory caps.</t>
  </si>
  <si>
    <t>- The principle means giving a user account only those privileges which are essential to that user’s work. For example, a backup user does not need to install software: hence, the backup user has rights only to run backup and backup related applications. Any other privileges, such as installing new software, are blocked.
- The principle applies also to a personal computer user who usually does work in a normal user account, and opens a privileged, password protected account (that is, a superuser) only when the situation absolutely demands it.
- This principle can also be applied to your web applications. Instead of solely depending on role based authentication methods using sessions, we rather want to assign privileges to users by means of a Database-Based Authentication system.
We still use sessions in order to identify if the user was logged in correctly, only now instead of assigning that user with a specific role we assign him with privileges to verify which actions he is privileged to perform on the system.
Also, a big pro of this method is, whenever a user has to be assigned fewer privileges your changes will be applied on the fly since the assigning does not depend on the session which otherwise had to expire first.</t>
  </si>
  <si>
    <t>4.1.3, 13.1.4</t>
  </si>
  <si>
    <t>Improper Authorization</t>
  </si>
  <si>
    <t>When an actor tries to access a resource or carry out an action, the software either doesn't perform or incorrectly performs an authorization check.
Based on the user's privileges and any permissions or other access-control requirements that apply to the resource, authorization is the process of determining whether a user with a given identity can access a specific resource.
Users are able to access data or carry out actions that they shouldn't be able to carry out when access control checks are not applied consistently, or at all. Numerous issues, such as information exposures, denial of service attacks, and arbitrary code execution, may result from this.</t>
  </si>
  <si>
    <t>Architecture and Design
- Divide the software into anonymous, normal, privileged, and administrative areas. Reduce the attack surface by carefully mapping roles with data and functionality. Use role-based access control (RBAC) to enforce the roles at the appropriate boundaries.
Note that this approach may not protect against horizontal authorization, i.e., it will not protect a user from attacking others with the same role.
- Ensure that you perform access control checks related to your business logic. These checks may be different than the access control checks that you apply to more generic resources such as files, connections, processes, memory, and database records. For example, a database may restrict access for medical records to a specific database user, but each record might only be intended to be accessible to the patient and the patient's doctor.
- Use a vetted library or framework that does not allow this weakness to occur or provides constructs that make this weakness easier to avoid.
- For example, consider using authorization frameworks such as the JAAS Authorization Framework REF-233 and the OWASP ESAPI Access Control feature REF-45.
- For web applications, make sure that the access control mechanism is enforced correctly at the server side on every page. Users should not be able to access any unauthorized functionality or information by simply requesting direct access to that page.
- One way to do this is to ensure that all pages containing sensitive information are not cached, and that all such pages restrict access to requests that are accompanied by an active and authenticated session token associated with a user who has the required permissions to access that page.
System Configuration: Installation
- Use the access control capabilities of your operating system and server environment and define your access control lists accordingly. Use a "default deny" policy when defining these ACLs.</t>
  </si>
  <si>
    <t>WSTG-SESS-01</t>
  </si>
  <si>
    <t>Session Management</t>
  </si>
  <si>
    <t>Predictable session ID</t>
  </si>
  <si>
    <t>The main objective of the session prediction attack is to foresee session ID values that enable an attacker to get around an application's authentication process. An attacker can predict a valid session ID value and gain access to the application by investigating and comprehending the session ID generation process.
First, the attacker needs to collect some valid session ID values that are used to identify authenticated users. Next, he or she needs to understand the structure of the session ID, the information used to create it, and the encryption or hashing algorithm used by the application to protect it. Some bad implementations use session IDs composed of the username or other predictable information, such as the client's timestamp or IP address. In the worst case, this information is used in clear text or is encoded using some weak algorithm such as base64 encoding.
Also, the attacker can implement a brute-force technique to generate and test different values of the session ID until he or she gains access to the application.</t>
  </si>
  <si>
    <t>- Access Control: Bypass Protection Mechanism: An attacker could stay logged for long, which could reuse old or deleted IDs and direct references.</t>
  </si>
  <si>
    <t>By utilizing hashes and non-repeatable variables like timestamps, a non-predictable session should be generated.</t>
  </si>
  <si>
    <r>
      <rPr>
        <rFont val="Arial"/>
        <color rgb="FF000000"/>
        <sz val="10.0"/>
        <u/>
      </rPr>
      <t xml:space="preserve">- https://owasp.org/www-project-web-security-testing-guide/latest/4-Web_Application_Security_Testing/06-Session_Management_Testing/01-Testing_for_Session_Management_Schema
</t>
    </r>
    <r>
      <rPr>
        <rFont val="Arial"/>
        <color rgb="FF000000"/>
        <sz val="10.0"/>
        <u/>
      </rPr>
      <t>- https://cwe.mitre.org/data/definitions/1018.html
- https://owasp.org/www-community/attacks/Session_Prediction</t>
    </r>
  </si>
  <si>
    <t>3.4.1</t>
  </si>
  <si>
    <t>WSTG-SESS-02</t>
  </si>
  <si>
    <t>Secure attribute missing in cookies</t>
  </si>
  <si>
    <t>The Secure attribute and the HttpOnly attribute are used to make sure that cookies are sent securely and cannot be accessed by scripts or unintended parties. A cookie with the Secure attribute is only ever sent to the server in conjunction with an encrypted HTTPS request. The JavaScript API cannot access a cookie with the HttpOnly attribute; instead, the server receives it instead.</t>
  </si>
  <si>
    <t>- Confidentiality: Read Application Data: An attacker that performs a successful cross-site scripting or man-in-the-middle attack will be able to read the contents of the cookie and exfiltrate information obtained.</t>
  </si>
  <si>
    <t>Both HttpOnly and Secure attributes should be used by the server when setting cookies in order to mitigate this vulnerability. An illustration is provided below:
Set-Cookie: cookie1=info1; Secure; HttpOnly</t>
  </si>
  <si>
    <r>
      <rPr>
        <rFont val="Arial"/>
        <color rgb="FF000000"/>
        <sz val="10.0"/>
      </rPr>
      <t xml:space="preserve">- </t>
    </r>
    <r>
      <rPr>
        <rFont val="Arial"/>
        <color rgb="FF1155CC"/>
        <sz val="10.0"/>
        <u/>
      </rPr>
      <t>https://cwe.mitre.org/data/definitions/614.html</t>
    </r>
    <r>
      <rPr>
        <rFont val="Arial"/>
        <color rgb="FF000000"/>
        <sz val="10.0"/>
      </rPr>
      <t xml:space="preserve"> - </t>
    </r>
    <r>
      <rPr>
        <rFont val="Arial"/>
        <color rgb="FF1155CC"/>
        <sz val="10.0"/>
        <u/>
      </rPr>
      <t>https://cwe.mitre.org/data/definitions/1004.html</t>
    </r>
    <r>
      <rPr>
        <rFont val="Arial"/>
        <color rgb="FF000000"/>
        <sz val="10.0"/>
      </rPr>
      <t xml:space="preserve">
- https://developer.mozilla.org/en-US/docs/Web/HTTP/Cookies
- https://cheatsheetseries.owasp.org/cheatsheets/Session_Management_Cheat_Sheet.html</t>
    </r>
  </si>
  <si>
    <t>3.4.2</t>
  </si>
  <si>
    <t>HTTP Only attribute missing in cookies</t>
  </si>
  <si>
    <t>The Secure attribute and the HttpOnly attribute are employed to guarantee that cookies are sent securely and cannot be accessed by unauthorized individuals or scripts. Only encrypted requests made using the HTTPS protocol and never unsecured HTTP are allowed to send cookies with the Secure attribute to the server. The JavaScript API cannot access a cookie with the HttpOnly attribute because it is only sent to the server.</t>
  </si>
  <si>
    <t>90, 91</t>
  </si>
  <si>
    <t>- Confidentiality: Read Application Data: If the HttpOnly flag is not set, then sensitive information stored in the cookie may be exposed to unintended parties.
- Integrity
: Gain Privileges or Assume Identity: If the cookie in question is an authentication cookie, then not setting the HttpOnly flag may allow an adversary to steal authentication data (e.g., a session ID) and assume the identity of the user.</t>
  </si>
  <si>
    <r>
      <rPr>
        <rFont val="Arial"/>
        <color rgb="FF000000"/>
        <sz val="10.0"/>
      </rPr>
      <t xml:space="preserve">- </t>
    </r>
    <r>
      <rPr>
        <rFont val="Arial"/>
        <color rgb="FF1155CC"/>
        <sz val="10.0"/>
        <u/>
      </rPr>
      <t>https://cwe.mitre.org/data/definitions/614.html</t>
    </r>
    <r>
      <rPr>
        <rFont val="Arial"/>
        <color rgb="FF000000"/>
        <sz val="10.0"/>
      </rPr>
      <t xml:space="preserve"> - </t>
    </r>
    <r>
      <rPr>
        <rFont val="Arial"/>
        <color rgb="FF1155CC"/>
        <sz val="10.0"/>
        <u/>
      </rPr>
      <t>https://cwe.mitre.org/data/definitions/1004.html</t>
    </r>
    <r>
      <rPr>
        <rFont val="Arial"/>
        <color rgb="FF000000"/>
        <sz val="10.0"/>
      </rPr>
      <t xml:space="preserve">
- https://developer.mozilla.org/en-US/docs/Web/HTTP/Cookies
- https://cheatsheetseries.owasp.org/cheatsheets/Session_Management_Cheat_Sheet.html</t>
    </r>
  </si>
  <si>
    <t>3.4.3</t>
  </si>
  <si>
    <t>SameSite attribute missing in cookies</t>
  </si>
  <si>
    <t>It has been discovered that the cookies created by the application do not make use of the SameSite protection mechanism at the time of website access. This safeguard prevents potential Cross-Site Request Forgery (CSRF) attacks by regulating how cookies are sent in requests to other domains.</t>
  </si>
  <si>
    <t>- Confidentiality: Modify Application Data: If the website does not impose additional defense against CSRF attacks, failing to use the 'Lax' or 'Strict' values could increase the risk of exposure to CSRF attacks. The likelihood of the integrity breach is Low because a successful attack does not only depend on an insecure SameSite attribute. In order to perform a CSRF attack there are many conditions that must be met, such as the lack of CSRF tokens, no confirmations for sensitive actions on the website, a "simple" "Content-Type" header in the HTTP request and many more.</t>
  </si>
  <si>
    <t>When possible, it is advised to create cookies with the 'SameSite' attribute set to the 'Strict' value.
Set-Cookie: &lt;Cookie&gt;=&lt;Value&gt;; Path=/; Expires=&lt;Date&gt;; Domain=&lt;Domain&gt;; Secure; HttpOnly; SameSite=Strict</t>
  </si>
  <si>
    <r>
      <rPr>
        <rFont val="Arial"/>
        <color rgb="FF000000"/>
        <sz val="10.0"/>
      </rPr>
      <t>- https://owasp.org/www-project-web-security-testing-guide/latest/4-Web_Application_Security_Testing/06-Session_Management_Testing/02-Testing_for_Cookies_Attributes
- https://cwe.mitre.org/data/definitions/1275.html
- https://cheatsheetseries.owasp.org/cheatsheets/Cross-Site_Request_Forgery_Prevention_Cheat_Sheet.html</t>
    </r>
    <r>
      <rPr>
        <rFont val="Arial"/>
        <color rgb="FF000000"/>
        <sz val="10.0"/>
      </rPr>
      <t xml:space="preserve">
</t>
    </r>
    <r>
      <rPr>
        <rFont val="Arial"/>
        <color rgb="FF000000"/>
        <sz val="10.0"/>
      </rPr>
      <t xml:space="preserve">- </t>
    </r>
    <r>
      <rPr>
        <rFont val="Arial"/>
        <color rgb="FF000000"/>
        <sz val="10.0"/>
        <u/>
      </rPr>
      <t>https://cwe.mitre.org/data/definitions/1275.html</t>
    </r>
  </si>
  <si>
    <t>Application cookies have an excessive or indefinite expiration time.</t>
  </si>
  <si>
    <t>The Expires attribute is used to:
- Set persistent cookies.
- Limit the lifetime if a session lives too long.
- Forcibly delete a cookie by setting it to a date in the past.
Unlike session cookies, persistent cookies will be used by the browser until the cookie expires. Once the expiration date has passed the set time, the browser will delete the cookie.
Lack of proper session expiration can enhance the success likelihood of certain attacks. For example, an attacker can intercept a session ID, possibly through a network sniffer or Cross-site Scripting attack. While short session expiration times do not help if a stolen token is used immediately, they will protect against continuous replay of the session ID. In another scenario, a user might access a website from a shared computer (such as in a library, Internet cafe, or open work environment). Insufficient session expiration could allow an attacker to use the browser's back button to access web pages that the victim has previously accessed.</t>
  </si>
  <si>
    <t>Only persistent cookies are set using the attribute itself. However, it's crucial to check that no sensitive data is present in the persistent cookie. For instance, if a persistent cookie is used to store information necessary for user authentication, an attacker with access to the cookie could use it to prove their identity to the application.
Therefore, we must make sure that a cookie containing sensitive information does not have the 'Expires' attribute set.
On the other hand, it is advisable to set brief expiration times to lower the likelihood that a potential attacker will repurpose them.</t>
  </si>
  <si>
    <r>
      <rPr>
        <rFont val="Arial"/>
        <color rgb="FF000000"/>
        <sz val="10.0"/>
        <u/>
      </rPr>
      <t xml:space="preserve">- https://owasp.org/www-project-web-security-testing-guide/latest/4-Web_Application_Security_Testing/06-Session_Management_Testing/02-Testing_for_Cookies_Attributes
</t>
    </r>
    <r>
      <rPr>
        <rFont val="Arial"/>
        <color rgb="FF000000"/>
        <sz val="10.0"/>
        <u/>
      </rPr>
      <t>- https://cwe.mitre.org/data/definitions/613.html</t>
    </r>
  </si>
  <si>
    <t>2.8.1, 3.3.2</t>
  </si>
  <si>
    <t>Insufficient Session Expiration</t>
  </si>
  <si>
    <t>Authenticated users' unique session cookies, which are typically used by web applications, must be configured with a lifetime so that they expire after a maximum set amount of time. Because of this, if a user logs in on another computer without manually ending their session, any other user who logs in on that computer and accesses the application will continue to be in the previous authenticated user's session.</t>
  </si>
  <si>
    <t>Reduce the session expiration times.</t>
  </si>
  <si>
    <r>
      <rPr>
        <rFont val="Arial"/>
        <color rgb="FF000000"/>
        <sz val="10.0"/>
      </rPr>
      <t xml:space="preserve">- </t>
    </r>
    <r>
      <rPr>
        <rFont val="Arial"/>
        <color rgb="FF000000"/>
        <sz val="10.0"/>
      </rPr>
      <t>https://owasp.org/www-community/Session_Timeout</t>
    </r>
  </si>
  <si>
    <t>3.3.1</t>
  </si>
  <si>
    <t>WSTG-SESS-03</t>
  </si>
  <si>
    <t>Session Fixation</t>
  </si>
  <si>
    <t>384, 613</t>
  </si>
  <si>
    <t>Authenticating a user, or establishing a new user session, without invalidating any existing session identifiers, gives an attacker the opportunity to steal authenticated sessions.
This scenario is commonly observed when:
1. A web application authenticates a user without first invalidating the existing session, thus continuing the session already associated with the user.
2. An attacker is able to force a known session identifier on a user so that, once the user authenticates, the attacker has access to the authenticated session.
3. The application or container uses predictable session identifiers. In the generic exploit of session fixation vulnerabilities, an attacker creates a new session in a web application and registers the associated session identifier. The attacker then has the victim associate, and possibly authenticate, against the server using that session identifier, giving the attacker access to the user's account through the active session.</t>
  </si>
  <si>
    <t>The countermeasure for a session fixation vulnerability is to hard-code the application in such a way that prevents the application from accepting a token that has been forced into the victim's session.
The following steps provide a robust way to secure a web application against these attacks:
- Do not accept session identifiers in GET or POST parameters. This makes it much more difficult for an attacker to exploit, as it is easier to trick a victim into making the request without browser vulnerabilities. In addition, all session IDs must be generated by the server; there should be no need for the client to propose a new session ID for the application.
- Change the session ID after login. The server should generate a new session ID and set it as a cookie after the user has logged in. Any existing session for the user should be destroyed on the server.
- Provide a logout function and expire old sessions. The user should be able to choose when to end their session with the application, which should immediately terminate any current session on the server and not simply delete the cookie from the browser. Session data should also expire automatically after a certain period, to reduce the time an attacker can make use of a compromised session.</t>
  </si>
  <si>
    <t>- https://owasp.org/www-project-web-security-testing-guide/latest/4-Web_Application_Security_Testing/06-Session_Management_Testing/03-Testing_for_Session_Fixation
- https://cwe.mitre.org/data/definitions/384.html</t>
  </si>
  <si>
    <t>4.2.2</t>
  </si>
  <si>
    <t>WSTG-SESS-05</t>
  </si>
  <si>
    <t>Cross-site Request Forgery (CSRF)</t>
  </si>
  <si>
    <t>A CSRF attack aims to trick a user into unwittingly executing functionality in a vulnerable web application that will be of benefit to the attacker and to the detriment of the affected user.
Specifically, the attack is carried out by forcing the browser of an unsuspecting user to make a request to the vulnerable website, a request that the user will carry out without realizing it, and succeeding as long as the user is logged into the website since the already established credentials (session ID, cookies,...) will be automatically used.
Unlike XSS attacks, which exploit the trust that a user has in a particular site, Cross Site Request Forgery exploits the trust that a site has in a particular user. This is an insufficient authentication vulnerability in which the application does not properly validate the origin of the request.</t>
  </si>
  <si>
    <t>-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t>
  </si>
  <si>
    <t>To avoid Cross-Site Request Forgery attacks, it is necessary that each request made to the website contains a unique identifier (a synchronizer token), which must be a parameter that the attacker cannot find out.
For example, it is suggested to send in a parameter the session identifier of the legitimate user. The server must check this parameter as a way of validating that it is indeed the current user who is requesting the current operation.
Additionally, user interaction can be requested for sensitive transactions as a form of double authentication or by responding to a CAPTCHA.
Also, the REFERER header in the client request should be checked to ensure that each request is coming from the original site and not from an external source. This mitigation, although necessary, can be bypassed by an attacker using other types of vulnerabilities such as XSS.</t>
  </si>
  <si>
    <t>- https://owasp.org/www-project-web-security-testing-guide/v42/4-Web_Application_Security_Testing/06-Session_Management_Testing/05-Testing_for_Cross_Site_Request_Forgery
- https://cwe.mitre.org/data/definitions/352.html</t>
  </si>
  <si>
    <t>Absence of token anti-CSRF</t>
  </si>
  <si>
    <t>The application should be updated to include anti-CSRF token support for any sensitive forms that are accessible during an authenticated session.</t>
  </si>
  <si>
    <t>WSTG-SESS-06</t>
  </si>
  <si>
    <t>Weaknesses in the logout process.</t>
  </si>
  <si>
    <t>The applications' user logout mechanism is improperly implemented.
A user can interact with the application again without having to enter their login information again because the session is not properly invalidated.</t>
  </si>
  <si>
    <t>It is advised that the logout button be present on all application pages, that it invalidate the session on both the client and the server, and that the server reject any further connections made with the same token.</t>
  </si>
  <si>
    <r>
      <rPr>
        <rFont val="Arial"/>
        <color rgb="FF000000"/>
        <sz val="10.0"/>
      </rPr>
      <t xml:space="preserve">- https://owasp.org/www-project-web-security-testing-guide/latest/4-Web_Application_Security_Testing/06-Session_Management_Testing/06-Testing_for_Logout_Functionality
- </t>
    </r>
    <r>
      <rPr>
        <rFont val="Arial"/>
        <color rgb="FF000000"/>
        <sz val="10.0"/>
        <u/>
      </rPr>
      <t>https://cwe.mitre.org/data/definitions/287.html</t>
    </r>
  </si>
  <si>
    <t>WSTG-SESS-07</t>
  </si>
  <si>
    <t>Weaknesses in the logout process due to inactivity.</t>
  </si>
  <si>
    <t>All applications should implement an inactivity timeout for sessions. This timeout defines the amount of time a session will remain active in case of no user activity, closing and invalidating the session after the defined period of inactivity since the last HTTP request received by the web application for a given session ID. The most appropiate timeout should be a balance between security (shorter timeout) and usability (longer timeout) and depends largely on the level of sensitivity of the data handled by the application. For example, a 60-minute logout time for a public forum may be acceptable, but such a long time would be too long in a home banking application (where a maximum timeout of 15 minutes is recommended). In any case, any application that does not enforce a timeout-based logout should be considered insecure, unless such behavior is required by a specific functional requirement.
Timeout limits the possibilities for an attacker to guess and use a valid session ID of another user, and in certain circumstances could protect public computers from session reuse. However, if the attacker is able to hijack a given session, the inactivity timeout does not limit the attacker's actions, as he or she can generate activity in the session periodically to keep the session active for a longer period of time.</t>
  </si>
  <si>
    <t>The server side must implement session timeout management and expiration. An attacker could manipulate client-controlled data that is used to enforce session timeout, such as cookie values or other client parameters that track time references (such as the number of minutes since the login time), in order to lengthen the session. As a result, the application must monitor server-side idle time and, once the timeout period has passed, automatically invalidate the current user's session and delete all client-side data.</t>
  </si>
  <si>
    <r>
      <rPr>
        <rFont val="Arial"/>
        <color rgb="FF000000"/>
        <sz val="10.0"/>
        <u/>
      </rPr>
      <t xml:space="preserve">- https://owasp.org/www-project-web-security-testing-guide/latest/4-Web_Application_Security_Testing/06-Session_Management_Testing/07-Testing_Session_Timeout
</t>
    </r>
    <r>
      <rPr>
        <rFont val="Arial"/>
        <color rgb="FF000000"/>
        <sz val="10.0"/>
        <u/>
      </rPr>
      <t>- https://cwe.mitre.org/data/definitions/1018.html</t>
    </r>
  </si>
  <si>
    <t>WSTG-SESS-09</t>
  </si>
  <si>
    <t>Session Hijacking</t>
  </si>
  <si>
    <t>The session hijacking attack consists of exploiting the web session control mechanism, which is normally managed for a session token.
Since http communication uses many different TCP connections, the web server needs a method to recognize each user's connections. The most useful method relies on a token that the web server sends to the client browser after successful client authentication. A session token is typically composed of a variable width string and can be used in a variety of ways, such as in the URL, in the HTTP request header as a cookie, in other parts of the HTTP request header, or even in the body of the HTTP request.
The Session Hijacking attack compromises the session token by stealing or predicting a valid session token to gain unauthorized access to the web server.
The session token can be compromised in different ways; the most common ones are:
- Session token prediction.
- Session scanning.
- Client-side attacks (XSS, malicious JavaScript code, Trojans, etc).
- Man-in-the-middle attack.
- Man-in-the-browser attack.</t>
  </si>
  <si>
    <t>Use industry-standard session key generation processes that generate session keys using a lot of entropy, and properly encrypt and sign identity tokens in transit. You can rely on a lot of common web and application servers to handle this task. For each session, use a session timeout. After this timeout period, end the user's session if they didn't explicitly log out. A new session key must be generated if the user logs in again.</t>
  </si>
  <si>
    <r>
      <rPr>
        <rFont val="Arial"/>
        <color rgb="FF000000"/>
        <sz val="10.0"/>
        <u/>
      </rPr>
      <t xml:space="preserve">- https://owasp.org/www-project-web-security-testing-guide/latest/4-Web_Application_Security_Testing/06-Session_Management_Testing/09-Testing_for_Session_Hijacking
</t>
    </r>
    <r>
      <rPr>
        <rFont val="Arial"/>
        <color rgb="FF000000"/>
        <sz val="10.0"/>
        <u/>
      </rPr>
      <t>- https://capec.mitre.org/data/definitions/593.html</t>
    </r>
  </si>
  <si>
    <t>3.3.4</t>
  </si>
  <si>
    <t>Concurrent logins not properly controlled.</t>
  </si>
  <si>
    <t>613, 1018</t>
  </si>
  <si>
    <t>Applications requiring authentication must only permit one active session per user and must not permit multiple authenticated user sessions across various browsers or computers.</t>
  </si>
  <si>
    <t>It is advised that the same user's sessions not run concurrently and that they always receive notification when an old session is still active.</t>
  </si>
  <si>
    <r>
      <rPr>
        <rFont val="Arial"/>
        <color rgb="FF000000"/>
        <sz val="10.0"/>
      </rPr>
      <t xml:space="preserve">- </t>
    </r>
    <r>
      <rPr>
        <rFont val="Arial"/>
        <color rgb="FF000000"/>
        <sz val="10.0"/>
      </rPr>
      <t>https://owasp.org/www-community/attacks/Session_hijacking_attack</t>
    </r>
  </si>
  <si>
    <t>5.2.7, 13.2.6</t>
  </si>
  <si>
    <t>Input Validation</t>
  </si>
  <si>
    <t>(generic) Failure to Sanitize input</t>
  </si>
  <si>
    <t>159, 345</t>
  </si>
  <si>
    <t>The incorrect use of special elements in user-controlled input is not properly filtered, removed, quoted, or otherwise managed by the product, which could have a negative impact on its behavior and integrity.</t>
  </si>
  <si>
    <t>24, 32</t>
  </si>
  <si>
    <t>- Availability: DoS: Crash, Exit, or Restart: Client-side validation checks can be easily bypassed, allowing malformed or unexpected input to pass into the application, potentially as trusted data. This may lead to unexpected states, behaviours and possibly a resulting crash.
- Availability: Execute Unauthorized Code or Commands: An attacker could use malicious input to modify data or possibly alter control flow in unexpected ways, including arbitrary command execution.</t>
  </si>
  <si>
    <t>Developers should anticipate that special elements will be injected/removed/manipulated in the input vectors of their software system. Use an appropriate combination of black lists and whitelists to ensure only valid, expected and appropriate input is processed by the system.
Implementation
- 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colours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 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(88).
- Inputs should be decoded and canonicalized to the application's current internal representation before being validated (180). Make sure that the application does not decode the same input twice (174). Such errors could be used to bypass whitelist validation schemes by introducing dangerous inputs after they have been checked.</t>
  </si>
  <si>
    <t>- https://cwe.mitre.org/data/definitions/159.html</t>
  </si>
  <si>
    <t>5.3.3</t>
  </si>
  <si>
    <t>WSTG-INPV-01</t>
  </si>
  <si>
    <t>(generic) Cross-Site Scripting (XSS)</t>
  </si>
  <si>
    <t>The "Cross-Site Scripting (XSS)" vulnerability enables outside parties to inject Java Script or HTML code into specific application web pages. By doing this, it is possible to steal user sessions, compromise the security of the system, and obtain sensitive or proprietary information from the application.
This vulnerability is typically brought on by an application's failure to validate input and output parameters, which frequently happens with forms.</t>
  </si>
  <si>
    <t>43, 34, 23</t>
  </si>
  <si>
    <t>-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
- Availability: Execute Unauthorized Code or Commands: In some circumstances it may be possible to run arbitrary code on a victim's computer when cross-site scripting is combined with other flaws.
-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t>
  </si>
  <si>
    <t>Every parameter that the application manages needs to be validated, especially when it comes to input data provided by the user. This validation is always carried out on the server side and NEVER relies on validations carried out on the client side.</t>
  </si>
  <si>
    <t>- https://owasp.org/www-project-web-security-testing-guide/latest/4-Web_Application_Security_Testing/07-Input_Validation_Testing/01-Testing_for_Reflected_Cross_Site_Scripting
- https://owasp.org/www-community/attacks/xss/
- https://cwe.mitre.org/data/definitions/79.html</t>
  </si>
  <si>
    <t>Reflected Cross-Site Scripting (Reflected XSS)</t>
  </si>
  <si>
    <t>Through a Cross-Site Scripting (XSS) attack, an attacker can insert malicious code that runs in the victim's browser, take control of the browser, and use it to access credentials, sensitive data, or session data from the affected application.
For Reflected Cross-Site Scripting to work, the attacker must be in direct contact with the victim in order to send the malicious code that will be run in the victim's browser as part of the application.</t>
  </si>
  <si>
    <t>Preventing Cross-site Scripting (XSS) attacks is not trivial depending on the complexity of the application and how it handles user-controllable data and the type of Cross-site Scripting (XSS) vulnerability.
However, there are certain general principles that the following measures should implement:
- Filter data input: Treat all user input as untrusted, filter as strictly as possible based on what is expected or is valid input.
- Use encryption: With the use of an appropriate encryption technique prevent it from being interpreted as legitimate content.
- Use secure response headers: Browsers accept different types of headers to prevent Cross-site Scripting (XSS) attacks, such as a Content Security Policy (CSP) and 'X-XSS-Protection'.
- Protect cookies: It is necessary to mitigate possible access to session cookies with the 'HttpOnly' flag. This flag disables access to cookies through client-side JavaScript.</t>
  </si>
  <si>
    <t>CVSS:3.1/AV:N/AC:L/PR:N/UI:N/S:U/C:H/I:H/A:L</t>
  </si>
  <si>
    <t>WSTG-INPV-02</t>
  </si>
  <si>
    <t>Stored Cross-Site Scripting (Stored XSS)</t>
  </si>
  <si>
    <t>Cross-Site Scripting (XSS) attacks are a type of injection, in which malicious scripts are injected into otherwise benign and trusted websites. XSS attacks occur when an attacker uses a web application to send malicious code, generally in the form of a browser side script, to a different end user. Flaws that allow these attacks to succeed are quite widespread and occur anywhere a web application uses input from a user within the output it generates without validating or encoding it. Stored attacks are those where the injected script is permanently stored on the target servers, such as in a database, in a message forum, visitor log, comment field, etc. The victim then retrieves the malicious script from the server when it requests the stored information. Stored XSS is also sometimes referred to as Persistent or Type-I XSS.</t>
  </si>
  <si>
    <t>Sanitizing all server-side input is necessary to reduce the risk of stored XSS. To serve all the data to the client side, create a White box filter with the permitted characters and use html encoding.</t>
  </si>
  <si>
    <t>- https://owasp.org/www-community/attacks/Server_Side_Request_Forgery - https://cheatsheetseries.owasp.org/cheatsheets/Server_Side_Request_Forgery_Prevention_Cheat_SS heet.html</t>
  </si>
  <si>
    <t>WSTG-INPV-04</t>
  </si>
  <si>
    <t>HTTP Parameter Pollution (HPP)</t>
  </si>
  <si>
    <t>HTTP Parameter Pollution takes advantage of the application's incorrect behavior when responding to HTTP requests that have the same parameter defined on the server but were sent with different values. HTTP Parameter Pollution takes advantage of the application's incorrect behavior when responding to HTTP requests that have the same parameter defined on the server but were sent with different values.</t>
  </si>
  <si>
    <t>- Integrity: Unexpected State: An attacker could manipulate parameters in the application</t>
  </si>
  <si>
    <t>This kind of attack would be avoided by properly sanitizing input data, verifying the number of individual parameter instances in a request, and looking for requests with duplicate assignments.</t>
  </si>
  <si>
    <r>
      <rPr>
        <rFont val="Arial"/>
        <color rgb="FF000000"/>
        <sz val="10.0"/>
      </rPr>
      <t xml:space="preserve">- https://owasp.org/www-project-web-security-testing-guide/latest/4-Web_Application_Security_Testing/07-Input_Validation_Testing/04-Testing_for_HTTP_Parameter_Pollution
- https://cwe.mitre.org/data/definitions/235.html
- </t>
    </r>
    <r>
      <rPr>
        <rFont val="Arial"/>
        <color rgb="FF000000"/>
        <sz val="10.0"/>
        <u/>
      </rPr>
      <t>https://capec.mitre.org/data/definitions/460.html</t>
    </r>
  </si>
  <si>
    <t>5.2.2, 5.3.5</t>
  </si>
  <si>
    <t>WSTG-INPV-05</t>
  </si>
  <si>
    <t>(generic) SQL Injection</t>
  </si>
  <si>
    <t>89, 138</t>
  </si>
  <si>
    <t>Through the use of SQL code injection (SQLi), it is possible to change the logic of SQL statements and enable the execution of different kinds of database queries. In addition to adding new records or deleting/modifying existing ones, it is possible to obtain data from the database that should, in theory, not be accessible, such as users, passwords, details about the application itself, etc. If the database user has more rights than necessary, it might be possible for them to access other databases or even run system commands. The primary root cause of SQL code injection (SQLi) is improper application input parameter validation.</t>
  </si>
  <si>
    <t>93, 94, 95, 96</t>
  </si>
  <si>
    <t>-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t>
  </si>
  <si>
    <t>Validate the parameters that the application manages, especially when the user submits them as input data. This validation is always carried out on the server side and never depends on client-side validations.</t>
  </si>
  <si>
    <t>- https://www.owasp.org/index.php/SQL_Injection</t>
  </si>
  <si>
    <t>In band Union-based SQL Injection</t>
  </si>
  <si>
    <t>The SQL Injection (SQLi) attack attempts to obtain information or even execute commands through this vulnerability by interacting unexpectedly with the database. Since it is a blind sql injection in this instance, the response does not directly provide information about it; instead, an attacker must decipher the server's response messages in order to obtain the information.</t>
  </si>
  <si>
    <t>Sanitizing the application's input parameters is advised to address this issue because doing so prevents attackers from introducing characters that could change the SQL query and enable information retrieval.
The main suggestion is to put in place a "White List" system where only the words and characters defined in the list are accepted and any other value is ignored before being used in the database. If this option is not feasible, a ""Black List"" that avoids the defined characters can be made using characters that are vulnerable to this kind of attack, such as % #'""""'"""" () +, ;, and SQL query keywords such as "select," "where," "union," "join," and "update." Additionally, you must look for any encoding variations for these characters, such as URL encoding, unicode/UTF-8, and hex.</t>
  </si>
  <si>
    <r>
      <rPr>
        <rFont val="Arial"/>
        <color rgb="FF000000"/>
        <sz val="10.0"/>
      </rPr>
      <t xml:space="preserve">- https://owasp.org/www-project-web-security-testing-guide/latest/4-Web_Application_Security_Testing/07-Input_Validation_Testing/05-Testing_for_SQL_Injection
- https://owasp.org/www-community/attacks/Blind_SQL_Injection
- </t>
    </r>
    <r>
      <rPr>
        <rFont val="Arial"/>
        <color rgb="FF000000"/>
        <sz val="10.0"/>
        <u/>
      </rPr>
      <t>https://cwe.mitre.org/data/definitions/89.html</t>
    </r>
  </si>
  <si>
    <t>In band Error-Based SQL Injection</t>
  </si>
  <si>
    <t>An unexpected database interaction known as a SQL injection (SQLi) attack tries to obtain information or even execute commands using this flaw. Since it is an error-based sql injection in this instance, the response does not directly provide information about it; instead, an attacker must interpret the error messages the server provides in order to obtain the information.</t>
  </si>
  <si>
    <r>
      <rPr>
        <rFont val="Arial"/>
        <color rgb="FF000000"/>
        <sz val="10.0"/>
      </rPr>
      <t xml:space="preserve">- https://owasp.org/www-project-web-security-testing-guide/latest/4-Web_Application_Security_Testing/07-Input_Validation_Testing/05-Testing_for_SQL_Injection
- </t>
    </r>
    <r>
      <rPr>
        <rFont val="Arial"/>
        <color rgb="FF000000"/>
        <sz val="10.0"/>
        <u/>
      </rPr>
      <t>https://cwe.mitre.org/data/definitions/89.html</t>
    </r>
  </si>
  <si>
    <t>Blind Time-Based SQL Injection</t>
  </si>
  <si>
    <t>The SQL Injection (SQLi) attack attempts to obtain information or even execute commands through this vulnerability by interacting unexpectedly with the database. Since it is a time-based sql injection in this instance, the response does not directly provide information about it; rather, an attacker must interpret the server's response times to obtain the necessary information.</t>
  </si>
  <si>
    <r>
      <rPr>
        <rFont val="Arial"/>
        <color rgb="FF000000"/>
        <sz val="10.0"/>
      </rPr>
      <t xml:space="preserve">- https://owasp.org/www-project-web-security-testing-guide/latest/4-Web_Application_Security_Testing/07-Input_Validation_Testing/05-Testing_for_SQL_Injection
- </t>
    </r>
    <r>
      <rPr>
        <rFont val="Arial"/>
        <color rgb="FF000000"/>
        <sz val="10.0"/>
        <u/>
      </rPr>
      <t>https://cwe.mitre.org/data/definitions/89.html</t>
    </r>
  </si>
  <si>
    <t>Blind Boolean-Based SQL Injection</t>
  </si>
  <si>
    <t>The attacker uses boolean-based SQL injection to send SQL queries to the database, forcing the application to return a different result depending on whether the query returns true or false. The HTTP response's content may change or stay the same depending on the outcome. Even if no data is returned from the database, this enables an attacker to determine whether the result is true or false.</t>
  </si>
  <si>
    <r>
      <rPr>
        <rFont val="Arial"/>
        <color rgb="FF000000"/>
        <sz val="10.0"/>
      </rPr>
      <t xml:space="preserve">- https://owasp.org/www-project-web-security-testing-guide/latest/4-Web_Application_Security_Testing/07-Input_Validation_Testing/05-Testing_for_SQL_Injection
- </t>
    </r>
    <r>
      <rPr>
        <rFont val="Arial"/>
        <color rgb="FF000000"/>
        <sz val="10.0"/>
        <u/>
      </rPr>
      <t>https://cwe.mitre.org/data/definitions/89.html</t>
    </r>
  </si>
  <si>
    <t>Out of Band SQL Injection</t>
  </si>
  <si>
    <t>Out-of-Band SQL injection exfiltrates data through the output channel, which can be the DNS or HTTP protocol, as opposed to in-band and blind SQL injection. Depending on the available function, a database system may or may not be able to start an outgoing HTTP or DNS request. The function may set a connection (for instance, DBMS LDAP.INIT, UTL HTTP.request) or operate on files (for instance, load file(), master..xp dirtree). The targeted web and database servers must comply with the following requirements in order to exploit OOB SQL injection:
- The web application's lack of input validation
- A network environment that dispenses with security perimeters and permits the target database server to initiate outgoing requests (via DNS or HTTP) to the general public
- Enough rights to run the function required to send the exit request</t>
  </si>
  <si>
    <t>- On both the client and server sides, input validation.
- Correct handling of errors to prevent detailed information about them from being displayed.
- Examine the architectures for the network and security.
- Use the least privilege possible when allocating the database account to the application.
- The use of additional security measures like intrusion prevention systems (IPS) and web application firewalls (WAF).
- Constantly keeping an eye out for anomalies and having effective incident response procedures in place as a network of security controls.</t>
  </si>
  <si>
    <r>
      <rPr>
        <rFont val="Arial"/>
        <color rgb="FF000000"/>
        <sz val="10.0"/>
      </rPr>
      <t xml:space="preserve">- https://owasp.org/www-project-web-security-testing-guide/latest/4-Web_Application_Security_Testing/07-Input_Validation_Testing/05-Testing_for_SQL_Injection
- </t>
    </r>
    <r>
      <rPr>
        <rFont val="Arial"/>
        <color rgb="FF000000"/>
        <sz val="10.0"/>
        <u/>
      </rPr>
      <t>https://cwe.mitre.org/data/definitions/89.html</t>
    </r>
  </si>
  <si>
    <t>WSTG-INPV-06</t>
  </si>
  <si>
    <t>LDAP Injection</t>
  </si>
  <si>
    <t>Information about users, hosts, and numerous other objects is stored using the Lightweight Directory Access Protocol (LDAP). An LDAP injection is a server-side attack that can reveal, modify, or insert sensitive data about users and hosts represented in an LDAP structure. Input parameters that are later passed to the internal find, add, and modify functions are changed to accomplish this.
To allow users to authenticate or look up other users' information within a corporate structure, a web application might use LDAP. LDAP injection attacks aim to insert LDAP search filter metacharacters into an application query that will be executed.</t>
  </si>
  <si>
    <t>- Integrity: Modify Application Data: An attacker could include input that changes the LDAP query which allows unintended commands or code to be executed, allows sensitive data to be read or modified or causes other unintended behavior.</t>
  </si>
  <si>
    <t>Assume that all inputs are malicious. Use an "accept the good-known" input validation strategy, that is, use a list of acceptable inputs that strictly conform to specifications. Reject any input that doesn't strictly conform to specs, or transform it into something that does.
When performing input validation, consider all potentially relevant properties, such as length, input type, full range of acceptable values, missing or extra inputs, syntax, consistency between related fields and compliance with business rules. As an example of business rule logic, "ship" may be syntactically valid because it contains only alphanumeric characters, but it is not valid if the input is expected to contain only colors such as "red" or "blue".
Do not rely only on searching for malicious or malformed entries. At least one unwanted input is likely to be missed, especially if the environment of the code changes. This can give attackers enough room to bypass the intended validation. However, deny lists can be useful for detecting potential attacks or determining which entries are so malformed that they should be rejected outright.</t>
  </si>
  <si>
    <r>
      <rPr>
        <rFont val="Arial"/>
        <color rgb="FF000000"/>
        <sz val="10.0"/>
      </rPr>
      <t xml:space="preserve">- https://owasp.org/www-project-web-security-testing-guide/latest/4-Web_Application_Security_Testing/07-Input_Validation_Testing/06-Testing_for_LDAP_Injection
- https://cheatsheetseries.owasp.org/cheatsheets/LDAP_Injection_Prevention_Cheat_Sheet.html
- </t>
    </r>
    <r>
      <rPr>
        <rFont val="Arial"/>
        <color rgb="FF000000"/>
        <sz val="10.0"/>
        <u/>
      </rPr>
      <t>https://cwe.mitre.org/data/definitions/90.html</t>
    </r>
  </si>
  <si>
    <t>5.5.2</t>
  </si>
  <si>
    <t>WSTG-INPV-07</t>
  </si>
  <si>
    <t>XML External Entity Processing (XXE)</t>
  </si>
  <si>
    <t>Some applications transmit data between the browser and the server using the XML format. Applications that perform this almost always process the XML data on the server using a standard library or platform API. An example of a special XML entity is one whose defined values are loaded from sources other than the DTD in which they are declared. From a security standpoint, external entities are particularly intriguing because they enable the definition of an entity based on the contents of a file path or URL.</t>
  </si>
  <si>
    <t>49, 51, 28</t>
  </si>
  <si>
    <t>- Confidentiality: Read Files or Directories: If the attacker is able to include a crafted DTD and a default entity resolver is enabled, the attacker may be able to access arbitrary files on the system.
- Integrity: Bypass Protection Mechanism: The DTD may include arbitrary HTTP requests that the server may execute. This could lead to other attacks leveraging the server's trust relationship with other entities.
- Availability: DoS: Resource Consumption (Memory): The software could consume excessive CPU cycles or memory using a URI that points to a large file, or a device that always returns data such as /dev/random. Alternately, the URI could reference a file that contains many nested or recursive entity references to further slow down parsing.</t>
  </si>
  <si>
    <t>According to the OWASP Cheat Sheet "XXE Prevention," turn off processing of XML external entities and DTDs in all XML parsers in the application.
Additionally, use server-side input validation, filtering, or sanitization that is positive ("whitelisting") to ward off hostile data in XML documents, headers, or nodes.</t>
  </si>
  <si>
    <r>
      <rPr>
        <rFont val="Arial"/>
        <color rgb="FF000000"/>
        <sz val="10.0"/>
      </rPr>
      <t xml:space="preserve">- </t>
    </r>
    <r>
      <rPr>
        <rFont val="Arial"/>
        <color rgb="FF1155CC"/>
        <sz val="10.0"/>
        <u/>
      </rPr>
      <t>https://cwe.mitre.org/data/definitions/611.html</t>
    </r>
    <r>
      <rPr>
        <rFont val="Arial"/>
        <color rgb="FF000000"/>
        <sz val="10.0"/>
      </rPr>
      <t xml:space="preserve">
- https://owasp.org/www-community/vulnerabilities/XML_External_Entity_(XXE)_Processing - https://capec.mitre.org/data/definitions/201.html</t>
    </r>
  </si>
  <si>
    <t>WSTG-INPV-08</t>
  </si>
  <si>
    <t>Server Side Injection (SSI)</t>
  </si>
  <si>
    <t>96, 116, 159</t>
  </si>
  <si>
    <t>SSI (Server-Side Includes) are directives present in web applications that are used to feed an HTML page with dynamic content. They are similar to CGIs, except that SSIs are used to execute some actions before the current page is loaded or while it is being displayed. To do this, the web server parses the SSIs before serving the page to the user.
The SSI injection attack allows you to attack a web application by injecting scripts into HTML pages or by executing arbitrary code remotely. It can be exploited through manipulation of SSI directives in use in the application or force their use by injecting new directives through user input fields.
It is possible to check if the application is correctly validating the data in the input fields by inserting characters that are used in SSI directives, such as:
&lt; ! # = / . " - &gt; and [a-zA-Z0-9]
Another way to find out if the application is potentially vulnerable is to check for the presence of pages with .stm, .shtm and .shtml extensions. However, the absence of such pages does not mean that the application is protected against SSI attacks.
In either case, the attack will only be successful if the web server allows SSI to run without performing proper validation first. If this occurs, it may be possible to access and manipulate system files and processes under the permission of the web server process owner.</t>
  </si>
  <si>
    <t>42, 6, 17, 63, 100, 101</t>
  </si>
  <si>
    <t>- Confidentiality: Read Application Data: The injected code could access restricted data / files.
-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
- Integrity: Modify Application Data: The communications between components can be modified in unexpected ways. Unexpected commands can be executed, bypassing other security mechanisms. Incoming data can be misinterpreted.</t>
  </si>
  <si>
    <t>User-controllable data should not, whenever possible, be embedded by applications in pages that are rendered for SSI directives. There are generally safer alternate ways to implement the necessary functionality. If this is deemed impractical, the data must be rigorously validated. Ideally, you ought to employ a white list of particular acceptable values. Only brief alphanumeric strings will be accepted in the absence of this. Any additional data, including any potential SSI metacharacter, should be excluded from input.</t>
  </si>
  <si>
    <r>
      <rPr>
        <rFont val="Arial"/>
        <color rgb="FF000000"/>
        <sz val="10.0"/>
      </rPr>
      <t xml:space="preserve">- https://owasp.org/www-project-web-security-testing-guide/latest/4-Web_Application_Security_Testing/07-Input_Validation_Testing/08-Testing_for_SSI_Injection
- https://owasp.org/www-community/attacks/Server-Side_Includes_(SSI)_Injection#:~:text=The%20Server%2DSide%20Includes%20attack,use%20through%20user%20input%20fields.
- http://httpd.apache.org/docs/current/howto/ssi.html
- </t>
    </r>
    <r>
      <rPr>
        <rFont val="Arial"/>
        <color rgb="FF000000"/>
        <sz val="10.0"/>
        <u/>
      </rPr>
      <t>https://cwe.mitre.org/data/definitions/96.html</t>
    </r>
    <r>
      <rPr>
        <rFont val="Arial"/>
        <color rgb="FF000000"/>
        <sz val="10.0"/>
      </rPr>
      <t xml:space="preserve">
- https://cwe.mitre.org/data/definitions/116.html
- </t>
    </r>
    <r>
      <rPr>
        <rFont val="Arial"/>
        <color rgb="FF000000"/>
        <sz val="10.0"/>
        <u/>
      </rPr>
      <t>https://cwe.mitre.org/data/definitions/159.html</t>
    </r>
  </si>
  <si>
    <t>WSTG-INPV-09</t>
  </si>
  <si>
    <t>XPATH injection</t>
  </si>
  <si>
    <t>Similar to SQL injection, XPath injection attacks take place when a website builds an XPath query for XML data using data supplied by the user.
XPath is a kind of straightforward descriptive statement that enables searching the XML for a specific piece of information. You can specify specific attributes to look for and patterns to match, just like in SQL. It is common practice to accept some kind of input in the query string when using XML for a website in order to identify the content to find and display on the page. Such queries can be changed to return more data than they should or even run server-side code if the attacker sends a malicious XPath string.</t>
  </si>
  <si>
    <t>6, 17, 63, 100</t>
  </si>
  <si>
    <t>-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t>
  </si>
  <si>
    <t>Before being included in XPATH (XML) queries, user input must be strictly validated. It is advised to employ a whitelist that restricts the characters or values that the application will accept as user input.
If whitelisting is not an option, a less preferred alternative is to employ a blacklist that at the very least eliminates the characters ""'/ @ = * [] (y)</t>
  </si>
  <si>
    <r>
      <rPr>
        <rFont val="Arial"/>
        <color rgb="FF000000"/>
        <sz val="10.0"/>
      </rPr>
      <t xml:space="preserve">- https://owasp.org/www-project-web-security-testing-guide/latest/4-Web_Application_Security_Testing/07-Input_Validation_Testing/09-Testing_for_XPath_Injection
- https://owasp.org/www-community/attacks/XPATH_Injection
- </t>
    </r>
    <r>
      <rPr>
        <rFont val="Arial"/>
        <color rgb="FF000000"/>
        <sz val="10.0"/>
        <u/>
      </rPr>
      <t>https://cwe.mitre.org/data/definitions/94.html</t>
    </r>
  </si>
  <si>
    <t>File Path Manipulation</t>
  </si>
  <si>
    <t>35, 126</t>
  </si>
  <si>
    <t>When user-controllable data is inserted into a file or URL path that is used on the server to access local resources, which may be located inside or outside the web root, file path manipulation vulnerabilities are created. If a file path is vulnerable, an attacker can change it to access different resources.</t>
  </si>
  <si>
    <t>44, 54</t>
  </si>
  <si>
    <t>- Confidentiality: Read Files or Directories: An attacker could read confidential data if they are able to control resource references.
- Integrity: Modify Files or Directories: An attacker could modify sensitive data, either by writing the data directly to a data store that is not properly restricted, or by accessing insufficiently-protected, privileged functionality to write the data.</t>
  </si>
  <si>
    <t>Believing that all input is malicious Use a list of inputs that are strictly compliant with specifications as part of a "accept known good" input validation strategy. Any input that does not strictly adhere to the specifications should be rejected or changed. Use strict whitelists that restrict the character set that can be used when validating filenames. To prevent vulnerabilities like CWE-23, only allow a single "." character in the filename, and keep directory separators like "/" out.</t>
  </si>
  <si>
    <r>
      <rPr>
        <rFont val="Arial"/>
        <color rgb="FF000000"/>
        <sz val="10.0"/>
      </rPr>
      <t xml:space="preserve">- </t>
    </r>
    <r>
      <rPr>
        <rFont val="Arial"/>
        <color rgb="FF1155CC"/>
        <sz val="10.0"/>
        <u/>
      </rPr>
      <t>https://cwe.mitre.org/data/definitions/35.html</t>
    </r>
    <r>
      <rPr>
        <rFont val="Arial"/>
        <color rgb="FF000000"/>
        <sz val="10.0"/>
      </rPr>
      <t xml:space="preserve">
- https://capec.mitre.org/data/definitions/126.html</t>
    </r>
  </si>
  <si>
    <t>External Control of Filename</t>
  </si>
  <si>
    <t>Due to a vulnerability, file names used by the filesystem can be changed or controlled by user input. An attacker can create a package that changes the ZIP file's downloadable extension.</t>
  </si>
  <si>
    <t>36, 88, 89</t>
  </si>
  <si>
    <t>- Confidentiality: Modify Files or Directories: The application can operate on unexpected files. Confidentiality is violated when the targeted filename is not directly readable by the attacker.
- Integrity: Modify Files or Directories: The application can operate on unexpected files. This may violate integrity if the filename is written to, or if the filename is for a program or other form of executable code.
- Availability: DoS: Crash, Exit, or Restart; DoS: Resource Consumption (Other): The application can operate on unexpected files. Availability can be violated if the attacker specifies an unexpected file that the application modifies. Availability can also be affected if the attacker specifies a filename for a large file, or points to a special device or a file that does not have the format that the application expects.</t>
  </si>
  <si>
    <t>Believing that all input is malicious Use a list of inputs that are strictly compliant with specifications as part of a "accept known good" input validation strategy. Any input that does not strictly adhere to the specifications should be rejected or changed. Use strict whitelists that restrict the character set that can be used when validating filenames. To prevent vulnerabilities like CWE-23, only allow a single "." character in the filename, and keep directory separators like "/" out.Believing that all input is malicious Use a list of inputs that are strictly compliant with specifications as part of a "accept known good" input validation strategy. Any input that does not strictly adhere to the specifications should be rejected or changed. Use strict whitelists that restrict the character set that can be used when validating filenames.</t>
  </si>
  <si>
    <r>
      <rPr>
        <rFont val="Arial"/>
        <color rgb="FF000000"/>
        <sz val="10.0"/>
      </rPr>
      <t xml:space="preserve">- </t>
    </r>
    <r>
      <rPr>
        <rFont val="Arial"/>
        <color rgb="FF000000"/>
        <sz val="10.0"/>
      </rPr>
      <t>https://cwe.mitre.org/data/definitions/73.html</t>
    </r>
  </si>
  <si>
    <t>WSTG-INPV-11</t>
  </si>
  <si>
    <t>Remote code execution (RCE) by injection of local files</t>
  </si>
  <si>
    <t>Utilizing the application's vulnerable file call procedures, local file inclusion (LFI) is the process of including files that are already on the server. For instance, when a page receives input that is the path to a local file, this vulnerability manifests. Characters traversing the directory may be injected to access other files on the server if this entry is not properly sanitized.</t>
  </si>
  <si>
    <t>The best way to get rid of file inclusion vulnerabilities is to never give any file system/framework APIs any user input. If this is not possible, the application can keep a list of permitted files that the page may include, and then use an index number or other identifier to access the desired file. So that malicious users cannot manipulate the route, any request that contains an invalid identifier should be rejected. It is advised to adhere to the recommendations of the OWASP guide (https://cheatsheetseries.owasp.org/cheatsheets/File Upload Cheat Sheet.html) for good remediation practices against File inclusion vulnerabilities.</t>
  </si>
  <si>
    <r>
      <rPr>
        <rFont val="Arial"/>
        <color rgb="FF000000"/>
        <sz val="10.0"/>
        <u/>
      </rPr>
      <t xml:space="preserve">- https://owasp.org/www-project-web-security-testing-guide/latest/4-Web_Application_Security_Testing/07-Input_Validation_Testing/11.1-Testing_for_File_Inclusion
</t>
    </r>
    <r>
      <rPr>
        <rFont val="Arial"/>
        <color rgb="FF000000"/>
        <sz val="10.0"/>
        <u/>
      </rPr>
      <t>- https://cwe.mitre.org/data/definitions/20.html
- https://owasp.org/www-project-web-security-testing-guide/stable/4-Web_Application_Security_Testing/07-Input_Validation_Testing/11-Testing_for_Code_Injection</t>
    </r>
  </si>
  <si>
    <t>Remote code execution (RCE)</t>
  </si>
  <si>
    <t>Attacks known as remote code execution (RCE) give an attacker the ability to remotely run malicious code on a computer. An RCE vulnerability may result in the execution of malware or the complete takeover of a compromised machine by an attacker.</t>
  </si>
  <si>
    <t>Restrict the source, whether it is an input or an open path leading to an application, from which the RCE is being accessed.</t>
  </si>
  <si>
    <r>
      <rPr>
        <rFont val="Arial"/>
        <color rgb="FF000000"/>
        <sz val="10.0"/>
        <u/>
      </rPr>
      <t xml:space="preserve">- https://owasp.org/www-project-web-security-testing-guide/latest/4-Web_Application_Security_Testing/07-Input_Validation_Testing/11.1-Testing_for_File_Inclusion
</t>
    </r>
    <r>
      <rPr>
        <rFont val="Arial"/>
        <color rgb="FF000000"/>
        <sz val="10.0"/>
      </rPr>
      <t>- https://cheatsheetseries.owasp.org/cheatsheets/File_Upload_Cheat_Sheet.html</t>
    </r>
    <r>
      <rPr>
        <rFont val="Arial"/>
        <color rgb="FF000000"/>
        <sz val="10.0"/>
      </rPr>
      <t xml:space="preserve">
</t>
    </r>
    <r>
      <rPr>
        <rFont val="Arial"/>
        <color rgb="FF000000"/>
        <sz val="10.0"/>
      </rPr>
      <t xml:space="preserve">- </t>
    </r>
    <r>
      <rPr>
        <rFont val="Arial"/>
        <color rgb="FF000000"/>
        <sz val="10.0"/>
        <u/>
      </rPr>
      <t>https://cwe.mitre.org/data/definitions/20.html</t>
    </r>
  </si>
  <si>
    <t>Remote code execution (RCE) by remote file injection</t>
  </si>
  <si>
    <t>The process of including references to remote files from another server through the use of weak file call procedures that were implemented in the application is known as remote file inclusion (RFI). This flaw, for instance, appears when a page downloads files from outside sources and then includes them in the application. It is possible to alter the resource to make the request against one that is controlled by an attacker if that input is not properly sanitized.</t>
  </si>
  <si>
    <r>
      <rPr>
        <rFont val="Arial"/>
        <color rgb="FF000000"/>
        <sz val="10.0"/>
        <u/>
      </rPr>
      <t xml:space="preserve">- https://owasp.org/www-project-web-security-testing-guide/latest/4-Web_Application_Security_Testing/07-Input_Validation_Testing/11.1-Testing_for_File_Inclusion
</t>
    </r>
    <r>
      <rPr>
        <rFont val="Arial"/>
        <color rgb="FF000000"/>
        <sz val="10.0"/>
      </rPr>
      <t>- https://cheatsheetseries.owasp.org/cheatsheets/File_Upload_Cheat_Sheet.html</t>
    </r>
    <r>
      <rPr>
        <rFont val="Arial"/>
        <color rgb="FF000000"/>
        <sz val="10.0"/>
      </rPr>
      <t xml:space="preserve">
</t>
    </r>
    <r>
      <rPr>
        <rFont val="Arial"/>
        <color rgb="FF000000"/>
        <sz val="10.0"/>
      </rPr>
      <t xml:space="preserve">- </t>
    </r>
    <r>
      <rPr>
        <rFont val="Arial"/>
        <color rgb="FF000000"/>
        <sz val="10.0"/>
        <u/>
      </rPr>
      <t>https://cwe.mitre.org/data/definitions/20.html</t>
    </r>
  </si>
  <si>
    <t>1.4.2, 2.8.4</t>
  </si>
  <si>
    <t>Improper access control</t>
  </si>
  <si>
    <t>284, 287</t>
  </si>
  <si>
    <t>The software does not restrict or incorrectly restricts access to a resource from an unauthorized actor.
Access control involves the use of several protection mechanisms such as:
- Authentication (proving the identity of an actor)
- Authorization (ensuring that a given actor can access a resource)
- Accountability (tracking of activities that were performed)
When any mechanism is not applied or otherwise fails, attackers can compromise the security of the software by gaining privileges, reading sensitive information, executing commands, evading detection, etc.
There are two distinct behaviors that can introduce access control weaknesses:
- Specification: incorrect privileges, permissions, ownership, etc. are explicitly specified for either the user or the resource (for example, setting a password file to be world-writable, or giving administrator capabilities to a guest user). This action could be performed by the program or the administrator.
- Enforcement: the mechanism contains errors that prevent it from properly enforcing the specified access control requirements (e.g., allowing the user to specify their own privileges, or allowing a syntactically-incorrect ACL to produce insecure settings). This problem occurs within the program itself, in that it does not actually enforce the intended security policy that the administrator specifies.</t>
  </si>
  <si>
    <t>Architecture and Design
- Very carefully manage the setting, management, and handling of privileges. Explicitly manage trust zones in the software.
- Compartmentalize the system to have "safe" areas where trust boundaries can be unambiguously drawn. Do not allow sensitive data to go outside of the trust boundary and always be careful when interfacing with a compartment outside of the safe area.
-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t>
  </si>
  <si>
    <t>- https://cwe.mitre.org/data/definitions/284.html</t>
  </si>
  <si>
    <t>WSTG-ATHZ-02</t>
  </si>
  <si>
    <t>Remote Code Execution (RCE) by Improper Access Control</t>
  </si>
  <si>
    <t>The software's failure to impose access controls on a website object is referred to as an improper access control vulnerability. When accessing the web service, a malicious user may compromise the software's security and take certain unapproved actions.</t>
  </si>
  <si>
    <t>- Other: Varies by Context: An attacker can access any functionality that is inadvertently accessible to the source.</t>
  </si>
  <si>
    <t>Do not allow anonymous users to access this website.</t>
  </si>
  <si>
    <t>5.2.4</t>
  </si>
  <si>
    <t>WSTG-INPV-12</t>
  </si>
  <si>
    <t>Command Injection</t>
  </si>
  <si>
    <t>77, 95</t>
  </si>
  <si>
    <t>Command injection vulnerabilities typically occur when:
1. Data enters the app from an untrusted source.
2. The data is part of a string that is executed as a command by the application.
3. By executing the command, the application gives an attacker a privilege or capability that they would not have otherwise.
Many protocols and products have their own custom command language. While shell or operating system command strings are frequently discovered and targeted, developers may not realize that these other command languages ​​can also be vulnerable to attack.</t>
  </si>
  <si>
    <t>99, 42, 6, 17, 63, 100</t>
  </si>
  <si>
    <t>- Integrity: Execute Unauthorized Code or Commands: If a malicious user injects a character (such as a semi-colon) that delimits the end of one command and the beginning of another, it may be possible to then insert an entirely new and unrelated command that was not intended to be executed.
- Confidentiality: Read Application Data: The injected code could access restricted data / files.
-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t>
  </si>
  <si>
    <t>It is recommended to limit the user's capabilities as much as possible when allowing him or her to execute specific commands on the server and assess and evaluate, in the first instance, whether it is absolutely necessary for the user to be able to carry out this type of action, as they involve a potential danger inherently.
It would be appropriate to restrict these capabilities given that many languages have built-in functions for executing commands on the computer, such as the system() function in PHP, and that it is possible to restrict the capabilities of the interpreter that runs the application (as in the case of PHP).</t>
  </si>
  <si>
    <r>
      <rPr>
        <rFont val="Arial"/>
        <color rgb="FF000000"/>
        <sz val="10.0"/>
      </rPr>
      <t xml:space="preserve">- https://owasp.org/www-project-web-security-testing-guide/latest/4-Web_Application_Security_Testing/07-Input_Validation_Testing/12-Testing_for_Command_Injection
- https://portswigger.net/web-security/os-command-injection
- https://cwe.mitre.org/data/definitions/77.html
- </t>
    </r>
    <r>
      <rPr>
        <rFont val="Arial"/>
        <color rgb="FF000000"/>
        <sz val="10.0"/>
        <u/>
      </rPr>
      <t>https://cwe.mitre.org/data/definitions/78.html</t>
    </r>
  </si>
  <si>
    <t>WSTG-INPV-17</t>
  </si>
  <si>
    <t>Injection of commands into HTTP Host headers.</t>
  </si>
  <si>
    <t>A web server typically hosts multiple web applications on the same IP address, referencing each application through the virtual host. On an incoming HTTP request, web servers typically send the request to the destination virtual host based on the value supplied in the Host header. Without proper validation of the header value, the attacker can supply invalid data to cause the web server to:
- Send the requests to the first virtual host in the list.
- Cause a redirection to a domain controlled by the attacker.
- Perform a poisoning of the web cache.
- Manipulate the password reset functionality.</t>
  </si>
  <si>
    <t>To filter, escape, or encode unsecure data sent from the server in an HTTP response header, perform output validation.
Disable the ability for the client's browser to run scripts.</t>
  </si>
  <si>
    <r>
      <rPr>
        <rFont val="Arial"/>
        <color rgb="FF000000"/>
        <sz val="10.0"/>
        <u/>
      </rPr>
      <t xml:space="preserve">- https://owasp.org/www-project-web-security-testing-guide/latest/4-Web_Application_Security_Testing/07-Input_Validation_Testing/17-Testing_for_Host_Header_Injection
</t>
    </r>
    <r>
      <rPr>
        <rFont val="Arial"/>
        <color rgb="FF000000"/>
        <sz val="10.0"/>
        <u/>
      </rPr>
      <t xml:space="preserve">- </t>
    </r>
    <r>
      <rPr>
        <rFont val="Arial"/>
        <color rgb="FF000000"/>
        <sz val="10.0"/>
        <u/>
      </rPr>
      <t>https://cwe.mitre.org/data/definitions/644.html</t>
    </r>
  </si>
  <si>
    <t>5.2.5</t>
  </si>
  <si>
    <t>WSTG-INPV-18</t>
  </si>
  <si>
    <t>Server-Side Template Injection (SSTI)</t>
  </si>
  <si>
    <t>When a user requests an HTML view, modern applications generate it using a template engine (also known as "templates"). The programming language's built-in functions in these template engines allow for the execution of risky functions and even code on the server hosting the application. It is possible to use those functions to run code on the server if a malicious user can inject template directives, and these are then rendered by the template engine.</t>
  </si>
  <si>
    <t>6, 17, 63, 61</t>
  </si>
  <si>
    <t>-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without been logged.</t>
  </si>
  <si>
    <t>Make sure you are not passing user-controllable variables to the functions that render templates. Sanitizing the input is crucial in the event that it is required to prevent characters from being interpreted.</t>
  </si>
  <si>
    <r>
      <rPr>
        <rFont val="Arial"/>
        <color rgb="FF000000"/>
        <sz val="10.0"/>
      </rPr>
      <t xml:space="preserve">- https://owasp.org/www-project-web-security-testing-guide/latest/4-Web_Application_Security_Testing/07-Input_Validation_Testing/18-Testing_for_Server-side_Template_Injection
- https://cwe.mitre.org/data/definitions/94.html
- </t>
    </r>
    <r>
      <rPr>
        <rFont val="Arial"/>
        <color rgb="FF000000"/>
        <sz val="10.0"/>
        <u/>
      </rPr>
      <t>https://portswigger.net/research/server-side-template-injecti</t>
    </r>
    <r>
      <rPr>
        <rFont val="Arial"/>
        <color rgb="FF000000"/>
        <sz val="10.0"/>
      </rPr>
      <t>on</t>
    </r>
  </si>
  <si>
    <t>5.2.6</t>
  </si>
  <si>
    <t>WSTG-INPV-19</t>
  </si>
  <si>
    <t>Server-Side Request Forgery (SSRF)</t>
  </si>
  <si>
    <t>The SSRF (Server-Side Request Forgery) vulnerability arises when it is possible to direct the server to send a request to any domain using the user's input data. When the user making the request does not receive the server's response, this vulnerability may become "blind." No such response is provided in this instance. However, based on the server response time, an enumeration of nearby machines on the network can be carried out.</t>
  </si>
  <si>
    <t>42, 80</t>
  </si>
  <si>
    <t>- Confidentiality: Read Application Data: The injected code could access restricted data / files.
- Integrity: Execute Unauthorized Code or Commands: The attacker may be able to create or overwrite critical files that are used to execute code, such as programs or libraries.</t>
  </si>
  <si>
    <t>Whitelisting the inputs that are permitted by that parameter is the appropriate mitigation for this vulnerability. In other words, only accept the paths to the resources that you actually need to access because, as of right now, doing otherwise gives www-data user access to any area of the permissions system where they can read.</t>
  </si>
  <si>
    <r>
      <rPr>
        <rFont val="Arial"/>
        <color rgb="FF000000"/>
        <sz val="10.0"/>
      </rPr>
      <t>- https://owasp.org/www-project-web-security-testing-guide/latest/4-Web_Application_Security_Testing/07-Input_Validation_Testing/19-Testing_for_Server-Side_Request_Forgery</t>
    </r>
    <r>
      <rPr>
        <rFont val="Arial"/>
        <color rgb="FF000000"/>
        <sz val="10.0"/>
        <u/>
      </rPr>
      <t xml:space="preserve">
</t>
    </r>
    <r>
      <rPr>
        <rFont val="Arial"/>
        <color rgb="FF000000"/>
        <sz val="10.0"/>
      </rPr>
      <t xml:space="preserve">- </t>
    </r>
    <r>
      <rPr>
        <rFont val="Arial"/>
        <color rgb="FF000000"/>
        <sz val="10.0"/>
        <u/>
      </rPr>
      <t>https://cwe.mitre.org/data/definitions/918.html</t>
    </r>
  </si>
  <si>
    <t>CVSS:3.1/AV:N/AC:L/PR:N/UI:N/S:U/C:N/I:H/A:L</t>
  </si>
  <si>
    <t>5.5.4, 13.2.2</t>
  </si>
  <si>
    <t>JSON validation schema</t>
  </si>
  <si>
    <t>20, 95</t>
  </si>
  <si>
    <t>A vocabulary called JSON Schema enables you to annotate and validate JSON documents.
You have better control over the kinds of user input that can be supplied in your application when adding schemas to your JSON files.
When done properly, this drastically reduces an attacker's vector.
However, as an additional line of defense, you should always apply your own input validation and rejection. This strategy is also preferred because you also want to counteract and record user requests and input.</t>
  </si>
  <si>
    <t>27, 44, 32</t>
  </si>
  <si>
    <t>-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t>
  </si>
  <si>
    <t>To ensure a properly formatted JSON request, confirm that JSON schema validation occurs. Next, validate each input field before any data processing is done.</t>
  </si>
  <si>
    <t>- https://cwe.mitre.org/data/definitions/20.html</t>
  </si>
  <si>
    <t>13.3.1</t>
  </si>
  <si>
    <t>XML schema (XSD)</t>
  </si>
  <si>
    <t>You have better control over the kind of user input that can be provided in your application when adding schemas to your XML files. When done properly, this drastically reduces an attacker's vector. However, as an additional line of defense, you should always apply your own input validation and rejection. This strategy is also preferred because you also want to counteract and record user requests and input.</t>
  </si>
  <si>
    <t>Check that the XSD schema is validated to ensure that the XML document is correctly formatted, and then validate each input field before the data is processed.</t>
  </si>
  <si>
    <t>5.1.4</t>
  </si>
  <si>
    <t>Verify that structured data is strongly typed and validated</t>
  </si>
  <si>
    <t>When structured data is tightly typed and checked against a specified schema, a defendable proactive application can be created. By using the defined schemas, the application can now measure everything that is outside of its intended operation and should be used to reject input if the schema checks return false.</t>
  </si>
  <si>
    <t>Check that structured data is strongly typed and validated against a defined schema, including the permitted characters, length, and pattern (for example, credit card numbers or phone numbers, or validating that two related fields are logical, such as validating suburbs and zip or post codes match).</t>
  </si>
  <si>
    <t>CVSS:3.1/AV:N/AC:H/PR:N/UI:N/S:U/C:H/I:N/A:N</t>
  </si>
  <si>
    <t>7.4.1, 7.4.2, 14.3.1</t>
  </si>
  <si>
    <t>WSTG-ERRH-01</t>
  </si>
  <si>
    <t>Error handling</t>
  </si>
  <si>
    <t>Disclosure of sensitive information due to improper handling of application errors.</t>
  </si>
  <si>
    <t>Verbose errors that are not properly controlled frequently result in responses that inform the user of the application's internal architecture. Versions of installed software or database information are some examples of the data that can be retrieved in this way.</t>
  </si>
  <si>
    <t>- Confidentiality: Read Application Data: The attacker gets information from an error message response</t>
  </si>
  <si>
    <t>To stop the application from displaying sensitive information from your infrastructure or database, implement a proper system of redirections to secure pages or generic texts in the response.</t>
  </si>
  <si>
    <t>- https://owasp.org/www-project-web-security-testing-guide/latest/4-Web_Application_Security_Testing/08-Testing_for_Error_Handling/01-Testing_For_Improper_Error_Handling</t>
  </si>
  <si>
    <t>CVSS:3.1/AV:N/AC:H/PR:N/UI:N/S:U/C:H/I:H/A:N</t>
  </si>
  <si>
    <t>WSTG-BUSL-06</t>
  </si>
  <si>
    <t>Functionality/Business Logic</t>
  </si>
  <si>
    <t>Abuse of application logic workflow.</t>
  </si>
  <si>
    <t>840, 841</t>
  </si>
  <si>
    <t>Workflow vulnerabilities involve any type of vulnerability that allows an attacker to misuse an application/system in a way that allows them to bypass (not follow) the designed/intended workflow.
Definition of a workflow on Wikipedia:
A workflow consists of a sequence of connected steps in which each step follows without delay or gap, ending just before the next step can begin. It is a representation of a sequence of operations, stated as the work of a person or group, an organization of personnel, or one or more simple or complex mechanisms. Workflow can be thought of as an abstraction of actual work.
The application's business logic should require the user to complete specific steps in the correct/specific order and if the workflow is terminated without completing it successfully, all actions and generated actions are ""rolled back"" or aborted. Vulnerabilities related to workflow circumvention of correct business logic are unique in that they are very application/system specific and careful manual abuse cases must be developed using the requirements. and use cases.
The applications business process must have checks to ensure that user transactions/actions proceed in the correct/acceptable order and if a transaction triggers some type of action, that action will be ""rolled back"" and killed if the transaction does not complete successfully.</t>
  </si>
  <si>
    <t>- Other: Alter Execution Logic: An attacker could cause the software to skip critical steps or perform them in the wrong order, bypassing its intended business logic. This can sometimes have security implications.</t>
  </si>
  <si>
    <t>The application needs controls that ensure users complete each workflow step in the proper order and stop attackers from bypassing, skipping, or replaying any steps or processes in the workflow. It also needs to be self-aware. Creating business logic abuse or misuse cases with the objective of successfully completing the business process while not completing the correct steps in the correct order is how testing for workflow vulnerabilities is done.</t>
  </si>
  <si>
    <t>- https://owasp.org/www-project-web-security-testing-guide/latest/4-Web_Application_Security_Testing/10-Business_Logic_Testing/06-Testing_for_the_Circumvention_of_Work_Flows</t>
  </si>
  <si>
    <t>12.1.1, 12.3.2, 12.4.2, 12.4.1, 12.2.1</t>
  </si>
  <si>
    <t>WSTG-BUSL-08</t>
  </si>
  <si>
    <t>Insecure validation in file upload functionality</t>
  </si>
  <si>
    <t>434, 400, 73, 509</t>
  </si>
  <si>
    <t>Many applications allow users to upload data to their business processes. Although input validation for text-based input fields is widely understood, accepting files makes it more challenging to implement. Despite the fact that many websites use straightforward restrictions based on a list of permitted (or blocked) extensions, this is insufficient to stop attackers from loading safe file types with malicious content.</t>
  </si>
  <si>
    <t>- Availability: Execute Unauthorized Code or Commands: Arbitrary code execution is possible if an uploaded file is interpreted and executed as code by the recipient. This is especially true for .asp and .php extensions uploaded to web servers because these file types are often treated as automatically executable, even when file system permissions do not specify execution. For example, in Unix environments, programs typically cannot run unless the execute bit is set, but PHP programs may be executed by the web server without directly invoking them on the operating system.</t>
  </si>
  <si>
    <t>Control the types of files that are sent to the application properly. Examine the file type, paying attention to both the extension and the content.</t>
  </si>
  <si>
    <t>- https://owasp.org/www-project-web-security-testing-guide/stable/4-Web_Application_Security_Testing/10-Business_Logic_Testing/09-Test_Upload_of_Malicious_Files.html
- https://cheatsheetseries.owasp.org/cheatsheets/File_Upload_Cheat_Sheet.html</t>
  </si>
  <si>
    <t>1.5.2, 5.5.1, 5.5.3</t>
  </si>
  <si>
    <t>WSTG-BUSL-01</t>
  </si>
  <si>
    <t>Insecure deserialization</t>
  </si>
  <si>
    <t>It is often convenient to serialize objects for communication or to save them for later use. However, deserialized code or data can often be modified without using the provided access functions if they do not use cryptography to protect themselves. Also, any crypto would still be client-side security, which is a dangerous security assumption.
Untrusted data cannot be trusted to be well-formed. When developers don't put restrictions on ""gadget chains"", or series of instances and method invocations that can auto-execute during the deserialization process (i.e. before the object is returned to the caller), They can sometimes be exploited by attackers to perform unauthorized actions, such as generating a shell.
Serialization and deserialization refer to the process of taking the data related to the program's internal object, packaging it in a way that allows the data to be stored or transferred externally (""serialization""), and then extracting the serialized data to reconstruct the object. original (""deserialization"").</t>
  </si>
  <si>
    <t>56, 26, 78</t>
  </si>
  <si>
    <t>- Integrity: Unexpected State: Attackers can modify unexpected objects or data that was assumed to be safe from modification.
- Availability: DoS: Resource Consumption (CPU): If a function is making an assumption on when to terminate, based on a sentry in a string, it could easily never terminate.
- Other: Varies by Context: The consequences can vary widely, because it depends on which objects or methods are being de-serialized, and how they are used. Making an assumption that the code in the de-serialized object is valid is dangerous and can enable exploitation.</t>
  </si>
  <si>
    <t>Possible mitigations for different phases of the application creation process are described below:
- Phases: Architecture and design; implementation. If available, use the programming language's signing/sealing features to ensure that the deserialized data has not been tainted. For example, a hash-based message authentication code (HMAC) could be used to ensure that data has not been modified.
- Phase: Implementation. When deserializing data, it is recommended to populate a new object rather than just deserialize. The result is that the data goes through secure input validation and the functions are secure.
- Phase: Implementation. Explicitly define a final() object to avoid deserialization.
- Phases: Architecture and Design; Implementation. Make fields transient to protect them from deserialization. An attempt to serialize and then deserialize a class containing transient fields will result in NULLs where the transient data should be. This is a great way to prevent temporary, environment, or sensitive variables from being transferred and misused.
- Phase: Implementation. Avoid having unnecessary types or gadgets available that can be exploited for malicious purposes. This limits the possibility of unwanted or unauthorized types and gadgets being exploited by the attacker. Add only acceptable classes to an allow list. Note: New gadgets are constantly being discovered, so this alone is not a sufficient mitigation.</t>
  </si>
  <si>
    <r>
      <rPr>
        <rFont val="Arial"/>
        <color rgb="FF000000"/>
        <sz val="10.0"/>
      </rPr>
      <t xml:space="preserve">- https://owasp.org/www-project-web-security-testing-guide/latest/4-Web_Application_Security_Testing/10-Business_Logic_Testing/01-Test_Business_Logic_Data_Validation
- https://cheatsheetseries.owasp.org/cheatsheets/Deserialization_Cheat_Sheet.html
- </t>
    </r>
    <r>
      <rPr>
        <rFont val="Arial"/>
        <color rgb="FF000000"/>
        <sz val="10.0"/>
        <u/>
      </rPr>
      <t>https://cwe.mitre.org/data/definitions/502.html</t>
    </r>
  </si>
  <si>
    <t>5.1.5</t>
  </si>
  <si>
    <t>WSTG-CLNT-04</t>
  </si>
  <si>
    <t>Web client side</t>
  </si>
  <si>
    <t>Client-Side URL Redirect (Open Redirection)</t>
  </si>
  <si>
    <t>A vulnerability known as Open Redirect occurs when a program inadvertently incorporates user-controllable data into the destination of a redirection. Within the application, an attacker can create a URL that directs traffic to any external domain.</t>
  </si>
  <si>
    <t>18, 74</t>
  </si>
  <si>
    <t>- Access Control: Gain Privileges or Assume Identity: 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
- Other: Other: The user may be subjected to phishing attacks by being redirected to an untrusted page. The phishing attack may point to an attacker controlled web page that appears to be a trusted web site. The phishers may then steal the user's credentials and then use these credentials to access the legitimate web site.</t>
  </si>
  <si>
    <t>By disabling the redirection function or keeping a server-side list of all URLs that are allowed for redirection, applications should, whenever possible, avoid incorporating user-controllable data into redirection targets.</t>
  </si>
  <si>
    <r>
      <rPr>
        <rFont val="Arial"/>
        <color rgb="FF000000"/>
        <sz val="10.0"/>
      </rPr>
      <t xml:space="preserve">- </t>
    </r>
    <r>
      <rPr>
        <rFont val="Arial"/>
        <color rgb="FF1155CC"/>
        <sz val="10.0"/>
        <u/>
      </rPr>
      <t>https://cwe.mitre.org/data/definitions/601.html</t>
    </r>
    <r>
      <rPr>
        <rFont val="Arial"/>
        <color rgb="FF000000"/>
        <sz val="10.0"/>
      </rPr>
      <t xml:space="preserve">
- https://portswigger.net/kb/issues/00500100_open-redirection-reflected</t>
    </r>
  </si>
  <si>
    <t>WSTG-CLNT-03</t>
  </si>
  <si>
    <t>HTML Content Injection</t>
  </si>
  <si>
    <t>HTML injections allow for the client-side injection of HTML code that the victim's browser will interpret when visiting a URL. It is possible to alter the DOM and, in some circumstances, to inject JavaScript code to assist in stealing data from the victim's browser.</t>
  </si>
  <si>
    <t>This kind of attack can be stopped by properly sanitizing user input or correctly validating the contents that the server receives and sends.</t>
  </si>
  <si>
    <r>
      <rPr>
        <rFont val="Arial"/>
        <color rgb="FF000000"/>
        <sz val="10.0"/>
      </rPr>
      <t xml:space="preserve">- https://owasp.org/www-project-web-security-testing-guide/latest/4-Web_Application_Security_Testing/11-Client-side_Testing/03-Testing_for_HTML_Injection
- </t>
    </r>
    <r>
      <rPr>
        <rFont val="Arial"/>
        <color rgb="FF000000"/>
        <sz val="10.0"/>
        <u/>
      </rPr>
      <t>https://cwe.mitre.org/data/definitions/20.html</t>
    </r>
  </si>
  <si>
    <t>WSTG-CLNT-05</t>
  </si>
  <si>
    <t>CSS Content Injection</t>
  </si>
  <si>
    <t>Similar to how HTML or XSS injections work, CSS injections give hackers the ability to insert CSS code on the client side, which the victim's browser will then interpret when they visit a URL. It has been demonstrated that it is possible to exfiltrate data from the DOM using only CSS, despite the fact that CSS does not have the same potential as HTML or JavaScript and is only capable of exporting styles.</t>
  </si>
  <si>
    <t>This kind of attack can be stopped by properly validating the contents that the server receives and sends, or correctly sanitizing the user input.</t>
  </si>
  <si>
    <r>
      <rPr>
        <rFont val="Arial"/>
        <color rgb="FF000000"/>
        <sz val="10.0"/>
      </rPr>
      <t xml:space="preserve">- https://owasp.org/www-project-web-security-testing-guide/latest/4-Web_Application_Security_Testing/11-Client-side_Testing/05-Testing_for_CSS_Injection
- https://research.securitum.com/css-data-exfiltration-in-firefox-via-single-injection-point/
- </t>
    </r>
    <r>
      <rPr>
        <rFont val="Arial"/>
        <color rgb="FF000000"/>
        <sz val="10.0"/>
        <u/>
      </rPr>
      <t>https://cwe.mitre.org/data/definitions/20.html</t>
    </r>
  </si>
  <si>
    <t>WSTG-CLNT-02</t>
  </si>
  <si>
    <t>DOM based Cross-Site Scripting (XSS)</t>
  </si>
  <si>
    <t>An XSS attack known as DOM-based XSS causes client-side code to run in a "unexpected" manner by altering the DOM "environment" that the victim's browser was designed to use by the original client-side script. As a result of malicious changes made to the DOM environment, the client-side code contained in the page executes differently even though the page itself (i.e., the HTTP response) remains the same.
Other XSS attacks (stored or reflected), in contrast, place the attack payload on the response page (due to a server-side failure).</t>
  </si>
  <si>
    <t>There is no single action that can completely eliminate the threat of DOM-based attacks. Generally speaking, however, the most effective way to prevent DOM-based vulnerabilities is to prevent data from any untrusted source from dynamically altering the value that is passed to any receiver.
If the desired functionality of the application means that this behavior is unavoidable, then defenses must be implemented within client-side code. In many cases, relevant data can be validated against a whitelist, allowing only content that is known to be safe. In other cases, it will be necessary to sanitize or encrypt the data. This can be a complex task and, depending on the context in which the data is to be inserted, may involve a combination of JavaScript escaping, HTML encoding, and URL encoding, in the appropriate sequence.</t>
  </si>
  <si>
    <r>
      <rPr>
        <rFont val="Arial"/>
        <color rgb="FF000000"/>
        <sz val="10.0"/>
      </rPr>
      <t xml:space="preserve">- https://owasp.org/www-project-web-security-testing-guide/latest/4-Web_Application_Security_Testing/11-Client-side_Testing/01-Testing_for_DOM-based_Cross_Site_Scripting
- </t>
    </r>
    <r>
      <rPr>
        <rFont val="Arial"/>
        <color rgb="FF000000"/>
        <sz val="10.0"/>
        <u/>
      </rPr>
      <t>https://cwe.mitre.org/data/definitions/79.html</t>
    </r>
  </si>
  <si>
    <t>WSTG-CLNT-07</t>
  </si>
  <si>
    <t>Cross-Origin Resource Sharing (CORS) missconfiguration</t>
  </si>
  <si>
    <t>942, 346</t>
  </si>
  <si>
    <t>CORS stands for Cross-Origin Resource Sharing. It is a feature offering the possibility for:
- A web application to expose resources to all or restricted domain.
- A web client to make AJAX request for resource on another domain than its source domain.
An unrestrictive CORS policy can be abused in several ways that can risk the user’s confidentiality, availability and integrity information.</t>
  </si>
  <si>
    <t>Only allow the trusted domains or subdomains that the application should trust in the Access-Control-Allow-Origin header.</t>
  </si>
  <si>
    <r>
      <rPr>
        <rFont val="Arial"/>
        <color rgb="FF000000"/>
        <sz val="10.0"/>
      </rPr>
      <t xml:space="preserve">- https://owasp.org/www-project-web-security-testing-guide/latest/4-Web_Application_Security_Testing/11-Client-side_Testing/07-Testing_Cross_Origin_Resource_Sharing
- https://cwe.mitre.org/data/definitions/942.html
- https://developer.mozilla.org/es/docs/Web/HTTP/CORS
- </t>
    </r>
    <r>
      <rPr>
        <rFont val="Arial"/>
        <color rgb="FF000000"/>
        <sz val="10.0"/>
        <u/>
      </rPr>
      <t>https://stackoverflow.com/questions/1653308/access-control-allow-origin-multiple-origin-domains</t>
    </r>
  </si>
  <si>
    <t>ID</t>
  </si>
  <si>
    <t>Custom?</t>
  </si>
  <si>
    <t>CIA</t>
  </si>
  <si>
    <t>Technical Impact</t>
  </si>
  <si>
    <t>FORMATTED</t>
  </si>
  <si>
    <t>no</t>
  </si>
  <si>
    <t>Access Control</t>
  </si>
  <si>
    <t>Bypass Protection Mechanism</t>
  </si>
  <si>
    <t>Access control checks for specific user data or functionality can be bypassed.</t>
  </si>
  <si>
    <t>An attacker could perform an arbitrary number of authentication attempts using different passwords, and eventually gain access to the targeted account.</t>
  </si>
  <si>
    <t>If a PRNG is used for authentication and authorization, such as a session ID or a seed for generating a cryptographic key, then an attacker may be able to easily guess the ID or cryptographic key and gain access to restricted functionality.</t>
  </si>
  <si>
    <t>If hard-coded passwords are used, it is almost certain that malicious users will gain access to the account in question.</t>
  </si>
  <si>
    <t>If the secret in a single-factor authentication scheme gets compromised, full authentication is possible.</t>
  </si>
  <si>
    <t>In some cases, injectable code controls authentication; this may lead to a remote vulnerability.</t>
  </si>
  <si>
    <t>DoS: Crash, Exit, or Restart</t>
  </si>
  <si>
    <t>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t>
  </si>
  <si>
    <t>Execute Unauthorized Code or Commands</t>
  </si>
  <si>
    <t>This weakness can lead to the exposure of resources or functionality to unintended actors, possibly providing attackers with sensitive information or even execute arbitrary code.</t>
  </si>
  <si>
    <t>Gain Privileges or Assume Identity</t>
  </si>
  <si>
    <t>An attacker could easily guess user passwords and gain access user accounts.</t>
  </si>
  <si>
    <t>An attacker could gain privileges by modifying or reading critical data directly, or by accessing insufficiently-protected, privileged functionality.</t>
  </si>
  <si>
    <t>An attacker could gain unauthorized access to the system by retrieving legitimate user's authentication credentials</t>
  </si>
  <si>
    <t>An attacker may be able to modify critical properties of the associated resource to gain privileges, such as replacing a world-writeable executable with a Trojan horse.</t>
  </si>
  <si>
    <t>An attacker with knowledge of the password and network access to a system can log in, usually with root or administrative privileges. Further consequences depend on the type and use of the compromised system.</t>
  </si>
  <si>
    <t>As passwords age, the probability that they are compromised grows.</t>
  </si>
  <si>
    <t>Client-side checks for authentication can be easily bypassed, allowing clients to escalate their access levels and perform unintended actions.</t>
  </si>
  <si>
    <t>Horizontal escalation of privilege is possible (one user can view/modify information of another user).</t>
  </si>
  <si>
    <t>Injected code can access resources that the attacker is directly prevented from accessing.</t>
  </si>
  <si>
    <t>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t>
  </si>
  <si>
    <t>Trust may be assigned to an entity who is not who it claims to be</t>
  </si>
  <si>
    <t>Vertical escalation of privilege is possible if the user-controlled key is actually a flag that indicates administrator status, allowing the attacker to gain administrative access.</t>
  </si>
  <si>
    <t>When an authorization or authentication mechanism relies on random values to restrict access to restricted functionality, such as a session ID or a seed for generating a cryptographic key, then an attacker may access the restricted functionality by guessing the ID or key.</t>
  </si>
  <si>
    <t>Modify Application Data</t>
  </si>
  <si>
    <t>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t>
  </si>
  <si>
    <t>Read Application Data</t>
  </si>
  <si>
    <t>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t>
  </si>
  <si>
    <t>Availability</t>
  </si>
  <si>
    <t>Client-side validation checks can be easily bypassed, allowing malformed or unexpected input to pass into the application, potentially as trusted data. This may lead to unexpected states, behaviours and possibly a resulting crash.</t>
  </si>
  <si>
    <t>DoS: Resource Consumption</t>
  </si>
  <si>
    <t>An attacker could deny service to legitimate system users by launching a brute force attack on the password recovery mechanism using user ids of legitimate users.</t>
  </si>
  <si>
    <t>DoS: Resource Consumption (CPU)</t>
  </si>
  <si>
    <t>If a function is making an assumption on when to terminate, based on a sentry in a string, it could easily never terminate.</t>
  </si>
  <si>
    <t>DoS: Resource Consumption (Memory)</t>
  </si>
  <si>
    <t>An attacker could provide unexpected values and cause a program crash or excessive consumption of resources, such as memory and CPU.</t>
  </si>
  <si>
    <t>The software could consume excessive CPU cycles or memory using a URI that points to a large file, or a device that always returns data such as /dev/random. Alternately, the URI could reference a file that contains many nested or recursive entity references to further slow down parsing.</t>
  </si>
  <si>
    <t>DoS: Resource Consumption (Other)</t>
  </si>
  <si>
    <t>Log files can become so large that they consume excessive resources, such as disk and CPU, which can hinder the performance of the system.</t>
  </si>
  <si>
    <t>When allocating resources without limits, an attacker could prevent other systems, applications, or processes from accessing the same type of resource.</t>
  </si>
  <si>
    <t>An attacker could insert malicious functionality into the program by causing the program to download code that the attacker has placed into the untrusted control sphere, such as a malicious web site.</t>
  </si>
  <si>
    <t>An attacker could use malicious input to modify data or possibly alter control flow in unexpected ways, including arbitrary command execution.</t>
  </si>
  <si>
    <t>Arbitrary code execution is possible if an uploaded file is interpreted and executed as code by the recipient. This is especially true for .asp and .php extensions uploaded to web servers because these file types are often treated as automatically executable, even when file system permissions do not specify execution. For example, in Unix environments, programs typically cannot run unless the execute bit is set, but PHP programs may be executed by the web server without directly invoking them on the operating system.</t>
  </si>
  <si>
    <t>In some circumstances it may be possible to run arbitrary code on a victim's computer when cross-site scripting is combined with other flaws.</t>
  </si>
  <si>
    <t>Confidentiality</t>
  </si>
  <si>
    <t>Modify Files or Directories</t>
  </si>
  <si>
    <t>Anyone can read the information by gaining access to the channel being used for communication.</t>
  </si>
  <si>
    <t>The application can operate on unexpected files. Confidentiality is violated when the targeted filename is not directly readable by the attacker.</t>
  </si>
  <si>
    <t>An attacker may be able to decrypt the data using brute force attacks.</t>
  </si>
  <si>
    <t>At a minimum, attackers can garner information from query strings that can be utilized in escalating their method of attack, such as information about the internal workings of the application or database column names. Successful exploitation of query string parameter vulnerabilities could lead to an attacker impersonating a legitimate user, obtaining proprietary data, or simply executing actions not intended by the application developers.</t>
  </si>
  <si>
    <t>Browsers often store information in a client-side cache, which can leave behind sensitive information for other users to find and exploit, such as passwords or credit card numbers. The locations at most risk include public terminals, such as those in libraries and Internet cafes.</t>
  </si>
  <si>
    <t>Data may be disclosed to an entity impersonating a trusted entity, resulting in information disclosure.</t>
  </si>
  <si>
    <t>Sensitive information stored in the cookie may be exposed to unintended parties</t>
  </si>
  <si>
    <t>The injected code could access restricted data / files.</t>
  </si>
  <si>
    <t>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t>
  </si>
  <si>
    <t>Read Files or Directories</t>
  </si>
  <si>
    <t>An attacker could read confidential data if they are able to control resource references.</t>
  </si>
  <si>
    <t>An attacker could read sensitive data, either by reading the data directly from a data store that is not properly restricted, or by accessing insufficiently-protected, privileged functionality to read the data.</t>
  </si>
  <si>
    <t>An attacker may be able to read sensitive information from the associated resource, such as credentials or configuration information stored in a file.</t>
  </si>
  <si>
    <t>Attackers can read sensitive information by accessing the unrestricted storage mechanism.</t>
  </si>
  <si>
    <t>Exposing the contents of a directory can lead to an attacker gaining access to source code or providing useful information for the attacker to devise exploits, such as creation times of files or any information that may be encoded in file names. The directory listing may also compromise private or confidential data.</t>
  </si>
  <si>
    <t>If the attacker is able to include a crafted DTD and a default entity resolver is enabled, the attacker may be able to access arbitrary files on the system.</t>
  </si>
  <si>
    <t>Sensible data may be disclosed to unauthorized actors</t>
  </si>
  <si>
    <t>Integrity</t>
  </si>
  <si>
    <t>The DTD may include arbitrary HTTP requests that the server may execute. This could lead to other attacks leveraging the server's trust relationship with other entities.</t>
  </si>
  <si>
    <t>Expose Private Functionalities</t>
  </si>
  <si>
    <t>Functionalities not intended to be publicly accessed might be disclosed</t>
  </si>
  <si>
    <t>It may allow an adversary to steal authentication data (e.g., a session ID) and assume the identity of the user</t>
  </si>
  <si>
    <t>An attacker could modify sensitive data, either by writing the data directly to a data store that is not properly restricted, or by accessing insufficiently-protected, privileged functionality to write the data.</t>
  </si>
  <si>
    <t>Attackers can modify sensitive information by accessing the unrestricted storage mechanism.</t>
  </si>
  <si>
    <t>Unexpected State</t>
  </si>
  <si>
    <t>Attackers can modify unexpected objects or data that was assumed to be safe from modification.</t>
  </si>
  <si>
    <t>Non-Repudiation</t>
  </si>
  <si>
    <t>Hide Activities</t>
  </si>
  <si>
    <t>If a file or other resource is written in this method, as opposed to in a valid way, logging of the activity may not occur.</t>
  </si>
  <si>
    <t>If security critical information is not recorded, there will be no trail for forensic analysis and discovering the cause of problems or the source of attacks may become more difficult or impossible.</t>
  </si>
  <si>
    <t>If system administrators are unable to effectively process log files, attempted attacks may go undetected, possibly leading to eventual system compromise.</t>
  </si>
  <si>
    <t>Logging too much information can make the log files of less use to forensics analysts and developers when trying to diagnose a problem or recover from an attack.</t>
  </si>
  <si>
    <t>Often the actions performed by injected control code are without been logged.</t>
  </si>
  <si>
    <t>Other</t>
  </si>
  <si>
    <t>Alter Execution Logic</t>
  </si>
  <si>
    <t>An attacker could cause the software to skip critical steps or perform them in the wrong order, bypassing its intended business logic. This can sometimes have security implications.</t>
  </si>
  <si>
    <t>Code injection attacks can lead to loss of data integrity in nearly all cases as the control-plane data injected is always incidental to data recall or writing. Additionally, code injection can often result in the execution of arbitrary code.</t>
  </si>
  <si>
    <t>An attacker may be able to destroy or corrupt critical data in the associated resource, such as deletion of records from a database.</t>
  </si>
  <si>
    <t>Data from an untrusted (and possibly malicious) source may be integrated.</t>
  </si>
  <si>
    <t>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t>
  </si>
  <si>
    <t>If software relies on unique, unguessable IDs to identify a resource, an attacker might be able to guess an ID for a resource that is owned by another user. The attacker could then read the resource, or pre-create a resource with the same ID to prevent the legitimate program from properly sending the resource to the intended user. For example, a product might maintain session information in a file whose name is based on a username. An attacker could pre-create this file for a victim user, then set the permissions so that the application cannot generate the session for the victim, preventing the victim from using the application.</t>
  </si>
  <si>
    <t>In some cases it may be possible to delete files a malicious user might not otherwise have access to, such as log files.</t>
  </si>
  <si>
    <t>In some cases it may be possible to force the software to "fail open" in the event of resource exhaustion. The state of the software -- and possibly the security functionality - may then be compromised.</t>
  </si>
  <si>
    <t>Race conditions such as this kind may be employed to gain read or write access to resources which are not normally readable or writeable by the user in question.</t>
  </si>
  <si>
    <t>Such flaws frequently give attackers unauthorized access to some system data or functionality. Occasionally, such flaws result in a complete system compromise. The business impact depends on the protection needs of the application and data.</t>
  </si>
  <si>
    <t>The resource in question, or other resources (through the corrupted one), may be changed in undesirable ways by a malicious user.</t>
  </si>
  <si>
    <t>The system's security functionality is turned against the system by the attacker.</t>
  </si>
  <si>
    <t>The user may be subjected to phishing attacks by being redirected to an untrusted page. The phishing attack may point to an attacker controlled web page that appears to be a trusted web site. The phishers may then steal the user's credentials and then use these credentials to access the legitimate web site.</t>
  </si>
  <si>
    <t>When a protection mechanism relies on random values to restrict access to a sensitive resource, such as a session ID or a seed for generating a cryptographic key, then the resource being protected could be accessed by guessing the ID or key</t>
  </si>
  <si>
    <t>The attacker can gain access to otherwise unauthorized resources.</t>
  </si>
  <si>
    <t>Varies by Context</t>
  </si>
  <si>
    <t>An attacker can access any functionality that is inadvertently accessible to the source.</t>
  </si>
  <si>
    <t>The consequences can vary widely, because it depends on which objects or methods are being de-serialized, and how they are used. Making an assumption that the code in the de-serialized object is valid is dangerous and can enable exploitation.</t>
  </si>
  <si>
    <t>The attacker may be able to create or overwrite critical files that are used to execute code, such as programs or libraries.</t>
  </si>
  <si>
    <t>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t>
  </si>
  <si>
    <t>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t>
  </si>
  <si>
    <t>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t>
  </si>
  <si>
    <t>yes</t>
  </si>
  <si>
    <t>The attacker may be able to read sensitive information</t>
  </si>
  <si>
    <t>Reduce Maintainability</t>
  </si>
  <si>
    <t>The attacker could find vulnerabilities of outdated components and use those to exploit new attack vectors.</t>
  </si>
  <si>
    <t>The application can operate on unexpected files. This may violate integrity if the filename is written to, or if the filename is for a program or other form of executable code.</t>
  </si>
  <si>
    <t>DoS: Crash, Exit, or Restart; DoS: Resource Consumption (Other)</t>
  </si>
  <si>
    <t>The application can operate on unexpected files. Availability can be violated if the attacker specifies an unexpected file that the application modifies. Availability can also be affected if the attacker specifies a filename for a large file, or points to a special device or a file that does not have the format that the application expects.</t>
  </si>
  <si>
    <t>If the HttpOnly flag is not set, then sensitive information stored in the cookie may be exposed to unintended parties.</t>
  </si>
  <si>
    <t>If the cookie in question is an authentication cookie, then not setting the HttpOnly flag may allow an adversary to steal authentication data (e.g., a session ID) and assume the identity of the user.</t>
  </si>
  <si>
    <t>An attacker that performs a successful cross-site scripting or man-in-the-middle attack will be able to read the contents of the cookie and exfiltrate information obtained.</t>
  </si>
  <si>
    <t>Since SQL databases generally hold sensitive data, loss of confidentiality is a frequent problem with SQL injection vulnerabilities.</t>
  </si>
  <si>
    <t>If poor SQL commands are used to check user names and passwords, it may be possible to connect to a system as another user with no previous knowledge of the password.</t>
  </si>
  <si>
    <t>If authorization information is held in a SQL database, it may be possible to change this information through the successful exploitation of a SQL injection vulnerability.</t>
  </si>
  <si>
    <t>Just as it may be possible to read sensitive information, it is also possible to make changes or even delete this information with a SQL injection attack.</t>
  </si>
  <si>
    <t>Quality Degradation</t>
  </si>
  <si>
    <t>The attacker is using a function that is no updated</t>
  </si>
  <si>
    <t>The attacker gets information from an error message response</t>
  </si>
  <si>
    <t>If a malicious user injects a character (such as a semi-colon) that delimits the end of one command and the beginning of another, it may be possible to then insert an entirely new and unrelated command that was not intended to be executed.</t>
  </si>
  <si>
    <t>Often the actions performed by injected control code are unlogged.</t>
  </si>
  <si>
    <t>The communications between components can be modified in unexpected ways. Unexpected commands can be executed, bypassing other security mechanisms. Incoming data can be misinterpreted.</t>
  </si>
  <si>
    <t>An attacker could include input that changes the LDAP query which allows unintended commands or code to be executed, allows sensitive data to be read or modified or causes other unintended behavior.</t>
  </si>
  <si>
    <t>An attacker could manipulate parameters in the application</t>
  </si>
  <si>
    <t>If the website does not impose additional defense against CSRF attacks, failing to use the 'Lax' or 'Strict' values could increase the risk of exposure to CSRF attacks. The likelihood of the integrity breach is Low because a successful attack does not only depend on an insecure SameSite attribute. In order to perform a CSRF attack there are many conditions that must be met, such as the lack of CSRF tokens, no confirmations for sensitive actions on the website, a "simple" "Content-Type" header in the HTTP request and many more.</t>
  </si>
  <si>
    <t>An attacker could stay logged for long, which could reuse old or deleted IDs and direct references.</t>
  </si>
  <si>
    <t>The application does not invalidate any existing session identifier and gives an attacker the opportunity to steal authenticated sessions.</t>
  </si>
  <si>
    <t>Trust may be assigned to an entity who is not who it claims to be.</t>
  </si>
  <si>
    <t>The application does not use or incorrectly uses a protection mechanism that provides sufficient defense against directed attacks against the product.</t>
  </si>
  <si>
    <t>The attacker may use an alternate path or channel that does not require authentication.</t>
  </si>
  <si>
    <t>When authorization, authentication, or another protection mechanism relies on CAPTCHA entities to ensure that only human actors can access certain functionality, then an automated attacker such as a bot may access the restricted functionality by guessing the CAPTCHA.</t>
  </si>
  <si>
    <t>Users could be locked out of accounts.</t>
  </si>
  <si>
    <t>Divulgación de información sensible indexada en buscadores web u otras fuentes públicas</t>
  </si>
  <si>
    <t>Los motores de búsqueda pueden utilizarse para realizar el reconocimiento de sitios y aplicaciones web. Existen elementos directos e indirectos en el descubrimiento y reconocimiento de motores de búsqueda: los métodos directos están relacionados con la búsqueda en los índices y el contenido asociado de las cachés, mientras que los métodos indirectos están relacionados con el aprendizaje de información sensible sobre el diseño y la configuración mediante la búsqueda en foros, grupos de noticias y sitios web.
Utilizando motores de búsqueda como Google, DuckDuckGo o Bing es posible encontrar información potencialmente sensible como:
- Diagramas y configuraciones de red.
- Mensajes archivados y correos electrónicos de administradores u otro personal clave.
- Procedimientos de inicio de sesión y formatos de nombres de usuario.
- Nombres de usuario, contraseñas y claves privadas.
- Archivos de configuración de terceros o servicios en la nube.
- Contenido de mensajes de error reveladores.
- Versiones de desarrollo, pruebas, pruebas de aceptación del usuario (UAT) y versiones de prueba de las aplicaciones.</t>
  </si>
  <si>
    <t>- Confidencialidad: Lectura de datos de aplicación: El atacante puede ser capaz de leer información sensible</t>
  </si>
  <si>
    <t>Antes de publicar una aplicación, es esencial tener en cuenta la sensibilidad de los datos expuestos en ella para evitar la divulgación accidental de información sensible.</t>
  </si>
  <si>
    <t>Revelación de información sensible en cabeceras HTTP</t>
  </si>
  <si>
    <t xml:space="preserve"> Esta situación se produce cuando la aplicación revela el tipo y/o la versión de un componente interno que se está utilizando revelando información en las cabeceras del protocolo HTTP. A través de esta información, se puede revelar el sistema operativo, uno de sus servicios (web, correo, transferencia de archivos...), o uno de sus componentes (PHP, mod_proxy, WebDAV...).</t>
  </si>
  <si>
    <t>Para evitar este tipo de divulgación de la información, es necesario ocultar la información que aparece en las cabeceras del protocolo.Para evitar este tipo de divulgación de la información, es necesario ocultar la información que aparece en las cabeceras del protocolo.
Una corrección, que suele ser una actualización del mismo o la aplicación de un parche específico, suele ser necesaria para solucionar las vulnerabilidades publicadas de los componentes detectados y requiere atenerse a las recomendaciones del fabricante del software vulnerable para resolver las vulnerabilidades.
Habría que decidir si se deja de ofrecer el servicio hasta que se encuentre una solución o se corre el riesgo de hacerlo incluso en ausencia de una solución publicada.</t>
  </si>
  <si>
    <t>Revelación de información sensible en las cookies de las aplicaciones</t>
  </si>
  <si>
    <t>La configuración de las cookies expone información sensible tanto en el nombre preestablecido de la cookie como en su contenido, lo que conduce a esta vulnerabilidad. Por ejemplo, una cookie con el nombre del software con el que se creó.</t>
  </si>
  <si>
    <t>Para evitar este tipo de divulgación de información, es necesario ocultar los datos que aparecen en las cookies o alterar su nombre o contenido.
Para solucionar las vulnerabilidades divulgadas públicamente de los componentes detectados, suele ser necesario seguir las recomendaciones del fabricante para resolver las vulnerabilidades, solución que suele implicar una actualización del software o la aplicación de un parche concreto.
Habría que decidir si dejar de ofrecer el servicio hasta que se encuentre una solución o arriesgarse a hacerlo incluso en ausencia de una solución publicada.</t>
  </si>
  <si>
    <t>Divulgación de información sensible en el archivo "robots.txt</t>
  </si>
  <si>
    <t>Algunos programas utilizan robots araña para navegar automáticamente por los sitios web en un esfuerzo por indexarlos. Cualquier usuario puede acceder al archivo "robots.txt", que se utiliza para especificar los directorios y recursos que el administrador desea que se indexen y los que no. La configuración de este archivo debe manejarse con especial precaución porque puede revelar qué recursos son sensibles.
El archivo "robots.txt" contiene recursos sensibles que podrían ser utilizados por un atacante para lanzar ataques más sofisticados y precisos utilizando los datos recopilados.</t>
  </si>
  <si>
    <t>El archivo "robots.txt" no debe utilizarse como método para restringir el acceso a las zonas inseguras de la aplicación. Más allá de su protección frente a robots de tipo araña, el acceso a estas secciones debe controlarse adecuadamente frente a posibles ataques.</t>
  </si>
  <si>
    <r>
      <rPr>
        <rFont val="Arial"/>
        <color rgb="FF000000"/>
        <sz val="10.0"/>
      </rPr>
      <t xml:space="preserve">- https://owasp.org/www-project-web-security-testing-guide/latest/4-Web_Application_Security_Testing/01-Information_Gathering/03-Review_Webserver_Metafiles_for_Information_Leakage
- https://cwe.mitre.org/data/definitions/200.html
- </t>
    </r>
    <r>
      <rPr>
        <rFont val="Arial"/>
        <color rgb="FF000000"/>
        <sz val="10.0"/>
        <u/>
      </rPr>
      <t>https://developers.google.com/search/docs/advanced/robots/intro</t>
    </r>
  </si>
  <si>
    <t>Divulgación de información sensible en el archivo 'sitemap.xml</t>
  </si>
  <si>
    <t>Un desarrollador u organización puede proporcionar detalles sobre los recursos disponibles en la aplicación y sus conexiones en el archivo "sitemap.xml".
El archivo "sitemap.xml" contiene recursos sensibles que pueden ser utilizados por un atacante para lanzar ataques más avanzados y precisos utilizando los datos que ha recopilado.</t>
  </si>
  <si>
    <t>Se aconseja eliminar cualquier dato sensible del archivo "sitemap.xml" que no sea necesario para el desarrollo de la aplicación.</t>
  </si>
  <si>
    <r>
      <rPr>
        <rFont val="Arial"/>
        <color rgb="FF000000"/>
        <sz val="10.0"/>
      </rPr>
      <t xml:space="preserve">- https://owasp.org/www-project-web-security-testing-guide/latest/4-Web_Application_Security_Testing/01-Information_Gathering/03-Review_Webserver_Metafiles_for_Information_Leakage
- </t>
    </r>
    <r>
      <rPr>
        <rFont val="Arial"/>
        <color rgb="FF000000"/>
        <sz val="10.0"/>
        <u/>
      </rPr>
      <t>https://cwe.mitre.org/data/definitions/200.html</t>
    </r>
  </si>
  <si>
    <t>Divulgación de información sensible en el archivo "security.txt</t>
  </si>
  <si>
    <t>Una norma propuesta permite que las páginas web especifiquen las políticas de seguridad y la información de contacto en el archivo "security.txt".
El archivo "security.txt" contiene información sensible que podría ser utilizada por un atacante para lanzar ataques más sofisticados y precisos utilizando los datos recopilados.</t>
  </si>
  <si>
    <t>Se aconseja eliminar todos los datos privados del archivo "security.txt" que no sean necesarios para el desarrollo de la aplicación.</t>
  </si>
  <si>
    <r>
      <rPr>
        <rFont val="Arial"/>
        <color rgb="FF000000"/>
        <sz val="10.0"/>
      </rPr>
      <t xml:space="preserve">- https://owasp.org/www-project-web-security-testing-guide/latest/4-Web_Application_Security_Testing/01-Information_Gathering/03-Review_Webserver_Metafiles_for_Information_Leakage
- </t>
    </r>
    <r>
      <rPr>
        <rFont val="Arial"/>
        <color rgb="FF000000"/>
        <sz val="10.0"/>
        <u/>
      </rPr>
      <t>https://cwe.mitre.org/data/definitions/200.html</t>
    </r>
  </si>
  <si>
    <t>Revelación de información sensible en el archivo 'humans.txt'</t>
  </si>
  <si>
    <t>El archivo "humans.txt" es un proyecto para conocer mejor a las personas que crean un sitio web.
El archivo "humans.txt" contiene información sensible que podría ser utilizada por un atacante para lanzar ataques más sofisticados y precisos utilizando los datos recopilados.</t>
  </si>
  <si>
    <t>Se aconseja borrar todos los datos privados del archivo "humans.txt" que no sean necesarios para el desarrollo de la aplicación.</t>
  </si>
  <si>
    <r>
      <rPr>
        <rFont val="Arial"/>
        <color rgb="FF000000"/>
        <sz val="10.0"/>
      </rPr>
      <t xml:space="preserve">- https://owasp.org/www-project-web-security-testing-guide/latest/4-Web_Application_Security_Testing/01-Information_Gathering/03-Review_Webserver_Metafiles_for_Information_Leakage
- </t>
    </r>
    <r>
      <rPr>
        <rFont val="Arial"/>
        <color rgb="FF000000"/>
        <sz val="10.0"/>
        <u/>
      </rPr>
      <t>https://cwe.mitre.org/data/definitions/200.html</t>
    </r>
  </si>
  <si>
    <t>Revelación de información sensible en el código fuente</t>
  </si>
  <si>
    <t>Esta situación se produce cuando el análisis de un archivo que se ha cargado en un servidor web revela información relacionada con el servidor que puede utilizarse para planificar nuevos ataques, como el tipo y la versión de las aplicaciones que se están utilizando, los componentes o extensiones que están en uso, las credenciales...</t>
  </si>
  <si>
    <t>Para evitar fugas de información sensible, hay que modificar el código fuente HTML que envía el servidor.</t>
  </si>
  <si>
    <t>Revelación de información sensible porque el modo de depuración está activado</t>
  </si>
  <si>
    <t>En ocasiones es posible mostrar datos técnicos o secretos comerciales dentro de la aplicación utilizando un "parámetro de depuración habilitado". Como resultado, el atacante aumenta el tamaño de su superficie de ataque al conocer mejor el funcionamiento de la aplicación. Habilitar la bandera de depuración puede ocasionalmente incluso resultar en ataques de ejecución de código (versiones antiguas de werkzeug)</t>
  </si>
  <si>
    <t>Las aplicaciones de producción nunca deberían generar información interna como trazas de pila y mensajes de error, a menos que la envíen directamente a un registro que el usuario final no pueda ver. Antes de escribirlo en el archivo de registro, todo el texto de los mensajes de error debe estar codificado con entidades HTML para evitar posibles ataques de secuencias de comandos entre sitios contra el visor de registros.</t>
  </si>
  <si>
    <t>Divulgación de información sensible (genérico)</t>
  </si>
  <si>
    <t>Una contraseña, por ejemplo, es una información sensible que puede ser valiosa por sí misma o utilizarse para lanzar otros ataques más graves (como obtener un mensaje de error incontrolado). El contenido de un mensaje de error puede ser utilizado por un atacante para apoyar el lanzamiento de un ataque diferente, más centrado. Un intento de explotar un fallo de enumeración de directorios o de path traversal, por ejemplo, podría revelar la ruta completa a la aplicación instalada.</t>
  </si>
  <si>
    <t>Cree zonas "seguras" dentro del sistema donde puedan definirse claramente los límites de confianza. No permitas que ninguna información sensible traspase las líneas de confianza, y extrema las precauciones siempre que interactúes con un compartimento fuera de una zona segura.</t>
  </si>
  <si>
    <r>
      <rPr>
        <rFont val="Arial"/>
        <color rgb="FF000000"/>
        <sz val="10.0"/>
        <u/>
      </rPr>
      <t xml:space="preserve">- https://owasp.org/www-project-web-security-testing-guide/latest/4-Web_Application_Security_Testing/01-Information_Gathering/05-Review_Webpage_Content_for_Information_Leakage
</t>
    </r>
    <r>
      <rPr>
        <rFont val="Arial"/>
        <color rgb="FF000000"/>
        <sz val="10.0"/>
      </rPr>
      <t>- https://cwe.mitre.org/data/definitions/200.html</t>
    </r>
  </si>
  <si>
    <t>Revelación de credenciales (fuga de credenciales)</t>
  </si>
  <si>
    <t>Ha sido posible verificar y comprobar la existencia de archivos que contienen información sensible, como credenciales válidas para acceder a otros sistemas, en diversos puntos finales. No es necesario ningún tipo de cookie o sistema de autenticación anterior para acceder a estas credenciales.</t>
  </si>
  <si>
    <t>Independientemente del software para el que se utilicen estas credenciales de usuario, nunca se aconseja exponer archivos sensibles que expongan credenciales de usuario.</t>
  </si>
  <si>
    <t>Uso de credenciales codificadas</t>
  </si>
  <si>
    <t>Para su propio cifrado interno de datos, la comunicación saliente con componentes externos y la autenticación entrante, el software tiene credenciales codificadas, como una contraseña o una clave criptográfica. Con frecuencia, las credenciales codificadas producen una brecha de seguridad considerable que permite a un atacante eludir la configuración de autenticación establecida por el administrador del software.</t>
  </si>
  <si>
    <t>- Control de acceso: Bypass de mecanismo de protección: Si se utilizan contraseñas codificadas, es casi seguro que usuarios malintencionados obtendrán acceso a la cuenta en cuestión.
- Control de acceso: Ejecución no autorizada de código o comandos: Esta debilidad puede llevar a la exposición de recursos o funcionalidades a actores no intencionados, posiblemente proporcionando a los atacantes información sensible o incluso ejecutar código arbitrario.</t>
  </si>
  <si>
    <t>En lugar de secretos y claves de API estáticos, utilice testigos de sesión.</t>
  </si>
  <si>
    <t>Revelación de información sensible en los metadatos de los archivos disponibles en la aplicación.</t>
  </si>
  <si>
    <t>El término "metadatos" se refiere a la información sobre un documento que es principalmente de naturaleza descriptiva. También puede incluir información sobre administración y gestión.
El conjunto de datos que caracterizan o definen una información concreta a la que están vinculados se conoce como metadatos. Al mejorar la información a la que están vinculados, los metadatos hacen que la interpretación de esa información por parte de un ordenador sea mucho más completa y mejoran la recuperación de documentos.
A través de sus metadatos, se ha descubierto que se han utilizado para extraer información sensible.</t>
  </si>
  <si>
    <t>Se aconseja eliminar los metadatos de todos los archivos disponibles en la aplicación antes de hacerlos accesibles a la red para solucionar esta vulnerabilidad.</t>
  </si>
  <si>
    <r>
      <rPr>
        <rFont val="Arial"/>
        <color rgb="FF000000"/>
        <sz val="10.0"/>
      </rPr>
      <t xml:space="preserve">- </t>
    </r>
    <r>
      <rPr>
        <rFont val="Arial"/>
        <color rgb="FF000000"/>
        <sz val="10.0"/>
        <u/>
      </rPr>
      <t>https://owasp.org/www-project-web-security-testing-guide/latest/4-Web_Application_Security_Testing/01-Information_Gathering/05-Review_Webpage_Content_for_Information_Leakage</t>
    </r>
    <r>
      <rPr>
        <rFont val="Arial"/>
        <color rgb="FF000000"/>
        <sz val="10.0"/>
      </rPr>
      <t xml:space="preserve">
- https://cwe.mitre.org/data/definitions/200.html
- </t>
    </r>
    <r>
      <rPr>
        <rFont val="Arial"/>
        <color rgb="FF000000"/>
        <sz val="10.0"/>
        <u/>
      </rPr>
      <t>https://capec.mitre.org/data/definitions/118.html</t>
    </r>
  </si>
  <si>
    <t>Divulgación de información sensible en contenidos predeterminados</t>
  </si>
  <si>
    <t>Esto ocurre cuando los archivos por defecto se dejan abiertos tras la instalación de un servicio o aplicación. Debido al tipo de información que divulgan, como el tipo y la versión del servidor Web que se está utilizando, la existencia de archivos predeterminados en un servidor Web supone una amenaza.</t>
  </si>
  <si>
    <t>Para solucionarlo, hay que eliminar todos los archivos predeterminados que no sean necesarios para el funcionamiento del servidor, incluidas las páginas predeterminadas que se instalaron después del servidor.</t>
  </si>
  <si>
    <r>
      <rPr>
        <rFont val="Arial"/>
        <color rgb="FF000000"/>
        <sz val="10.0"/>
      </rPr>
      <t xml:space="preserve">- https://owasp.org/www-project-web-security-testing-guide/latest/4-Web_Application_Security_Testing/01-Information_Gathering/02-Fingerprint_Web_Server
- https://owasp.org/www-project-web-security-testing-guide/latest/4-Web_Application_Security_Testing/01-Information_Gathering/04-Enumerate_Applications_on_Webserver
- </t>
    </r>
    <r>
      <rPr>
        <rFont val="Arial"/>
        <color rgb="FF000000"/>
        <sz val="10.0"/>
        <u/>
      </rPr>
      <t>https://owasp.org/www-project-web-security-testing-guide/latest/4-Web_Application_Security_Testing/01-Information_Gathering/08-Fingerprint_Web_Application_Framework</t>
    </r>
  </si>
  <si>
    <t>Revelación de rutas y directorios internos del servidor</t>
  </si>
  <si>
    <t>Este hecho se produce siempre que se puede determinar la ruta absoluta de un servidor web o de una aplicación alojada en él mediante cualquier mecanismo, como el envío de un mensaje de error, el seguimiento del envío de parámetros, etc.
Se puede encontrar el directorio absoluto del servidor, donde se almacena el contenido de la web.</t>
  </si>
  <si>
    <t>Dependiendo del tipo de fallo que haya provocado la revelación, el mejor curso de acción variará. Si se obtuvo a raíz de un mensaje de error, es esencial cambiar estos mensajes de error del servidor por un mensaje genérico que se limite a informar de una situación anormal sin entrar en más detalles sobre su causa. Es necesario alterar la lógica de la aplicación para que sólo se muestren las rutas relativas o no se muestren en absoluto si esa ruta se ha hecho pública mediante un parámetro de la aplicación.
Se aconseja cambiar los mensajes de error del servidor por un mensaje genérico que simplemente informe de que algo es anormal sin entrar en más detalles sobre su causa.
Para ello debe utilizarse el fichero de configuración.</t>
  </si>
  <si>
    <r>
      <rPr>
        <rFont val="Arial"/>
        <color rgb="FF000000"/>
        <sz val="10.0"/>
      </rPr>
      <t xml:space="preserve">- https://owasp.org/www-project-web-security-testing-guide/latest/4-Web_Application_Security_Testing/01-Information_Gathering/04-Enumerate_Applications_on_Webserver
- </t>
    </r>
    <r>
      <rPr>
        <rFont val="Arial"/>
        <color rgb="FF000000"/>
        <sz val="10.0"/>
        <u/>
      </rPr>
      <t>https://cwe.mitre.org/data/definitions/538.html</t>
    </r>
    <r>
      <rPr>
        <rFont val="Arial"/>
        <color rgb="FF000000"/>
        <sz val="10.0"/>
      </rPr>
      <t xml:space="preserve">
- </t>
    </r>
    <r>
      <rPr>
        <rFont val="Arial"/>
        <color rgb="FF000000"/>
        <sz val="10.0"/>
        <u/>
      </rPr>
      <t>https://www.owasp.org/index.php/Full_Path_Disclosure</t>
    </r>
  </si>
  <si>
    <t>Listado de directorios</t>
  </si>
  <si>
    <t>El listado de directorios es una función que, cuando está activada, hace que los servidores web listen el contenido de un directorio cuando no hay ningún archivo de índice (por ejemplo, index.php o index.html). Por lo tanto, si se realiza una solicitud a un directorio en el que el listado de directorios está activado y no hay ningún archivo de índice, aunque haya archivos de una aplicación web, el servidor web envía un listado de directorios como respuesta.
Cuando esto ocurre hay un problema de fuga de datos, y los atacantes pueden usar estos datos para construir otros ataques, incluyendo vulnerabilidades de ataque directo como XSS. Esto puede ser útil en entornos de desarrollo, pero no es una buena práctica para servidores de producción.
El hecho de que un servidor web permita listar un directorio tiene varias implicaciones de seguridad:
- Permite a los usuarios descargar ciertos archivos o acceder a ciertos directorios que de otra forma no sería posible.
- Puede mostrar información que ayude a un atacante a averiguar detalles técnicos sobre el servidor web.
- Muestra todo el contenido del directorio, sin discriminar entre los archivos que pueden ser públicos y los que deben permanecer privados.
Esto suele ser accidental, ya que un servidor web por defecto muestra un listado de directorios en caso de que el archivo índice no sea válido o no exista.</t>
  </si>
  <si>
    <t>- Confidencialidad: Lectura de ficheros o directorios: Exponer el contenido de un directorio puede hacer que un atacante acceda al código fuente o proporcionarle información útil para idear exploits, como las horas de creación de los archivos o cualquier información que pueda estar codificada en los nombres de los archivos. El listado de directorios también puede comprometer datos privados o confidenciales.</t>
  </si>
  <si>
    <t>Configurar correctamente. Los servidores web, ya sean NGINX, Apache o IIS, deben configurarse para que no se permita ni el listado de directorios ni la navegación del usuario por las rutas.
Por ejemplo, en un servidor web Apache, es necesario crear un archivo .htaccess en el directorio de la aplicación correspondiente para desactivar el listado de directorios. Las siguientes líneas pueden añadirse al archivo httpd.conf o sustituirse por las que ya existen:
&lt;Directory /{YOUR DIRECTORY}&gt;
Options FollowSymLinks
&lt;/Directory&gt;
Como puede ver en el código de ejemplo anterior, para desactivar de forma segura la función de listado de directorios en un servidor web Apache, debe eliminar las sentencias Indexes y MultiViews.</t>
  </si>
  <si>
    <r>
      <rPr>
        <rFont val="Arial"/>
        <color rgb="FF000000"/>
        <sz val="10.0"/>
      </rPr>
      <t xml:space="preserve">- https://owasp.org/www-project-web-security-testing-guide/latest/4-Web_Application_Security_Testing/01-Information_Gathering/04-Enumerate_Applications_on_Webserver
- </t>
    </r>
    <r>
      <rPr>
        <rFont val="Arial"/>
        <color rgb="FF000000"/>
        <sz val="10.0"/>
        <u/>
      </rPr>
      <t>https://cwe.mitre.org/data/definitions/548.html</t>
    </r>
  </si>
  <si>
    <t>Ausencia de cifrado SSL/TLS</t>
  </si>
  <si>
    <t>En lugar del protocolo HTTPs, se utiliza HTTP para comunicarse con el servidor web. Para impedir que un atacante lea o altere los datos enviados entre el cliente y el servidor, éstos deben estar cifrados y protegidos. El método más común para hacerlo es a través de HTTPS, que sustituye el protocolo Transport Layer Security (TLS) por el protocolo Secure Socket Layer (SSL). Al mostrar un certificado digital de confianza, el servidor puede utilizar TLS para mostrar al cliente que está conectado al servidor correcto.
A lo largo de los años, se ha identificado un gran número de debilidades criptográficas en los protocolos SSL y TLS, así como en los cifrados que utilizan. Además, muchas de las implementaciones de estos protocolos también han presentado graves vulnerabilidades. Por lo tanto, es importante comprobar que los sitios no sólo implementan TLS, sino que lo hacen de forma segura.</t>
  </si>
  <si>
    <t>- Confidencialidad: Lectura de datos de aplicación: Un atacante puede ser capaz de descifrar los datos utilizando ataques de fuerza bruta.</t>
  </si>
  <si>
    <t>El servidor web debe estar configurado para soportar HTTPs. Además, es práctico utilizar el encabezado HSTS y cambiar todas las peticiones HTTP al protocolo HTTPs.</t>
  </si>
  <si>
    <t>Contenido mixto</t>
  </si>
  <si>
    <t>Los contenidos cargados mediante el protocolo HTTP son utilizados por la aplicación web, que utiliza el protocolo HTTPs. Dado que cualquier dato cargado a través de HTTP puede ser interceptado y alterado por un atacante, esta práctica se considera insuficiente.</t>
  </si>
  <si>
    <r>
      <rPr>
        <rFont val="Arial"/>
        <color rgb="FF000000"/>
        <sz val="10.0"/>
      </rPr>
      <t xml:space="preserve">- https://owasp.org/www-project-web-security-testing-guide/stable/4-Web_Application_Security_Testing/09-Testing_for_Weak_Cryptography/01-Testing_for_Weak_Transport_Layer_Security
- https://owasp.org/www-project-web-security-testing-guide/stable/4-Web_Application_Security_Testing/09-Testing_for_Weak_Cryptography/03-Testing_for_Sensitive_Information_Sent_via_Unencrypted_Channels
</t>
    </r>
    <r>
      <rPr>
        <rFont val="Arial"/>
        <color rgb="FF000000"/>
        <sz val="10.0"/>
        <u/>
      </rPr>
      <t xml:space="preserve">- https://cwe.mitre.org/data/definitions/16.html
</t>
    </r>
    <r>
      <rPr>
        <rFont val="Arial"/>
        <color rgb="FF000000"/>
        <sz val="10.0"/>
      </rPr>
      <t>- https://cwe.mitre.org/data/definitions/319.html</t>
    </r>
    <r>
      <rPr>
        <rFont val="Arial"/>
        <color rgb="FF000000"/>
        <sz val="10.0"/>
      </rPr>
      <t xml:space="preserve">
</t>
    </r>
    <r>
      <rPr>
        <rFont val="Arial"/>
        <color rgb="FF000000"/>
        <sz val="10.0"/>
      </rPr>
      <t xml:space="preserve">- </t>
    </r>
    <r>
      <rPr>
        <rFont val="Arial"/>
        <color rgb="FF000000"/>
        <sz val="10.0"/>
        <u/>
      </rPr>
      <t>https://capec.mitre.org/data/definitions/117.html</t>
    </r>
  </si>
  <si>
    <t>Algoritmos de cifrado débiles</t>
  </si>
  <si>
    <t>Numerosos fallos en la configuración del servidor web del servicio SSL/TLS podrían conducir a una comunicación insegura entre el cliente y el servidor.
Se considera que los algoritmos de cifrado utilizados por el servicio SSL/TLS que se ejecuta en el servidor son débiles o presentan vulnerabilidades conocidas.</t>
  </si>
  <si>
    <t>- Confidencialidad: Lectura de datos de aplicación: El atacante puede ser capaz de leer información sensible
-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t>
  </si>
  <si>
    <t>Permitir sólo conexiones TLS con cifrado considerado seguro en las versiones 1.2 o 1.3.</t>
  </si>
  <si>
    <r>
      <rPr>
        <rFont val="Arial"/>
        <color rgb="FF000000"/>
        <sz val="10.0"/>
        <u/>
      </rPr>
      <t xml:space="preserve">- https://owasp.org/www-project-web-security-testing-guide/stable/4-Web_Application_Security_Testing/09-Testing_for_Weak_Cryptography/04-Testing_for_Weak_Encryption
</t>
    </r>
    <r>
      <rPr>
        <rFont val="Arial"/>
        <color rgb="FF000000"/>
        <sz val="10.0"/>
        <u/>
      </rPr>
      <t>- https://cwe.mitre.org/data/definitions/310.html</t>
    </r>
    <r>
      <rPr>
        <rFont val="Arial"/>
        <color rgb="FF000000"/>
        <sz val="10.0"/>
        <u/>
      </rPr>
      <t xml:space="preserve">
</t>
    </r>
    <r>
      <rPr>
        <rFont val="Arial"/>
        <color rgb="FF000000"/>
        <sz val="10.0"/>
        <u/>
      </rPr>
      <t xml:space="preserve">- </t>
    </r>
    <r>
      <rPr>
        <rFont val="Arial"/>
        <color rgb="FF000000"/>
        <sz val="10.0"/>
        <u/>
      </rPr>
      <t>https://cwe.mitre.org/data/definitions/327.html</t>
    </r>
  </si>
  <si>
    <t>Uso de versiones obsoletas del protocolo SSL/TLS</t>
  </si>
  <si>
    <t>Para impedir que un atacante lea o altere los datos enviados entre el cliente y el servidor, es necesario cifrarlos y protegerlos. El método más popular para hacerlo es HTTPS, que sustituye el anticuado protocolo SSL (Secure Socket Layer) por el TLS (Transport Layer Security). Mostrando un certificado digital de confianza, el servidor puede utilizar TLS para mostrar al cliente que está conectado al servidor correcto.</t>
  </si>
  <si>
    <t>En el servidor web, las variantes inseguras del protocolo SSL/TLS deben estar desactivadas.</t>
  </si>
  <si>
    <r>
      <rPr>
        <rFont val="Arial"/>
        <color rgb="FF000000"/>
        <sz val="10.0"/>
        <u/>
      </rPr>
      <t xml:space="preserve">- https://owasp.org/www-project-web-security-testing-guide/stable/4-Web_Application_Security_Testing/09-Testing_for_Weak_Cryptography/01-Testing_for_Weak_Transport_Layer_Security
</t>
    </r>
    <r>
      <rPr>
        <rFont val="Arial"/>
        <color rgb="FF000000"/>
        <sz val="10.0"/>
      </rPr>
      <t xml:space="preserve">- </t>
    </r>
    <r>
      <rPr>
        <rFont val="Arial"/>
        <color rgb="FF000000"/>
        <sz val="10.0"/>
        <u/>
      </rPr>
      <t>https://cwe.mitre.org/data/definitions/326.html</t>
    </r>
  </si>
  <si>
    <t>Renegociación segura iniciada por el cliente</t>
  </si>
  <si>
    <t>En el lado del servidor, en comparación con el lado del cliente, se utilizan más recursos durante la negociación de la conexión SSL/TLS. En caso de que el servidor permita al cliente solicitar una renegociación de la conexión, un atacante podría aprovechar esta característica para enviar numerosas solicitudes de negociación, consumiendo recursos del servidor y posiblemente provocando una denegación de servicio (DoS).</t>
  </si>
  <si>
    <t>Para solucionar la vulnerabilidad, se aconseja aplicar el parche más reciente. Es esencial actualizar a la versión 0.9.8l o posterior en los sistemas que ejecuten OpenSSL. Por otro lado, también es posible deshabilitar el inicio de la renegociación por parte del cliente como mitigación sin necesidad de actualización.</t>
  </si>
  <si>
    <r>
      <rPr>
        <rFont val="Arial"/>
        <color rgb="FF000000"/>
        <sz val="10.0"/>
      </rPr>
      <t xml:space="preserve">- </t>
    </r>
    <r>
      <rPr>
        <rFont val="Arial"/>
        <color rgb="FF000000"/>
        <sz val="10.0"/>
        <u/>
      </rPr>
      <t>https://owasp.org/www-project-web-security-testing-guide/stable/4-Web_Application_Security_Testing/09-Testing_for_Weak_Cryptography/01-Testing_for_Weak_Transport_Layer_Security</t>
    </r>
  </si>
  <si>
    <t>Certificado digital no fiable</t>
  </si>
  <si>
    <t>El certificado digital del servidor es inseguro y poco fiable debido a algunos parámetros incorrectos, lo que aumenta el riesgo de confidencialidad o fiabilidad para el sistema.</t>
  </si>
  <si>
    <t>- Otro: Impacto técnico: Varía según el contexto</t>
  </si>
  <si>
    <t>Se aconseja crear un certificado digital que los navegadores reconozcan como fiable (emitido por una autoridad reconocida, dentro del periodo de validez y con el nombre común del certificado igual al nombre del sitio Web que ofrece los servicios).</t>
  </si>
  <si>
    <r>
      <rPr>
        <rFont val="Arial"/>
        <color rgb="FF000000"/>
        <sz val="10.0"/>
      </rPr>
      <t xml:space="preserve">- https://owasp.org/www-project-web-security-testing-guide/stable/4-Web_Application_Security_Testing/09-Testing_for_Weak_Cryptography/01-Testing_for_Weak_Transport_Layer_Security
- https://owasp.org/www-project-web-security-testing-guide/stable/4-Web_Application_Security_Testing/09-Testing_for_Weak_Cryptography/04-Testing_for_Weak_Encryption
</t>
    </r>
    <r>
      <rPr>
        <rFont val="Arial"/>
        <color rgb="FF000000"/>
        <sz val="10.0"/>
        <u/>
      </rPr>
      <t>- https://cwe.mitre.org/data/definitions/16.html</t>
    </r>
  </si>
  <si>
    <t>Comprobación incorrecta de revocación de certificados (grapado OCSP)</t>
  </si>
  <si>
    <t>Para detener los ataques man-in-the-middle a los usuarios de sus aplicaciones, siempre debe poder recuperar rápidamente estos certificados cuando su autoridad de certificación pierda la confianza.</t>
  </si>
  <si>
    <t>- Control de acceso: Obtención de privilegios o suplantación de identidad: La confianza puede asignarse a una entidad que no es quien dice ser.
- Otro: Otros: Pueden integrarse datos procedentes de una fuente no fiable (y posiblemente maliciosa).
- Confidencialidad: Lectura de datos de aplicación: Los datos pueden ser revelados a una entidad que se haga pasar por una entidad de confianza, lo que da lugar a la divulgación de información.</t>
  </si>
  <si>
    <t>El archivo keyset del ordenador seguro de firma, que es también donde se almacenan las copias firmadas y sin firmar de la zona, contiene el ancla de confianza para la zona en cuestión. El procedimiento de firma incluye la creación automática de este archivo.
Una lista de revocación de certificados (CRL) es una lista, creada y firmada por una autoridad de certificación (CA), que contiene números de serie de certificados que han sido emitidos por esa CA y que están actualmente revocados. Además del número de serie de los certificados revocados, la CRL también contiene el motivo de la revocación de cada certificado y el momento en que se revocó el certificado. El número de serie de cada certificado revocado se guarda en la base de datos de la CA y se publica en la CRL hasta que el certificado caduca.
La entrada CRL para el certificado revocado se elimina una vez que ha caducado, y la CA es entonces libre de eliminar el certificado de su base de datos. El certificado revocado suele permanecer en la CRL durante un periodo de publicación tras la expiración del certificado. Siempre debe tener acceso a este conocimiento para poder actuar con rapidez.</t>
  </si>
  <si>
    <t>Certificados CA</t>
  </si>
  <si>
    <t>Una organización que emite certificados digitales se conoce como autoridad de certificación (CA) en el campo de la criptografía. Un certificado digital da fe de que el sujeto del certificado es propietario de una clave pública. Una CA puede fallar ocasionalmente y ser eliminada del navegador. Si su aplicación utiliza un certificado emitido por esta CA, se producirán conexiones TLS no fiables.
Un certificado de identidad que está firmado por la misma entidad cuya identidad certifica se conoce como certificado autofirmado. Esta frase no tiene nada que ver con quién o qué ha sido el responsable de llevar a cabo el proceso de firma. Un certificado autofirmado es aquel que ha sido firmado utilizando una clave privada que pertenece al emisor.
En los acuerdos típicos de infraestructura de clave pública (PKI), una firma digital de una autoridad de certificación (CA) da fe de que un certificado de clave pública concreto es válido. Cada CA tiene una o varias claves raíz, y los certificados asociados a esas claves públicas son ""anclas de confianza"" que utilizan un tipo especial de certificados autofirmados. El establecimiento de la confianza en el certificado raíz de la CA depende de procedimientos que van más allá de la comprobación de su firma digital.</t>
  </si>
  <si>
    <t>Instale un certificado de confianza de una CA raíz de confianza en el servidor.</t>
  </si>
  <si>
    <r>
      <rPr>
        <rFont val="Arial"/>
        <sz val="10.0"/>
      </rPr>
      <t xml:space="preserve">- </t>
    </r>
    <r>
      <rPr>
        <rFont val="Arial"/>
        <color rgb="FF1155CC"/>
        <sz val="10.0"/>
        <u/>
      </rPr>
      <t>https://cwe.mitre.org/data/definitions/299.html</t>
    </r>
  </si>
  <si>
    <t>Garantizar la seguridad general</t>
  </si>
  <si>
    <t>Debido al hecho de que recibe mucha atención durante el desarrollo, el mecanismo de autenticación principal es frecuentemente una buena funcionalidad reforzada. Sin embargo, este no suele ser el caso de los mecanismos de autenticación secundarios, como las funciones de olvido de contraseña u otras rutas alternativas que podrían dar lugar a una autenticación satisfactoria de la aplicación.</t>
  </si>
  <si>
    <t>-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t>
  </si>
  <si>
    <t>Asegúrese de que todas las funciones de autenticación de la identidad de la cuenta (como actualizar el perfil, contraseña olvidada, token desactivado/perdido, servicio de asistencia o IVR) que podrían permitirle recuperar el acceso a su cuenta son al menos tan seguras contra la piratería informática como el método de autenticación principal.</t>
  </si>
  <si>
    <t>Versión del sistema operativo obsoleta (vulnerabilidades asociadas conocidas)</t>
  </si>
  <si>
    <t>Cuando se puede determinar la versión del sistema operativo del servidor que ejecuta la aplicación, se produce este problema.
Cualquier tipo de información relativa a la tecnología que sustenta la aplicación web debe mantenerse siempre en secreto para dificultar o directamente impedir que, una vez conocida esta información, se puedan planificar ataques dirigidos contra este software.</t>
  </si>
  <si>
    <t>- Otro: Degradación de calidad: El atacante está utilizando una función que no se actualiza</t>
  </si>
  <si>
    <t>Se aconseja actualizar el sistema operativo a la versión más reciente.</t>
  </si>
  <si>
    <r>
      <rPr>
        <rFont val="Arial"/>
        <color rgb="FF000000"/>
        <sz val="10.0"/>
        <u/>
      </rPr>
      <t xml:space="preserve">- https://owasp.org/www-project-web-security-testing-guide/latest/4-Web_Application_Security_Testing/02-Configuration_and_Deployment_Management_Testing/01-Test_Network_Infrastructure_Configuration
</t>
    </r>
    <r>
      <rPr>
        <rFont val="Arial"/>
        <color rgb="FF000000"/>
        <sz val="10.0"/>
        <u/>
      </rPr>
      <t>- https://cwe.mitre.org/data/definitions/477.html</t>
    </r>
  </si>
  <si>
    <t>Dependencias y bibliotecas obsoletas</t>
  </si>
  <si>
    <t>Los investigadores de seguridad notifican y almacenan en la lista CVE las vulnerabilidades que encuentran en bibliotecas, módulos, marcos de trabajo, plataformas o sistemas operativos. Dado que la lista está disponible para todo el mundo, proporciona acceso a cualquier atacante que pretenda comprometer una aplicación web obsoleta.</t>
  </si>
  <si>
    <t>- Otro: Mantenibilidad reducida: El atacante podría encontrar vulnerabilidades de componentes obsoletos y utilizarlas para explotar nuevos vectores de ataque.</t>
  </si>
  <si>
    <t>El principal consejo es utilizar siempre las dependencias y bibliotecas más recientes que ofrezca el fabricante. Además, se recomienda encarecidamente utilizar herramientas como OWASP dependency check al ejecutar las bibliotecas y módulos de la aplicación a través del SDLC. Este programa analiza las bibliotecas y módulos importados en busca de CVE conocidas.</t>
  </si>
  <si>
    <r>
      <rPr>
        <rFont val="Arial"/>
        <color rgb="FF000000"/>
        <sz val="10.0"/>
        <u/>
      </rPr>
      <t xml:space="preserve">- https://owasp.org/www-project-web-security-testing-guide/latest/4-Web_Application_Security_Testing/02-Configuration_and_Deployment_Management_Testing/01-Test_Network_Infrastructure_Configuration
</t>
    </r>
    <r>
      <rPr>
        <rFont val="Arial"/>
        <color rgb="FF000000"/>
        <sz val="10.0"/>
        <u/>
      </rPr>
      <t>- https://cwe.mitre.org/data/definitions/477.html</t>
    </r>
  </si>
  <si>
    <t>Identificación de los paneles de gestión</t>
  </si>
  <si>
    <t>No es aconsejable que los paneles de administración o de autenticación de las distintas aplicaciones sean de acceso público en Internet. Por lo tanto, sería conveniente restringir el acceso a los paneles de administración o autenticación a conexiones VPN (Red Privada Virtual) siempre que sea posible.</t>
  </si>
  <si>
    <t>Se aconseja utilizar VPN para conectarse a los recursos de la organización en lugar de abrir paneles de administración o autenticación a Internet.</t>
  </si>
  <si>
    <r>
      <rPr>
        <rFont val="Arial"/>
        <color rgb="FF000000"/>
        <sz val="10.0"/>
        <u/>
      </rPr>
      <t xml:space="preserve">- https://owasp.org/www-project-web-security-testing-guide/latest/4-Web_Application_Security_Testing/02-Configuration_and_Deployment_Management_Testing/05-Enumerate_Infrastructure_and_Application_Admin_Interfaces
</t>
    </r>
    <r>
      <rPr>
        <rFont val="Arial"/>
        <color rgb="FF000000"/>
        <sz val="10.0"/>
      </rPr>
      <t xml:space="preserve">- </t>
    </r>
    <r>
      <rPr>
        <rFont val="Arial"/>
        <color rgb="FF000000"/>
        <sz val="10.0"/>
        <u/>
      </rPr>
      <t>https://cwe.mitre.org/data/definitions/16.html</t>
    </r>
  </si>
  <si>
    <t>Configuración del servidor no reforzada</t>
  </si>
  <si>
    <t>Cualquier parte de la pila de aplicaciones, incluidos los servicios de red, la plataforma, el servidor web, el servidor de aplicaciones, la base de datos, los frameworks, el código personalizado, las máquinas virtuales preinstaladas, los contenedores o el almacenamiento, es susceptible de sufrir errores de configuración de seguridad.
Los atacantes suelen obtener acceso no autorizado a determinados datos o funcionalidades del sistema gracias a estos fallos. En ocasiones, estos fallos pueden comprometer todo el sistema. Los requisitos de protección de las aplicaciones y los datos determinan el impacto empresarial.</t>
  </si>
  <si>
    <t>Aplicar procedimientos de instalación seguros, como:
- Un proceso de hardening repetible que haga que sea rápido y fácil desplegar otro entorno que esté debidamente bloqueado. Los entornos de desarrollo, control de calidad y producción deben configurarse de forma idéntica, utilizando credenciales diferentes en cada entorno. Este proceso debe automatizarse para minimizar el esfuerzo necesario para configurar un nuevo entorno seguro.
- Una plataforma mínima sin características, componentes, documentación y muestras innecesarias. Eliminar o no instalar características y frameworks no utilizados.
- Una tarea para revisar y actualizar las configuraciones adecuadas a todas las notas de seguridad, actualizaciones y parches como parte del proceso de gestión de parches. En particular, revisar los permisos de almacenamiento en la nube.
- Una arquitectura de aplicaciones segmentada que proporcione una separación eficaz y segura entre componentes o inquilinos, con segmentación, contenedorización o grupos de seguridad en la nube (ACL).
- Envío de directivas de seguridad a los clientes, por ejemplo, encabezados de seguridad.
- Un proceso automatizado para verificar la eficacia de las configuraciones y ajustes en todos los entornos.</t>
  </si>
  <si>
    <r>
      <rPr>
        <rFont val="Arial"/>
        <color rgb="FF000000"/>
        <sz val="10.0"/>
        <u/>
      </rPr>
      <t xml:space="preserve">- https://owasp.org/www-project-web-security-testing-guide/latest/4-Web_Application_Security_Testing/02-Configuration_and_Deployment_Management_Testing/05-Enumerate_Infrastructure_and_Application_Admin_Interfaces
</t>
    </r>
    <r>
      <rPr>
        <rFont val="Arial"/>
        <color rgb="FF000000"/>
        <sz val="10.0"/>
      </rPr>
      <t xml:space="preserve">- </t>
    </r>
    <r>
      <rPr>
        <rFont val="Arial"/>
        <color rgb="FF000000"/>
        <sz val="10.0"/>
        <u/>
      </rPr>
      <t>https://cwe.mitre.org/data/definitions/16.html</t>
    </r>
  </si>
  <si>
    <t>Información sensible en registros accesibles</t>
  </si>
  <si>
    <t>Un log es un registro de las actividades que tienen lugar en las redes y sistemas de una organización. Los registros se componen de entradas de registro, y cada entrada de un registro contiene detalles sobre un evento específico que ha tenido lugar en un sistema o red.</t>
  </si>
  <si>
    <t>Se recomienda mantener los registros en una ubicación separada y no en el propio servidor web. Esto también facilita la agregación de registros de diferentes fuentes que hacen referencia a la misma aplicación (como los de una granja de servidores web) y también facilita el análisis de registros (que puede requerir mucha CPU) sin afectar al propio servidor.
También se recomienda implementar una rotación de logs asegurando que:
- Los logs se mantengan durante el tiempo definido en la política de seguridad, ni más ni menos.
- Los logs se compriman una vez rotados (esto es una conveniencia, ya que significará que se almacenarán más logs para el mismo espacio disponible en disco).
- Los permisos del sistema de archivos de los archivos de registro rotados son los mismos (o más estrictos) que los de los propios archivos de registro. Por ejemplo, los servidores web necesitarán escribir en los registros que utilizan, pero en realidad no necesitan escribir en los registros rotados, lo que significa que los permisos de los archivos pueden cambiarse en el momento de la rotación para evitar que el proceso del servidor web los modifique.
- Algunos servidores pueden rotar los registros cuando alcanzan un determinado tamaño. Si esto ocurre, asegúrese de que un atacante no pueda forzar la rotación de los registros para ocultar su rastro.
Por último, implante un control de acceso para que la información del registro de eventos nunca sea visible para los usuarios finales y analice los registros periódicamente, por ejemplo, en función de los mensajes de error:
- Mensajes de error 40x (no encontrado). Un gran número de ellos procedentes de la misma fuente podría indicar que se está utilizando una herramienta de exploración CGI contra el servidor web.
- Mensajes 50x (error del servidor). Estos pueden ser una indicación de que un atacante está abusando de partes de la aplicación que fallan inesperadamente. Por ejemplo, las primeras etapas de un ataque de inyección SQL producirán estos mensajes de error cuando la consulta SQL no esté bien construida y su ejecución falle en la base de datos de back-end.
Las estadísticas o los análisis de registros no deben generarse, ni almacenarse, en el mismo servidor que produce los registros. De lo contrario, un atacante podría, a través de una vulnerabilidad del servidor web o de una configuración inadecuada, acceder a ellos y recuperar información similar a la que revelarían los propios archivos de registro.</t>
  </si>
  <si>
    <r>
      <rPr>
        <rFont val="Arial"/>
        <color rgb="FF000000"/>
        <sz val="10.0"/>
        <u/>
      </rPr>
      <t xml:space="preserve">- https://owasp.org/www-project-web-security-testing-guide/latest/4-Web_Application_Security_Testing/02-Configuration_and_Deployment_Management_Testing/02-Test_Application_Platform_Configuration
</t>
    </r>
    <r>
      <rPr>
        <rFont val="Arial"/>
        <color rgb="FF000000"/>
        <sz val="10.0"/>
        <u/>
      </rPr>
      <t>- https://cwe.mitre.org/data/definitions/532.html</t>
    </r>
  </si>
  <si>
    <t>Identificación de archivos de copia de seguridad</t>
  </si>
  <si>
    <t>Los archivos que no están relacionados con la aplicación pero que se crean como resultado de la edición de archivos de la aplicación, después de hacer copias de seguridad mientras se están utilizando, o por dejar archivos obsoletos o sin referencia en el árbol web son una fuente importante de vulnerabilidad. La edición sobre la marcha y otras tareas administrativas en servidores web de producción pueden dejar involuntariamente copias de seguridad que fueron creadas automáticamente por el editor mientras se editaban o por el administrador mientras comprimía un grupo de archivos para crear una copia de seguridad.
La edición de archivos puede dejar copias de seguridad automáticas de tipo .bak, .sav, .old o ~. El servidor web no tiene por defecto definida una interpretación para este tipo de ficheros, por lo que el resultado suele ser o bien mostrar su contenido o bien proceder a su descarga.</t>
  </si>
  <si>
    <t>Para eliminar el riesgo, es necesario eliminar el archivo de copia de seguridad descubierto. Es necesario buscar de forma rutinaria en el servidor archivos con las extensiones.bak,.bac,.sav,.old,.BAK,.BAC,.SAV,.OLD,.tar,.gz, y.tgz y eliminarlos del servidor para solucionar este tipo de defecto de forma general.
Para evitar que el navegador descargue el archivo o muestre su contenido, también se aconseja configurar el servidor web para que sea capaz de entender estas extensiones.
Si la raíz del documento se encuentra en un sistema de archivos que hace uso de esta tecnología, las instantáneas del sistema de archivos no deberían ser accesibles a través de la web. Configure su servidor web para denegar el acceso a tales directorios, por ejemplo, en Apache debería utilizarse una directiva de ubicación como ésta:
&lt;Location ~ ".snapshot"&gt;
Order deny,allow
Deny from all
&lt;/Location&gt;</t>
  </si>
  <si>
    <r>
      <rPr>
        <rFont val="Arial"/>
        <color rgb="FF000000"/>
        <sz val="10.0"/>
      </rPr>
      <t>- https://owasp.org/www-project-web-security-testing-guide/latest/4-Web_Application_Security_Testing/02-Configuration_and_Deployment_Management_Testing/04-Review_Old_Backup_and_Unreferenced_Files_for_Sensitive_Information
- https://cwe.mitre.org/data/definitions/200.html</t>
    </r>
    <r>
      <rPr>
        <rFont val="Arial"/>
        <color rgb="FF000000"/>
        <sz val="10.0"/>
      </rPr>
      <t xml:space="preserve">
</t>
    </r>
    <r>
      <rPr>
        <rFont val="Arial"/>
        <color rgb="FF000000"/>
        <sz val="10.0"/>
      </rPr>
      <t xml:space="preserve">- </t>
    </r>
    <r>
      <rPr>
        <rFont val="Arial"/>
        <color rgb="FF000000"/>
        <sz val="10.0"/>
        <u/>
      </rPr>
      <t>https://cwe.mitre.org/data/definitions/530.html</t>
    </r>
  </si>
  <si>
    <t>Métodos HTTP inseguros habilitados</t>
  </si>
  <si>
    <t>HTTP dispone de diversas técnicas para realizar operaciones en el servidor web (la norma HTTP 1.1 se refiere a ellas como métodos, pero también se suelen describir como verbos). Aunque GET y POST son, con diferencia, las formas más populares de acceder a los datos de un servidor web, HTTP también admite una serie de formas adicionales menos conocidas. Si el servidor web está configurado de forma incorrecta, algunas de ellas podrían utilizarse de forma maliciosa.</t>
  </si>
  <si>
    <t>Los métodos que se hayan determinado como superfluos en la configuración del servidor deben desactivarse.</t>
  </si>
  <si>
    <r>
      <rPr>
        <rFont val="Arial"/>
        <color rgb="FF000000"/>
        <sz val="10.0"/>
      </rPr>
      <t xml:space="preserve">- https://owasp.org/www-project-web-security-testing-guide/latest/4-Web_Application_Security_Testing/02-Configuration_and_Deployment_Management_Testing/06-Test_HTTP_Methods
- </t>
    </r>
    <r>
      <rPr>
        <rFont val="Arial"/>
        <color rgb="FF000000"/>
        <sz val="10.0"/>
        <u/>
      </rPr>
      <t>https://cwe.mitre.org/data/definitions/16.html</t>
    </r>
  </si>
  <si>
    <t>Ausencia de cabeceras HTTP de seguridad</t>
  </si>
  <si>
    <t>Las cabeceras de seguridad se implementan como cabeceras de respuesta HTTP que limitan el potencial de explotación de vulnerabilidades del lado del cliente al indicar al navegador cómo comportarse en circunstancias específicas. La configuración de seguridad completa necesaria para establecer una conexión segura con el cliente no está presente en las respuestas del servidor.</t>
  </si>
  <si>
    <t>- Control de acceso: Bypass de mecanismo de protección: Se pueden eludir las comprobaciones de control de acceso a datos o funciones específicas del usuario.</t>
  </si>
  <si>
    <t>Se recomienda la implementación de todas las cabeceras HTTP de seguridad en las respuestas del servidor. Los valores recomendados son:
- Strict-Transport-Security (HSTS): max-age=31536000; includeSubDomains.
- Content-Security-Policy: default-src https: 'self'.
- X-XSS-Protección:1
- X-Frame-Options: 'DENY' (si no es posible, 'SAMEORIGIN').
- X-Content-Type-Options: nosniff.
- Cache-Control: no-store.
- Referrer-Policy: "no-referrer" (o "same-origin").
- Política de permisos: Define las funciones mínimas permitidas y deniega las demás.</t>
  </si>
  <si>
    <r>
      <rPr>
        <rFont val="Arial"/>
        <color rgb="FF000000"/>
        <sz val="10.0"/>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color rgb="FF000000"/>
        <sz val="10.0"/>
      </rPr>
      <t xml:space="preserve">ct
- </t>
    </r>
    <r>
      <rPr>
        <rFont val="Arial"/>
        <color rgb="FF000000"/>
        <sz val="10.0"/>
        <u/>
      </rPr>
      <t>https://owasp.org/www-project-top-ten/2017/A6_2017-Security_Misconfiguration</t>
    </r>
  </si>
  <si>
    <t>Ausencia de cabecera HSTS (HTTP Strict Transport Security)</t>
  </si>
  <si>
    <t>El encabezado HTTP de "seguridad de transporte estricta" (HSTS) se utiliza para frustrar los intentos de interceptar comunicaciones, cookies, etc. Este mecanismo permite a un servidor web declarar que sólo se permiten conexiones HTTP seguras - HTTP sobre TLS/SSL - para la comunicación con el navegador.</t>
  </si>
  <si>
    <t>- Control de acceso: Obtención de privilegios o suplantación de identidad: Un atacante podría obtener acceso no autorizado al sistema recuperando las credenciales de autenticación de un usuario legítimo.</t>
  </si>
  <si>
    <t>Define la cabecera HTTP Strict-Transport-Security, que indica al navegador cliente que redirija automáticamente las solicitudes recibidas a través del protocolo HTTP al protocolo seguro HTTPS en lugar de utilizar o forzar un protocolo inseguro.
&lt;Strict-Transport-Security: max-age=60000; includeSubDomains&gt;</t>
  </si>
  <si>
    <r>
      <rPr>
        <rFont val="Arial"/>
        <sz val="10.0"/>
        <u/>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sz val="10.0"/>
        <u/>
      </rPr>
      <t xml:space="preserve">ct
- </t>
    </r>
    <r>
      <rPr>
        <rFont val="Arial"/>
        <sz val="10.0"/>
        <u/>
      </rPr>
      <t>https://owasp.org/www-project-top-ten/2017/A6_2017-Security_Misconfiguration</t>
    </r>
  </si>
  <si>
    <t>Ausencia de la cabecera X-Frame-Options</t>
  </si>
  <si>
    <t>Se engaña a un usuario para que utilice una funcionalidad de un sitio web oculto haciendo clic en algún otro contenido de un sitio web falso mediante la vulnerabilidad Clickjacking. El método se basa en incrustar un botón o enlace oculto, por ejemplo, dentro de un iframe, en una página web visible y procesable (o páginas). El contenido de la página web señuelo previsto por el usuario se superpone al iframe.</t>
  </si>
  <si>
    <t>- Control de acceso: Obtención de privilegios o suplantación de identidad: Un atacante podría obtener privilegios modificando o leyendo datos críticos directamente, o accediendo a funcionalidades privilegiadas insuficientemente protegidas.</t>
  </si>
  <si>
    <t>El encabezado X-Frame-Options es compatible con la mayoría de los navegadores web actuales. Se recomienda configurar el servidor web de modo que esta cabecera esté habilitada para todas las páginas web. La opción SAMEORIGIN debe utilizarse si se prevé que la página contenga únicamente código del servidor.</t>
  </si>
  <si>
    <t>Ausencia de la cabecera de Content Security Policy (CSP)</t>
  </si>
  <si>
    <t>Una cabecera de respuesta HTTP que aumenta la seguridad se llama Content-Security-Policy. Con la ayuda de esta cabecera, puedes limitar los recursos que el navegador puede cargar, incluyendo JavaScript, CSS y más.</t>
  </si>
  <si>
    <t>- Control de acceso: Obtención de privilegios o suplantación de identidad: Un atacante podría obtener privilegios modificando o leyendo datos críticos directamente, o accediendo a funcionalidades privilegiadas insuficientemente protegidas.
- Control de acceso: Bypass de mecanismo de protección: Se pueden eludir las comprobaciones de control de acceso a datos o funciones específicas del usuario.
- Confidencialidad: Lectura de datos de aplicación: Los datos pueden ser revelados a una entidad que se haga pasar por una entidad de confianza, lo que da lugar a la divulgación de información.
-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t>
  </si>
  <si>
    <t>Incluyendo la cabecera Content-Security-Policy en las cabeceras de respuesta HTTP, que indica al navegador que aplique las políticas deseadas, puede activar CSP en un sitio web.
Content-Security-Policy: script-src https://example.com:*;&gt;</t>
  </si>
  <si>
    <r>
      <rPr>
        <rFont val="Arial"/>
        <sz val="10.0"/>
        <u/>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sz val="10.0"/>
        <u/>
      </rPr>
      <t xml:space="preserve">ct
- </t>
    </r>
    <r>
      <rPr>
        <rFont val="Arial"/>
        <sz val="10.0"/>
        <u/>
      </rPr>
      <t>https://owasp.org/www-project-top-ten/2017/A6_2017-Security_Misconfiguration</t>
    </r>
  </si>
  <si>
    <t>Ausencia de la cabecera Cache Control</t>
  </si>
  <si>
    <t>Las directivas para los mecanismos de almacenamiento en caché se especifican en la cabecera HTTP Cache-Control.</t>
  </si>
  <si>
    <t>Cree una cabecera Cache-Control en su servidor web con las instrucciones necesarias. El valor del encabezado Pragma debe ser no-cache y el valor de Cache-Control debe ser no-cache, no-store si la página contiene información sensible.</t>
  </si>
  <si>
    <r>
      <rPr>
        <rFont val="Arial"/>
        <sz val="10.0"/>
        <u/>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sz val="10.0"/>
        <u/>
      </rPr>
      <t xml:space="preserve">ct
- </t>
    </r>
    <r>
      <rPr>
        <rFont val="Arial"/>
        <sz val="10.0"/>
        <u/>
      </rPr>
      <t>https://owasp.org/www-project-top-ten/2017/A6_2017-Security_Misconfiguration</t>
    </r>
  </si>
  <si>
    <t>Ausencia de la cabecera Pragma</t>
  </si>
  <si>
    <t>La cabecera Pragma es una cabecera específica de la implementación que puede afectar a la cadena petición-respuesta de varias maneras. Cuando la cabecera HTTP/1.1 Cache-Control aún no está presente, se utiliza por compatibilidad con versiones anteriores de caché HTTP/1.0.</t>
  </si>
  <si>
    <t>La cabecera Cache-Control es la forma ideal de especificar una política de almacenamiento en caché cuando se utiliza al menos HTTP/1.1 en las respuestas del servidor. La cabecera Pragma se puede eliminar.</t>
  </si>
  <si>
    <r>
      <rPr>
        <rFont val="Arial"/>
        <sz val="10.0"/>
        <u/>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sz val="10.0"/>
        <u/>
      </rPr>
      <t xml:space="preserve">ct
- </t>
    </r>
    <r>
      <rPr>
        <rFont val="Arial"/>
        <sz val="10.0"/>
        <u/>
      </rPr>
      <t>https://owasp.org/www-project-top-ten/2017/A6_2017-Security_Misconfiguration</t>
    </r>
  </si>
  <si>
    <t>Ausencia de la cabecera Feature Policy</t>
  </si>
  <si>
    <t>Los desarrolladores web pueden habilitar, deshabilitar y alterar de forma selectiva el comportamiento de APIs específicas y características web en el navegador utilizando la cabecera Feature-Policy. Tenga en cuenta que este encabezado se ha dividido en una Política de permisos y una Política de documentos, y que se considerará obsoleto una vez que todas las funciones afectadas se hayan eliminado de la Política de funciones.</t>
  </si>
  <si>
    <t>A continuación se muestra un ejemplo de cómo añadir la cabecera Feature-Policy a las respuestas del servidor web:
&lt;Feature-Policy: vibrate 'self'; usermedia *; sync-xhr 'self' https://example.com&gt;</t>
  </si>
  <si>
    <r>
      <rPr>
        <rFont val="Arial"/>
        <sz val="10.0"/>
        <u/>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rFont val="Arial"/>
        <sz val="10.0"/>
        <u/>
      </rPr>
      <t xml:space="preserve">ct
- </t>
    </r>
    <r>
      <rPr>
        <rFont val="Arial"/>
        <sz val="10.0"/>
        <u/>
      </rPr>
      <t>https://owasp.org/www-project-top-ten/2017/A6_2017-Security_Misconfiguration</t>
    </r>
  </si>
  <si>
    <t>Ausencia de la cabecera Referrer policy</t>
  </si>
  <si>
    <t>Las solicitudes realizadas desde un documento, y para las navegaciones fuera de ese documento se asocian con una cabecera Referer. Aunque este encabezado puede suprimirse en los enlaces con el tipo de enlace noreferrer, los autores pueden desear controlar el encabezado Referer de forma más directa por varias razones:
- Privacidad: un sitio de redes sociales tiene una página de perfil para cada uno de sus usuarios, y los usuarios añaden hipervínculos desde su página de perfil a sus grupos favoritos.
Es posible que el sitio de redes sociales no desee filtrar la URL del perfil del usuario a los sitios web de las bandas cuando otros usuarios sigan esos hipervínculos (porque las URL del perfil podrían revelar la identidad del propietario del perfil).
Sin embargo, algunos sitios web de redes sociales podrían querer informar a los sitios web de los grupos de que los enlaces proceden del sitio web de la red social, pero no revelar qué perfil de usuario concreto contiene los enlaces.
- Seguridad: una aplicación web utiliza HTTPS y un identificador de sesión basado en URL. La aplicación web podría desear enlazar a recursos HTTPS en otros sitios web sin filtrar el identificador de sesión del usuario en la URL. Alternativamente, una aplicación web puede utilizar URLs que en sí mismas otorgan alguna capacidad. Controlar el referente puede ayudar a prevenir que estas URLs de capacidad se filtren
a través de las cabeceras de referencia.
Ten en cuenta que hay otras formas de que se filtren las URL de capacidad, y controlar el referente no es suficiente para controlar todas esas posibles filtraciones.
- Trackback: un blog alojado en HTTPS puede querer enlazar a un blog alojado en HTTP y recibir enlaces de trackback.</t>
  </si>
  <si>
    <t>Política de referencia La cantidad de datos de referencia, que se transmiten a través de la cabecera Referer, que deben incluirse en las solicitudes está controlada por la cabecera HTTP. La cabecera Referer tiene muchas buenas intenciones, pero también tiene efectos desfavorables en la seguridad y privacidad del usuario. Los siguientes valores deben ser configurados en la política:
Referrer-Policy: no-referrer
Referrer-Policy: same-origin</t>
  </si>
  <si>
    <t>Ausencia de la cabecera X-Content-Type-Options</t>
  </si>
  <si>
    <t>Para protegerse contra la descarga reflexiva de archivos y otros tipos de inyecciones, algunas devoluciones de llamada de API deben tener cabeceras de seguridad configuradas correctamente.
Además, confirme si la entrada del usuario se refleja en la respuesta de la API y si es dinámica. Si es así, para detener ataques XSS y de ejecución del método del mismo origen, debe validar y codificar la entrada.</t>
  </si>
  <si>
    <t>Sanitize la entrada de su API; escapar es insuficiente en este caso; sólo deben permitir alfanumérico. Asegúrese de que X-Content-Type-Options está presente en todas las respuestas de la API. para evitar que el navegador interprete los archivos como algo distinto a lo que el tipo de contenido ha declarado, utilice nosniff (esto ayuda a evitar XSS si la página se interpreta como html o js).
Añada
Content-Disposition: attachment; filename="nombrearchivo.extension"
con la extensión correspondiente a la extensión del archivo y el tipo de contenido, en las API que no se van a renderizar</t>
  </si>
  <si>
    <t>Cabecera Anti-Caching (del lado del servidor)</t>
  </si>
  <si>
    <t>Las cabeceras anti-caching evitan que los datos sensibles se almacenen en proxies inversos, balanceadores de carga y módulos de caché de aplicaciones. Si no se implementan correctamente estas cabeceras, la información sensible puede almacenarse en la caché de estos módulos y quedar expuesta.
Veamos dos ejemplos de cabeceras mal configuradas:
Cache-Control: max-age=315360000, public: la respuesta puede ser almacenada por cualquier caché
Cache-Control: private: la respuesta puede ser almacenada por la caché de un navegador</t>
  </si>
  <si>
    <t>Esta vulnerabilidad se reducirá si se implementan correctamente las cabeceras anti-caching. Una cabecera anti-caching usada apropiadamente se parecerá a:
Cache-Control: no-store
Pragma: no-cache (sólo para compatibilidad con clientes HTTP/1.0)</t>
  </si>
  <si>
    <t>Cabecera Content-Type insegura dentro de la respuesta</t>
  </si>
  <si>
    <t>Establecer las cabeceras de contenido adecuadas es crucial para reforzar la seguridad de sus aplicaciones, ya que reduce su exposición a ataques de descargas no autorizadas y a sitios web que alojan contenido cargado por el usuario que, debido a una nomenclatura inteligente, MS Internet Explorer puede confundir con archivos HTML ejecutables o dinámicos, creando fallos de seguridad.</t>
  </si>
  <si>
    <t>Un ejemplo de cabecera Content-type segura sería:
Content-Type: text/html; charset=UTF8
Content-Type: application/json;</t>
  </si>
  <si>
    <t>Permisos excesivos de archivos y directorios</t>
  </si>
  <si>
    <t>Si se da a un recurso una configuración de permisos que permita el acceso a un grupo de usuarios mayor del necesario, se corre el riesgo de exponer datos sensibles o permitir que personas no autorizadas modifiquen el recurso. Esto es especialmente arriesgado cuando el recurso está relacionado con la configuración o ejecución de un programa o con datos confidenciales del usuario.
Un ejemplo claro es un archivo de ejecución que puede ser ejecutado por usuarios no autorizados. Otro ejemplo es que la información de una cuenta o el valor de un token para acceder a una API (cada vez más común en los servicios web o microservicios actuales) pueda almacenarse en un archivo de configuración cuyos permisos estén configurados por defecto para ser legibles por todo el mundo desde la instalación. Estos datos sensibles pueden ser expuestos por usuarios internos malintencionados o por un atacante remoto que haya comprometido el servicio con otras vulnerabilidades, pero que tenga privilegios bajos.</t>
  </si>
  <si>
    <t>- Confidencialidad: Lectura de datos de aplicación: El código inyectado podría acceder a datos / archivos restringidos.
-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t>
  </si>
  <si>
    <t>Configurar correctamente los permisos de archivos y directorios ayudará a solucionar esta vulnerabilidad al impedir que usuarios no autorizados accedan innecesariamente a recursos vitales.</t>
  </si>
  <si>
    <r>
      <rPr>
        <rFont val="Arial"/>
        <color rgb="FF000000"/>
        <sz val="10.0"/>
        <u/>
      </rPr>
      <t xml:space="preserve">- https://owasp.org/www-project-web-security-testing-guide/latest/4-Web_Application_Security_Testing/02-Configuration_and_Deployment_Management_Testing/09-Test_File_Permission
</t>
    </r>
    <r>
      <rPr>
        <rFont val="Arial"/>
        <color rgb="FF000000"/>
        <sz val="10.0"/>
        <u/>
      </rPr>
      <t>- https://cwe.mitre.org/data/definitions/732.html</t>
    </r>
  </si>
  <si>
    <t>Asignación de recursos sin límites ni estrangulamiento</t>
  </si>
  <si>
    <t>En contravención de la política de seguridad prevista para ese actor, el software asigna un recurso reutilizable o un conjunto de recursos en nombre del actor sin imponer ninguna limitación sobre el tamaño o la cantidad de recursos que pueden asignarse.</t>
  </si>
  <si>
    <t>- Disponibilidad: DoS: Consumo de recursos (Otros): Al asignar recursos sin límites, un atacante podría impedir que otros sistemas, aplicaciones o procesos accedieran al mismo tipo de recurso.</t>
  </si>
  <si>
    <t>Requisitos
- Especificar claramente las expectativas mínimas y máximas de las capacidades, y dictar qué comportamientos son aceptables cuando la asignación de recursos alcanza los límites.
Arquitectura y diseño
- Limitar la cantidad de recursos accesibles a los usuarios sin privilegios. Establezca límites por usuario para los recursos. Permita que el administrador del sistema defina estos límites. Tenga cuidado de evitar 410.
- Diseñar mecanismos de estrangulamiento en la arquitectura del sistema. La mejor protección es limitar la cantidad de recursos que un usuario no autorizado puede hacer gastar. Un modelo fuerte de autenticación y control de acceso ayudará a prevenir que tales ataques ocurran en primer lugar, y ayudará al administrador a identificar quién está cometiendo el abuso. La aplicación de inicio de sesión debe estar protegida contra ataques DoS tanto como sea posible. Limitar el acceso a la base de datos, quizás almacenando en caché los conjuntos de resultados, puede ayudar a minimizar los recursos gastados. Para limitar aún más el potencial de un ataque DoS, considere el seguimiento de la tasa de solicitudes recibidas de los usuarios y el bloqueo de las solicitudes que superen un umbral de tasa definido.
- Asegúrese de que los protocolos tienen límites de escala específicos.
- Para cualquier comprobación de seguridad que se realice en el lado del cliente, asegúrese de que estas comprobaciones se duplican en el lado del servidor, para evitar 602: Client-Side Enforcement of Server-Side Security. Los atacantes pueden eludir las comprobaciones del lado del cliente modificando los valores después de que se hayan realizado las comprobaciones, o cambiando el cliente para eliminar por completo las comprobaciones del lado del cliente. Entonces, estos valores modificados se enviarían al servidor.
Implementación
- Asumir que todas las entradas son maliciosas. Utilizar una estrategia de validación de entrada de "aceptar lo bueno conocido", es decir, utilizar una lista de entradas aceptables que se ajusten estrictamente a las especificaciones. Rechazar cualquier entrada que no se ajuste estrictamente a las especificaciones, o transformarla en algo que sí lo haga.
- A la hora de validar las entradas, hay que tener en cuenta todas las propiedades potencialmente relevantes, como la longitud, el tipo de entrada, la gama completa de valores aceptables, las entradas que faltan o sobran, la sintaxis, la coherencia entre campos relacionados y la conformidad con las reglas de negocio. Como ejemplo de lógica de reglas de negocio, "barco" puede ser sintácticamente válido porque sólo contiene caracteres alfanuméricos, pero no es válido si sólo se espera que la entrada contenga colores como "rojo" o "azul".
- No confíe exclusivamente en la búsqueda de entradas maliciosas o malformadas. Es probable que se pase por alto al menos una entrada no deseada, sobre todo si cambia el entorno del código. Esto puede dar a los atacantes suficiente margen para eludir la validación prevista. Sin embargo, las listas negras pueden ser útiles para detectar posibles ataques o determinar qué entradas están tan malformadas que deberían rechazarse directamente.</t>
  </si>
  <si>
    <t>Enumeración de cuentas (usuarios)</t>
  </si>
  <si>
    <t>Debido a errores de configuración o a elecciones de diseño intencionadas, las aplicaciones web suelen dejar claro si un nombre de usuario ya existe en el sistema. Por ejemplo, cuando se envían credenciales incorrectas, el mensaje resultante a veces puede indicar si el nombre de usuario ya existe en el sistema o si la contraseña se ha introducido incorrectamente. Un atacante puede utilizar la información recopilada para elaborar una lista de usuarios del sistema. Empleando un ataque de fuerza bruta o un ataque de nombre de usuario y contraseña por defecto, por ejemplo, esta información puede utilizarse para atacar la aplicación web.</t>
  </si>
  <si>
    <t>- Confidencialidad: Lectura de datos de aplicación: El atacante puede ser capaz de leer información sensible
- Control de acceso: Bypass de mecanismo de protección: Se pueden eludir las comprobaciones de control de acceso a datos o funciones específicas del usuario.</t>
  </si>
  <si>
    <t>Existen varias recomendaciones para evitar este tipo de vulnerabilidades. La mejor solución es aplicar algunas de ellas o todas, según proceda:
- Evitar utilizar cualquier dato público (alias, email, etc.) como nombre de usuario para autenticarse en la aplicación. Estos datos deben ser privados y sólo conocidos por el usuario.
- Durante la fase de desarrollo, optimiza el proceso de autenticación del usuario para evitar tiempos de respuesta "elevados" durante la autenticación.
- No utilizar mensajes informativos que ayuden a adivinar la existencia de nombres de usuario.
- Evitar comportamientos diferentes en la aplicación web en función de la existencia de nombres de usuario.
- Delegue la generación de nombres de usuario a la aplicación web. El generador utilizado debe ser completamente aleatorio y nunca secuencial ya que sería predecible.</t>
  </si>
  <si>
    <t>Proceso de registro de usuarios inseguro</t>
  </si>
  <si>
    <t>La provisión de acceso al sistema a los usuarios está automatizada (o parcialmente automatizada) por el proceso de registro de usuarios de algunas aplicaciones web. Dependiendo de los requisitos de seguridad del sistema, los requisitos de identidad para el acceso pueden variar desde una identificación positiva hasta ninguna. Debido al tamaño de sus bases de usuarios, muchas aplicaciones públicas automatizan completamente los procesos de registro y aprovisionamiento. Un hacker podría utilizar esta vulnerabilidad para controlar otras cuentas de usuario, por ejemplo, si no se siguen las mejores prácticas a la hora de automatizar el proceso de registro.</t>
  </si>
  <si>
    <t>- Control de acceso: Ejecución no autorizada de código o comandos: Esta debilidad puede llevar a la exposición de recursos o funcionalidades a actores no intencionados, posiblemente proporcionando a los atacantes información sensible o incluso ejecutar código arbitrario.</t>
  </si>
  <si>
    <t>Se aconseja establecer requisitos de identificación y verificación acordes con los requisitos de seguridad de los datos que protegen las credenciales.</t>
  </si>
  <si>
    <t>La función de inicio de sesión debe generar siempre un nuevo identificador de sesión.</t>
  </si>
  <si>
    <t>La aplicación debe crear una nueva cookie de sesión cada vez que un usuario se autentique correctamente.</t>
  </si>
  <si>
    <t>- Control de acceso: Obtención de privilegios o suplantación de identidad: La aplicación no invalida ningún identificador de sesión existente y da a un atacante la oportunidad de robar sesiones autenticadas.</t>
  </si>
  <si>
    <t>Después de un inicio de sesión exitoso, la funcionalidad de inicio de sesión siempre debe crear (y utilizar) un nuevo ID de sesión. Esto se hace para evitar que un atacante ataque a tus usuarios utilizando un ataque de fijación de sesión.
Algunos frameworks, como las aplicaciones.net, no permiten cambiar el ID de sesión al iniciar sesión. Podrías añadir una cookie aleatoria extra con un token fuerte al iniciar sesión cuando surja este problema y almacenar el valor en una variable de sesión.
Ahora que la autenticación depende de algo más que el ID de sesión y la cookie aleatoria no puede ser predicha o fijada por un atacante, puedes comparar el valor de la cookie con la variable de sesión para prevenir la fijación de sesión.</t>
  </si>
  <si>
    <t>Debilidades en la política de contraseñas</t>
  </si>
  <si>
    <t>Todos los elementos de seguridad incorporados a la infraestructura tecnológica pueden quedar expuestos por una política de contraseñas laxa. Sin utilizar ninguna otra vulnerabilidad, adivinar una contraseña permitiría acceder a sistemas legítimos. Ocurre con frecuencia en los dominios de las grandes organizaciones, donde los usuarios del administrador con mayores privilegios son completamente olvidados en favor de los usuarios normales con acceso restringido a los que se aplica una estricta política de contraseñas. En otras palabras, a diferencia de un usuario con privilegios limitados, un usuario administrador puede utilizar una contraseña considerada débil. Para facilitar la conexión a los nuevos usuarios, muchos servicios vienen con nombres de usuario y contraseñas por defecto al principio. A menudo se pasa por alto el paso crucial de cambiar esta información, dejando el sistema accesible utilizando lo que se conoce como las credenciales por defecto.</t>
  </si>
  <si>
    <t>- Control de acceso: Obtención de privilegios o suplantación de identidad: A medida que las contraseñas envejecen, aumenta la probabilidad de que se vean comprometidas.
- Control de acceso: Obtención de privilegios o suplantación de identidad: Un atacante podría adivinar fácilmente las contraseñas de los usuarios y acceder a sus cuentas.</t>
  </si>
  <si>
    <t>Establezca una política de contraseñas segura que exija al usuario:
- Una longitud mínima de contraseña de 8 caracteres
Utilizar todos los tipos de caracteres, incluidas mayúsculas y minúsculas, números y caracteres especiales.
- Hacer uso de un algoritmo de cifrado eficaz como AES-128 o SHA-256
- Comprobar si la contraseña en blanco está prohibida.
- Evite utilizar el identificador de usuario (o cualquier subconjunto del mismo) como contraseña.
- Forzar periódicamente el cambio.
- Impida que los usuarios utilicen contraseñas anteriores.</t>
  </si>
  <si>
    <r>
      <rPr>
        <rFont val="Arial"/>
        <color rgb="FF000000"/>
        <sz val="10.0"/>
      </rPr>
      <t>- https://owasp.org/www-project-web-security-testing-guide/latest/4-Web_Application_Security_Testing/04-Authentication_Testing/02-Testing_for_Default_Credentials
- https://owasp.org/www-project-web-security-testing-guide/latest/4-Web_Application_Security_Testing/04-Authentication_Testing/07-Testing_for_Weak_Password_Policy</t>
    </r>
    <r>
      <rPr>
        <rFont val="Arial"/>
        <color rgb="FF000000"/>
        <sz val="10.0"/>
      </rPr>
      <t xml:space="preserve">
</t>
    </r>
    <r>
      <rPr>
        <rFont val="Arial"/>
        <color rgb="FF000000"/>
        <sz val="10.0"/>
      </rPr>
      <t xml:space="preserve">- </t>
    </r>
    <r>
      <rPr>
        <rFont val="Arial"/>
        <color rgb="FF000000"/>
        <sz val="10.0"/>
        <u/>
      </rPr>
      <t>https://cwe.mitre.org/data/definitions/521.html</t>
    </r>
  </si>
  <si>
    <t>Sin política de rotación de contraseñas</t>
  </si>
  <si>
    <t>Algunas políticas exigen que los usuarios cambien las contraseñas periódicamente, a menudo cada 90 o 180 días.
Sin embargo, el beneficio de la caducidad de las contraseñas es discutible. Los sistemas que aplican este tipo de políticas a veces impiden a los usuarios elegir una contraseña demasiado parecida a una selección anterior.
Esta política puede resultar contraproducente. A algunos usuarios les resulta difícil idear "buenas" contraseñas que también sean fáciles de recordar, por lo que si se exige a la gente que elija muchas contraseñas porque tienen que cambiarlas a menudo, acaban utilizando contraseñas mucho más débiles; la política también anima a los usuarios a escribir las contraseñas. Además, si la política impide que un usuario repita una contraseña reciente, esto requiere que exista una base de datos con las contraseñas recientes de todos (o sus hashes) en lugar de tener las antiguas borradas de la memoria. Por último, los usuarios pueden cambiar su contraseña repetidamente en pocos minutos, y luego volver a cambiar a la que realmente quieren usar, eludiendo por completo la política de cambio de contraseña.</t>
  </si>
  <si>
    <t>- Control de acceso: Obtención de privilegios o suplantación de identidad: A medida que las contraseñas envejecen, aumenta la probabilidad de que se vean comprometidas.</t>
  </si>
  <si>
    <t>Sólo cuando la seguridad de la contraseña impuesta por la aplicación ya no sea lo suficientemente fuerte como para resistir ataques de fuerza bruta debido a un aumento de la potencia de cálculo, se podrá obligar a los usuarios a actualizar sus contraseñas.</t>
  </si>
  <si>
    <t>Permitir el cambio de contraseña</t>
  </si>
  <si>
    <t>Los usuarios deben tener la opción de cambiar su contraseña siempre que sea necesario. Pensemos, por ejemplo, en una situación en la que utilicen con frecuencia la misma contraseña en distintas aplicaciones. Los usuarios deben actualizar inmediatamente su información de acceso en cada aplicación en la que se hayan registrado si su contraseña se ve comprometida. Por lo tanto, existe la posibilidad de que la cuenta de un usuario se vea comprometida si la aplicación no le da acceso a una función de actualización de contraseñas.</t>
  </si>
  <si>
    <t>- Control de acceso: Bypass de mecanismo de protección: Se pueden eludir las comprobaciones de control de acceso a datos o funciones específicas del usuario.
- Control de acceso: Obtención de privilegios o suplantación de identidad: A medida que las contraseñas envejecen, aumenta la probabilidad de que se vean comprometidas.</t>
  </si>
  <si>
    <t>Las aplicaciones deben ofrecer una función que permita al usuario modificar su propia contraseña.</t>
  </si>
  <si>
    <t>Verificar las contraseñas violadas</t>
  </si>
  <si>
    <t>A lo largo de los años, las filtraciones han dado lugar a la publicación de numerosas bases de datos que contienen credenciales robadas. Los usuarios son objeto de ataques de diccionario si seleccionan contraseñas comprometidas.</t>
  </si>
  <si>
    <t>- Control de acceso: Obtención de privilegios o suplantación de identidad: Un atacante podría adivinar fácilmente las contraseñas de los usuarios y acceder a sus cuentas.</t>
  </si>
  <si>
    <t>Compruebe que las contraseñas introducidas durante la creación de cuentas, el inicio de sesión y los cambios de contraseña se comparan con una lista de contraseñas que han estado en peligro. La aplicación debe exigir al usuario que vuelva a introducir una contraseña que no haya sido comprometida si la contraseña que eligió ya lo ha sido.</t>
  </si>
  <si>
    <t>Los secretos deben ser seguros y generados aleatoriamente</t>
  </si>
  <si>
    <t>Las contraseñas, los tokens API y las claves secretas deben generarse dinámicamente. Estos tokens pueden volverse predecibles y ser utilizados por atacantes para comprometer cuentas de usuario siempre que no se generen dinámicamente.</t>
  </si>
  <si>
    <t>- Otro: Otros: Cuando un mecanismo de protección se basa en valores aleatorios para restringir el acceso a un recurso sensible, como un identificador de sesión o una semilla para generar una clave criptográfica, se podría acceder al recurso protegido adivinando el identificador o la clave.
- Otro: Otros: Si el software se basa en identificadores únicos e indescifrables para identificar un recurso, un atacante podría ser capaz de adivinar el identificador de un recurso que pertenece a otro usuario. El atacante podría entonces leer el recurso, o crear previamente un recurso con el mismo ID para impedir que el programa legítimo envíe correctamente el recurso al usuario previsto. Por ejemplo, un producto podría mantener la información de sesión en un archivo cuyo nombre se basa en un nombre de usuario. Un atacante podría pre-crear este archivo para un usuario víctima, y luego establecer los permisos para que la aplicación no pueda generar la sesión para la víctima, impidiendo que la víctima utilice la aplicación.
- Control de acceso: Obtención de privilegios o suplantación de identidad: Cuando un mecanismo de autorización o autenticación se basa en valores aleatorios para restringir el acceso a funcionalidades restringidas, como un ID de sesión o una semilla para generar una clave criptográfica, entonces un atacante puede acceder a la funcionalidad restringida adivinando el ID o la clave.</t>
  </si>
  <si>
    <t>Estos valores deben generarse dinámicamente y sólo deben ser válidos una vez cuando se trate de tokens API y claves secretas.
El token secreto debe ser criptográficamente "seguro al azar", tener al menos 120 bits de entropía efectiva, estar salado con un valor especial y generado aleatoriamente de 32 bits, y hasheado utilizando una función hashing reconocida (unidireccional).
En lugar de dar a un usuario una contraseña generada dinámicamente, las contraseñas deben ser creadas por el propio usuario. Para activar su cuenta y crear una contraseña propia, el usuario debe recibir por correo electrónico o SMS un enlace de un solo uso con un token criptográficamente aleatorio.</t>
  </si>
  <si>
    <t>Debilidades en la protección contra ataques de fuerza bruta</t>
  </si>
  <si>
    <t>Una amenaza común a la que se enfrentan los desarrolladores web es un ataque de adivinación de contraseñas conocido como ataque de fuerza bruta. Un ataque de fuerza bruta es un intento de descubrir una contraseña probando sistemáticamente todas las combinaciones posibles de letras, números y símbolos hasta descubrir la única combinación correcta que funciona. Si su sitio web requiere autenticación de usuario, es un buen objetivo para un ataque de fuerza bruta.
Un atacante siempre puede descubrir una contraseña mediante un ataque de fuerza bruta, pero el inconveniente es que podría tardar años en encontrarla. Dependiendo de la longitud y complejidad de la contraseña, podría haber billones de combinaciones posibles. Para acelerar un poco las cosas, un ataque de fuerza bruta podría comenzar con palabras del diccionario o palabras del diccionario ligeramente modificadas, ya que la mayoría de la gente las utilizará en lugar de una contraseña completamente aleatoria. Estos ataques se denominan ataques de diccionario o ataques híbridos de fuerza bruta. Los ataques de fuerza bruta ponen en peligro las cuentas de los usuarios e inundan su sitio con tráfico innecesario.</t>
  </si>
  <si>
    <t>- Control de acceso: Bypass de mecanismo de protección: Cuando la autorización, autenticación u otro mecanismo de protección se basa en entidades CAPTCHA para garantizar que sólo los actores humanos pueden acceder a cierta funcionalidad, entonces un atacante automatizado como un bot puede acceder a la funcionalidad restringida adivinando el CAPTCHA.
- Disponibilidad: DoS: Consumo de recursos (Otros): Los usuarios podrían ser bloqueados de sus cuentas.
- Control de acceso: Bypass de mecanismo de protección: Un atacante podría realizar un número arbitrario de intentos de autenticación utilizando diferentes contraseñas, y finalmente obtener acceso a la cuenta objetivo.</t>
  </si>
  <si>
    <t>Crear un sistema de defensa suficiente para detener los ataques. Compruebe que la combinación de números y letras en un sistema captcha es difícil de predecir, y no proporcione la respuesta en ninguna de las respuestas que se envían al navegador del usuario.
Utilice procedimientos de desbloqueo de cuentas acordes con el nivel de riesgo. Del más arriesgado al más seguro:
- Bloqueo y desbloqueo en función del tiempo.
- Desbloqueo mediante autoservicio (envío de correo electrónico de desbloqueo a la dirección de correo electrónico registrada).
- Desbloqueo manual del administrador.
- Identificación positiva del usuario para el desbloqueo manual del administrador.
- Utilización de un mecanismo de autoservicio: Como se ha mencionado anteriormente, este mecanismo de autoservicio debe ser lo suficientemente seguro para evitar que el atacante pueda desbloquear las cuentas por su cuenta.</t>
  </si>
  <si>
    <r>
      <rPr>
        <rFont val="Arial"/>
        <color rgb="FF000000"/>
        <sz val="10.0"/>
        <u/>
      </rPr>
      <t xml:space="preserve">- https://owasp.org/www-project-web-security-testing-guide/latest/4-Web_Application_Security_Testing/04-Authentication_Testing/03-Testing_for_Weak_Lock_Out_Mechanism
</t>
    </r>
    <r>
      <rPr>
        <rFont val="Arial"/>
        <color rgb="FF000000"/>
        <sz val="10.0"/>
        <u/>
      </rPr>
      <t>- https://cwe.mitre.org/data/definitions/804.html</t>
    </r>
    <r>
      <rPr>
        <rFont val="Arial"/>
        <color rgb="FF000000"/>
        <sz val="10.0"/>
        <u/>
      </rPr>
      <t xml:space="preserve">
</t>
    </r>
    <r>
      <rPr>
        <rFont val="Arial"/>
        <color rgb="FF000000"/>
        <sz val="10.0"/>
        <u/>
      </rPr>
      <t>- https://cwe.mitre.org/data/definitions/645.htm</t>
    </r>
    <r>
      <rPr>
        <rFont val="Arial"/>
        <color rgb="FF000000"/>
        <sz val="10.0"/>
        <u/>
      </rPr>
      <t>l</t>
    </r>
    <r>
      <rPr>
        <rFont val="Arial"/>
        <color rgb="FF000000"/>
        <sz val="10.0"/>
        <u/>
      </rPr>
      <t xml:space="preserve">
- https://cwe.mitre.org/data/definitions/1216.htm</t>
    </r>
    <r>
      <rPr>
        <rFont val="Arial"/>
        <color rgb="FF000000"/>
        <sz val="10.0"/>
        <u/>
      </rPr>
      <t>l</t>
    </r>
    <r>
      <rPr>
        <rFont val="Arial"/>
        <color rgb="FF000000"/>
        <sz val="10.0"/>
        <u/>
      </rPr>
      <t xml:space="preserve">
</t>
    </r>
    <r>
      <rPr>
        <rFont val="Arial"/>
        <color rgb="FF000000"/>
        <sz val="10.0"/>
        <u/>
      </rPr>
      <t xml:space="preserve">- </t>
    </r>
    <r>
      <rPr>
        <rFont val="Arial"/>
        <color rgb="FF000000"/>
        <sz val="10.0"/>
        <u/>
      </rPr>
      <t>https://cwe.mitre.org/data/definitions/307.html</t>
    </r>
  </si>
  <si>
    <t>Debilidad en el mecanismo de autenticación de segundo factor (2FA).</t>
  </si>
  <si>
    <t>El mecanismo de autenticación de dos factores (2FA) de un modelo de seguridad de confianza cero es un componente clave. Hay que confirmar que los usuarios que intentan acceder a datos sensibles son quienes dicen ser para protegerlos. Las amenazas a la seguridad como el phishing, los ataques de fuerza bruta, la explotación de credenciales, etc., que tienen como objetivo las contraseñas y cuentas de los usuarios, pueden defenderse con éxito con 2FA.
Digamos que usted completa la autenticación primaria en una aplicación con un nombre de usuario y una contraseña. Se utiliza Internet para transmitir esa información (red primaria). Sería preferible terminar la autenticación de dos factores utilizando un canal diferente (fuera de banda). La autenticación fuera de banda incluye cosas como aprobar una notificación push enviada a través de tu red móvil.
A pesar de ser muy recomendable, este enfoque puede ser perjudicial si no se utiliza correctamente.</t>
  </si>
  <si>
    <t>- Control de acceso: Bypass de mecanismo de protección: La aplicación no utiliza o utiliza incorrectamente un mecanismo de protección que proporciona defensa suficiente contra ataques dirigidos contra el producto.</t>
  </si>
  <si>
    <t>Aunque es mejor omitir el SMS como única opción 2FA, esto no aborda la razón para añadir 2FA en primer lugar. Para evitar la fuerza bruta y otros ataques dirigidos a la autenticación de contraseñas, se necesita alguna forma de 2FA. Algunas de las alternativas a 2FA SMS:
- Autenticación por hardware. La autenticación por hardware se basa en un dispositivo físico dedicado para conceder el acceso. Además de la contraseña, los usuarios tienen que introducir un código aleatorio generado por el dispositivo. Si no se introduce el código, no se puede iniciar sesión. Entre los proveedores de autenticación por hardware figuran RSA SecurID y Thales SafeNet.
- Autenticación por software. La autenticación por software sigue esencialmente el mismo principio que la autenticación por hardware. Pero en lugar de requerir un dispositivo físico, los códigos token se generan con una aplicación móvil. La aplicación de autenticación más popular es Google Authenticator, pero hay muchas opciones. Por ejemplo, RSA ofrece ahora su autenticador SecurID como aplicación.
- Autenticación basada en IP. Este método comprueba la dirección IP del usuario al iniciar sesión. Puedes bloquear el acceso a direcciones IP específicas sospechosas de ser maliciosas, o simplemente permitir sólo los inicios de sesión desde direcciones IP y rangos conocidos. La autenticación basada en IP puede utilizarse junto con otros métodos para añadir otra capa de protección.</t>
  </si>
  <si>
    <r>
      <rPr>
        <rFont val="Arial"/>
        <color rgb="FF000000"/>
        <sz val="10.0"/>
        <u/>
      </rPr>
      <t xml:space="preserve">- https://owasp.org/www-project-web-security-testing-guide/latest/4-Web_Application_Security_Testing/04-Authentication_Testing/03-Testing_for_Weak_Lock_Out_Mechanism
</t>
    </r>
    <r>
      <rPr>
        <rFont val="Arial"/>
        <color rgb="FF000000"/>
        <sz val="10.0"/>
      </rPr>
      <t xml:space="preserve">- </t>
    </r>
    <r>
      <rPr>
        <rFont val="Arial"/>
        <color rgb="FF000000"/>
        <sz val="10.0"/>
        <u/>
      </rPr>
      <t>https://cwe.mitre.org/data/definitions/693.html</t>
    </r>
  </si>
  <si>
    <t>Nombres de usuario y contraseñas por defecto</t>
  </si>
  <si>
    <t>La cuenta administrativa integrada tiene contraseñas por defecto en una gran cantidad de hardware y aplicaciones web. Aunque en ocasiones pueden generarse al azar, suelen ser estáticas, por lo que a un atacante le resultaría sencillo adivinarlas u obtenerlas.
Además, se pueden asignar contraseñas predefinidas a los nuevos usuarios cuando se crean en las aplicaciones. Éstas pueden ser generadas automáticamente por la aplicación o manualmente por el personal. Las contraseñas en ambas situaciones son susceptibles de ataques de adivinación si no se generan de forma segura.</t>
  </si>
  <si>
    <t>El diseño de un producto debe exigir el cumplimiento de una política de contraseñas adecuada. Los requisitos específicos para las contraseñas dependen en gran medida de factores contextuales, pero se recomienda que contengan los siguientes atributos:
1. Aplicación de una longitud mínima y máxima
2. Restricciones contra la reutilización de contraseñas.
3. Restricciones contra el uso de contraseñas comunes.
4. Restricciones contra el uso de cadenas contextuales en la contraseña (por ejemplo, ID de usuario, nombre de la aplicación).
Dependiendo del modelo de amenazas, la política de contraseñas puede incluir varios atributos adicionales.
Contraseñas complejas que requieren conjuntos de caracteres mixtos (alfabéticos, numéricos, especiales, mayúsculas y minúsculas):
- Aumentar el rango de caracteres hace que la contraseña sea más difícil de descifrar y puede ser apropiado para sistemas que dependen de la autenticación de un solo factor.
- Por desgracia, una contraseña compleja puede ser difícil de memorizar, lo que incita al usuario a seleccionar una contraseña corta o a manejar mal la contraseña (escribirla).
- Otra desventaja de este enfoque es que a menudo no se traduce en un aumento significativo de la complejidad general de las contraseñas debido al uso predecible de varios símbolos por parte de la gente.
Longitud mínima extensa:
1. Aumentar el número de caracteres hace que la contraseña sea más difícil de descifrar y puede ser apropiado para sistemas que dependen de la autenticación de un solo factor.
2. Una desventaja de este enfoque es que la selección de una buena frase de contraseña no es fácil y aún pueden generarse contraseñas deficientes. Es posible que se necesiten algunas indicaciones para fomentar las contraseñas largas e impredecibles.
Contraseñas generadas aleatoriamente:
1. Generar una contraseña para el usuario puede ayudar a garantizar que se cumplen los requisitos de longitud y complejidad, y puede dar lugar a que se utilicen contraseñas seguras.
2. Una desventaja de este enfoque es que la contraseña o clave resultante puede ser demasiado difícil de memorizar, lo que anima a escribirlas.
Caducidad de la contraseña:
1. Exigir un cambio periódico de contraseña puede reducir la ventana de tiempo que tiene un atacante para descifrar una contraseña, al tiempo que limita el daño causado por la exposición de la contraseña en otro lugar.
2. La caducidad de la contraseña puede ser una buena técnica de mitigación cuando no se desean contraseñas largas y complejas.</t>
  </si>
  <si>
    <r>
      <rPr>
        <rFont val="Arial"/>
        <color rgb="FF000000"/>
        <sz val="10.0"/>
      </rPr>
      <t>- https://owasp.org/www-project-web-security-testing-guide/latest/4-Web_Application_Security_Testing/02-Configuration_and_Deployment_Management_Testing/01-Test_Network_Infrastructure_Configuration
- https://owasp.org/www-project-web-security-testing-guide/latest/4-Web_Application_Security_Testing/04-Authentication_Testing/02-Testing_for_Default_Credentials</t>
    </r>
    <r>
      <rPr>
        <rFont val="Arial"/>
        <color rgb="FF000000"/>
        <sz val="10.0"/>
      </rPr>
      <t xml:space="preserve">
</t>
    </r>
    <r>
      <rPr>
        <rFont val="Arial"/>
        <color rgb="FF000000"/>
        <sz val="10.0"/>
      </rPr>
      <t xml:space="preserve">- </t>
    </r>
    <r>
      <rPr>
        <rFont val="Arial"/>
        <color rgb="FF000000"/>
        <sz val="10.0"/>
        <u/>
      </rPr>
      <t>https://cwe.mitre.org/data/definitions/521.html</t>
    </r>
  </si>
  <si>
    <t>Anulación de la función de inicio de sesión</t>
  </si>
  <si>
    <t>En seguridad informática, la autenticación es el proceso de intentar verificar la identidad digital del remitente de una comunicación. Un ejemplo común de esto es el proceso de inicio de sesión. Probar el esquema de autenticación significa comprender cómo funciona el proceso de autenticación y utilizar esa información para burlar el mecanismo de autenticación.
Aunque la mayoría de las aplicaciones requieren autenticación para acceder a información privada o ejecutar tareas, no todos los métodos de autenticación son capaces de proporcionar la seguridad adecuada. La negligencia, la ignorancia o la simple subestimación de las amenazas a la seguridad suelen dar lugar a esquemas de autenticación que pueden eludirse simplemente saltándose la página de inicio de sesión y llamando directamente a una página interna a la que se supone que sólo se puede acceder una vez realizada la autenticación.
Además, a menudo es posible eludir las medidas de autenticación manipulando las solicitudes y engañando a la aplicación para que piense que el usuario ya está autenticado. Esto puede lograrse modificando el parámetro de URL dado, manipulando el formulario o falseando las sesiones.
Los problemas relacionados con el esquema de autenticación pueden encontrarse en distintas fases del ciclo de vida de desarrollo del software (SDLC), como las fases de diseño, desarrollo e implantación:
- En la fase de diseño los errores pueden incluir una definición incorrecta de las secciones de la aplicación a proteger, elegir no aplicar protocolos de encriptación fuertes para asegurar la transmisión de credenciales, y muchos más.
- En la fase de desarrollo, los errores pueden incluir una implementación incorrecta de la funcionalidad de validación de entrada o no seguir las mejores prácticas de seguridad para el lenguaje específico.
- En la fase de despliegue de la aplicación, puede haber problemas durante la configuración de la aplicación (actividades de instalación y configuración) debido a la falta de los conocimientos técnicos necesarios o a la falta de una buena documentación.</t>
  </si>
  <si>
    <t>- Control de acceso: Bypass de mecanismo de protección: El atacante puede utilizar una ruta o canal alternativo que no requiera autenticación.</t>
  </si>
  <si>
    <t>Sólo los usuarios autentificados pueden ver las páginas privadas de la aplicación.
Explique detalladamente las modificaciones necesarias para solucionar la vulnerabilidad en caso de eludir la funcionalidad de autenticación.</t>
  </si>
  <si>
    <r>
      <rPr>
        <rFont val="Arial"/>
        <color rgb="FF000000"/>
        <sz val="10.0"/>
        <u/>
      </rPr>
      <t xml:space="preserve">- https://owasp.org/www-project-web-security-testing-guide/latest/4-Web_Application_Security_Testing/04-Authentication_Testing/04-Testing_for_Bypassing_Authentication_Schema
</t>
    </r>
    <r>
      <rPr>
        <rFont val="Arial"/>
        <color rgb="FF000000"/>
        <sz val="10.0"/>
        <u/>
      </rPr>
      <t>- https://cwe.mitre.org/data/definitions/288.html</t>
    </r>
  </si>
  <si>
    <t>Información confidencial almacenada en el navegador</t>
  </si>
  <si>
    <t>La aplicación web carece de una política de caché adecuada que establezca el nivel de caché que debe realizarse para cada página web y los campos de formulario asociados.
Los navegadores pueden almacenar información con fines de historial y caché. Para mejorar el rendimiento, el almacenamiento en caché se utiliza para que los datos descargados previamente no tengan que descargarse de nuevo. Para comodidad del usuario, se utilizan mecanismos de historial para que pueda ver exactamente lo que vio cuando recuperó el recurso. Cuando se muestran al usuario datos sensibles (como su dirección, número de tarjeta de crédito, número de la Seguridad Social o nombre de usuario), estos datos pueden almacenarse en caché o guardarse con fines de historial y, por tanto, pueden recuperarse consultando la caché del navegador o simplemente pulsando el botón de retroceso del navegador.</t>
  </si>
  <si>
    <t>Utilice una política restrictiva de almacenamiento en caché para formularios y páginas web que contengan potencialmente información sensible. No almacene información sensible innecesaria en la caché. Considere el uso de cifrado en la caché. Dependiendo de si esta información se almacena en el historial o en la caché, se pueden tomar las siguientes medidas para mitigar la vulnerabilidad:
Se puede evitar que el botón atrás muestre datos sensibles. Esto se puede hacer mediante:
Enviando la página sobre HTTPS.
Estableciendo Cache-Control: must-revalidate
Para evitar que las páginas que contienen información sensible se almacenen en caché es necesario hacer una de las dos cosas siguientes:
Establecer la directiva "Cache-Control: no-cache, no-store" o "Pragma: no-cache" en las cabeceras de respuesta de dichas páginas. Ej:
HTTP/1.1:
Cache-Control: no-cache, no-store.
HTTP/1.0:
Pragma: no-cache (o Cache-Control: no-cache).
Expires: &lt;fecha pasada o un valor ilegal (ej: 0)&gt;
Incluya en cada página HTML que contenga información sensible el siguiente código:
HTTP/1.1:
&lt;META HTTP-EQUIV="Cache-Control" CONTENT="no-cache, no-store"&gt;
HTTP/1.0:
&lt;META HTTP-EQUIV="Pragma" CONTENT="no-cache"&gt;
&lt;META HTTP-EQUIV="Expires" CONTENT="Sat, 01-Jan-2000 00:00:00GMT"&gt;</t>
  </si>
  <si>
    <r>
      <rPr>
        <rFont val="Arial"/>
        <color rgb="FF000000"/>
        <sz val="10.0"/>
        <u/>
      </rPr>
      <t xml:space="preserve">- https://owasp.org/www-project-web-security-testing-guide/v42/4-Web_Application_Security_Testing/04-Authentication_Testing/06-Testing_for_Browser_Cache_Weaknesses
</t>
    </r>
    <r>
      <rPr>
        <rFont val="Arial"/>
        <color rgb="FF000000"/>
        <sz val="10.0"/>
        <u/>
      </rPr>
      <t>- https://cwe.mitre.org/data/definitions/525.html</t>
    </r>
  </si>
  <si>
    <t>Debilidades en la funcionalidad de cambio/restablecimiento de contraseñas</t>
  </si>
  <si>
    <t>En las aplicaciones suele haber un mecanismo que permite a un usuario acceder a su cuenta en caso de que olvide su contraseña. El mecanismo de recuperación de contraseñas suele ser poco fiable, lo que aumenta la probabilidad de que alguien que no sea el usuario legítimo del sistema pueda acceder a la cuenta de ese usuario. Un esquema de autenticación de contraseñas fuerte queda completamente destruido por procedimientos de recuperación de contraseñas débiles.
Esta debilidad puede existir debido a que la pregunta de seguridad es demasiado fácil de adivinar (por ejemplo, porque la pregunta es demasiado común o las respuestas se pueden encontrar utilizando las redes sociales). También puede existir una debilidad de implementación en el código del mecanismo de recuperación de contraseñas que pueda, por ejemplo, engañar al sistema para que envíe por correo electrónico la nueva contraseña a una cuenta de correo electrónico distinta de la cuenta de correo electrónico del usuario. La tasa de restablecimiento de contraseñas puede no estar regulada, por lo que se puede denegar el servicio a un usuario legítimo si un atacante intenta recuperar su contraseña en rápida sucesión. El sistema puede enviar la contraseña original al usuario en lugar de generar una nueva contraseña temporal. En resumen, la funcionalidad de recuperación de contraseñas, si no se diseña e implementa cuidadosamente, puede convertirse a menudo en el eslabón más débil del sistema que puede ser mal utilizado de forma que permita a un atacante obtener acceso no autorizado al sistema.</t>
  </si>
  <si>
    <t>- Control de acceso: Obtención de privilegios o suplantación de identidad: Un atacante podría obtener acceso no autorizado al sistema recuperando las credenciales de autenticación de un usuario legítimo.
- Disponibilidad: DoS: Consumo de recursos: Un atacante podría denegar el servicio a usuarios legítimos del sistema lanzando un ataque de fuerza bruta contra el mecanismo de recuperación de contraseñas utilizando identificadores de usuario de usuarios legítimos.
- Otro: Otros: El atacante vuelve en su contra la funcionalidad de seguridad del sistema.</t>
  </si>
  <si>
    <t>Asegúrese de que el mecanismo de recuperación de contraseñas ha filtrado y validado minuciosamente todos los datos que proporciona el usuario.
- Utiliza varias preguntas de seguridad en lugar de las habituales preguntas de seguridad débiles.
- Asegúrate de que no haya demasiadas respuestas incorrectas a una pregunta de seguridad. Después de un cierto número (pequeño) de respuestas incorrectas, desactive la función de recuperación de contraseña.
- Exige a los usuarios que respondan correctamente a la pregunta de seguridad antes de permitirles restablecer su contraseña y recibir la nueva contraseña en la dirección de correo electrónico que tengan registrada.
- En el mecanismo de recuperación de contraseña, nunca deje que el usuario elija la dirección de correo electrónico a la que se enviará la nueva contraseña.
- Proporcione una nueva contraseña temporal en lugar de compartir la antigua.</t>
  </si>
  <si>
    <r>
      <rPr>
        <rFont val="Arial"/>
        <color rgb="FF000000"/>
        <sz val="10.0"/>
        <u/>
      </rPr>
      <t xml:space="preserve">- https://owasp.org/www-project-web-security-testing-guide/latest/4-Web_Application_Security_Testing/04-Authentication_Testing/09-Testing_for_Weak_Password_Change_or_Reset_Functionalities
</t>
    </r>
    <r>
      <rPr>
        <rFont val="Arial"/>
        <color rgb="FF000000"/>
        <sz val="10.0"/>
        <u/>
      </rPr>
      <t>- https://cwe.mitre.org/data/definitions/640.html</t>
    </r>
  </si>
  <si>
    <t>Credenciales enviadas en texto claro por correo electrónico</t>
  </si>
  <si>
    <t>Este fallo implica que, después de que el usuario haya verificado su identidad, la funcionalidad de registro o recuperación de contraseña le envía la contraseña por correo electrónico. Hay dos razones principales por las que esto se considera menos seguro:
El usuario recibe la contraseña sin cifrar.
El usuario no puede acceder a su cuenta hasta que recibe el correo electrónico porque la contraseña de la cuenta se cambia en el momento de la solicitud. Es posible impedir que un usuario acceda a su cuenta enviando numerosas solicitudes.</t>
  </si>
  <si>
    <t>Al enviar contraseñas por correo electrónico, deben revisarse las siguientes áreas:
- ¿Se obliga al usuario a cambiar la contraseña la primera vez que se conecta? La nueva contraseña se envía por correo electrónico no cifrado y puede permanecer indefinidamente en la bandeja de entrada del usuario si éste no borra el mensaje. Por lo tanto, se debe exigir al usuario que cambie la contraseña la primera vez que se conecte.
- ¿Se genera la contraseña de forma segura? La contraseña debe generarse utilizando un generador de números pseudoaleatorios criptográficamente seguro (CSPRNG), y debe ser lo suficientemente larga como para evitar que se adivine la contraseña o que se produzcan ataques de fuerza bruta. Para que la experiencia del usuario sea segura, debe generarse utilizando una frase de contraseña segura (es decir, combinando varias palabras), en lugar de una cadena aleatoria de caracteres.
- ¿Se envía la contraseña actual del usuario? En lugar de generar una nueva contraseña para el usuario, algunas aplicaciones envían a los usuarios su contraseña actual. Se trata de un método muy inseguro, ya que expone la contraseña actual a través de un correo electrónico no cifrado. Además, si el sitio es capaz de recuperar la contraseña existente, esto implica que las contraseñas se almacenan utilizando un cifrado reversible, o (lo que es más probable) en texto plano sin cifrar, lo que representa una grave debilidad de seguridad.
- ¿Se envían los correos electrónicos desde un dominio con protección anti-spoofing? El dominio debe implementar SPF, DKIM y DMARC para evitar que los atacantes falsifiquen los correos electrónicos procedentes de él, lo que podría utilizarse como parte de un ataque de ingeniería social.
- ¿Se considera el correo electrónico suficientemente seguro? Los correos electrónicos suelen enviarse sin cifrar y, en muchos casos, la cuenta de correo electrónico del usuario no estará protegida por la AMF. Además, puede compartirse entre varias personas, especialmente en un entorno corporativo.
Considere si la funcionalidad de restablecimiento de contraseña por correo electrónico es adecuada en función del contexto de la aplicación que se está probando.</t>
  </si>
  <si>
    <r>
      <rPr>
        <rFont val="Arial"/>
        <color rgb="FF000000"/>
        <sz val="10.0"/>
        <u/>
      </rPr>
      <t xml:space="preserve">- https://owasp.org/www-project-web-security-testing-guide/latest/4-Web_Application_Security_Testing/04-Authentication_Testing/09-Testing_for_Weak_Password_Change_or_Reset_Functionalities
</t>
    </r>
    <r>
      <rPr>
        <rFont val="Arial"/>
        <color rgb="FF000000"/>
        <sz val="10.0"/>
        <u/>
      </rPr>
      <t>- https://cwe.mitre.org/data/definitions/319.html
- https://cwe.mitre.org/data/definitions/311.html</t>
    </r>
  </si>
  <si>
    <t>Autenticación incorrecta</t>
  </si>
  <si>
    <t>La solicitud no prueba o no prueba suficientemente que la afirmación de un actor de poseer una identidad determinada sea cierta.</t>
  </si>
  <si>
    <t>Utilizar un marco o biblioteca para la autenticación, como la función OWASP ESAPI Authentication.</t>
  </si>
  <si>
    <t>Todos los controles de autenticación deben fallar de forma segura</t>
  </si>
  <si>
    <t>La gestión segura de errores es un componente crucial de la codificación segura.
Dos errores en particular requieren una atención especial. La primera categoría son las excepciones que surgen durante el procesamiento de un control de seguridad. Es crucial que estas excepciones no permitan acciones que la contramedida normalmente prohibiría.
Como desarrollador, debes tener en cuenta que un mecanismo de seguridad suele tener tres resultados posibles:
- Permitir el procedimiento.
- No permitir la operación.
- Una excepción En general, tu mecanismo de seguridad debe construirse de forma que un fallo tenga el mismo efecto que desactivar la operación.</t>
  </si>
  <si>
    <t>-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
-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
- Control de acceso: Obtención de privilegios o suplantación de identidad: Un atacante podría obtener privilegios modificando o leyendo datos críticos directamente, o accediendo a funcionalidades privilegiadas insuficientemente protegidas.</t>
  </si>
  <si>
    <t>Antes de utilizar cualquier sistema de control de acceso en su aplicación, asegúrese de que todos ellos han sido sometidos a exhaustivas pruebas de seguridad. Con frecuencia se realizan pruebas unitarias completas específicamente para este fin.</t>
  </si>
  <si>
    <t>Los módulos criptográficos deben fallar de forma segura - Ataque Padding Oracle</t>
  </si>
  <si>
    <t>Cuando un módulo criptográfico falla de forma insegura, el dispositivo debe ponerse en estado de error para que deje de ser funcional.</t>
  </si>
  <si>
    <t>Aconsejamos someter el módulo criptográfico a sus propias pruebas utilizando la norma del Instituto Nacional de Normas y Tecnología (NIST) para comprobar si falla de forma segura.</t>
  </si>
  <si>
    <t>Travesía de la ruta</t>
  </si>
  <si>
    <t>La vulnerabilidad "Path Traversal" permite a los usuarios acceder a archivos o directorios ubicados en otro lugar del sistema escapando de la zona restringida. Es posible acceder a cualquier archivo y directorio almacenado en el sistema de archivos mediante el ajuste de variables que hagan referencia a archivos con secuencias "punto-barra (../)" y sus variaciones.</t>
  </si>
  <si>
    <t>- Integridad: Ejecución no autorizada de código o comandos: El atacante puede ser capaz de crear o sobrescribir archivos críticos que se utilizan para ejecutar código, como programas o bibliotecas.
- Confidencialidad: Ejecución no autorizada de código o comandos: El atacante puede ser capaz de crear o sobrescribir archivos críticos que se utilizan para ejecutar código, como programas o bibliotecas.
- Disponibilidad: Ejecución no autorizada de código o comandos: El atacante puede ser capaz de crear o sobrescribir archivos críticos que se utilizan para ejecutar código, como programas o bibliotecas.
- Integridad: Modificación de ficheros o directorios: El atacante puede ser capaz de sobrescribir o crear archivos críticos, como programas, bibliotecas o datos importantes. Si el archivo objetivo se utiliza para un mecanismo de seguridad, entonces el atacante puede ser capaz de eludir ese mecanismo. Por ejemplo, añadir una nueva cuenta al final de un archivo de contraseñas puede permitir a un atacante saltarse la autenticación.
- Confidencialidad: Lectura de ficheros o directorios: El atacante puede ser capaz de leer el contenido de archivos inesperados y exponer datos sensibles. Si el archivo objetivo se utiliza para un mecanismo de seguridad, entonces el atacante podría ser capaz de saltarse ese mecanismo. Por ejemplo, al leer un archivo de contraseñas, el atacante podría realizar ataques de fuerza bruta para adivinar contraseñas con el fin de entrar en una cuenta del sistema.
- Disponibilidad: DoS: Crash, salida, o reinicio: El atacante puede sobrescribir, borrar o corromper archivos críticos inesperados como programas, bibliotecas o datos importantes. Esto puede impedir que el software funcione en absoluto y, en el caso de un mecanismo de protección como la autenticación, tiene el potencial de bloquear a todos los usuarios del software.</t>
  </si>
  <si>
    <t>Utilice una estrategia de validación de entradas de datos, o una lista de entradas que cumplan estrictamente los requisitos, y rechace cualquier entrada que no los cumpla.</t>
  </si>
  <si>
    <r>
      <rPr>
        <rFont val="Arial"/>
        <color rgb="FF000000"/>
        <sz val="10.0"/>
        <u/>
      </rPr>
      <t xml:space="preserve">- https://owasp.org/www-project-web-security-testing-guide/latest/4-Web_Application_Security_Testing/05-Authorization_Testing/01-Testing_Directory_Traversal_File_Include
</t>
    </r>
    <r>
      <rPr>
        <rFont val="Arial"/>
        <color rgb="FF000000"/>
        <sz val="10.0"/>
        <u/>
      </rPr>
      <t>- https://cwe.mitre.org/data/definitions/22.html</t>
    </r>
  </si>
  <si>
    <t>IDOR (Referencias Directas a Objetos Inseguras)</t>
  </si>
  <si>
    <t>Cuando una aplicación concede acceso directo a objetos basándose en una entrada del usuario, esto se conoce como "referencia directa insegura a objetos" (IDOR). Esta vulnerabilidad permite a los atacantes eludir la autenticación y obtener acceso directo a los recursos del sistema, como archivos o registros de bases de datos. Cambiando el valor de un parámetro utilizado para apuntar directamente a un objeto, un atacante puede saltarse la autenticación y obtener acceso sin restricciones a los recursos. Estos recursos pueden incluir archivos del sistema, entradas de bases de datos de otros usuarios, etc. Esto sucede porque la aplicación utiliza la entrada proporcionada por el usuario para recuperar un objeto sin realizar suficientes comprobaciones de autorización.</t>
  </si>
  <si>
    <t>- Control de acceso: Bypass de mecanismo de protección: Un atacante podría realizar un número arbitrario de intentos de autenticación utilizando diferentes contraseñas, y finalmente obtener acceso a la cuenta objetivo.
- Control de acceso: Obtención de privilegios o suplantación de identidad: Es posible la escalada horizontal de privilegios (un usuario puede ver/modificar información de otro usuario).
- Control de acceso: Obtención de privilegios o suplantación de identidad: La escalada vertical de privilegios es posible si la clave controlada por el usuario es en realidad una bandera que indica el estado de administrador, lo que permite al atacante obtener acceso administrativo.</t>
  </si>
  <si>
    <t>Evita mostrar referencias a elementos secretos como nombres de archivos o claves.
El servidor debe implementar correctamente la validación de parámetros y la verificación de objetos para todas las referencias.
Los tokens deben crearse de forma que se restrinja su asignación al usuario y se evite que se compartan con el público.</t>
  </si>
  <si>
    <r>
      <rPr>
        <rFont val="Arial"/>
        <color rgb="FF000000"/>
        <sz val="10.0"/>
        <u/>
      </rPr>
      <t xml:space="preserve">- https://owasp.org/www-project-web-security-testing-guide/latest/4-Web_Application_Security_Testing/05-Authorization_Testing/04-Testing_for_Insecure_Direct_Object_References
</t>
    </r>
    <r>
      <rPr>
        <rFont val="Arial"/>
        <color rgb="FF000000"/>
        <sz val="10.0"/>
      </rPr>
      <t>- https://cwe.mitre.org/data/definitions/706.html</t>
    </r>
    <r>
      <rPr>
        <rFont val="Arial"/>
        <color rgb="FF000000"/>
        <sz val="10.0"/>
      </rPr>
      <t xml:space="preserve">
</t>
    </r>
    <r>
      <rPr>
        <rFont val="Arial"/>
        <color rgb="FF000000"/>
        <sz val="10.0"/>
      </rPr>
      <t xml:space="preserve">- </t>
    </r>
    <r>
      <rPr>
        <rFont val="Arial"/>
        <color rgb="FF000000"/>
        <sz val="10.0"/>
        <u/>
      </rPr>
      <t>https://cwe.mitre.org/data/definitions/813.html</t>
    </r>
  </si>
  <si>
    <t>Principio del menor privilegio</t>
  </si>
  <si>
    <t>Según el principio del menor privilegio, las cuentas deben tener el menor número de privilegios necesarios para llevar a cabo sus operaciones. Esto incluye los derechos de usuario, así como los permisos de red, sistema de archivos y recursos, como los límites de CPU y memoria.</t>
  </si>
  <si>
    <t>- Este principio consiste en conceder a una cuenta de usuario únicamente los privilegios esenciales para su trabajo. Por ejemplo, un usuario de copia de seguridad no necesita instalar software: por lo tanto, el usuario de copia de seguridad sólo tiene derechos para ejecutar la copia de seguridad y las aplicaciones relacionadas con la copia de seguridad. Cualquier otro privilegio, como la instalación de nuevo software, está bloqueado.
- El principio también se aplica a un usuario de ordenador personal que suele trabajar con una cuenta de usuario normal y abre una cuenta privilegiada protegida por contraseña (es decir, un superusuario) sólo cuando la situación lo exige absolutamente.
- Este principio también puede aplicarse a tus aplicaciones web. En lugar de depender únicamente de métodos de autenticación basados en roles mediante sesiones, lo que queremos es asignar privilegios a los usuarios mediante un sistema de autenticación basado en bases de datos.
Seguimos utilizando sesiones para identificar si el usuario ha iniciado sesión correctamente, sólo que ahora en lugar de asignar a ese usuario un rol específico le asignamos privilegios para verificar qué acciones tiene privilegio de realizar en el sistema.
Además, un gran pro de este método es, que cada vez que a un usuario se le tengan que asignar menos privilegios sus cambios se aplicarán sobre la marcha ya que la asignación no depende de la sesión que de otra forma tendría que expirar primero.</t>
  </si>
  <si>
    <t>Autorización indebida</t>
  </si>
  <si>
    <t>Cuando un actor intenta acceder a un recurso o llevar a cabo una acción, el software no realiza o realiza incorrectamente una comprobación de autorización.
Basándose en los privilegios del usuario y en cualquier permiso u otros requisitos de control de acceso que se apliquen al recurso, la autorización es el proceso de determinar si un usuario con una identidad dada puede acceder a un recurso específico.
Los usuarios pueden acceder a datos o realizar acciones que no deberían poder llevar a cabo cuando las comprobaciones de control de acceso no se aplican de forma coherente, o no se aplican en absoluto. Esto puede dar lugar a numerosos problemas, como la exposición de información, ataques de denegación de servicio y ejecución de código arbitrario.</t>
  </si>
  <si>
    <t>Arquitectura y diseño
- Divida el software en áreas anónimas, normales, privilegiadas y administrativas. Reduzca la superficie de ataque asignando cuidadosamente las funciones a los datos y la funcionalidad. Utilice el control de acceso basado en roles (RBAC) para reforzar los roles en los límites apropiados.
Tenga en cuenta que este enfoque puede no proteger contra la autorización horizontal, es decir, no protegerá a un usuario de atacar a otros con el mismo rol.
- Asegúrese de realizar comprobaciones de control de acceso relacionadas con su lógica empresarial. Estas comprobaciones pueden ser diferentes de las comprobaciones de control de acceso que aplicas a recursos más genéricos como archivos, conexiones, procesos, memoria y registros de bases de datos. Por ejemplo, una base de datos puede restringir el acceso a los historiales médicos a un usuario específico de la base de datos, pero puede que cada historial sólo sea accesible para el paciente y su médico.
- Utilice una biblioteca o marco de trabajo que no permita que se produzca esta debilidad o que proporcione construcciones que faciliten evitarla.
- Por ejemplo, considere el uso de marcos de autorización como JAAS Authorization Framework REF-233 y OWASP ESAPI Access Control feature REF-45.
- Para aplicaciones web, asegúrese de que el mecanismo de control de acceso se aplica correctamente en el lado del servidor en cada página. Los usuarios no deberían poder acceder a ninguna funcionalidad o información no autorizada simplemente solicitando acceso directo a esa página.
- Una forma de hacerlo es asegurarse de que todas las páginas que contengan información sensible no se almacenen en caché, y que todas esas páginas restrinjan el acceso a las solicitudes que vayan acompañadas de un token de sesión activo y autenticado asociado a un usuario que tenga los permisos necesarios para acceder a esa página.
Configuración del sistema: Instalación
- Utilice las capacidades de control de acceso de su sistema operativo y entorno de servidor y defina sus listas de control de acceso en consecuencia. Utilice una política de "denegación por defecto" al definir estas ACL.</t>
  </si>
  <si>
    <t>ID de sesión predecible</t>
  </si>
  <si>
    <t>El objetivo principal del ataque de predicción de sesión es prever valores de ID de sesión que permitan a un atacante eludir el proceso de autenticación de una aplicación. Un atacante puede predecir un valor de ID de sesión válido y obtener acceso a la aplicación investigando y comprendiendo el proceso de generación del ID de sesión.
En primer lugar, el atacante necesita recopilar algunos valores de ID de sesión válidos que se utilizan para identificar a los usuarios autenticados. A continuación, necesita entender la estructura del identificador de sesión, la información utilizada para crearlo y el algoritmo de cifrado o hash utilizado por la aplicación para protegerlo. Algunas malas implementaciones utilizan identificadores de sesión compuestos por el nombre de usuario u otra información predecible, como la marca de tiempo o la dirección IP del cliente. En el peor de los casos, esta información se utiliza en texto claro o se codifica utilizando algún algoritmo débil como la codificación base64.
Además, el atacante puede implementar una técnica de fuerza bruta para generar y probar diferentes valores del identificador de sesión hasta que consiga acceder a la aplicación.</t>
  </si>
  <si>
    <t>- Control de acceso: Bypass de mecanismo de protección: Un atacante podría permanecer registrado durante mucho tiempo, lo que podría reutilizar ID antiguos o eliminados y referencias directas.</t>
  </si>
  <si>
    <t>Utilizando hashes y variables no repetibles como las marcas de tiempo, se debería generar una sesión no predecible.</t>
  </si>
  <si>
    <r>
      <rPr>
        <rFont val="Arial"/>
        <color rgb="FF000000"/>
        <sz val="10.0"/>
        <u/>
      </rPr>
      <t xml:space="preserve">- https://owasp.org/www-project-web-security-testing-guide/latest/4-Web_Application_Security_Testing/06-Session_Management_Testing/01-Testing_for_Session_Management_Schema
</t>
    </r>
    <r>
      <rPr>
        <rFont val="Arial"/>
        <color rgb="FF000000"/>
        <sz val="10.0"/>
        <u/>
      </rPr>
      <t>- https://cwe.mitre.org/data/definitions/1018.html
- https://owasp.org/www-community/attacks/Session_Prediction</t>
    </r>
  </si>
  <si>
    <t>Falta el atributo Secure en las cookies</t>
  </si>
  <si>
    <t>El atributo Secure y el atributo HttpOnly se utilizan para asegurarse de que las cookies se envían de forma segura y no pueden ser accedidas por scripts o partes no deseadas. Una cookie con el atributo Secure sólo se envía al servidor junto con una solicitud HTTPS cifrada. La API de JavaScript no puede acceder a una cookie con el atributo HttpOnly; en su lugar, la recibe el servidor.</t>
  </si>
  <si>
    <t>- Confidencialidad: Lectura de datos de aplicación: Un atacante que realice con éxito un ataque cross-site scripting o man-in-the-middle podrá leer el contenido de la cookie y exfiltrar la información obtenida.</t>
  </si>
  <si>
    <t>Para mitigar esta vulnerabilidad, el servidor debe utilizar los atributos HttpOnly y Secure al configurar las cookies. A continuación se proporciona una ilustración:
Set-Cookie: cookie1=info1; Secure; HttpOnly</t>
  </si>
  <si>
    <r>
      <rPr>
        <rFont val="Arial"/>
        <color rgb="FF000000"/>
        <sz val="10.0"/>
      </rPr>
      <t xml:space="preserve">- </t>
    </r>
    <r>
      <rPr>
        <rFont val="Arial"/>
        <color rgb="FF1155CC"/>
        <sz val="10.0"/>
        <u/>
      </rPr>
      <t>https://cwe.mitre.org/data/definitions/614.html</t>
    </r>
    <r>
      <rPr>
        <rFont val="Arial"/>
        <color rgb="FF000000"/>
        <sz val="10.0"/>
      </rPr>
      <t xml:space="preserve"> - </t>
    </r>
    <r>
      <rPr>
        <rFont val="Arial"/>
        <color rgb="FF1155CC"/>
        <sz val="10.0"/>
        <u/>
      </rPr>
      <t>https://cwe.mitre.org/data/definitions/1004.html</t>
    </r>
    <r>
      <rPr>
        <rFont val="Arial"/>
        <color rgb="FF000000"/>
        <sz val="10.0"/>
      </rPr>
      <t xml:space="preserve">
- https://developer.mozilla.org/en-US/docs/Web/HTTP/Cookies
- https://cheatsheetseries.owasp.org/cheatsheets/Session_Management_Cheat_Sheet.html</t>
    </r>
  </si>
  <si>
    <t>Falta el atributo HTTP Only en las cookies</t>
  </si>
  <si>
    <t>El atributo Secure y el atributo HttpOnly se emplean para garantizar que las cookies se envían de forma segura y que no pueden acceder a ellas personas o scripts no autorizados. Sólo las solicitudes cifradas realizadas mediante el protocolo HTTPS y nunca HTTP no seguro pueden enviar cookies con el atributo Secure al servidor. La API de JavaScript no puede acceder a una cookie con el atributo HttpOnly porque sólo se envía al servidor.</t>
  </si>
  <si>
    <t>- Confidencialidad: Lectura de datos de aplicación: Si el indicador HttpOnly no está activado, la información confidencial almacenada en la cookie puede quedar expuesta a terceros no deseados.
- Integridad: Obtención de privilegios o suplantación de identidad: Si la cookie en cuestión es una cookie de autenticación, entonces no establecer la bandera HttpOnly puede permitir a un adversario robar datos de autenticación (por ejemplo, un ID de sesión) y asumir la identidad del usuario.</t>
  </si>
  <si>
    <r>
      <rPr>
        <rFont val="Arial"/>
        <color rgb="FF000000"/>
        <sz val="10.0"/>
      </rPr>
      <t xml:space="preserve">- </t>
    </r>
    <r>
      <rPr>
        <rFont val="Arial"/>
        <color rgb="FF1155CC"/>
        <sz val="10.0"/>
        <u/>
      </rPr>
      <t>https://cwe.mitre.org/data/definitions/614.html</t>
    </r>
    <r>
      <rPr>
        <rFont val="Arial"/>
        <color rgb="FF000000"/>
        <sz val="10.0"/>
      </rPr>
      <t xml:space="preserve"> - </t>
    </r>
    <r>
      <rPr>
        <rFont val="Arial"/>
        <color rgb="FF1155CC"/>
        <sz val="10.0"/>
        <u/>
      </rPr>
      <t>https://cwe.mitre.org/data/definitions/1004.html</t>
    </r>
    <r>
      <rPr>
        <rFont val="Arial"/>
        <color rgb="FF000000"/>
        <sz val="10.0"/>
      </rPr>
      <t xml:space="preserve">
- https://developer.mozilla.org/en-US/docs/Web/HTTP/Cookies
- https://cheatsheetseries.owasp.org/cheatsheets/Session_Management_Cheat_Sheet.html</t>
    </r>
  </si>
  <si>
    <t>Falta el atributo SameSite en las cookies</t>
  </si>
  <si>
    <t>Se ha descubierto que las cookies creadas por la aplicación no hacen uso del mecanismo de protección SameSite en el momento del acceso al sitio web. Esta salvaguarda evita posibles ataques de falsificación de petición entre sitios (CSRF) regulando cómo se envían las cookies en las peticiones a otros dominios.</t>
  </si>
  <si>
    <t>- Confidencialidad: Modificación de datos de aplicación: Si el sitio web no impone una defensa adicional contra ataques CSRF, no utilizar los valores 'Lax' o 'Strict' podría aumentar el riesgo de exposición a ataques CSRF. La probabilidad de violación de la integridad es baja porque un ataque con éxito no depende únicamente de un atributo SameSite inseguro. Para realizar un ataque CSRF se deben cumplir muchas condiciones, como la falta de tokens CSRF, la ausencia de confirmaciones para acciones sensibles en el sitio web, una cabecera "simple" "Content-Type" en la petición HTTP y muchas más.</t>
  </si>
  <si>
    <t>Siempre que sea posible, se recomienda crear cookies con el atributo "SameSite" en el valor "Strict".
Set-Cookie: &lt;Cookie&gt;=&lt;Value&gt;; Path=/; Expires=&lt;Date&gt;; Domain=&lt;Domain&gt;; Secure; HttpOnly; SameSite=Strict</t>
  </si>
  <si>
    <r>
      <rPr>
        <rFont val="Arial"/>
        <color rgb="FF000000"/>
        <sz val="10.0"/>
      </rPr>
      <t>- https://owasp.org/www-project-web-security-testing-guide/latest/4-Web_Application_Security_Testing/06-Session_Management_Testing/02-Testing_for_Cookies_Attributes
- https://cwe.mitre.org/data/definitions/1275.html
- https://cheatsheetseries.owasp.org/cheatsheets/Cross-Site_Request_Forgery_Prevention_Cheat_Sheet.html</t>
    </r>
    <r>
      <rPr>
        <rFont val="Arial"/>
        <color rgb="FF000000"/>
        <sz val="10.0"/>
      </rPr>
      <t xml:space="preserve">
</t>
    </r>
    <r>
      <rPr>
        <rFont val="Arial"/>
        <color rgb="FF000000"/>
        <sz val="10.0"/>
      </rPr>
      <t xml:space="preserve">- </t>
    </r>
    <r>
      <rPr>
        <rFont val="Arial"/>
        <color rgb="FF000000"/>
        <sz val="10.0"/>
        <u/>
      </rPr>
      <t>https://cwe.mitre.org/data/definitions/1275.html</t>
    </r>
  </si>
  <si>
    <t>Las cookies de aplicación tienen una caducidad excesiva o indefinida.</t>
  </si>
  <si>
    <t>El atributo Expires se utiliza para:
- Establecer cookies persistentes.
- Limitar el tiempo de vida si una sesión dura demasiado.
- Eliminar forzosamente una cookie estableciendo una fecha en el pasado.
A diferencia de las cookies de sesión, las cookies persistentes serán utilizadas por el navegador hasta que la cookie expire. Una vez pasada la fecha de caducidad, el navegador borrará la cookie.
La falta de caducidad adecuada de la sesión puede aumentar la probabilidad de éxito de ciertos ataques. Por ejemplo, un atacante puede interceptar un identificador de sesión, posiblemente a través de un sniffer de red o un ataque Cross-site Scripting. Aunque los tiempos de expiración de sesión cortos no ayudan si un token robado se utiliza inmediatamente, protegerán contra la repetición continua del ID de sesión. En otro escenario, un usuario podría acceder a un sitio web desde un ordenador compartido (como en una biblioteca, un cibercafé o un entorno de trabajo abierto). Una caducidad de sesión insuficiente podría permitir a un atacante utilizar el botón de retroceso del navegador para acceder a páginas web a las que la víctima haya accedido previamente.</t>
  </si>
  <si>
    <t>Sólo las cookies persistentes se establecen utilizando el propio atributo. Sin embargo, es crucial comprobar que no hay datos sensibles en la cookie persistente. Por ejemplo, si una cookie persistente se utiliza para almacenar información necesaria para la autenticación del usuario, un atacante con acceso a la cookie podría utilizarla para demostrar su identidad a la aplicación.
Por lo tanto, debemos asegurarnos de que una cookie que contenga información sensible no tenga el atributo 'Expires' establecido.
Por otro lado, es aconsejable establecer tiempos de expiración breves para disminuir la probabilidad de que un potencial atacante las reutilice.</t>
  </si>
  <si>
    <r>
      <rPr>
        <rFont val="Arial"/>
        <color rgb="FF000000"/>
        <sz val="10.0"/>
        <u/>
      </rPr>
      <t xml:space="preserve">- https://owasp.org/www-project-web-security-testing-guide/latest/4-Web_Application_Security_Testing/06-Session_Management_Testing/02-Testing_for_Cookies_Attributes
</t>
    </r>
    <r>
      <rPr>
        <rFont val="Arial"/>
        <color rgb="FF000000"/>
        <sz val="10.0"/>
        <u/>
      </rPr>
      <t>- https://cwe.mitre.org/data/definitions/613.html</t>
    </r>
  </si>
  <si>
    <t>Expiración de sesión insuficiente</t>
  </si>
  <si>
    <t>Las cookies de sesión únicas de los usuarios autenticados, que suelen utilizar las aplicaciones web, deben configurarse con un tiempo de vida para que caduquen después de un tiempo máximo establecido. Debido a esto, si un usuario inicia sesión en otro ordenador sin finalizar manualmente su sesión, cualquier otro usuario que inicie sesión en ese ordenador y acceda a la aplicación seguirá estando en la sesión del usuario autenticado anterior.</t>
  </si>
  <si>
    <t>Reducir los tiempos de expiración de la sesión.</t>
  </si>
  <si>
    <r>
      <rPr>
        <rFont val="Arial"/>
        <color rgb="FF000000"/>
        <sz val="10.0"/>
      </rPr>
      <t xml:space="preserve">- </t>
    </r>
    <r>
      <rPr>
        <rFont val="Arial"/>
        <color rgb="FF000000"/>
        <sz val="10.0"/>
      </rPr>
      <t>https://owasp.org/www-community/Session_Timeout</t>
    </r>
  </si>
  <si>
    <t>Fijación de la sesión</t>
  </si>
  <si>
    <t>Autenticar a un usuario, o establecer una nueva sesión de usuario, sin invalidar ningún identificador de sesión existente, da a un atacante la oportunidad de robar sesiones autenticadas.
Este escenario se observa comúnmente cuando:
1. Una aplicación web autentica a un usuario sin invalidar primero la sesión existente, continuando así la sesión ya asociada al usuario.
2. Un atacante es capaz de forzar un identificador de sesión conocido en un usuario para que, una vez que el usuario se autentique, el atacante tenga acceso a la sesión autenticada.
3. La aplicación o contenedor utiliza identificadores de sesión predecibles. En el exploit genérico de vulnerabilidades de fijación de sesión, un atacante crea una nueva sesión en una aplicación web y registra el identificador de sesión asociado. A continuación, el atacante hace que la víctima se asocie, y posiblemente se autentique, contra el servidor utilizando ese identificador de sesión, dando al atacante acceso a la cuenta del usuario a través de la sesión activa.</t>
  </si>
  <si>
    <t>La contramedida para una vulnerabilidad de fijación de sesión es codificar la aplicación de tal manera que impida que la aplicación acepte un token que ha sido forzado en la sesión de la víctima.
Los siguientes pasos proporcionan una forma robusta de asegurar una aplicación web contra estos ataques:
- No aceptar identificadores de sesión en parámetros GET o POST. Esto lo hace mucho más difícil de explotar para un atacante, ya que es más fácil engañar a una víctima para que haga la petición sin vulnerabilidades en el navegador. Además, todos los identificadores de sesión deben ser generados por el servidor; no debería ser necesario que el cliente proponga un nuevo identificador de sesión para la solicitud.
- Cambiar el ID de sesión después del inicio de sesión. El servidor debe generar un nuevo ID de sesión y establecerlo como cookie después de que el usuario haya iniciado sesión. Cualquier sesión existente para el usuario debe ser destruida en el servidor.
- Proporcionar una función de cierre de sesión y expirar las sesiones antiguas. El usuario debería poder elegir cuándo finalizar su sesión con la aplicación, lo que debería terminar inmediatamente cualquier sesión actual en el servidor y no simplemente borrar la cookie del navegador. Los datos de la sesión también deberían expirar automáticamente después de un cierto periodo, para reducir el tiempo que un atacante puede hacer uso de una sesión comprometida.</t>
  </si>
  <si>
    <t>Falsificación de petición en sitios cruzados (CSRF)</t>
  </si>
  <si>
    <t>Un ataque CSRF tiene como objetivo engañar a un usuario para que ejecute involuntariamente una funcionalidad en una aplicación web vulnerable que beneficiará al atacante y perjudicará al usuario afectado.
Concretamente, el ataque se lleva a cabo forzando al navegador de un usuario desprevenido a realizar una petición al sitio web vulnerable, petición que el usuario llevará a cabo sin darse cuenta, y teniendo éxito siempre y cuando el usuario esté logueado en el sitio web ya que se utilizarán automáticamente las credenciales ya establecidas (ID de sesión, cookies,...).
A diferencia de los ataques XSS, que explotan la confianza que un usuario tiene en un sitio en particular, la Falsificación de Petición de Sitio Cruzado explota la confianza que un sitio tiene en un usuario en particular. Se trata de una vulnerabilidad de autenticación insuficiente en la que la aplicación no valida correctamente el origen de la solicitud.</t>
  </si>
  <si>
    <t>-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t>
  </si>
  <si>
    <t>Para evitar los ataques Cross-Site Request Forgery, es necesario que cada petición realizada al sitio web contenga un identificador único (un token sincronizador), que debe ser un parámetro que el atacante no pueda averiguar.
Por ejemplo, se sugiere enviar en un parámetro el identificador de sesión del usuario legítimo. El servidor debe comprobar este parámetro como forma de validar que es efectivamente el usuario actual quien solicita la operación en curso.
Además, se puede solicitar la interacción del usuario para operaciones sensibles como forma de doble autenticación o respondiendo a un CAPTCHA.
También debe comprobarse la cabecera REFERER en la solicitud del cliente para asegurarse de que cada solicitud procede del sitio original y no de una fuente externa. Esta mitigación, aunque necesaria, puede ser eludida por un atacante que utilice otros tipos de vulnerabilidades como XSS.</t>
  </si>
  <si>
    <t>Ausencia de anti-CSRF simbólico</t>
  </si>
  <si>
    <t>La aplicación debe actualizarse para incluir soporte de token anti-CSRF para cualquier formulario sensible que sea accesible durante una sesión autenticada.</t>
  </si>
  <si>
    <t>Debilidades en el proceso de cierre de sesión.</t>
  </si>
  <si>
    <t>El mecanismo de cierre de sesión de los usuarios de las aplicaciones está mal implementado.
Un usuario puede volver a interactuar con la aplicación sin tener que volver a introducir sus datos de acceso porque la sesión no se invalida correctamente.</t>
  </si>
  <si>
    <t>Se aconseja que el botón de cierre de sesión esté presente en todas las páginas de la aplicación, que invalide la sesión tanto en el cliente como en el servidor, y que el servidor rechace cualquier otra conexión realizada con el mismo token.</t>
  </si>
  <si>
    <r>
      <rPr>
        <rFont val="Arial"/>
        <color rgb="FF000000"/>
        <sz val="10.0"/>
      </rPr>
      <t xml:space="preserve">- https://owasp.org/www-project-web-security-testing-guide/latest/4-Web_Application_Security_Testing/06-Session_Management_Testing/06-Testing_for_Logout_Functionality
- </t>
    </r>
    <r>
      <rPr>
        <rFont val="Arial"/>
        <color rgb="FF000000"/>
        <sz val="10.0"/>
        <u/>
      </rPr>
      <t>https://cwe.mitre.org/data/definitions/287.html</t>
    </r>
  </si>
  <si>
    <t>Debilidades en el proceso de cierre de sesión por inactividad.</t>
  </si>
  <si>
    <t>Todas las aplicaciones deben implementar un tiempo de espera de inactividad para las sesiones. Este tiempo de espera define la cantidad de tiempo que una sesión permanecerá activa en caso de que no haya actividad por parte del usuario, cerrando e invalidando la sesión tras el periodo de inactividad definido desde la última petición HTTP recibida por la aplicación web para un ID de sesión determinado. El tiempo de espera más apropiado debe ser un equilibrio entre seguridad (tiempo de espera más corto) y usabilidad (tiempo de espera más largo) y depende en gran medida del nivel de sensibilidad de los datos manejados por la aplicación. Por ejemplo, un tiempo de cierre de sesión de 60 minutos para un foro público puede ser aceptable, pero un tiempo tan largo sería excesivo en una aplicación de banca doméstica (donde se recomienda un tiempo máximo de 15 minutos). En cualquier caso, cualquier aplicación que no imponga un cierre de sesión basado en el tiempo de espera debe considerarse insegura, a menos que tal comportamiento sea exigido por un requisito funcional específico.
El tiempo de espera limita las posibilidades de que un atacante adivine y utilice un identificador de sesión válido de otro usuario y, en determinadas circunstancias, podría proteger los ordenadores públicos de la reutilización de sesiones. Sin embargo, si el atacante es capaz de secuestrar una sesión determinada, el tiempo de espera de inactividad no limita las acciones del atacante, ya que puede generar actividad en la sesión periódicamente para mantener la sesión activa durante más tiempo.</t>
  </si>
  <si>
    <t>El lado del servidor debe implementar la gestión del tiempo de espera y expiración de la sesión. Un atacante podría manipular los datos controlados por el cliente que se utilizan para hacer cumplir el tiempo de espera de la sesión, como los valores de las cookies u otros parámetros del cliente que hacen un seguimiento de las referencias temporales (como el número de minutos transcurridos desde la hora de inicio de sesión), con el fin de alargar la sesión. Como resultado, la aplicación debe controlar el tiempo de inactividad del lado del servidor y, una vez transcurrido el tiempo de espera, invalidar automáticamente la sesión del usuario actual y borrar todos los datos del lado del cliente.</t>
  </si>
  <si>
    <r>
      <rPr>
        <rFont val="Arial"/>
        <color rgb="FF000000"/>
        <sz val="10.0"/>
        <u/>
      </rPr>
      <t xml:space="preserve">- https://owasp.org/www-project-web-security-testing-guide/latest/4-Web_Application_Security_Testing/06-Session_Management_Testing/07-Testing_Session_Timeout
</t>
    </r>
    <r>
      <rPr>
        <rFont val="Arial"/>
        <color rgb="FF000000"/>
        <sz val="10.0"/>
        <u/>
      </rPr>
      <t>- https://cwe.mitre.org/data/definitions/1018.html</t>
    </r>
  </si>
  <si>
    <t>Secuestro de sesión</t>
  </si>
  <si>
    <t>El ataque de secuestro de sesión consiste en explotar el mecanismo de control de sesión web, que normalmente se gestiona mediante un testigo de sesión.
Dado que la comunicación http utiliza muchas conexiones TCP diferentes, el servidor web necesita un método para reconocer las conexiones de cada usuario. El método más útil se basa en un token que el servidor web envía al navegador del cliente una vez que éste se ha autenticado correctamente. Un token de sesión se compone normalmente de una cadena de anchura variable y puede utilizarse de diversas formas, como en la URL, en la cabecera de la petición HTTP como cookie, en otras partes de la cabecera de la petición HTTP o incluso en el cuerpo de la petición HTTP.
El ataque de secuestro de sesión compromete el testigo de sesión robando o prediciendo un testigo de sesión válido para obtener acceso no autorizado al servidor web.
El testigo de sesión puede ser comprometido de diferentes maneras; las más comunes son:
- Predicción del testigo de sesión.
- Escaneo de sesión.
- Ataques del lado del cliente (XSS, código JavaScript malicioso, troyanos, etc.).
- Ataque Man-in-the-middle.
- Ataque Man-in-the-browser.</t>
  </si>
  <si>
    <t>Utiliza procesos de generación de claves de sesión estándar del sector que generen claves de sesión utilizando mucha entropía, y cifra y firma adecuadamente los tokens de identidad en tránsito. Puedes confiar en que muchos servidores web y de aplicaciones comunes se encarguen de esta tarea. Para cada sesión, utiliza un tiempo de espera de sesión. Después de este periodo de tiempo, finaliza la sesión del usuario si no se ha desconectado explícitamente. Si el usuario vuelve a conectarse, deberá generarse una nueva clave de sesión.</t>
  </si>
  <si>
    <r>
      <rPr>
        <rFont val="Arial"/>
        <color rgb="FF000000"/>
        <sz val="10.0"/>
        <u/>
      </rPr>
      <t xml:space="preserve">- https://owasp.org/www-project-web-security-testing-guide/latest/4-Web_Application_Security_Testing/06-Session_Management_Testing/09-Testing_for_Session_Hijacking
</t>
    </r>
    <r>
      <rPr>
        <rFont val="Arial"/>
        <color rgb="FF000000"/>
        <sz val="10.0"/>
        <u/>
      </rPr>
      <t>- https://capec.mitre.org/data/definitions/593.html</t>
    </r>
  </si>
  <si>
    <t>No se controlan adecuadamente los inicios de sesión simultáneos.</t>
  </si>
  <si>
    <t>Las aplicaciones que requieren autenticación sólo deben permitir una sesión activa por usuario y no deben permitir múltiples sesiones de usuario autenticado a través de varios navegadores u ordenadores.</t>
  </si>
  <si>
    <t>Se aconseja que las sesiones de un mismo usuario no se ejecuten simultáneamente y que siempre reciban una notificación cuando una sesión antigua siga activa.</t>
  </si>
  <si>
    <r>
      <rPr>
        <rFont val="Arial"/>
        <color rgb="FF000000"/>
        <sz val="10.0"/>
      </rPr>
      <t xml:space="preserve">- </t>
    </r>
    <r>
      <rPr>
        <rFont val="Arial"/>
        <color rgb="FF000000"/>
        <sz val="10.0"/>
      </rPr>
      <t>https://owasp.org/www-community/attacks/Session_hijacking_attack</t>
    </r>
  </si>
  <si>
    <t>(genérico) No sanitizar la entrada</t>
  </si>
  <si>
    <t>El uso incorrecto de elementos especiales en la entrada controlada por el usuario no es filtrado, eliminado, citado o gestionado de otro modo por el producto, lo que podría tener un impacto negativo en su comportamiento e integridad.</t>
  </si>
  <si>
    <t>- Disponibilidad: DoS: Crash, salida, o reinicio: Las comprobaciones de validación del lado del cliente pueden eludirse fácilmente, permitiendo que una entrada malformada o inesperada pase a la aplicación, potencialmente como datos de confianza. Esto puede dar lugar a estados y comportamientos inesperados y, posiblemente, a un bloqueo.
- Disponibilidad: Ejecución no autorizada de código o comandos: Un atacante podría utilizar una entrada maliciosa para modificar datos o posiblemente alterar el flujo de control de formas inesperadas, incluida la ejecución arbitraria de comandos.</t>
  </si>
  <si>
    <t>Los desarrolladores deben prever que se inyectarán/eliminarán/manipularán elementos especiales en los vectores de entrada de su sistema de software. Utilizar una combinación adecuada de listas negras y listas blancas para garantizar que el sistema sólo procesa entradas válidas, esperadas y apropiadas.
Aplicación
- Asumir que todas las entradas son maliciosas. Utilizar una estrategia de validación de entradas ""aceptar lo bueno conocido"", es decir, utilizar una lista de entradas aceptables que se ajusten estrictamente a las especificaciones. Rechace cualquier entrada que no se ajuste estrictamente a las especificaciones o transfórmela en algo que sí lo haga. A la hora de validar las entradas, hay que tener en cuenta todas las propiedades potencialmente relevantes, como la longitud, el tipo de entrada, la gama completa de valores aceptables, las entradas que faltan o sobran, la sintaxis, la coherencia entre campos relacionados y la conformidad con las reglas de negocio. Como ejemplo de lógica de reglas de negocio, ""barco"" puede ser sintácticamente válido porque sólo contiene caracteres alfanuméricos, pero no es válido si sólo se espera que la entrada contenga colores como "rojo" o "azul". No confíe exclusivamente en la búsqueda de entradas maliciosas o malformadas. Es probable que se pase por alto al menos una entrada no deseada, sobre todo si cambia el entorno del código. Esto puede dar a los atacantes suficiente margen para eludir la validación prevista. Sin embargo, las listas negras pueden ser útiles para detectar posibles ataques o determinar qué entradas están tan malformadas que deberían rechazarse directamente.
- Aunque es arriesgado utilizar cadenas de consulta generadas dinámicamente, código o comandos que mezclen control y datos, a veces puede ser inevitable. Entrecomille correctamente los argumentos y escape los caracteres especiales que contengan. El enfoque más conservador es escapar o filtrar todos los caracteres que no pasen una lista blanca extremadamente estricta (como todo lo que no sea alfanumérico o espacio en blanco). Si todavía se necesitan algunos caracteres especiales, como espacios en blanco, encierre cada argumento entre comillas después del paso de escape/filtrado. Tenga cuidado con la inyección de argumentos (88).
- Las entradas deben ser decodificadas y canonicalizadas a la representación interna actual de la aplicación antes de ser validadas (180). Asegúrate de que la aplicación no decodifica la misma entrada dos veces (174). Tales errores podrían utilizarse para eludir los esquemas de validación de listas blancas introduciendo entradas peligrosas después de haber sido comprobadas.</t>
  </si>
  <si>
    <t>(genérico) Secuencias de comandos en sitios cruzados (XSS)</t>
  </si>
  <si>
    <t>La vulnerabilidad "Cross-Site Scripting (XSS)" permite a terceros inyectar código Java Script o HTML en páginas web de aplicaciones específicas. De este modo, es posible robar sesiones de usuario, comprometer la seguridad del sistema y obtener información confidencial o privada de la aplicación.
Esta vulnerabilidad suele producirse porque una aplicación no valida los parámetros de entrada y salida, lo que ocurre con frecuencia con los formularios.</t>
  </si>
  <si>
    <t>-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
- Disponibilidad: Ejecución no autorizada de código o comandos: En algunas circunstancias puede ser posible ejecutar código arbitrario en el ordenador de una víctima cuando el cross-site scripting se combina con otros fallos.
-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t>
  </si>
  <si>
    <t>Cada parámetro que gestiona la aplicación necesita ser validado, especialmente cuando se trata de datos de entrada proporcionados por el usuario. Esta validación se realiza siempre en el lado del servidor y NUNCA se basa en validaciones realizadas en el lado del cliente.</t>
  </si>
  <si>
    <t>Secuencias de comandos en sitios cruzados reflejadas (XSS reflejadas)</t>
  </si>
  <si>
    <t>A través de un ataque Cross-Site Scripting (XSS), un atacante puede insertar código malicioso que se ejecuta en el navegador de la víctima, tomar el control del navegador y utilizarlo para acceder a credenciales, datos sensibles o datos de sesión de la aplicación afectada.
Para que Reflected Cross-Site Scripting funcione, el atacante debe estar en contacto directo con la víctima para enviar el código malicioso que se ejecutará en el navegador de la víctima como parte de la aplicación.</t>
  </si>
  <si>
    <t>Prevenir los ataques de Cross-site Scripting (XSS) no es trivial dependiendo de la complejidad de la aplicación y de cómo maneja los datos controlables por el usuario y del tipo de vulnerabilidad de Cross-site Scripting (XSS).
Sin embargo, existen ciertos principios generales que las siguientes medidas deberían aplicar:
- Filtrar la entrada de datos: Tratar toda la entrada de datos del usuario como no fiable, filtrar lo más estrictamente posible en función de lo que se espera o es una entrada válida.
- Utilizar el cifrado: Con el uso de una técnica de cifrado adecuada evitar que se interprete como contenido legítimo.
- Utilice cabeceras de respuesta seguras: Los navegadores aceptan diferentes tipos de cabeceras para prevenir ataques de Cross-site Scripting (XSS), como una Política de Seguridad de Contenidos (CSP) y 'X-XSS-Protection'.
- Proteger las cookies: Es necesario mitigar el posible acceso a las cookies de sesión con la bandera 'HttpOnly'. Esta bandera desactiva el acceso a las cookies a través de JavaScript del lado del cliente.</t>
  </si>
  <si>
    <t>Secuencias de comandos en sitios cruzados almacenadas (XSS almacenadas)</t>
  </si>
  <si>
    <t>Los ataques Cross-Site Scripting (XSS) son un tipo de inyección, en la que se inyectan scripts maliciosos en sitios web por lo demás benignos y de confianza. Los ataques XSS se producen cuando un atacante utiliza una aplicación web para enviar código malicioso, generalmente en forma de script del lado del navegador, a otro usuario final. Los fallos que permiten que estos ataques tengan éxito están bastante extendidos y se producen en cualquier lugar en el que una aplicación web utiliza la entrada de un usuario dentro de la salida que genera sin validarla ni codificarla. Los ataques almacenados son aquellos en los que el script inyectado se almacena permanentemente en los servidores objetivo, como en una base de datos, en un foro de mensajes, registro de visitantes, campo de comentarios, etc. La víctima recupera entonces el script malicioso del servidor cuando solicita la información almacenada. El XSS almacenado también se denomina a veces XSS persistente o de tipo I.</t>
  </si>
  <si>
    <t>Es necesario sanitizar toda la entrada del lado del servidor para reducir el riesgo de XSS almacenado. Para servir todos los datos al lado del cliente, cree un filtro de caja blanca con los caracteres permitidos y utilice codificación html.</t>
  </si>
  <si>
    <t>Contaminación de parámetros HTTP (HPP)</t>
  </si>
  <si>
    <t>La Contaminación de Parámetros HTTP se aprovecha del comportamiento incorrecto de la aplicación cuando responde a peticiones HTTP que tienen el mismo parámetro definido en el servidor pero que fueron enviadas con valores diferentes. La Contaminación de Parámetros HTTP se aprovecha del comportamiento incorrecto de la aplicación al responder a peticiones HTTP que tienen el mismo parámetro definido en el servidor pero que fueron enviadas con valores diferentes.</t>
  </si>
  <si>
    <t>- Integridad: Estado inesperado: Un atacante podría manipular parámetros en la aplicación</t>
  </si>
  <si>
    <t>Este tipo de ataque podría evitarse saneando adecuadamente los datos de entrada, verificando el número de instancias de parámetros individuales en una petición y buscando peticiones con asignaciones duplicadas.</t>
  </si>
  <si>
    <r>
      <rPr>
        <rFont val="Arial"/>
        <color rgb="FF000000"/>
        <sz val="10.0"/>
      </rPr>
      <t xml:space="preserve">- https://owasp.org/www-project-web-security-testing-guide/latest/4-Web_Application_Security_Testing/07-Input_Validation_Testing/04-Testing_for_HTTP_Parameter_Pollution
- https://cwe.mitre.org/data/definitions/235.html
- </t>
    </r>
    <r>
      <rPr>
        <rFont val="Arial"/>
        <color rgb="FF000000"/>
        <sz val="10.0"/>
        <u/>
      </rPr>
      <t>https://capec.mitre.org/data/definitions/460.html</t>
    </r>
  </si>
  <si>
    <t>Inyección SQL (genérica)</t>
  </si>
  <si>
    <t>Mediante el uso de la inyección de código SQL (SQLi), es posible cambiar la lógica de las sentencias SQL y permitir la ejecución de diferentes tipos de consultas a la base de datos. Además de añadir nuevos registros o borrar/modificar los existentes, es posible obtener datos de la base de datos que, en teoría, no deberían ser accesibles, como usuarios, contraseñas, detalles sobre la propia aplicación, etc. Si el usuario de la base de datos tiene más derechos de los necesarios, es posible que pueda acceder a otras bases de datos o incluso ejecutar comandos del sistema. La causa principal de la inyección de código SQL (SQLi) es la validación incorrecta de los parámetros de entrada de la aplicación.</t>
  </si>
  <si>
    <t>-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t>
  </si>
  <si>
    <t>Validar los parámetros que gestiona la aplicación, especialmente cuando el usuario los envía como datos de entrada. Esta validación se realiza siempre en el lado del servidor y nunca depende de validaciones en el lado del cliente.</t>
  </si>
  <si>
    <t>Inyección SQL basada en Unión en banda</t>
  </si>
  <si>
    <t>El ataque de inyección SQL (SQLi) intenta obtener información o incluso ejecutar comandos a través de esta vulnerabilidad interactuando de forma inesperada con la base de datos. Dado que en este caso se trata de una inyección sql ciega, la respuesta no proporciona directamente información al respecto; en su lugar, un atacante debe descifrar los mensajes de respuesta del servidor para obtener la información.</t>
  </si>
  <si>
    <t>Se recomienda desinfectar los parámetros de entrada de la aplicación para solucionar este problema, ya que de este modo se evita que los atacantes introduzcan caracteres que podrían cambiar la consulta SQL y permitir la recuperación de información.
La principal sugerencia es establecer un sistema de "Lista Blanca" en el que sólo se acepten las palabras y caracteres definidos en la lista y se ignore cualquier otro valor antes de utilizarlo en la base de datos. Si esta opción no es factible, se puede confeccionar una ""Lista Negra"" que evite los caracteres definidos utilizando caracteres vulnerables a este tipo de ataque, como % #'""""'"""" () +, ;, y palabras clave de consulta SQL como "select", "where", "union", "join" y "update". Además, debe buscar cualquier variación de codificación para estos caracteres, como codificación URL, unicode/UTF-8 y hexadecimal.</t>
  </si>
  <si>
    <r>
      <rPr>
        <rFont val="Arial"/>
        <color rgb="FF000000"/>
        <sz val="10.0"/>
      </rPr>
      <t xml:space="preserve">- https://owasp.org/www-project-web-security-testing-guide/latest/4-Web_Application_Security_Testing/07-Input_Validation_Testing/05-Testing_for_SQL_Injection
- https://owasp.org/www-community/attacks/Blind_SQL_Injection
- </t>
    </r>
    <r>
      <rPr>
        <rFont val="Arial"/>
        <color rgb="FF000000"/>
        <sz val="10.0"/>
        <u/>
      </rPr>
      <t>https://cwe.mitre.org/data/definitions/89.html</t>
    </r>
  </si>
  <si>
    <t>Inyección SQL basada en errores en banda</t>
  </si>
  <si>
    <t>Una interacción inesperada con la base de datos conocida como ataque de inyección SQL (SQLi) intenta obtener información o incluso ejecutar comandos utilizando este fallo. Dado que en este caso se trata de una inyección sql basada en errores, la respuesta no proporciona directamente información al respecto; en su lugar, un atacante debe interpretar los mensajes de error que proporciona el servidor para obtener la información.</t>
  </si>
  <si>
    <r>
      <rPr>
        <rFont val="Arial"/>
        <color rgb="FF000000"/>
        <sz val="10.0"/>
      </rPr>
      <t xml:space="preserve">- https://owasp.org/www-project-web-security-testing-guide/latest/4-Web_Application_Security_Testing/07-Input_Validation_Testing/05-Testing_for_SQL_Injection
- </t>
    </r>
    <r>
      <rPr>
        <rFont val="Arial"/>
        <color rgb="FF000000"/>
        <sz val="10.0"/>
        <u/>
      </rPr>
      <t>https://cwe.mitre.org/data/definitions/89.html</t>
    </r>
  </si>
  <si>
    <t>Inyección SQL ciega basada en el tiempo</t>
  </si>
  <si>
    <t>El ataque de inyección SQL (SQLi) intenta obtener información o incluso ejecutar comandos a través de esta vulnerabilidad interactuando de forma inesperada con la base de datos. Dado que en este caso se trata de una inyección sql basada en el tiempo, la respuesta no proporciona directamente información al respecto, sino que un atacante debe interpretar los tiempos de respuesta del servidor para obtener la información necesaria.</t>
  </si>
  <si>
    <t>Se recomienda desinfectar los parámetros de entrada de la aplicación para solucionar este problema, ya que de este modo se evita que los atacantes introduzcan caracteres que podrían cambiar la consulta SQL y permitir la recuperación de información.
La principal sugerencia es establecer un sistema de "Lista Blanca" en el que sólo se acepten las palabras y caracteres definidos en la lista y se ignore cualquier otro valor antes de utilizarlo en la base de datos. Si esta opción no es viable, se puede confeccionar una ""Lista Negra"" que evite los caracteres definidos utilizando caracteres vulnerables a este tipo de ataque, como % #'""""'"""" () +, ;, y palabras clave de consulta SQL como "select", "where", "union", "join" y "update". Además, debe buscar cualquier variación de codificación para estos caracteres, como codificación URL, unicode/UTF-8 y hexadecimal.</t>
  </si>
  <si>
    <r>
      <rPr>
        <rFont val="Arial"/>
        <color rgb="FF000000"/>
        <sz val="10.0"/>
      </rPr>
      <t xml:space="preserve">- https://owasp.org/www-project-web-security-testing-guide/latest/4-Web_Application_Security_Testing/07-Input_Validation_Testing/05-Testing_for_SQL_Injection
- </t>
    </r>
    <r>
      <rPr>
        <rFont val="Arial"/>
        <color rgb="FF000000"/>
        <sz val="10.0"/>
        <u/>
      </rPr>
      <t>https://cwe.mitre.org/data/definitions/89.html</t>
    </r>
  </si>
  <si>
    <t>Inyección SQL ciega basada en booleanos</t>
  </si>
  <si>
    <t>El atacante utiliza inyección SQL basada en booleanos para enviar consultas SQL a la base de datos, forzando a la aplicación a devolver un resultado diferente dependiendo de si la consulta devuelve verdadero o falso. El contenido de la respuesta HTTP puede cambiar o permanecer igual dependiendo del resultado. Incluso si no se devuelve ningún dato de la base de datos, esto permite a un atacante determinar si el resultado es verdadero o falso.</t>
  </si>
  <si>
    <r>
      <rPr>
        <rFont val="Arial"/>
        <color rgb="FF000000"/>
        <sz val="10.0"/>
      </rPr>
      <t xml:space="preserve">- https://owasp.org/www-project-web-security-testing-guide/latest/4-Web_Application_Security_Testing/07-Input_Validation_Testing/05-Testing_for_SQL_Injection
- </t>
    </r>
    <r>
      <rPr>
        <rFont val="Arial"/>
        <color rgb="FF000000"/>
        <sz val="10.0"/>
        <u/>
      </rPr>
      <t>https://cwe.mitre.org/data/definitions/89.html</t>
    </r>
  </si>
  <si>
    <t>Inyección SQL fuera de banda</t>
  </si>
  <si>
    <t>La inyección SQL fuera de banda exfiltra datos a través del canal de salida, que puede ser el protocolo DNS o HTTP, a diferencia de la inyección SQL dentro de banda y ciega. Dependiendo de la función disponible, un sistema de base de datos puede o no iniciar una petición HTTP o DNS saliente. La función puede establecer una conexión (por ejemplo, DBMS LDAP.INIT, UTL HTTP.request) u operar sobre archivos (por ejemplo, load file(), master..xp dirtree). Los servidores web y de bases de datos objetivo deben cumplir los siguientes requisitos para poder explotar la inyección SQL OOB:
- La falta de validación de entrada de la aplicación web.
- Un entorno de red que prescinda de perímetros de seguridad y permita al servidor de base de datos objetivo iniciar peticiones salientes (a través de DNS o HTTP) al público en general
- Derechos suficientes para ejecutar la función necesaria para enviar la solicitud de salida</t>
  </si>
  <si>
    <t>- Validación de las entradas, tanto en el lado del cliente como en el del servidor.
- Tratamiento correcto de los errores para evitar que se muestre información detallada sobre ellos.
- Examinar las arquitecturas para la red y la seguridad.
- Utilizar el menor privilegio posible al asignar la cuenta de base de datos a la aplicación.
- El uso de medidas de seguridad adicionales como sistemas de prevención de intrusiones (IPS) y cortafuegos de aplicaciones web (WAF).
- Vigilar constantemente las anomalías y disponer de procedimientos eficaces de respuesta a incidentes como red de controles de seguridad.</t>
  </si>
  <si>
    <r>
      <rPr>
        <rFont val="Arial"/>
        <color rgb="FF000000"/>
        <sz val="10.0"/>
      </rPr>
      <t xml:space="preserve">- https://owasp.org/www-project-web-security-testing-guide/latest/4-Web_Application_Security_Testing/07-Input_Validation_Testing/05-Testing_for_SQL_Injection
- </t>
    </r>
    <r>
      <rPr>
        <rFont val="Arial"/>
        <color rgb="FF000000"/>
        <sz val="10.0"/>
        <u/>
      </rPr>
      <t>https://cwe.mitre.org/data/definitions/89.html</t>
    </r>
  </si>
  <si>
    <t>Inyección LDAP</t>
  </si>
  <si>
    <t>La información sobre usuarios, hosts y muchos otros objetos se almacena utilizando el Protocolo Ligero de Acceso a Directorios (LDAP). Una inyección LDAP es un ataque del lado del servidor que puede revelar, modificar o insertar datos sensibles sobre usuarios y hosts representados en una estructura LDAP. Para ello, se modifican los parámetros de entrada que posteriormente se pasan a las funciones internas de búsqueda, adición y modificación.
Para permitir a los usuarios autenticarse o buscar información de otros usuarios dentro de una estructura corporativa, una aplicación web puede utilizar LDAP. Los ataques de inyección LDAP tienen como objetivo insertar metacaracteres de filtro de búsqueda LDAP en una consulta de aplicación que será ejecutada.</t>
  </si>
  <si>
    <t>- Integridad: Modificación de datos de aplicación: Un atacante podría incluir entradas que modifiquen la consulta LDAP, lo que permitiría la ejecución de comandos o código no deseados, la lectura o modificación de datos confidenciales u otros comportamientos no deseados.</t>
  </si>
  <si>
    <t>Asumir que todas las entradas son maliciosas. Utilizar una estrategia de validación de entradas "aceptar lo bueno conocido", es decir, utilizar una lista de entradas aceptables que se ajusten estrictamente a las especificaciones. Rechaza cualquier entrada que no se ajuste estrictamente a las especificaciones, o transfórmala en algo que sí lo haga.
A la hora de validar las entradas, hay que tener en cuenta todas las propiedades potencialmente relevantes, como la longitud, el tipo de entrada, la gama completa de valores aceptables, las entradas que faltan o sobran, la sintaxis, la coherencia entre campos relacionados y el cumplimiento de las reglas de negocio. Como ejemplo de lógica de reglas de negocio, "barco" puede ser sintácticamente válido porque sólo contiene caracteres alfanuméricos, pero no es válido si se espera que la entrada sólo contenga colores como "rojo" o "azul".
No confíe únicamente en la búsqueda de entradas maliciosas o malformadas. Es probable que se pase por alto al menos una entrada no deseada, especialmente si cambia el entorno del código. Esto puede dar a los atacantes suficiente margen para eludir la validación prevista. Sin embargo, las listas de denegación pueden ser útiles para detectar posibles ataques o determinar qué entradas están tan malformadas que deberían rechazarse directamente.</t>
  </si>
  <si>
    <r>
      <rPr>
        <rFont val="Arial"/>
        <color rgb="FF000000"/>
        <sz val="10.0"/>
      </rPr>
      <t xml:space="preserve">- https://owasp.org/www-project-web-security-testing-guide/latest/4-Web_Application_Security_Testing/07-Input_Validation_Testing/06-Testing_for_LDAP_Injection
- https://cheatsheetseries.owasp.org/cheatsheets/LDAP_Injection_Prevention_Cheat_Sheet.html
- </t>
    </r>
    <r>
      <rPr>
        <rFont val="Arial"/>
        <color rgb="FF000000"/>
        <sz val="10.0"/>
        <u/>
      </rPr>
      <t>https://cwe.mitre.org/data/definitions/90.html</t>
    </r>
  </si>
  <si>
    <t>Tratamiento de entidades externas XML (XXE)</t>
  </si>
  <si>
    <t>Algunas aplicaciones transmiten datos entre el navegador y el servidor utilizando el formato XML. Las aplicaciones que realizan esto casi siempre procesan los datos XML en el servidor utilizando una biblioteca estándar o una API de plataforma. Un ejemplo de entidad XML especial es aquella cuyos valores definidos se cargan desde fuentes distintas de la DTD en la que se declaran. Desde el punto de vista de la seguridad, las entidades externas son especialmente interesantes porque permiten definir una entidad basándose en el contenido de una ruta de archivo o URL.</t>
  </si>
  <si>
    <t>- Confidencialidad: Lectura de ficheros o directorios: Si el atacante es capaz de incluir un DTD crafteado y se habilita un resolvedor de entidades por defecto, el atacante puede ser capaz de acceder a archivos arbitrarios en el sistema.
- Integridad: Bypass de mecanismo de protección: El DTD puede incluir peticiones HTTP arbitrarias que el servidor puede ejecutar. Esto podría dar lugar a otros ataques aprovechando la relación de confianza del servidor con otras entidades.
- Disponibilidad: DoS: Consumo de recursos (Memoria): El software podría consumir excesivos ciclos de CPU o memoria utilizando un URI que apunte a un archivo grande, o a un dispositivo que siempre devuelva datos como /dev/random. Alternativamente, el URI podría hacer referencia a un archivo que contiene muchas referencias a entidades anidadas o recursivas para ralentizar aún más el análisis.</t>
  </si>
  <si>
    <t>Según la hoja de trucos de OWASP "XXE Prevention", desactive el procesamiento de entidades externas XML y DTD en todos los analizadores XML de la aplicación.
Además, utilice la validación de entrada del lado del servidor, el filtrado o el saneamiento positivo ("listas blancas") para evitar datos hostiles en documentos XML, cabeceras o nodos.</t>
  </si>
  <si>
    <r>
      <rPr>
        <rFont val="Arial"/>
        <color rgb="FF000000"/>
        <sz val="10.0"/>
      </rPr>
      <t xml:space="preserve">- </t>
    </r>
    <r>
      <rPr>
        <rFont val="Arial"/>
        <color rgb="FF1155CC"/>
        <sz val="10.0"/>
        <u/>
      </rPr>
      <t>https://cwe.mitre.org/data/definitions/611.html</t>
    </r>
    <r>
      <rPr>
        <rFont val="Arial"/>
        <color rgb="FF000000"/>
        <sz val="10.0"/>
      </rPr>
      <t xml:space="preserve">
- https://owasp.org/www-community/vulnerabilities/XML_External_Entity_(XXE)_Processing - https://capec.mitre.org/data/definitions/201.html</t>
    </r>
  </si>
  <si>
    <t>Inyección en el lado del servidor (SSI)</t>
  </si>
  <si>
    <t>SSI (Server-Side Includes) son directivas presentes en las aplicaciones web que se utilizan para alimentar una página HTML con contenido dinámico. Son similares a los CGI, salvo que los SSI se utilizan para ejecutar algunas acciones antes de que se cargue la página actual o mientras se está mostrando. Para ello, el servidor web analiza los SSI antes de servir la página al usuario.
El ataque de inyección SSI permite atacar una aplicación web inyectando scripts en páginas HTML o ejecutando código arbitrario de forma remota. Se puede explotar mediante la manipulación de las directivas SSI en uso en la aplicación o forzar su uso inyectando nuevas directivas a través de los campos de entrada del usuario.
Es posible comprobar si la aplicación está validando correctamente los datos en los campos de entrada mediante la inserción de caracteres que se utilizan en las directivas SSI, tales como:
¡&lt; ! # = / . " - &gt; y [a-zA-Z0-9].
Otra forma de averiguar si la aplicación es potencialmente vulnerable es comprobar la presencia de páginas con extensiones .stm, .shtm y .shtml. Sin embargo, la ausencia de tales páginas no significa que la aplicación esté protegida contra ataques SSI.
En cualquier caso, el ataque sólo tendrá éxito si el servidor web permite que se ejecute SSI sin realizar antes la validación adecuada. Si esto ocurre, puede ser posible acceder y manipular archivos y procesos del sistema bajo el permiso del propietario del proceso del servidor web.</t>
  </si>
  <si>
    <t>- Confidencialidad: Lectura de datos de aplicación: El código inyectado podría acceder a datos / archivos restringidos.
-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
- Integridad: Modificación de datos de aplicación: Las comunicaciones entre componentes pueden modificarse de forma inesperada. Pueden ejecutarse comandos inesperados, eludiendo otros mecanismos de seguridad. Los datos entrantes pueden ser malinterpretados.</t>
  </si>
  <si>
    <t>Los datos controlables por el usuario no deben, siempre que sea posible, ser incrustados por las aplicaciones en páginas que se renderizan para directivas SSI. Por lo general, existen formas alternativas más seguras de implementar la funcionalidad necesaria. Si esto se considera poco práctico, los datos deben validarse rigurosamente. Lo ideal sería emplear una lista blanca de valores particulares aceptables. En su defecto, sólo se aceptarán cadenas alfanuméricas breves. Cualquier dato adicional, incluido cualquier metacarácter SSI potencial, debe excluirse de la entrada.</t>
  </si>
  <si>
    <r>
      <rPr>
        <rFont val="Arial"/>
        <color rgb="FF000000"/>
        <sz val="10.0"/>
      </rPr>
      <t xml:space="preserve">- https://owasp.org/www-project-web-security-testing-guide/latest/4-Web_Application_Security_Testing/07-Input_Validation_Testing/08-Testing_for_SSI_Injection
- https://owasp.org/www-community/attacks/Server-Side_Includes_(SSI)_Injection#:~:text=The%20Server%2DSide%20Includes%20attack,use%20through%20user%20input%20fields.
- http://httpd.apache.org/docs/current/howto/ssi.html
- </t>
    </r>
    <r>
      <rPr>
        <rFont val="Arial"/>
        <color rgb="FF000000"/>
        <sz val="10.0"/>
        <u/>
      </rPr>
      <t>https://cwe.mitre.org/data/definitions/96.html</t>
    </r>
    <r>
      <rPr>
        <rFont val="Arial"/>
        <color rgb="FF000000"/>
        <sz val="10.0"/>
      </rPr>
      <t xml:space="preserve">
- https://cwe.mitre.org/data/definitions/116.html
- </t>
    </r>
    <r>
      <rPr>
        <rFont val="Arial"/>
        <color rgb="FF000000"/>
        <sz val="10.0"/>
        <u/>
      </rPr>
      <t>https://cwe.mitre.org/data/definitions/159.html</t>
    </r>
  </si>
  <si>
    <t>Inyección XPATH</t>
  </si>
  <si>
    <t>De forma similar a la inyección SQL, los ataques de inyección XPath tienen lugar cuando un sitio web construye una consulta XPath para datos XML utilizando datos suministrados por el usuario.
XPath es un tipo de sentencia descriptiva directa que permite buscar en el XML una información específica. Se pueden especificar atributos concretos que buscar y patrones que hacer coincidir, igual que en SQL. Es práctica común aceptar algún tipo de entrada en la cadena de consulta cuando se utiliza XML para un sitio web, con el fin de identificar el contenido a encontrar y mostrar en la página. Estas consultas pueden modificarse para devolver más datos de los que deberían o incluso ejecutar código del lado del servidor si el atacante envía una cadena XPath maliciosa.</t>
  </si>
  <si>
    <t>-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t>
  </si>
  <si>
    <t>Antes de ser incluida en las consultas XPATH (XML), la entrada del usuario debe ser estrictamente validada. Se aconseja emplear una lista blanca que restrinja los caracteres o valores que la aplicación aceptará como entrada del usuario.
Si la lista blanca no es una opción, una alternativa menos preferida es emplear una lista negra que al menos elimine los caracteres ""'/ @ = * [] (y)</t>
  </si>
  <si>
    <r>
      <rPr>
        <rFont val="Arial"/>
        <color rgb="FF000000"/>
        <sz val="10.0"/>
      </rPr>
      <t xml:space="preserve">- https://owasp.org/www-project-web-security-testing-guide/latest/4-Web_Application_Security_Testing/07-Input_Validation_Testing/09-Testing_for_XPath_Injection
- https://owasp.org/www-community/attacks/XPATH_Injection
- </t>
    </r>
    <r>
      <rPr>
        <rFont val="Arial"/>
        <color rgb="FF000000"/>
        <sz val="10.0"/>
        <u/>
      </rPr>
      <t>https://cwe.mitre.org/data/definitions/94.html</t>
    </r>
  </si>
  <si>
    <t>Manipulación de rutas de archivos</t>
  </si>
  <si>
    <t>Cuando se insertan datos controlables por el usuario en una ruta de archivo o URL que se utiliza en el servidor para acceder a recursos locales, que pueden estar ubicados dentro o fuera de la raíz web, se crean vulnerabilidades de manipulación de rutas de archivo. Si una ruta de archivo es vulnerable, un atacante puede cambiarla para acceder a diferentes recursos.</t>
  </si>
  <si>
    <t>- Confidencialidad: Lectura de ficheros o directorios: Un atacante podría leer datos confidenciales si es capaz de controlar las referencias a recursos.
-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t>
  </si>
  <si>
    <t>Creer que todas las entradas son maliciosas Utilice una lista de entradas que se ajusten estrictamente a las especificaciones como parte de una estrategia de validación de entradas de "aceptar lo bueno conocido". Cualquier entrada que no cumpla estrictamente las especificaciones debe rechazarse o modificarse. Utilice listas blancas estrictas que restrinjan el conjunto de caracteres que puede utilizarse al validar nombres de archivo. Para evitar vulnerabilidades como la CWE-23, sólo se permite un único carácter "." en el nombre de archivo, y no se permiten separadores de directorio como "/".</t>
  </si>
  <si>
    <r>
      <rPr>
        <rFont val="Arial"/>
        <color rgb="FF000000"/>
        <sz val="10.0"/>
      </rPr>
      <t xml:space="preserve">- </t>
    </r>
    <r>
      <rPr>
        <rFont val="Arial"/>
        <color rgb="FF1155CC"/>
        <sz val="10.0"/>
        <u/>
      </rPr>
      <t>https://cwe.mitre.org/data/definitions/35.html</t>
    </r>
    <r>
      <rPr>
        <rFont val="Arial"/>
        <color rgb="FF000000"/>
        <sz val="10.0"/>
      </rPr>
      <t xml:space="preserve">
- https://capec.mitre.org/data/definitions/126.html</t>
    </r>
  </si>
  <si>
    <t>Control externo del nombre del archivo</t>
  </si>
  <si>
    <t>Debido a una vulnerabilidad, los nombres de archivo utilizados por el sistema de archivos pueden ser cambiados o controlados por la entrada del usuario. Un atacante puede crear un paquete que cambie la extensión descargable del archivo ZIP.</t>
  </si>
  <si>
    <t>- Integridad: Modificación de ficheros o directorios: La aplicación puede operar sobre archivos inesperados. Esto puede violar la integridad si se escribe en el nombre del archivo, o si el nombre del archivo es para un programa u otra forma de código ejecutable.
- Disponibilidad: DoS: Crash, salida, o reinicio: consumo de recursos (otro): La aplicación puede operar sobre archivos inesperados. La disponibilidad puede verse afectada si el atacante especifica un archivo inesperado que la aplicación modifica. La disponibilidad también puede verse afectada si el atacante especifica un nombre de archivo para un archivo grande, o apunta a un dispositivo especial o a un archivo que no tiene el formato que la aplicación espera.</t>
  </si>
  <si>
    <t>Creer que todas las entradas son maliciosas Utilice una lista de entradas que se ajusten estrictamente a las especificaciones como parte de una estrategia de validación de entradas de "aceptar lo bueno conocido". Cualquier entrada que no cumpla estrictamente las especificaciones debe rechazarse o modificarse. Utilice listas blancas estrictas que restrinjan el conjunto de caracteres que puede utilizarse al validar nombres de archivo. Para evitar vulnerabilidades como la CWE-23, sólo se permite un único carácter "." en el nombre de archivo y se excluyen los separadores de directorio como "/".Creer que todas las entradas son maliciosas Utilice una lista de entradas que se ajusten estrictamente a las especificaciones como parte de una estrategia de validación de entradas de "aceptar lo bueno conocido". Cualquier entrada que no cumpla estrictamente las especificaciones debe rechazarse o modificarse. Utilizar listas blancas estrictas que restrinjan el conjunto de caracteres que puede utilizarse al validar nombres de archivo.</t>
  </si>
  <si>
    <r>
      <rPr>
        <rFont val="Arial"/>
        <color rgb="FF000000"/>
        <sz val="10.0"/>
      </rPr>
      <t xml:space="preserve">- </t>
    </r>
    <r>
      <rPr>
        <rFont val="Arial"/>
        <color rgb="FF000000"/>
        <sz val="10.0"/>
      </rPr>
      <t>https://cwe.mitre.org/data/definitions/73.html</t>
    </r>
  </si>
  <si>
    <t>Ejecución remota de código (RCE) por inyección de archivos locales</t>
  </si>
  <si>
    <t>Utilizando los procedimientos de llamada a archivos vulnerables de la aplicación, la inclusión de archivos locales (LFI) es el proceso de incluir archivos que ya están en el servidor. Por ejemplo, cuando una página recibe una entrada que es la ruta a un archivo local, se manifiesta esta vulnerabilidad. Los caracteres que atraviesan el directorio pueden ser inyectados para acceder a otros archivos en el servidor si esta entrada no está correctamente desinfectada.</t>
  </si>
  <si>
    <t>La mejor manera de deshacerse de las vulnerabilidades de inclusión de archivos es no dar nunca a ninguna API del sistema de archivos/marco ninguna entrada de usuario. Si esto no es posible, la aplicación puede mantener una lista de archivos permitidos que la página puede incluir, y luego utilizar un número de índice u otro identificador para acceder al archivo deseado. Para que los usuarios malintencionados no puedan manipular la ruta, cualquier solicitud que contenga un identificador no válido debe ser rechazada. Se aconseja adherirse a las recomendaciones de la guía OWASP (https://cheatsheetseries.owasp.org/cheatsheets/File Upload Cheat Sheet.html) para buenas prácticas de remediación contra vulnerabilidades de inclusión de archivos.</t>
  </si>
  <si>
    <r>
      <rPr>
        <rFont val="Arial"/>
        <color rgb="FF000000"/>
        <sz val="10.0"/>
        <u/>
      </rPr>
      <t xml:space="preserve">- https://owasp.org/www-project-web-security-testing-guide/latest/4-Web_Application_Security_Testing/07-Input_Validation_Testing/11.1-Testing_for_File_Inclusion
</t>
    </r>
    <r>
      <rPr>
        <rFont val="Arial"/>
        <color rgb="FF000000"/>
        <sz val="10.0"/>
        <u/>
      </rPr>
      <t>- https://cwe.mitre.org/data/definitions/20.html
- https://owasp.org/www-project-web-security-testing-guide/stable/4-Web_Application_Security_Testing/07-Input_Validation_Testing/11-Testing_for_Code_Injection</t>
    </r>
  </si>
  <si>
    <t>Ejecución remota de código (RCE)</t>
  </si>
  <si>
    <t>Los ataques conocidos como ejecución remota de código (RCE) dan a un atacante la capacidad de ejecutar remotamente código malicioso en un ordenador. Una vulnerabilidad RCE puede dar lugar a la ejecución de malware o a la toma completa de una máquina comprometida por parte de un atacante.</t>
  </si>
  <si>
    <t>Restringir la fuente, ya sea una entrada o una ruta abierta que conduce a una aplicación, desde la que se accede al RCE.</t>
  </si>
  <si>
    <r>
      <rPr>
        <rFont val="Arial"/>
        <color rgb="FF000000"/>
        <sz val="10.0"/>
        <u/>
      </rPr>
      <t xml:space="preserve">- https://owasp.org/www-project-web-security-testing-guide/latest/4-Web_Application_Security_Testing/07-Input_Validation_Testing/11.1-Testing_for_File_Inclusion
</t>
    </r>
    <r>
      <rPr>
        <rFont val="Arial"/>
        <color rgb="FF000000"/>
        <sz val="10.0"/>
      </rPr>
      <t>- https://cheatsheetseries.owasp.org/cheatsheets/File_Upload_Cheat_Sheet.html</t>
    </r>
    <r>
      <rPr>
        <rFont val="Arial"/>
        <color rgb="FF000000"/>
        <sz val="10.0"/>
      </rPr>
      <t xml:space="preserve">
</t>
    </r>
    <r>
      <rPr>
        <rFont val="Arial"/>
        <color rgb="FF000000"/>
        <sz val="10.0"/>
      </rPr>
      <t xml:space="preserve">- </t>
    </r>
    <r>
      <rPr>
        <rFont val="Arial"/>
        <color rgb="FF000000"/>
        <sz val="10.0"/>
        <u/>
      </rPr>
      <t>https://cwe.mitre.org/data/definitions/20.html</t>
    </r>
  </si>
  <si>
    <t>Ejecución remota de código (RCE) por inyección remota de archivos</t>
  </si>
  <si>
    <t>El proceso de incluir referencias a archivos remotos de otro servidor mediante el uso de procedimientos débiles de llamada a archivos que se implementaron en la aplicación se conoce como inclusión de archivos remotos (RFI). Este fallo, por ejemplo, aparece cuando una página descarga archivos de fuentes externas y luego los incluye en la aplicación. Es posible alterar el recurso para hacer la petición contra uno que esté controlado por un atacante si esa entrada no está correctamente desinfectada.</t>
  </si>
  <si>
    <r>
      <rPr>
        <rFont val="Arial"/>
        <color rgb="FF000000"/>
        <sz val="10.0"/>
        <u/>
      </rPr>
      <t xml:space="preserve">- https://owasp.org/www-project-web-security-testing-guide/latest/4-Web_Application_Security_Testing/07-Input_Validation_Testing/11.1-Testing_for_File_Inclusion
</t>
    </r>
    <r>
      <rPr>
        <rFont val="Arial"/>
        <color rgb="FF000000"/>
        <sz val="10.0"/>
      </rPr>
      <t>- https://cheatsheetseries.owasp.org/cheatsheets/File_Upload_Cheat_Sheet.html</t>
    </r>
    <r>
      <rPr>
        <rFont val="Arial"/>
        <color rgb="FF000000"/>
        <sz val="10.0"/>
      </rPr>
      <t xml:space="preserve">
</t>
    </r>
    <r>
      <rPr>
        <rFont val="Arial"/>
        <color rgb="FF000000"/>
        <sz val="10.0"/>
      </rPr>
      <t xml:space="preserve">- </t>
    </r>
    <r>
      <rPr>
        <rFont val="Arial"/>
        <color rgb="FF000000"/>
        <sz val="10.0"/>
        <u/>
      </rPr>
      <t>https://cwe.mitre.org/data/definitions/20.html</t>
    </r>
  </si>
  <si>
    <t>Control de acceso inadecuado</t>
  </si>
  <si>
    <t>El software no restringe o restringe incorrectamente el acceso a un recurso de un actor no autorizado.
El control de acceso implica el uso de varios mecanismos de protección como:
- Autenticación (probar la identidad de un actor)
- Autorización (garantizar que un actor determinado puede acceder a un recurso)
- Rendición de cuentas (seguimiento de las actividades realizadas)
Si alguno de estos mecanismos no se aplica o falla, los atacantes pueden poner en peligro la seguridad del software al obtener privilegios, leer información sensible, ejecutar comandos, eludir la detección, etc.
Hay dos comportamientos distintos que pueden introducir debilidades en el control de acceso:
- Especificación: se especifican explícitamente privilegios, permisos, propiedad, etc. incorrectos para el usuario o el recurso (por ejemplo, establecer un archivo de contraseña para que se pueda escribir en todo el mundo, o dar capacidades de administrador a un usuario invitado). Esta acción puede ser realizada por el programa o por el administrador.
- Aplicación: el mecanismo contiene errores que le impiden aplicar correctamente los requisitos de control de acceso especificados (por ejemplo, permitir que el usuario especifique sus propios privilegios, o permitir que una ACL sintácticamente incorrecta produzca configuraciones inseguras). Este problema se produce dentro del propio programa, en el sentido de que no aplica realmente la política de seguridad prevista que especifica el administrador.</t>
  </si>
  <si>
    <t>Arquitectura y diseño
- Gestione con sumo cuidado el establecimiento, la gestión y el manejo de los privilegios. Gestionar explícitamente las zonas de confianza en el software.
- Compartimentar el sistema para disponer de zonas "seguras" en las que los límites de confianza puedan trazarse de forma inequívoca. No permita que los datos sensibles salgan de los límites de confianza y tenga siempre cuidado al interactuar con un compartimento fuera de la zona segura.
- Asegúrese de que la compartimentación adecuada está integrada en el diseño del sistema y que la compartimentación sirve para permitir y reforzar aún más la funcionalidad de separación de privilegios. Los arquitectos y diseñadores deben basarse en el principio del mínimo privilegio para decidir cuándo es apropiado utilizar y abandonar los privilegios del sistema.</t>
  </si>
  <si>
    <t>Ejecución remota de código (RCE) mediante un control de acceso inadecuado</t>
  </si>
  <si>
    <t>El hecho de que el software no imponga controles de acceso a un objeto web se denomina vulnerabilidad de control de acceso inadecuado. Al acceder al servicio web, un usuario malintencionado puede comprometer la seguridad del software y realizar determinadas acciones no aprobadas.</t>
  </si>
  <si>
    <t>- Otro: Varía según el contexto: Un atacante puede acceder a cualquier funcionalidad que sea inadvertidamente accesible a la fuente.</t>
  </si>
  <si>
    <t>No permita que usuarios anónimos accedan a este sitio web.</t>
  </si>
  <si>
    <t>Inyección de comandos</t>
  </si>
  <si>
    <t>Las vulnerabilidades de inyección de comandos suelen producirse cuando:
1. Los datos entran en la app desde una fuente que no es de confianza.
2. Los datos forman parte de una cadena que es ejecutada como un comando por la aplicación.
3. Al ejecutar el comando, la aplicación otorga a un atacante un privilegio o capacidad que no tendría de otro modo.
Muchos protocolos y productos tienen su propio lenguaje de comandos personalizado. Mientras que las cadenas de comandos del shell o del sistema operativo se descubren y atacan con frecuencia, es posible que los desarrolladores no se den cuenta de que estos otros lenguajes de comandos también pueden ser vulnerables a los ataques.</t>
  </si>
  <si>
    <t>- Integridad: Ejecución no autorizada de código o comandos: Si un usuario malintencionado inyecta un carácter (como un punto y coma) que delimita el final de un comando y el comienzo de otro, puede ser posible insertar un comando completamente nuevo y no relacionado que no estaba previsto que se ejecutara.
- Confidencialidad: Lectura de datos de aplicación: El código inyectado podría acceder a datos / archivos restringidos.
-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t>
  </si>
  <si>
    <t>Se recomienda limitar al máximo las capacidades del usuario a la hora de permitirle ejecutar comandos específicos en el servidor y valorar y evaluar, en primera instancia, si es absolutamente necesario que el usuario pueda realizar este tipo de acciones, ya que conllevan un peligro potencial inherente.
Sería conveniente restringir estas capacidades dado que muchos lenguajes llevan incorporadas funciones para ejecutar comandos en el ordenador, como la función system() en PHP, y que es posible restringir las capacidades del intérprete que ejecuta la aplicación (como en el caso de PHP).</t>
  </si>
  <si>
    <r>
      <rPr>
        <rFont val="Arial"/>
        <color rgb="FF000000"/>
        <sz val="10.0"/>
      </rPr>
      <t xml:space="preserve">- https://owasp.org/www-project-web-security-testing-guide/latest/4-Web_Application_Security_Testing/07-Input_Validation_Testing/12-Testing_for_Command_Injection
- https://portswigger.net/web-security/os-command-injection
- https://cwe.mitre.org/data/definitions/77.html
- </t>
    </r>
    <r>
      <rPr>
        <rFont val="Arial"/>
        <color rgb="FF000000"/>
        <sz val="10.0"/>
        <u/>
      </rPr>
      <t>https://cwe.mitre.org/data/definitions/78.html</t>
    </r>
  </si>
  <si>
    <t>Inyección de comandos en las cabeceras HTTP Host.</t>
  </si>
  <si>
    <t>Un servidor web suele alojar varias aplicaciones web en la misma dirección IP, haciendo referencia a cada aplicación a través del host virtual. En una solicitud HTTP entrante, los servidores web suelen enviar la solicitud al host virtual de destino basándose en el valor suministrado en el encabezado Host. Sin una validación adecuada del valor del encabezado, el atacante puede suministrar datos no válidos para hacer que el servidor web:
- Envíe las peticiones al primer host virtual de la lista.
- Provocar una redirección a un dominio controlado por el atacante.
- Envenene la caché web.
- Manipular la funcionalidad de restablecimiento de contraseña.</t>
  </si>
  <si>
    <t>Para filtrar, escapar o codificar datos no seguros enviados desde el servidor en una cabecera de respuesta HTTP, realice la validación de salida.
Deshabilite la capacidad del navegador del cliente para ejecutar scripts.</t>
  </si>
  <si>
    <r>
      <rPr>
        <rFont val="Arial"/>
        <color rgb="FF000000"/>
        <sz val="10.0"/>
        <u/>
      </rPr>
      <t xml:space="preserve">- https://owasp.org/www-project-web-security-testing-guide/latest/4-Web_Application_Security_Testing/07-Input_Validation_Testing/17-Testing_for_Host_Header_Injection
</t>
    </r>
    <r>
      <rPr>
        <rFont val="Arial"/>
        <color rgb="FF000000"/>
        <sz val="10.0"/>
        <u/>
      </rPr>
      <t xml:space="preserve">- </t>
    </r>
    <r>
      <rPr>
        <rFont val="Arial"/>
        <color rgb="FF000000"/>
        <sz val="10.0"/>
        <u/>
      </rPr>
      <t>https://cwe.mitre.org/data/definitions/644.html</t>
    </r>
  </si>
  <si>
    <t>Inyección de plantillas en el servidor (SSTI)</t>
  </si>
  <si>
    <t>Cuando un usuario solicita una vista HTML, las aplicaciones modernas la generan utilizando un motor de plantillas (también conocido como "templates"). Las funciones integradas del lenguaje de programación en estos motores de plantillas permiten ejecutar funciones de riesgo e incluso código en el servidor que aloja la aplicación. Es posible utilizar esas funciones para ejecutar código en el servidor si un usuario malintencionado puede inyectar directivas de plantilla, y éstas son luego renderizadas por el motor de plantillas.</t>
  </si>
  <si>
    <t>Asegúrese de que no está pasando variables controlables por el usuario a las funciones que renderizan las plantillas. Sanitizar la entrada es crucial en el caso de que sea necesario para evitar que se interpreten caracteres.</t>
  </si>
  <si>
    <r>
      <rPr>
        <rFont val="Arial"/>
        <color rgb="FF000000"/>
        <sz val="10.0"/>
      </rPr>
      <t xml:space="preserve">- https://owasp.org/www-project-web-security-testing-guide/latest/4-Web_Application_Security_Testing/07-Input_Validation_Testing/18-Testing_for_Server-side_Template_Injection
- https://cwe.mitre.org/data/definitions/94.html
- </t>
    </r>
    <r>
      <rPr>
        <rFont val="Arial"/>
        <color rgb="FF000000"/>
        <sz val="10.0"/>
        <u/>
      </rPr>
      <t>https://portswigger.net/research/server-side-template-injecti</t>
    </r>
    <r>
      <rPr>
        <rFont val="Arial"/>
        <color rgb="FF000000"/>
        <sz val="10.0"/>
      </rPr>
      <t>on</t>
    </r>
  </si>
  <si>
    <t>Falsificación de peticiones del lado del servidor (SSRF)</t>
  </si>
  <si>
    <t>La vulnerabilidad SSRF (Server-Side Request Forgery) surge cuando es posible dirigir al servidor para que envíe una petición a cualquier dominio utilizando los datos de entrada del usuario. Cuando el usuario que realiza la petición no recibe la respuesta del servidor, esta vulnerabilidad puede volverse "ciega". En este caso no se proporciona tal respuesta. Sin embargo, basándose en el tiempo de respuesta del servidor, se puede llevar a cabo una enumeración de las máquinas cercanas en la red.</t>
  </si>
  <si>
    <t>- Confidencialidad: Lectura de datos de aplicación: El código inyectado podría acceder a datos / archivos restringidos.
- Integridad: Ejecución no autorizada de código o comandos: El atacante puede ser capaz de crear o sobrescribir archivos críticos que se utilizan para ejecutar código, como programas o bibliotecas.</t>
  </si>
  <si>
    <t>Poner en la lista blanca las entradas permitidas por ese parámetro es la mitigación apropiada para esta vulnerabilidad. En otras palabras, sólo acepte las rutas a los recursos a los que realmente necesita acceder porque, a partir de ahora, hacer lo contrario le da acceso al usuario www-data a cualquier área del sistema de permisos donde pueda leer.</t>
  </si>
  <si>
    <r>
      <rPr>
        <rFont val="Arial"/>
        <color rgb="FF000000"/>
        <sz val="10.0"/>
      </rPr>
      <t>- https://owasp.org/www-project-web-security-testing-guide/latest/4-Web_Application_Security_Testing/07-Input_Validation_Testing/19-Testing_for_Server-Side_Request_Forgery</t>
    </r>
    <r>
      <rPr>
        <rFont val="Arial"/>
        <color rgb="FF000000"/>
        <sz val="10.0"/>
        <u/>
      </rPr>
      <t xml:space="preserve">
</t>
    </r>
    <r>
      <rPr>
        <rFont val="Arial"/>
        <color rgb="FF000000"/>
        <sz val="10.0"/>
      </rPr>
      <t xml:space="preserve">- </t>
    </r>
    <r>
      <rPr>
        <rFont val="Arial"/>
        <color rgb="FF000000"/>
        <sz val="10.0"/>
        <u/>
      </rPr>
      <t>https://cwe.mitre.org/data/definitions/918.html</t>
    </r>
  </si>
  <si>
    <t>Esquema de validación JSON</t>
  </si>
  <si>
    <t>Un vocabulario llamado JSON Schema permite anotar y validar documentos JSON.
Usted tiene un mejor control sobre los tipos de entrada de usuario que se pueden suministrar en su aplicación al añadir esquemas a sus archivos JSON.
Cuando se hace correctamente, esto reduce drásticamente el vector de un atacante.
Sin embargo, como línea de defensa adicional, siempre deberías aplicar tu propia validación y rechazo de entradas. Esta estrategia también es preferible porque también quieres contrarrestar y registrar las peticiones y entradas de los usuarios.</t>
  </si>
  <si>
    <t>-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t>
  </si>
  <si>
    <t>Para garantizar una solicitud JSON con el formato adecuado, confirme que se produce la validación del esquema JSON. A continuación, valide cada campo de entrada antes de procesar los datos.</t>
  </si>
  <si>
    <t>Esquema XML (XSD)</t>
  </si>
  <si>
    <t>Usted tiene un mejor control sobre el tipo de entrada de usuario que se puede proporcionar en su aplicación al añadir esquemas a sus archivos XML. Cuando se hace correctamente, esto reduce drásticamente el vector de un atacante. Sin embargo, como línea de defensa adicional, siempre deberías aplicar tu propia validación y rechazo de entradas. Esta estrategia también es preferible porque también quieres contrarrestar y registrar las peticiones y entradas de los usuarios.</t>
  </si>
  <si>
    <t>Compruebe que el esquema XSD está validado para garantizar que el documento XML tiene el formato correcto y, a continuación, valide cada campo de entrada antes de procesar los datos.</t>
  </si>
  <si>
    <t>Verificar que los datos estructurados están fuertemente tipados y validados.</t>
  </si>
  <si>
    <t>Cuando los datos estructurados están estrechamente tipificados y se comprueban con respecto a un esquema especificado, se puede crear una aplicación proactiva defendible. Al utilizar los esquemas definidos, la aplicación puede ahora medir todo lo que está fuera de su funcionamiento previsto y debe utilizarse para rechazar la entrada si las comprobaciones del esquema devuelven falso.</t>
  </si>
  <si>
    <t>Compruebe que los datos estructurados están fuertemente tipificados y validados con respecto a un esquema definido, incluidos los caracteres permitidos, la longitud y el patrón (por ejemplo, números de tarjetas de crédito o números de teléfono, o validar que dos campos relacionados son lógicos, como validar que los suburbios y los códigos postales o postales coinciden).</t>
  </si>
  <si>
    <t>Revelación de información sensible debido a una gestión inadecuada de los errores de aplicación.</t>
  </si>
  <si>
    <t>Los errores verbosos que no se controlan adecuadamente suelen dar lugar a respuestas que informan al usuario de la arquitectura interna de la aplicación. Las versiones del software instalado o la información de la base de datos son algunos ejemplos de los datos que pueden recuperarse de este modo.</t>
  </si>
  <si>
    <t>- Confidencialidad: Lectura de datos de aplicación: El atacante obtiene información de una respuesta de mensaje de error</t>
  </si>
  <si>
    <t>Para evitar que la aplicación muestre información sensible de su infraestructura o base de datos, implemente un sistema adecuado de redirecciones a páginas seguras o textos genéricos en la respuesta.</t>
  </si>
  <si>
    <t>Abuso del flujo de trabajo lógico de la aplicación.</t>
  </si>
  <si>
    <t>Las vulnerabilidades de flujo de trabajo implican cualquier tipo de vulnerabilidad que permita a un atacante hacer un mal uso de una aplicación/sistema de forma que le permita eludir (no seguir) el flujo de trabajo diseñado/previsto.
Definición de flujo de trabajo en Wikipedia:
Un flujo de trabajo consiste en una secuencia de pasos conectados en la que cada paso sigue sin demora o brecha, terminando justo antes de que el siguiente paso pueda comenzar. Es una representación de una secuencia de operaciones, enunciada como el trabajo de una persona o grupo, una organización de personal, o uno o más mecanismos simples o complejos. El flujo de trabajo puede considerarse una abstracción del trabajo real.
La lógica de negocio de la aplicación debe requerir que el usuario complete pasos específicos en el orden correcto/específico y si el flujo de trabajo se termina sin completarlo con éxito, todas las acciones y acciones generadas son ""revertidas"" o abortadas. Las vulnerabilidades relacionadas con la elusión de la lógica empresarial correcta por parte del flujo de trabajo son únicas en el sentido de que son muy específicas de la aplicación/sistema y deben desarrollarse casos de abuso manuales y cuidadosos utilizando los requisitos. y casos de uso.
El proceso de negocio de las aplicaciones debe tener comprobaciones para asegurar que las transacciones/acciones del usuario proceden en el orden correcto/aceptable y si una transacción desencadena algún tipo de acción, esa acción será ""revertida"" y anulada si la transacción no se completa con éxito.</t>
  </si>
  <si>
    <t>- Otro: Alteración de la lógica de la ejecución: Un atacante podría hacer que el software se saltara pasos críticos o los realizara en el orden equivocado, saltándose la lógica de negocio prevista. Esto a veces puede tener implicaciones de seguridad.</t>
  </si>
  <si>
    <t>La aplicación necesita controles que garanticen que los usuarios completan cada paso del flujo de trabajo en el orden correcto e impidan que los atacantes se salten, omitan o repitan cualquier paso o proceso del flujo de trabajo. También debe ser consciente de sí misma. Crear casos de abuso o mal uso de la lógica de negocio con el objetivo de completar con éxito el proceso de negocio mientras no se completan los pasos correctos en el orden correcto es la forma en que se realizan las pruebas de vulnerabilidades del flujo de trabajo.</t>
  </si>
  <si>
    <t>Validación insegura en la función de carga de archivos</t>
  </si>
  <si>
    <t>Muchas aplicaciones permiten a los usuarios cargar datos en sus procesos empresariales. Aunque la validación de entrada para campos de entrada basados en texto se entiende ampliamente, la aceptación de archivos hace que sea más difícil de implementar. A pesar de que muchos sitios web utilizan restricciones directas basadas en una lista de extensiones permitidas (o bloqueadas), esto es insuficiente para impedir que los atacantes carguen tipos de archivos seguros con contenido malicioso.</t>
  </si>
  <si>
    <t>- Disponibilidad: Ejecución no autorizada de código o comandos: La ejecución arbitraria de código es posible si un archivo subido es interpretado y ejecutado como código por el destinatario. Esto es especialmente cierto en el caso de las extensiones .asp y .php cargadas en servidores web, ya que estos tipos de archivos suelen tratarse como ejecutables automáticamente, incluso cuando los permisos del sistema de archivos no especifican la ejecución. Por ejemplo, en entornos Unix, los programas normalmente no pueden ejecutarse a menos que el bit de ejecución esté activado, pero los programas PHP pueden ser ejecutados por el servidor web sin invocarlos directamente en el sistema operativo.</t>
  </si>
  <si>
    <t>Controle adecuadamente los tipos de archivos que se envían a la aplicación. Examine el tipo de archivo, prestando atención tanto a la extensión como al contenido.</t>
  </si>
  <si>
    <t>Deserialización insegura</t>
  </si>
  <si>
    <t>A menudo es conveniente serializar objetos para la comunicación o para guardarlos para su uso posterior. Sin embargo, el código o los datos deserializados a menudo pueden modificarse sin utilizar las funciones de acceso proporcionadas si no utilizan criptografía para protegerse. Además, cualquier criptografía seguiría siendo seguridad del lado del cliente, lo cual es una suposición de seguridad peligrosa.
No se puede confiar en que los datos no fiables estén bien formados. Cuando los desarrolladores no ponen restricciones en las ""cadenas de gadgets"", o series de instancias e invocaciones de métodos que pueden auto-ejecutarse durante el proceso de deserialización (es decir, antes de que el objeto sea devuelto al llamante), a veces pueden ser explotadas por atacantes para realizar acciones no autorizadas, como generar un shell.
Serialización y deserialización se refieren al proceso de tomar los datos relacionados con el objeto interno del programa, empaquetarlos de una manera que permita que los datos sean almacenados o transferidos externamente (""serialización""), y luego extraer los datos serializados para reconstruir el objeto. original (""deserialización"").</t>
  </si>
  <si>
    <t>- Integridad: Estado inesperado: Los atacantes pueden modificar objetos inesperados o datos que se suponía que estaban a salvo de modificaciones.
- Disponibilidad: DoS: Consumo de recursos (CPU): Si una función está haciendo una suposición sobre cuándo terminar, basándose en un centinela en una cadena, podría fácilmente no terminar nunca.
- Otro: Varía según el contexto: Las consecuencias pueden variar mucho, porque depende de qué objetos o métodos se están de-serializando, y cómo se utilizan. Asumir que el código en el objeto de-serializado es válido es peligroso y puede permitir la explotación.</t>
  </si>
  <si>
    <t>A continuación se describen posibles mitigaciones para las distintas fases del proceso de creación de la aplicación:
- Fases: Arquitectura y diseño; implementación. Si está disponible, utilice las funciones de firma/sellado del lenguaje de programación para garantizar que los datos deserializados no han sido contaminados. Por ejemplo, podría utilizarse un código de autenticación de mensajes basado en hash (HMAC) para garantizar que los datos no han sido modificados.
- Fase: Implementación. Cuando se deserializan datos, se recomienda rellenar un nuevo objeto en lugar de simplemente deserializar. El resultado es que los datos pasan por una validación de entrada segura y las funciones son seguras.
- Fase: Implementación. Definir explícitamente un objeto final() para evitar la deserialización.
- Fases: Arquitectura y Diseño; Implementación. Hacer transitorios los campos para protegerlos de la deserialización. Un intento de serializar y luego deserializar una clase que contenga campos transitorios resultará en NULLs donde deberían estar los datos transitorios. Esta es una gran manera de prevenir que variables temporales, de entorno o sensibles sean transferidas y mal utilizadas.
- Fase: Implementación. Evite tener disponibles tipos o gadgets innecesarios que puedan ser explotados con fines maliciosos. Esto limita la posibilidad de que tipos y gadgets no deseados o no autorizados sean explotados por el atacante. Añada sólo clases aceptables a una lista de permitidos. Nota: Constantemente se descubren nuevos gadgets, por lo que esto por sí solo no es una mitigación suficiente.</t>
  </si>
  <si>
    <r>
      <rPr>
        <rFont val="Arial"/>
        <color rgb="FF000000"/>
        <sz val="10.0"/>
      </rPr>
      <t xml:space="preserve">- https://owasp.org/www-project-web-security-testing-guide/latest/4-Web_Application_Security_Testing/10-Business_Logic_Testing/01-Test_Business_Logic_Data_Validation
- https://cheatsheetseries.owasp.org/cheatsheets/Deserialization_Cheat_Sheet.html
- </t>
    </r>
    <r>
      <rPr>
        <rFont val="Arial"/>
        <color rgb="FF000000"/>
        <sz val="10.0"/>
        <u/>
      </rPr>
      <t>https://cwe.mitre.org/data/definitions/502.html</t>
    </r>
  </si>
  <si>
    <t>Redirección de URL del lado del cliente (redirección abierta)</t>
  </si>
  <si>
    <t>Una vulnerabilidad conocida como Open Redirect se produce cuando un programa incorpora inadvertidamente datos controlables por el usuario en el destino de una redirección. Dentro de la aplicación, un atacante puede crear una URL que dirija el tráfico a cualquier dominio externo.</t>
  </si>
  <si>
    <t>- Control de acceso: Obtención de privilegios o suplantación de identidad: El usuario puede ser redirigido a una página que no es de confianza y que contiene malware que puede comprometer la máquina del usuario. Esto expondrá al usuario a un gran riesgo y la interacción del usuario con el servidor web también puede verse comprometida si el malware realiza keylogging u otros ataques que roben credenciales, información de identificación personal (PII) u otros datos importantes.
- Otro: Otros: El usuario puede ser objeto de ataques de phishing al ser redirigido a una página que no es de confianza. El ataque de phishing puede apuntar a una página web controlada por un atacante que aparenta ser un sitio web de confianza. Los phishers pueden robar las credenciales del usuario y utilizarlas para acceder al sitio web legítimo.</t>
  </si>
  <si>
    <t>Deshabilitando la función de redirección o manteniendo una lista del lado del servidor de todas las URL a las que se permite redirigir, las aplicaciones deberían, siempre que sea posible, evitar incorporar datos controlables por el usuario en los objetivos de redirección.</t>
  </si>
  <si>
    <r>
      <rPr>
        <rFont val="Arial"/>
        <color rgb="FF000000"/>
        <sz val="10.0"/>
      </rPr>
      <t xml:space="preserve">- </t>
    </r>
    <r>
      <rPr>
        <rFont val="Arial"/>
        <color rgb="FF1155CC"/>
        <sz val="10.0"/>
        <u/>
      </rPr>
      <t>https://cwe.mitre.org/data/definitions/601.html</t>
    </r>
    <r>
      <rPr>
        <rFont val="Arial"/>
        <color rgb="FF000000"/>
        <sz val="10.0"/>
      </rPr>
      <t xml:space="preserve">
- https://portswigger.net/kb/issues/00500100_open-redirection-reflected</t>
    </r>
  </si>
  <si>
    <t>Inyección de contenido HTML</t>
  </si>
  <si>
    <t>Las inyecciones HTML permiten inyectar código HTML en el lado del cliente que el navegador de la víctima interpretará cuando visite una URL. Es posible alterar el DOM y, en algunas circunstancias, inyectar código JavaScript para ayudar a robar datos del navegador de la víctima.</t>
  </si>
  <si>
    <t>Este tipo de ataque puede detenerse saneando adecuadamente la entrada del usuario o validando correctamente los contenidos que el servidor recibe y envía.</t>
  </si>
  <si>
    <r>
      <rPr>
        <rFont val="Arial"/>
        <color rgb="FF000000"/>
        <sz val="10.0"/>
      </rPr>
      <t xml:space="preserve">- https://owasp.org/www-project-web-security-testing-guide/latest/4-Web_Application_Security_Testing/11-Client-side_Testing/03-Testing_for_HTML_Injection
- </t>
    </r>
    <r>
      <rPr>
        <rFont val="Arial"/>
        <color rgb="FF000000"/>
        <sz val="10.0"/>
        <u/>
      </rPr>
      <t>https://cwe.mitre.org/data/definitions/20.html</t>
    </r>
  </si>
  <si>
    <t>Inyección de contenido CSS</t>
  </si>
  <si>
    <t>De forma similar a cómo funcionan las inyecciones HTML o XSS, las inyecciones CSS ofrecen a los hackers la posibilidad de insertar código CSS en el lado del cliente, que el navegador de la víctima interpretará cuando visite una URL. Se ha demostrado que es posible exfiltrar datos del DOM utilizando únicamente CSS, a pesar de que CSS no tiene el mismo potencial que HTML o JavaScript y sólo es capaz de exportar estilos.</t>
  </si>
  <si>
    <t>Este tipo de ataque puede detenerse validando adecuadamente los contenidos que el servidor recibe y envía, o saneando correctamente la entrada del usuario.</t>
  </si>
  <si>
    <r>
      <rPr>
        <rFont val="Arial"/>
        <color rgb="FF000000"/>
        <sz val="10.0"/>
      </rPr>
      <t xml:space="preserve">- https://owasp.org/www-project-web-security-testing-guide/latest/4-Web_Application_Security_Testing/11-Client-side_Testing/05-Testing_for_CSS_Injection
- https://research.securitum.com/css-data-exfiltration-in-firefox-via-single-injection-point/
- </t>
    </r>
    <r>
      <rPr>
        <rFont val="Arial"/>
        <color rgb="FF000000"/>
        <sz val="10.0"/>
        <u/>
      </rPr>
      <t>https://cwe.mitre.org/data/definitions/20.html</t>
    </r>
  </si>
  <si>
    <t>Cross-Site Scripting (XSS) basado en DOM</t>
  </si>
  <si>
    <t>Un ataque XSS conocido como XSS basado en DOM hace que el código del lado del cliente se ejecute de forma "inesperada" al alterar el "entorno" DOM que el navegador de la víctima fue diseñado para utilizar por el script original del lado del cliente. Como resultado de los cambios maliciosos realizados en el entorno DOM, el código del lado del cliente contenido en la página se ejecuta de forma diferente aunque la página en sí (es decir, la respuesta HTTP) siga siendo la misma.
Otros ataques XSS (almacenados o reflejados), por el contrario, colocan la carga útil del ataque en la página de respuesta (debido a un fallo del lado del servidor).</t>
  </si>
  <si>
    <t>No existe una única acción que pueda eliminar por completo la amenaza de los ataques basados en DOM. En términos generales, sin embargo, la forma más eficaz de prevenir las vulnerabilidades basadas en DOM es evitar que los datos de cualquier fuente no confiable alteren dinámicamente el valor que se pasa a cualquier receptor.
Si la funcionalidad deseada de la aplicación significa que este comportamiento es inevitable, entonces las defensas deben ser implementadas dentro del código del lado del cliente. En muchos casos, los datos relevantes pueden ser validados contra una lista blanca, permitiendo sólo el contenido que se sabe que es seguro. En otros casos, será necesario desinfectar o cifrar los datos. Esto puede ser una tarea compleja y, dependiendo del contexto en el que se vayan a insertar los datos, puede implicar una combinación de escape de JavaScript, codificación HTML y codificación URL, en la secuencia apropiada.</t>
  </si>
  <si>
    <r>
      <rPr>
        <rFont val="Arial"/>
        <color rgb="FF000000"/>
        <sz val="10.0"/>
      </rPr>
      <t xml:space="preserve">- https://owasp.org/www-project-web-security-testing-guide/latest/4-Web_Application_Security_Testing/11-Client-side_Testing/01-Testing_for_DOM-based_Cross_Site_Scripting
- </t>
    </r>
    <r>
      <rPr>
        <rFont val="Arial"/>
        <color rgb="FF000000"/>
        <sz val="10.0"/>
        <u/>
      </rPr>
      <t>https://cwe.mitre.org/data/definitions/79.html</t>
    </r>
  </si>
  <si>
    <t>Error de configuración en la compartición de recursos entre orígenes (CORS)</t>
  </si>
  <si>
    <t>CORS son las siglas de Cross-Origin Resource Sharing. Es una característica que ofrece la posibilidad de:
- Una aplicación web exponga recursos a todos los dominios o a dominios restringidos.
- Que un cliente web realice una petición AJAX de un recurso en un dominio distinto al de origen.
Una política CORS no restrictiva puede ser abusada de varias maneras que pueden poner en riesgo la confidencialidad, disponibilidad e integridad de la información del usuario.</t>
  </si>
  <si>
    <t>Permitir sólo los dominios o subdominios de confianza en los que la aplicación debe confiar en el encabezado Access-Control-Allow-Origin.</t>
  </si>
  <si>
    <r>
      <rPr>
        <rFont val="Arial"/>
        <color rgb="FF000000"/>
        <sz val="10.0"/>
      </rPr>
      <t xml:space="preserve">- https://owasp.org/www-project-web-security-testing-guide/latest/4-Web_Application_Security_Testing/11-Client-side_Testing/07-Testing_Cross_Origin_Resource_Sharing
- https://cwe.mitre.org/data/definitions/942.html
- https://developer.mozilla.org/es/docs/Web/HTTP/CORS
- </t>
    </r>
    <r>
      <rPr>
        <rFont val="Arial"/>
        <color rgb="FF000000"/>
        <sz val="10.0"/>
        <u/>
      </rPr>
      <t>https://stackoverflow.com/questions/1653308/access-control-allow-origin-multiple-origin-domains</t>
    </r>
  </si>
  <si>
    <t>Control de acceso</t>
  </si>
  <si>
    <t>Bypass de mecanismo de protección</t>
  </si>
  <si>
    <t>Se pueden eludir las comprobaciones de control de acceso a datos o funciones específicas del usuario.</t>
  </si>
  <si>
    <t>Un atacante podría realizar un número arbitrario de intentos de autenticación utilizando diferentes contraseñas, y finalmente obtener acceso a la cuenta objetivo.</t>
  </si>
  <si>
    <t>Si se utiliza un PRNG para la autenticación y autorización, como un ID de sesión o una semilla para generar una clave criptográfica, entonces un atacante puede ser capaz de adivinar fácilmente el ID o la clave criptográfica y obtener acceso a la funcionalidad restringida.</t>
  </si>
  <si>
    <t>Si se utilizan contraseñas codificadas, es casi seguro que usuarios malintencionados obtendrán acceso a la cuenta en cuestión.</t>
  </si>
  <si>
    <t>Si el secreto en un esquema de autenticación de un solo factor se ve comprometido, la autenticación completa es posible.</t>
  </si>
  <si>
    <t>En algunos casos, el código inyectable controla la autenticación; esto puede conducir a una vulnerabilidad remota.</t>
  </si>
  <si>
    <t>DoS: Crash, salida, o reinicio</t>
  </si>
  <si>
    <t>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t>
  </si>
  <si>
    <t>Ejecución no autorizada de código o comandos</t>
  </si>
  <si>
    <t>Esta debilidad puede llevar a la exposición de recursos o funcionalidades a actores no intencionados, posiblemente proporcionando a los atacantes información sensible o incluso ejecutar código arbitrario.</t>
  </si>
  <si>
    <t>Obtención de privilegios o suplantación de identidad</t>
  </si>
  <si>
    <t>Un atacante podría adivinar fácilmente las contraseñas de los usuarios y acceder a sus cuentas.</t>
  </si>
  <si>
    <t>Un atacante podría obtener privilegios modificando o leyendo datos críticos directamente, o accediendo a funcionalidades privilegiadas insuficientemente protegidas.</t>
  </si>
  <si>
    <t>Un atacante podría obtener acceso no autorizado al sistema recuperando las credenciales de autenticación de un usuario legítimo.</t>
  </si>
  <si>
    <t>Un atacante puede ser capaz de modificar propiedades críticas del recurso asociado para ganar privilegios, como reemplazar un ejecutable escribible por el mundo por un troyano.</t>
  </si>
  <si>
    <t>Un atacante que conozca la contraseña y tenga acceso a la red de un sistema puede entrar en él, normalmente con privilegios de root o de administrador. Otras consecuencias dependen del tipo y uso del sistema comprometido.</t>
  </si>
  <si>
    <t>A medida que las contraseñas envejecen, aumenta la probabilidad de que se vean comprometidas.</t>
  </si>
  <si>
    <t>Las comprobaciones de autenticación del lado del cliente pueden eludirse fácilmente, lo que permite a los clientes escalar sus niveles de acceso y realizar acciones no deseadas.</t>
  </si>
  <si>
    <t>Es posible la escalada horizontal de privilegios (un usuario puede ver/modificar información de otro usuario).</t>
  </si>
  <si>
    <t>El código inyectado puede acceder a recursos a los que el atacante está directamente impedido de acceder.</t>
  </si>
  <si>
    <t>El usuario puede ser redirigido a una página que no es de confianza y que contiene malware que puede comprometer la máquina del usuario. Esto expondrá al usuario a un gran riesgo y la interacción del usuario con el servidor web también puede verse comprometida si el malware realiza keylogging u otros ataques que roben credenciales, información de identificación personal (PII) u otros datos importantes.</t>
  </si>
  <si>
    <t>La confianza puede asignarse a una entidad que no es quien dice ser</t>
  </si>
  <si>
    <t>La escalada vertical de privilegios es posible si la clave controlada por el usuario es en realidad una bandera que indica el estado de administrador, lo que permite al atacante obtener acceso administrativo.</t>
  </si>
  <si>
    <t>Cuando un mecanismo de autorización o autenticación se basa en valores aleatorios para restringir el acceso a funcionalidades restringidas, como un ID de sesión o una semilla para generar una clave criptográfica, entonces un atacante puede acceder a la funcionalidad restringida adivinando el ID o la clave.</t>
  </si>
  <si>
    <t>Modificación de datos de aplicación</t>
  </si>
  <si>
    <t>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t>
  </si>
  <si>
    <t>Lectura de datos de aplicación</t>
  </si>
  <si>
    <t>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t>
  </si>
  <si>
    <t>Disponibilidad</t>
  </si>
  <si>
    <t>Las comprobaciones de validación del lado del cliente pueden eludirse fácilmente, permitiendo que una entrada malformada o inesperada pase a la aplicación, potencialmente como datos de confianza. Esto puede dar lugar a estados y comportamientos inesperados y, posiblemente, a un bloqueo.</t>
  </si>
  <si>
    <t>DoS: Consumo de recursos</t>
  </si>
  <si>
    <t>Un atacante podría denegar el servicio a usuarios legítimos del sistema lanzando un ataque de fuerza bruta contra el mecanismo de recuperación de contraseñas utilizando identificadores de usuario de usuarios legítimos.</t>
  </si>
  <si>
    <t>DoS: Consumo de recursos (CPU)</t>
  </si>
  <si>
    <t>Si una función está haciendo una suposición sobre cuándo terminar, basándose en un centinela en una cadena, podría fácilmente no terminar nunca.</t>
  </si>
  <si>
    <t>DoS: Consumo de recursos (Memoria)</t>
  </si>
  <si>
    <t>Un atacante podría proporcionar valores inesperados y provocar un bloqueo del programa o un consumo excesivo de recursos, como memoria y CPU.</t>
  </si>
  <si>
    <t>El software podría consumir excesivos ciclos de CPU o memoria utilizando un URI que apunte a un archivo grande, o a un dispositivo que siempre devuelva datos como /dev/random. Alternativamente, el URI podría hacer referencia a un archivo que contiene muchas referencias a entidades anidadas o recursivas para ralentizar aún más el análisis.</t>
  </si>
  <si>
    <t>DoS: Consumo de recursos (Otros)</t>
  </si>
  <si>
    <t>Los archivos de registro pueden llegar a ser tan grandes que consuman recursos excesivos, como disco y CPU, lo que puede entorpecer el rendimiento del sistema.</t>
  </si>
  <si>
    <t>Al asignar recursos sin límites, un atacante podría impedir que otros sistemas, aplicaciones o procesos accedieran al mismo tipo de recurso.</t>
  </si>
  <si>
    <t>Un atacante podría insertar funcionalidad maliciosa en el programa haciendo que el programa descargue código que el atacante ha colocado en la esfera de control no confiable, como un sitio web malicioso.</t>
  </si>
  <si>
    <t>Un atacante podría utilizar una entrada maliciosa para modificar datos o posiblemente alterar el flujo de control de formas inesperadas, incluida la ejecución arbitraria de comandos.</t>
  </si>
  <si>
    <t>La ejecución arbitraria de código es posible si un archivo subido es interpretado y ejecutado como código por el destinatario. Esto es especialmente cierto en el caso de las extensiones .asp y .php cargadas en servidores web, ya que estos tipos de archivos suelen tratarse como ejecutables automáticamente, incluso cuando los permisos del sistema de archivos no especifican la ejecución. Por ejemplo, en entornos Unix, los programas normalmente no pueden ejecutarse a menos que el bit de ejecución esté activado, pero los programas PHP pueden ser ejecutados por el servidor web sin invocarlos directamente en el sistema operativo.</t>
  </si>
  <si>
    <t>En algunas circunstancias puede ser posible ejecutar código arbitrario en el ordenador de una víctima cuando el cross-site scripting se combina con otros fallos.</t>
  </si>
  <si>
    <t>Confidencialidad</t>
  </si>
  <si>
    <t>Modificación de ficheros o directorios</t>
  </si>
  <si>
    <t>Cualquiera puede leer la información accediendo al canal utilizado para la comunicación.</t>
  </si>
  <si>
    <t>#ERROR!</t>
  </si>
  <si>
    <t>Un atacante puede ser capaz de descifrar los datos utilizando ataques de fuerza bruta.</t>
  </si>
  <si>
    <t>Como mínimo, los atacantes pueden obtener información de las cadenas de consulta que pueden utilizar para escalar su método de ataque, como información sobre el funcionamiento interno de la aplicación o los nombres de las columnas de la base de datos. La explotación exitosa de las vulnerabilidades de los parámetros de las cadenas de consulta podría llevar a un atacante a hacerse pasar por un usuario legítimo, obtener datos de propiedad o simplemente ejecutar acciones no previstas por los desarrolladores de la aplicación.</t>
  </si>
  <si>
    <t>Los navegadores suelen almacenar información en una caché del lado del cliente, lo que puede dejar atrás información sensible para que otros usuarios la encuentren y la exploten, como contraseñas o números de tarjetas de crédito. Los lugares de mayor riesgo son los terminales públicos, como los de bibliotecas y cibercafés.</t>
  </si>
  <si>
    <t>Los datos pueden ser revelados a una entidad que se haga pasar por una entidad de confianza, lo que da lugar a la divulgación de información.</t>
  </si>
  <si>
    <t>La información sensible almacenada en la cookie puede quedar expuesta a terceros no deseados.</t>
  </si>
  <si>
    <t>El código inyectado podría acceder a datos / archivos restringidos.</t>
  </si>
  <si>
    <t>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t>
  </si>
  <si>
    <t>Lectura de ficheros o directorios</t>
  </si>
  <si>
    <t>Un atacante podría leer datos confidenciales si es capaz de controlar las referencias a recursos.</t>
  </si>
  <si>
    <t>Un atacante podría leer datos sensibles, ya sea leyendo los datos directamente desde un almacén de datos que no esté debidamente restringido, o accediendo a una funcionalidad privilegiada insuficientemente protegida para leer los datos.</t>
  </si>
  <si>
    <t>Un atacante puede ser capaz de leer información sensible del recurso asociado, como credenciales o información de configuración almacenada en un archivo.</t>
  </si>
  <si>
    <t>Los atacantes pueden leer información sensible accediendo al mecanismo de almacenamiento sin restricciones.</t>
  </si>
  <si>
    <t>Exponer el contenido de un directorio puede hacer que un atacante acceda al código fuente o proporcionarle información útil para idear exploits, como las horas de creación de los archivos o cualquier información que pueda estar codificada en los nombres de los archivos. El listado de directorios también puede comprometer datos privados o confidenciales.</t>
  </si>
  <si>
    <t>Si el atacante es capaz de incluir un DTD crafteado y se habilita un resolvedor de entidades por defecto, el atacante puede ser capaz de acceder a archivos arbitrarios en el sistema.</t>
  </si>
  <si>
    <t>Los datos sensibles pueden ser revelados a agentes no autorizados</t>
  </si>
  <si>
    <t>Integridad</t>
  </si>
  <si>
    <t>El DTD puede incluir peticiones HTTP arbitrarias que el servidor puede ejecutar. Esto podría dar lugar a otros ataques aprovechando la relación de confianza del servidor con otras entidades.</t>
  </si>
  <si>
    <t>Exposición de funcionalidades privadas</t>
  </si>
  <si>
    <t>Podrían divulgarse funcionalidades no destinadas a ser de acceso público</t>
  </si>
  <si>
    <t>Puede permitir a un adversario robar datos de autenticación (por ejemplo, un identificador de sesión) y asumir la identidad del usuario.</t>
  </si>
  <si>
    <t>Un atacante podría modificar datos sensibles, ya sea escribiendo los datos directamente en un almacén de datos que no esté debidamente restringido, o accediendo a una funcionalidad privilegiada insuficientemente protegida para escribir los datos.</t>
  </si>
  <si>
    <t>Los atacantes pueden modificar información sensible accediendo al mecanismo de almacenamiento sin restricciones.</t>
  </si>
  <si>
    <t>Estado inesperado</t>
  </si>
  <si>
    <t>Los atacantes pueden modificar objetos inesperados o datos que se suponía que estaban a salvo de modificaciones.</t>
  </si>
  <si>
    <t>No repudio</t>
  </si>
  <si>
    <t>Ocultación de actividades</t>
  </si>
  <si>
    <t>Si se escribe un archivo u otro recurso con este método, en lugar de hacerlo de forma válida, es posible que no se registre la actividad.</t>
  </si>
  <si>
    <t>Si no se registra la información crítica para la seguridad, no habrá rastro para el análisis forense y descubrir la causa de los problemas o el origen de los ataques puede resultar más difícil o imposible.</t>
  </si>
  <si>
    <t>Si los administradores del sistema no son capaces de procesar eficazmente los archivos de registro, los intentos de ataque pueden pasar desapercibidos, lo que posiblemente lleve a un eventual compromiso del sistema.</t>
  </si>
  <si>
    <t>Registrar demasiada información puede hacer que los archivos de registro sean menos útiles para los analistas forenses y los desarrolladores cuando intentan diagnosticar un problema o recuperarse de un ataque.</t>
  </si>
  <si>
    <t>A menudo, las acciones realizadas por el código de control inyectado no se registran.</t>
  </si>
  <si>
    <t>Otro</t>
  </si>
  <si>
    <t>Alteración de la lógica de la ejecución</t>
  </si>
  <si>
    <t>Un atacante podría hacer que el software se saltara pasos críticos o los realizara en el orden equivocado, saltándose la lógica de negocio prevista. Esto a veces puede tener implicaciones de seguridad.</t>
  </si>
  <si>
    <t>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t>
  </si>
  <si>
    <t>Otros</t>
  </si>
  <si>
    <t>Un atacante puede ser capaz de destruir o corromper datos críticos en el recurso asociado, como la eliminación de registros de una base de datos.</t>
  </si>
  <si>
    <t>Pueden integrarse datos procedentes de una fuente no fiable (y posiblemente maliciosa).</t>
  </si>
  <si>
    <t>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t>
  </si>
  <si>
    <t>Si el software se basa en identificadores únicos e indescifrables para identificar un recurso, un atacante podría ser capaz de adivinar el identificador de un recurso que pertenece a otro usuario. El atacante podría entonces leer el recurso, o crear previamente un recurso con el mismo ID para impedir que el programa legítimo envíe correctamente el recurso al usuario previsto. Por ejemplo, un producto podría mantener la información de sesión en un archivo cuyo nombre se basa en un nombre de usuario. Un atacante podría pre-crear este archivo para un usuario víctima, y luego establecer los permisos para que la aplicación no pueda generar la sesión para la víctima, impidiendo que la víctima utilice la aplicación.</t>
  </si>
  <si>
    <t>En algunos casos puede ser posible eliminar archivos a los que un usuario malintencionado no tendría acceso de otro modo, como los archivos de registro.</t>
  </si>
  <si>
    <t>En algunos casos puede ser posible forzar al software a "fallar abierto" en caso de agotamiento de recursos. El estado del software - y posiblemente la funcionalidad de seguridad - puede entonces verse comprometida.</t>
  </si>
  <si>
    <t>Las condiciones de carrera de este tipo pueden emplearse para obtener acceso de lectura o escritura a recursos que normalmente no son legibles o escribibles por el usuario en cuestión.</t>
  </si>
  <si>
    <t>Estos fallos suelen dar a los atacantes acceso no autorizado a algunos datos o funcionalidades del sistema. Ocasionalmente, estos fallos comprometen todo el sistema. El impacto empresarial depende de las necesidades de protección de la aplicación y los datos.</t>
  </si>
  <si>
    <t>El recurso en cuestión, u otros recursos (a través del corrupto), pueden ser modificados de forma no deseada por un usuario malintencionado.</t>
  </si>
  <si>
    <t>El atacante vuelve en su contra la funcionalidad de seguridad del sistema.</t>
  </si>
  <si>
    <t>El usuario puede ser objeto de ataques de phishing al ser redirigido a una página que no es de confianza. El ataque de phishing puede apuntar a una página web controlada por un atacante que aparenta ser un sitio web de confianza. Los phishers pueden robar las credenciales del usuario y utilizarlas para acceder al sitio web legítimo.</t>
  </si>
  <si>
    <t>Cuando un mecanismo de protección se basa en valores aleatorios para restringir el acceso a un recurso sensible, como un identificador de sesión o una semilla para generar una clave criptográfica, se podría acceder al recurso protegido adivinando el identificador o la clave.</t>
  </si>
  <si>
    <t>El atacante puede obtener acceso a recursos que de otro modo no estarían autorizados.</t>
  </si>
  <si>
    <t>Varía según el contexto</t>
  </si>
  <si>
    <t>Un atacante puede acceder a cualquier funcionalidad que sea inadvertidamente accesible a la fuente.</t>
  </si>
  <si>
    <t>Las consecuencias pueden variar mucho, porque depende de qué objetos o métodos se están de-serializando, y cómo se utilizan. Asumir que el código en el objeto de-serializado es válido es peligroso y puede permitir la explotación.</t>
  </si>
  <si>
    <t>Impacto técnico</t>
  </si>
  <si>
    <t>El atacante puede ser capaz de crear o sobrescribir archivos críticos que se utilizan para ejecutar código, como programas o bibliotecas.</t>
  </si>
  <si>
    <t>El atacante puede ser capaz de sobrescribir o crear archivos críticos, como programas, bibliotecas o datos importantes. Si el archivo objetivo se utiliza para un mecanismo de seguridad, entonces el atacante puede ser capaz de eludir ese mecanismo. Por ejemplo, añadir una nueva cuenta al final de un archivo de contraseñas puede permitir a un atacante saltarse la autenticación.</t>
  </si>
  <si>
    <t>El atacante puede ser capaz de leer el contenido de archivos inesperados y exponer datos sensibles. Si el archivo objetivo se utiliza para un mecanismo de seguridad, entonces el atacante podría ser capaz de saltarse ese mecanismo. Por ejemplo, al leer un archivo de contraseñas, el atacante podría realizar ataques de fuerza bruta para adivinar contraseñas con el fin de entrar en una cuenta del sistema.</t>
  </si>
  <si>
    <t>El atacante puede sobrescribir, borrar o corromper archivos críticos inesperados como programas, bibliotecas o datos importantes. Esto puede impedir que el software funcione en absoluto y, en el caso de un mecanismo de protección como la autenticación, tiene el potencial de bloquear a todos los usuarios del software.</t>
  </si>
  <si>
    <t>El atacante puede ser capaz de leer información sensible</t>
  </si>
  <si>
    <t>Mantenibilidad reducida</t>
  </si>
  <si>
    <t>El atacante podría encontrar vulnerabilidades de componentes obsoletos y utilizarlas para explotar nuevos vectores de ataque.</t>
  </si>
  <si>
    <t>La aplicación puede operar sobre archivos inesperados. Esto puede violar la integridad si se escribe en el nombre del archivo, o si el nombre del archivo es para un programa u otra forma de código ejecutable.</t>
  </si>
  <si>
    <t>DoS: Crash, salida, o reinicio: consumo de recursos (otro)</t>
  </si>
  <si>
    <t>La aplicación puede operar sobre archivos inesperados. La disponibilidad puede verse afectada si el atacante especifica un archivo inesperado que la aplicación modifica. La disponibilidad también puede verse afectada si el atacante especifica un nombre de archivo para un archivo grande, o apunta a un dispositivo especial o a un archivo que no tiene el formato que la aplicación espera.</t>
  </si>
  <si>
    <t>Si el indicador HttpOnly no está activado, la información confidencial almacenada en la cookie puede quedar expuesta a terceros no deseados.</t>
  </si>
  <si>
    <t>Si la cookie en cuestión es una cookie de autenticación, entonces no establecer la bandera HttpOnly puede permitir a un adversario robar datos de autenticación (por ejemplo, un ID de sesión) y asumir la identidad del usuario.</t>
  </si>
  <si>
    <t>Un atacante que realice con éxito un ataque cross-site scripting o man-in-the-middle podrá leer el contenido de la cookie y exfiltrar la información obtenida.</t>
  </si>
  <si>
    <t>Dado que las bases de datos SQL suelen contener datos sensibles, la pérdida de confidencialidad es un problema frecuente con las vulnerabilidades de inyección SQL.</t>
  </si>
  <si>
    <t>Si se utilizan comandos SQL deficientes para comprobar los nombres de usuario y las contraseñas, puede ser posible conectarse a un sistema como otro usuario sin conocer previamente la contraseña.</t>
  </si>
  <si>
    <t>Si la información de autorización se mantiene en una base de datos SQL, puede ser posible cambiar esta información a través de la explotación exitosa de una vulnerabilidad de inyección SQL.</t>
  </si>
  <si>
    <t>Al igual que es posible leer información sensible, también es posible realizar cambios o incluso borrar esta información con un ataque de inyección SQL.</t>
  </si>
  <si>
    <t>Degradación de calidad</t>
  </si>
  <si>
    <t>El atacante está utilizando una función que no se actualiza</t>
  </si>
  <si>
    <t>El atacante obtiene información de una respuesta de mensaje de error</t>
  </si>
  <si>
    <t>Si un usuario malintencionado inyecta un carácter (como un punto y coma) que delimita el final de un comando y el comienzo de otro, puede ser posible insertar un comando completamente nuevo y no relacionado que no estaba previsto que se ejecutara.</t>
  </si>
  <si>
    <t>Las comunicaciones entre componentes pueden modificarse de forma inesperada. Pueden ejecutarse comandos inesperados, eludiendo otros mecanismos de seguridad. Los datos entrantes pueden ser malinterpretados.</t>
  </si>
  <si>
    <t>Un atacante podría incluir entradas que modifiquen la consulta LDAP, lo que permitiría la ejecución de comandos o código no deseados, la lectura o modificación de datos confidenciales u otros comportamientos no deseados.</t>
  </si>
  <si>
    <t>Un atacante podría manipular parámetros en la aplicación</t>
  </si>
  <si>
    <t>Si el sitio web no impone una defensa adicional contra ataques CSRF, no utilizar los valores 'Lax' o 'Strict' podría aumentar el riesgo de exposición a ataques CSRF. La probabilidad de violación de la integridad es baja porque un ataque con éxito no depende únicamente de un atributo SameSite inseguro. Para realizar un ataque CSRF se deben cumplir muchas condiciones, como la falta de tokens CSRF, la ausencia de confirmaciones para acciones sensibles en el sitio web, una cabecera "simple" "Content-Type" en la petición HTTP y muchas más.</t>
  </si>
  <si>
    <t>Un atacante podría permanecer registrado durante mucho tiempo, lo que podría reutilizar ID antiguos o eliminados y referencias directas.</t>
  </si>
  <si>
    <t>La aplicación no invalida ningún identificador de sesión existente y da a un atacante la oportunidad de robar sesiones autenticadas.</t>
  </si>
  <si>
    <t>La confianza puede asignarse a una entidad que no es quien dice ser.</t>
  </si>
  <si>
    <t>La aplicación no utiliza o utiliza incorrectamente un mecanismo de protección que proporciona defensa suficiente contra ataques dirigidos contra el producto.</t>
  </si>
  <si>
    <t>El atacante puede utilizar una ruta o canal alternativo que no requiera autenticación.</t>
  </si>
  <si>
    <t>Cuando la autorización, autenticación u otro mecanismo de protección se basa en entidades CAPTCHA para garantizar que sólo los actores humanos pueden acceder a cierta funcionalidad, entonces un atacante automatizado como un bot puede acceder a la funcionalidad restringida adivinando el CAPTCHA.</t>
  </si>
  <si>
    <t>Los usuarios podrían ser bloqueados de sus cuentas.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</si>
</sst>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8">
    <font>
      <sz val="10.0"/>
      <color rgb="FF000000"/>
      <name val="Arial"/>
      <scheme val="minor"/>
    </font>
    <font>
      <b/>
      <sz val="10.0"/>
      <color rgb="FF000000"/>
      <name val="Arial"/>
    </font>
    <font>
      <sz val="10.0"/>
      <color rgb="FF000000"/>
      <name val="Arial"/>
    </font>
    <font>
      <u/>
      <sz val="10.0"/>
      <color rgb="FF000000"/>
      <name val="Arial"/>
    </font>
    <font>
      <sz val="10.0"/>
      <color theme="1"/>
      <name val="Arial"/>
    </font>
    <font>
      <u/>
      <sz val="10.0"/>
      <color rgb="FF0000FF"/>
      <name val="Arial"/>
    </font>
    <font>
      <u/>
      <sz val="10.0"/>
      <color rgb="FF000000"/>
      <name val="Arial"/>
    </font>
    <font>
      <u/>
      <sz val="10.0"/>
      <color rgb="FF0000FF"/>
      <name val="Arial"/>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left" shrinkToFit="0" vertical="top" wrapText="0"/>
    </xf>
    <xf borderId="0" fillId="0" fontId="1" numFmtId="1" xfId="0" applyAlignment="1" applyFont="1" applyNumberFormat="1">
      <alignment horizontal="left" shrinkToFit="0" vertical="top" wrapText="0"/>
    </xf>
    <xf borderId="1" fillId="2" fontId="1" numFmtId="0" xfId="0" applyAlignment="1" applyBorder="1" applyFill="1" applyFont="1">
      <alignment horizontal="left" shrinkToFit="0" vertical="top" wrapText="0"/>
    </xf>
    <xf borderId="1" fillId="2" fontId="1" numFmtId="1" xfId="0" applyAlignment="1" applyBorder="1" applyFont="1" applyNumberFormat="1">
      <alignment horizontal="left" shrinkToFit="0" vertical="top" wrapText="0"/>
    </xf>
    <xf borderId="1" fillId="2" fontId="1" numFmtId="49" xfId="0" applyAlignment="1" applyBorder="1" applyFont="1" applyNumberFormat="1">
      <alignment horizontal="left" shrinkToFit="0" vertical="top" wrapText="0"/>
    </xf>
    <xf borderId="0" fillId="0" fontId="2" numFmtId="0" xfId="0" applyAlignment="1" applyFont="1">
      <alignment horizontal="left" shrinkToFit="0" vertical="top" wrapText="0"/>
    </xf>
    <xf borderId="0" fillId="0" fontId="2" numFmtId="1" xfId="0" applyAlignment="1" applyFont="1" applyNumberFormat="1">
      <alignment horizontal="left" shrinkToFit="0" vertical="top" wrapText="0"/>
    </xf>
    <xf borderId="0" fillId="0" fontId="3" numFmtId="0" xfId="0" applyAlignment="1" applyFont="1">
      <alignment horizontal="left" shrinkToFit="0" vertical="top" wrapText="0"/>
    </xf>
    <xf borderId="1" fillId="2" fontId="2" numFmtId="0" xfId="0" applyAlignment="1" applyBorder="1" applyFont="1">
      <alignment horizontal="left" shrinkToFit="0" vertical="top" wrapText="0"/>
    </xf>
    <xf borderId="1" fillId="2" fontId="2" numFmtId="1" xfId="0" applyAlignment="1" applyBorder="1" applyFont="1" applyNumberFormat="1">
      <alignment horizontal="left" shrinkToFit="0" vertical="top" wrapText="0"/>
    </xf>
    <xf borderId="1" fillId="2" fontId="2" numFmtId="164" xfId="0" applyAlignment="1" applyBorder="1" applyFont="1" applyNumberFormat="1">
      <alignment horizontal="left" shrinkToFit="0" vertical="top" wrapText="0"/>
    </xf>
    <xf borderId="0" fillId="0" fontId="2" numFmtId="49" xfId="0" applyAlignment="1" applyFont="1" applyNumberFormat="1">
      <alignment horizontal="left" shrinkToFit="0" vertical="top" wrapText="0"/>
    </xf>
    <xf borderId="0" fillId="0" fontId="4" numFmtId="49" xfId="0" applyAlignment="1" applyFont="1" applyNumberFormat="1">
      <alignment horizontal="left" shrinkToFit="0" vertical="top" wrapText="0"/>
    </xf>
    <xf borderId="0" fillId="0" fontId="4" numFmtId="0" xfId="0" applyAlignment="1" applyFont="1">
      <alignment horizontal="left" shrinkToFit="0" vertical="top" wrapText="0"/>
    </xf>
    <xf borderId="0" fillId="0" fontId="4" numFmtId="1" xfId="0" applyAlignment="1" applyFont="1" applyNumberFormat="1">
      <alignment horizontal="left" shrinkToFit="0" vertical="top" wrapText="0"/>
    </xf>
    <xf borderId="1" fillId="2" fontId="4" numFmtId="0" xfId="0" applyAlignment="1" applyBorder="1" applyFont="1">
      <alignment horizontal="left" shrinkToFit="0" vertical="top" wrapText="0"/>
    </xf>
    <xf borderId="1" fillId="2" fontId="4" numFmtId="1" xfId="0" applyAlignment="1" applyBorder="1" applyFont="1" applyNumberFormat="1">
      <alignment horizontal="left" shrinkToFit="0" vertical="top" wrapText="0"/>
    </xf>
    <xf borderId="0" fillId="0" fontId="5" numFmtId="0" xfId="0" applyAlignment="1" applyFont="1">
      <alignment horizontal="left" shrinkToFit="0" vertical="top" wrapText="0"/>
    </xf>
    <xf borderId="1" fillId="3" fontId="4" numFmtId="49" xfId="0" applyAlignment="1" applyBorder="1" applyFill="1" applyFont="1" applyNumberFormat="1">
      <alignment horizontal="left" shrinkToFit="0" vertical="top" wrapText="0"/>
    </xf>
    <xf borderId="1" fillId="3" fontId="4" numFmtId="0" xfId="0" applyAlignment="1" applyBorder="1" applyFont="1">
      <alignment horizontal="left" shrinkToFit="0" vertical="top" wrapText="0"/>
    </xf>
    <xf borderId="1" fillId="3" fontId="4" numFmtId="1" xfId="0" applyAlignment="1" applyBorder="1" applyFont="1" applyNumberFormat="1">
      <alignment horizontal="left" shrinkToFit="0" vertical="top" wrapText="0"/>
    </xf>
    <xf borderId="1" fillId="3" fontId="2" numFmtId="0" xfId="0" applyAlignment="1" applyBorder="1" applyFont="1">
      <alignment horizontal="left" shrinkToFit="0" vertical="top" wrapText="0"/>
    </xf>
    <xf borderId="1" fillId="3" fontId="2" numFmtId="1" xfId="0" applyAlignment="1" applyBorder="1" applyFont="1" applyNumberFormat="1">
      <alignment horizontal="left" shrinkToFit="0" vertical="top" wrapText="0"/>
    </xf>
    <xf borderId="1" fillId="2" fontId="2" numFmtId="49" xfId="0" applyAlignment="1" applyBorder="1" applyFont="1" applyNumberFormat="1">
      <alignment horizontal="left" shrinkToFit="0" vertical="top" wrapText="0"/>
    </xf>
    <xf borderId="0" fillId="0" fontId="2" numFmtId="0" xfId="0" applyAlignment="1" applyFont="1">
      <alignment horizontal="left" shrinkToFit="0" vertical="top" wrapText="0"/>
    </xf>
    <xf borderId="0" fillId="0" fontId="1" numFmtId="1" xfId="0" applyAlignment="1" applyFont="1" applyNumberFormat="1">
      <alignment horizontal="left" vertical="center"/>
    </xf>
    <xf borderId="0" fillId="0" fontId="1" numFmtId="164" xfId="0" applyAlignment="1" applyFont="1" applyNumberFormat="1">
      <alignment horizontal="left" vertical="center"/>
    </xf>
    <xf borderId="0" fillId="0" fontId="1" numFmtId="49" xfId="0" applyAlignment="1" applyFont="1" applyNumberFormat="1">
      <alignment horizontal="left" vertical="center"/>
    </xf>
    <xf borderId="0" fillId="0" fontId="1" numFmtId="0" xfId="0" applyAlignment="1" applyFont="1">
      <alignment horizontal="left" vertical="center"/>
    </xf>
    <xf borderId="0" fillId="0" fontId="2" numFmtId="1" xfId="0" applyAlignment="1" applyFont="1" applyNumberFormat="1">
      <alignment horizontal="left" vertical="center"/>
    </xf>
    <xf borderId="0" fillId="0" fontId="2" numFmtId="164" xfId="0" applyAlignment="1" applyFont="1" applyNumberFormat="1">
      <alignment horizontal="left" vertical="center"/>
    </xf>
    <xf borderId="0" fillId="0" fontId="2" numFmtId="49" xfId="0" applyAlignment="1" applyFont="1" applyNumberFormat="1">
      <alignment horizontal="left" vertical="center"/>
    </xf>
    <xf borderId="0" fillId="0" fontId="2" numFmtId="0" xfId="0" applyAlignment="1" applyFont="1">
      <alignment horizontal="left" vertical="center"/>
    </xf>
    <xf borderId="0" fillId="0" fontId="4" numFmtId="49" xfId="0" applyFont="1" applyNumberFormat="1"/>
    <xf borderId="0" fillId="0" fontId="4" numFmtId="0" xfId="0" applyFont="1"/>
    <xf borderId="0" fillId="0" fontId="4" numFmtId="164" xfId="0" applyFont="1" applyNumberFormat="1"/>
    <xf borderId="0" fillId="0" fontId="4" numFmtId="0" xfId="0" applyAlignment="1" applyFont="1">
      <alignment horizontal="left" vertical="center"/>
    </xf>
    <xf borderId="0" fillId="0" fontId="1" numFmtId="0" xfId="0" applyAlignment="1" applyFont="1">
      <alignment horizontal="left" vertical="top"/>
    </xf>
    <xf borderId="0" fillId="0" fontId="1" numFmtId="1" xfId="0" applyAlignment="1" applyFont="1" applyNumberFormat="1">
      <alignment horizontal="left" vertical="top"/>
    </xf>
    <xf borderId="1" fillId="2" fontId="1" numFmtId="0" xfId="0" applyAlignment="1" applyBorder="1" applyFont="1">
      <alignment horizontal="left" vertical="top"/>
    </xf>
    <xf borderId="1" fillId="2" fontId="1" numFmtId="1" xfId="0" applyAlignment="1" applyBorder="1" applyFont="1" applyNumberFormat="1">
      <alignment horizontal="left" vertical="top"/>
    </xf>
    <xf borderId="1" fillId="2" fontId="1" numFmtId="49" xfId="0" applyAlignment="1" applyBorder="1" applyFont="1" applyNumberFormat="1">
      <alignment horizontal="left" vertical="top"/>
    </xf>
    <xf borderId="0" fillId="0" fontId="2" numFmtId="0" xfId="0" applyAlignment="1" applyFont="1">
      <alignment horizontal="left" vertical="top"/>
    </xf>
    <xf borderId="0" fillId="0" fontId="2" numFmtId="1" xfId="0" applyAlignment="1" applyFont="1" applyNumberFormat="1">
      <alignment horizontal="left" vertical="top"/>
    </xf>
    <xf borderId="0" fillId="0" fontId="6" numFmtId="0" xfId="0" applyAlignment="1" applyFont="1">
      <alignment horizontal="left" vertical="top"/>
    </xf>
    <xf borderId="1" fillId="2" fontId="2" numFmtId="0" xfId="0" applyAlignment="1" applyBorder="1" applyFont="1">
      <alignment horizontal="left" vertical="top"/>
    </xf>
    <xf borderId="1" fillId="2" fontId="2" numFmtId="1" xfId="0" applyAlignment="1" applyBorder="1" applyFont="1" applyNumberFormat="1">
      <alignment horizontal="left" vertical="top"/>
    </xf>
    <xf borderId="1" fillId="2" fontId="2" numFmtId="164" xfId="0" applyAlignment="1" applyBorder="1" applyFont="1" applyNumberFormat="1">
      <alignment horizontal="left" vertical="top"/>
    </xf>
    <xf borderId="0" fillId="0" fontId="2" numFmtId="49" xfId="0" applyAlignment="1" applyFont="1" applyNumberFormat="1">
      <alignment horizontal="left" vertical="top"/>
    </xf>
    <xf borderId="0" fillId="0" fontId="4" numFmtId="49" xfId="0" applyAlignment="1" applyFont="1" applyNumberFormat="1">
      <alignment horizontal="left" vertical="top"/>
    </xf>
    <xf borderId="0" fillId="0" fontId="4" numFmtId="0" xfId="0" applyAlignment="1" applyFont="1">
      <alignment horizontal="left" vertical="top"/>
    </xf>
    <xf borderId="0" fillId="0" fontId="4" numFmtId="1" xfId="0" applyAlignment="1" applyFont="1" applyNumberFormat="1">
      <alignment horizontal="left" vertical="top"/>
    </xf>
    <xf borderId="1" fillId="2" fontId="4" numFmtId="0" xfId="0" applyAlignment="1" applyBorder="1" applyFont="1">
      <alignment horizontal="left" vertical="top"/>
    </xf>
    <xf borderId="1" fillId="2" fontId="4" numFmtId="1" xfId="0" applyAlignment="1" applyBorder="1" applyFont="1" applyNumberFormat="1">
      <alignment horizontal="left" vertical="top"/>
    </xf>
    <xf borderId="0" fillId="0" fontId="7" numFmtId="0" xfId="0" applyAlignment="1" applyFont="1">
      <alignment horizontal="left" vertical="top"/>
    </xf>
    <xf borderId="1" fillId="3" fontId="4" numFmtId="49" xfId="0" applyAlignment="1" applyBorder="1" applyFont="1" applyNumberFormat="1">
      <alignment vertical="top"/>
    </xf>
    <xf borderId="1" fillId="3" fontId="4" numFmtId="0" xfId="0" applyAlignment="1" applyBorder="1" applyFont="1">
      <alignment vertical="top"/>
    </xf>
    <xf borderId="1" fillId="3" fontId="4" numFmtId="1" xfId="0" applyAlignment="1" applyBorder="1" applyFont="1" applyNumberFormat="1">
      <alignment vertical="top"/>
    </xf>
    <xf borderId="1" fillId="2" fontId="4" numFmtId="0" xfId="0" applyAlignment="1" applyBorder="1" applyFont="1">
      <alignment vertical="top"/>
    </xf>
    <xf borderId="1" fillId="2" fontId="4" numFmtId="1" xfId="0" applyAlignment="1" applyBorder="1" applyFont="1" applyNumberFormat="1">
      <alignment vertical="top"/>
    </xf>
    <xf borderId="0" fillId="0" fontId="4" numFmtId="0" xfId="0" applyAlignment="1" applyFont="1">
      <alignment vertical="top"/>
    </xf>
    <xf borderId="1" fillId="3" fontId="2" numFmtId="1" xfId="0" applyAlignment="1" applyBorder="1" applyFont="1" applyNumberFormat="1">
      <alignment vertical="top"/>
    </xf>
    <xf borderId="1" fillId="2" fontId="2" numFmtId="1" xfId="0" applyAlignment="1" applyBorder="1" applyFont="1" applyNumberFormat="1">
      <alignment vertical="top"/>
    </xf>
    <xf borderId="1" fillId="2" fontId="2" numFmtId="164" xfId="0" applyAlignment="1" applyBorder="1" applyFont="1" applyNumberFormat="1">
      <alignment vertical="top"/>
    </xf>
    <xf borderId="1" fillId="2" fontId="2" numFmtId="49" xfId="0" applyAlignment="1" applyBorder="1" applyFont="1" applyNumberFormat="1">
      <alignment horizontal="left" vertical="top"/>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4">
    <tableStyle count="3" pivot="0" name="vulns_ENG-style">
      <tableStyleElement dxfId="1" type="headerRow"/>
      <tableStyleElement dxfId="2" type="firstRowStripe"/>
      <tableStyleElement dxfId="3" type="secondRowStripe"/>
    </tableStyle>
    <tableStyle count="3" pivot="0" name="impact_ENG-style">
      <tableStyleElement dxfId="1" type="headerRow"/>
      <tableStyleElement dxfId="2" type="firstRowStripe"/>
      <tableStyleElement dxfId="3" type="secondRowStripe"/>
    </tableStyle>
    <tableStyle count="3" pivot="0" name="vulns_ESP-style">
      <tableStyleElement dxfId="1" type="headerRow"/>
      <tableStyleElement dxfId="2" type="firstRowStripe"/>
      <tableStyleElement dxfId="3" type="secondRowStripe"/>
    </tableStyle>
    <tableStyle count="3" pivot="0" name="impact_ESP-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K123" displayName="Table_1" id="1">
  <tableColumns count="3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s>
  <tableStyleInfo name="vulns_ENG-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T117" displayName="Table_2" id="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impact_ENG-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K123" displayName="Table_3" id="3">
  <tableColumns count="3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s>
  <tableStyleInfo name="vulns_ESP-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T117" displayName="Table_4" id="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impact_ESP-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we.mitre.org/data/definitions/521.html" TargetMode="External"/><Relationship Id="rId84" Type="http://schemas.openxmlformats.org/officeDocument/2006/relationships/hyperlink" Target="https://owasp.org/www-project-web-security-testing-guide/latest/4-Web_Application_Security_Testing/08-Testing_for_Error_Handling/01-Testing_For_Improper_Error_Handling" TargetMode="External"/><Relationship Id="rId83" Type="http://schemas.openxmlformats.org/officeDocument/2006/relationships/hyperlink" Target="https://cwe.mitre.org/data/definitions/918.html" TargetMode="External"/><Relationship Id="rId42" Type="http://schemas.openxmlformats.org/officeDocument/2006/relationships/hyperlink" Target="https://owasp.org/www-project-web-security-testing-guide/latest/4-Web_Application_Security_Testing/04-Authentication_Testing/03-Testing_for_Weak_Lock_Out_Mechanism" TargetMode="External"/><Relationship Id="rId86" Type="http://schemas.openxmlformats.org/officeDocument/2006/relationships/hyperlink" Target="https://cwe.mitre.org/data/definitions/502.html" TargetMode="External"/><Relationship Id="rId41" Type="http://schemas.openxmlformats.org/officeDocument/2006/relationships/hyperlink" Target="https://owasp.org/www-project-web-security-testing-guide/latest/4-Web_Application_Security_Testing/04-Authentication_Testing/03-Testing_for_Weak_Lock_Out_Mechanism" TargetMode="External"/><Relationship Id="rId85" Type="http://schemas.openxmlformats.org/officeDocument/2006/relationships/hyperlink" Target="https://owasp.org/www-project-web-security-testing-guide/latest/4-Web_Application_Security_Testing/10-Business_Logic_Testing/06-Testing_for_the_Circumvention_of_Work_Flows" TargetMode="External"/><Relationship Id="rId44" Type="http://schemas.openxmlformats.org/officeDocument/2006/relationships/hyperlink" Target="https://owasp.org/www-project-web-security-testing-guide/latest/4-Web_Application_Security_Testing/04-Authentication_Testing/04-Testing_for_Bypassing_Authentication_Schema" TargetMode="External"/><Relationship Id="rId88" Type="http://schemas.openxmlformats.org/officeDocument/2006/relationships/hyperlink" Target="https://cwe.mitre.org/data/definitions/20.html" TargetMode="External"/><Relationship Id="rId43" Type="http://schemas.openxmlformats.org/officeDocument/2006/relationships/hyperlink" Target="https://cwe.mitre.org/data/definitions/521.html" TargetMode="External"/><Relationship Id="rId87" Type="http://schemas.openxmlformats.org/officeDocument/2006/relationships/hyperlink" Target="https://cwe.mitre.org/data/definitions/601.html" TargetMode="External"/><Relationship Id="rId46"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45" Type="http://schemas.openxmlformats.org/officeDocument/2006/relationships/hyperlink" Target="https://owasp.org/www-project-web-security-testing-guide/latest/4-Web_Application_Security_Testing/04-Authentication_Testing/05-Testing_for_Vulnerable_Remember_Password" TargetMode="External"/><Relationship Id="rId89" Type="http://schemas.openxmlformats.org/officeDocument/2006/relationships/hyperlink" Target="https://cwe.mitre.org/data/definitions/20.html" TargetMode="External"/><Relationship Id="rId80" Type="http://schemas.openxmlformats.org/officeDocument/2006/relationships/hyperlink" Target="https://cwe.mitre.org/data/definitions/78.html" TargetMode="External"/><Relationship Id="rId82" Type="http://schemas.openxmlformats.org/officeDocument/2006/relationships/hyperlink" Target="https://portswigger.net/research/server-side-template-injection" TargetMode="External"/><Relationship Id="rId81" Type="http://schemas.openxmlformats.org/officeDocument/2006/relationships/hyperlink" Target="https://owasp.org/www-project-web-security-testing-guide/latest/4-Web_Application_Security_Testing/07-Input_Validation_Testing/17-Testing_for_Host_Header_Injection" TargetMode="External"/><Relationship Id="rId1" Type="http://schemas.openxmlformats.org/officeDocument/2006/relationships/hyperlink" Target="https://owasp.org/www-project-web-security-testing-guide/stable/4-Web_Application_Security_Testing/01-Information_Gathering/01-Conduct_Search_Engine_Discovery_Reconnaissance_for_Information_Leakage" TargetMode="External"/><Relationship Id="rId2" Type="http://schemas.openxmlformats.org/officeDocument/2006/relationships/hyperlink" Target="https://wiki.owasp.org/index.php/Testing_for_Web_Application_Fingerprint_(OWASP-IG-004)" TargetMode="External"/><Relationship Id="rId3" Type="http://schemas.openxmlformats.org/officeDocument/2006/relationships/hyperlink" Target="https://owasp.org/www-project-web-security-testing-guide/v42/4-Web_Application_Security_Testing/01-Information_Gathering/08-Fingerprint_Web_Application_Framework" TargetMode="External"/><Relationship Id="rId4" Type="http://schemas.openxmlformats.org/officeDocument/2006/relationships/hyperlink" Target="https://developers.google.com/search/docs/advanced/robots/intro" TargetMode="External"/><Relationship Id="rId9" Type="http://schemas.openxmlformats.org/officeDocument/2006/relationships/hyperlink" Target="https://cwe.mitre.org/data/definitions/540.html" TargetMode="External"/><Relationship Id="rId48" Type="http://schemas.openxmlformats.org/officeDocument/2006/relationships/hyperlink" Target="https://owasp.org/www-project-web-security-testing-guide/latest/4-Web_Application_Security_Testing/05-Authorization_Testing/01-Testing_Directory_Traversal_File_Include" TargetMode="External"/><Relationship Id="rId47"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49" Type="http://schemas.openxmlformats.org/officeDocument/2006/relationships/hyperlink" Target="https://owasp.org/www-project-web-security-testing-guide/latest/4-Web_Application_Security_Testing/05-Authorization_Testing/04-Testing_for_Insecure_Direct_Object_References" TargetMode="External"/><Relationship Id="rId5" Type="http://schemas.openxmlformats.org/officeDocument/2006/relationships/hyperlink" Target="https://cwe.mitre.org/data/definitions/200.html" TargetMode="External"/><Relationship Id="rId6" Type="http://schemas.openxmlformats.org/officeDocument/2006/relationships/hyperlink" Target="https://cwe.mitre.org/data/definitions/200.html" TargetMode="External"/><Relationship Id="rId7" Type="http://schemas.openxmlformats.org/officeDocument/2006/relationships/hyperlink" Target="https://cwe.mitre.org/data/definitions/200.html" TargetMode="External"/><Relationship Id="rId8" Type="http://schemas.openxmlformats.org/officeDocument/2006/relationships/hyperlink" Target="https://cwe.mitre.org/data/definitions/540.html" TargetMode="External"/><Relationship Id="rId73" Type="http://schemas.openxmlformats.org/officeDocument/2006/relationships/hyperlink" Target="https://cwe.mitre.org/data/definitions/94.html" TargetMode="External"/><Relationship Id="rId72" Type="http://schemas.openxmlformats.org/officeDocument/2006/relationships/hyperlink" Target="https://cwe.mitre.org/data/definitions/96.html" TargetMode="External"/><Relationship Id="rId31" Type="http://schemas.openxmlformats.org/officeDocument/2006/relationships/hyperlink" Target="https://owasp.org/www-project-top-ten/2017/A6_2017-Security_Misconfiguration" TargetMode="External"/><Relationship Id="rId75" Type="http://schemas.openxmlformats.org/officeDocument/2006/relationships/hyperlink" Target="https://cwe.mitre.org/data/definitions/73.html" TargetMode="External"/><Relationship Id="rId30" Type="http://schemas.openxmlformats.org/officeDocument/2006/relationships/hyperlink" Target="https://owasp.org/www-project-top-ten/2017/A6_2017-Security_Misconfiguration" TargetMode="External"/><Relationship Id="rId74" Type="http://schemas.openxmlformats.org/officeDocument/2006/relationships/hyperlink" Target="https://cwe.mitre.org/data/definitions/35.html" TargetMode="External"/><Relationship Id="rId33" Type="http://schemas.openxmlformats.org/officeDocument/2006/relationships/hyperlink" Target="https://owasp.org/www-project-top-ten/2017/A6_2017-Security_Misconfiguration" TargetMode="External"/><Relationship Id="rId77" Type="http://schemas.openxmlformats.org/officeDocument/2006/relationships/hyperlink" Target="https://owasp.org/www-project-web-security-testing-guide/latest/4-Web_Application_Security_Testing/07-Input_Validation_Testing/11.1-Testing_for_File_Inclusion" TargetMode="External"/><Relationship Id="rId32" Type="http://schemas.openxmlformats.org/officeDocument/2006/relationships/hyperlink" Target="https://owasp.org/www-project-top-ten/2017/A6_2017-Security_Misconfiguration" TargetMode="External"/><Relationship Id="rId76" Type="http://schemas.openxmlformats.org/officeDocument/2006/relationships/hyperlink" Target="https://owasp.org/www-project-web-security-testing-guide/latest/4-Web_Application_Security_Testing/07-Input_Validation_Testing/11.1-Testing_for_File_Inclusion" TargetMode="External"/><Relationship Id="rId35" Type="http://schemas.openxmlformats.org/officeDocument/2006/relationships/hyperlink" Target="https://owasp.org/www-project-top-ten/2017/A6_2017-Security_Misconfiguration" TargetMode="External"/><Relationship Id="rId79" Type="http://schemas.openxmlformats.org/officeDocument/2006/relationships/hyperlink" Target="https://cwe.mitre.org/data/definitions/284.html" TargetMode="External"/><Relationship Id="rId34" Type="http://schemas.openxmlformats.org/officeDocument/2006/relationships/hyperlink" Target="https://owasp.org/www-project-top-ten/2017/A6_2017-Security_Misconfiguration" TargetMode="External"/><Relationship Id="rId78" Type="http://schemas.openxmlformats.org/officeDocument/2006/relationships/hyperlink" Target="https://owasp.org/www-project-web-security-testing-guide/latest/4-Web_Application_Security_Testing/07-Input_Validation_Testing/11.1-Testing_for_File_Inclusion" TargetMode="External"/><Relationship Id="rId71" Type="http://schemas.openxmlformats.org/officeDocument/2006/relationships/hyperlink" Target="https://cwe.mitre.org/data/definitions/611.html" TargetMode="External"/><Relationship Id="rId70" Type="http://schemas.openxmlformats.org/officeDocument/2006/relationships/hyperlink" Target="https://cwe.mitre.org/data/definitions/90.html" TargetMode="External"/><Relationship Id="rId37" Type="http://schemas.openxmlformats.org/officeDocument/2006/relationships/hyperlink" Target="https://owasp.org/www-project-web-security-testing-guide/latest/4-Web_Application_Security_Testing/02-Configuration_and_Deployment_Management_Testing/09-Test_File_Permission" TargetMode="External"/><Relationship Id="rId36" Type="http://schemas.openxmlformats.org/officeDocument/2006/relationships/hyperlink" Target="https://owasp.org/www-project-top-ten/2017/A6_2017-Security_Misconfiguration" TargetMode="External"/><Relationship Id="rId39" Type="http://schemas.openxmlformats.org/officeDocument/2006/relationships/hyperlink" Target="https://owasp.org/www-project-web-security-testing-guide/latest/4-Web_Application_Security_Testing/03-Identity_Management_Testing/02-Test_User_Registration_Process" TargetMode="External"/><Relationship Id="rId38" Type="http://schemas.openxmlformats.org/officeDocument/2006/relationships/hyperlink" Target="https://owasp.org/www-project-web-security-testing-guide/latest/4-Web_Application_Security_Testing/03-Identity_Management_Testing/04-Testing_for_Account_Enumeration_and_Guessable_User_Account" TargetMode="External"/><Relationship Id="rId62" Type="http://schemas.openxmlformats.org/officeDocument/2006/relationships/hyperlink" Target="https://cwe.mitre.org/data/definitions/79.html" TargetMode="External"/><Relationship Id="rId61" Type="http://schemas.openxmlformats.org/officeDocument/2006/relationships/hyperlink" Target="https://cwe.mitre.org/data/definitions/79.html" TargetMode="External"/><Relationship Id="rId20"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64" Type="http://schemas.openxmlformats.org/officeDocument/2006/relationships/hyperlink" Target="https://www.owasp.org/index.php/SQL_Injection" TargetMode="External"/><Relationship Id="rId63" Type="http://schemas.openxmlformats.org/officeDocument/2006/relationships/hyperlink" Target="https://capec.mitre.org/data/definitions/460.html" TargetMode="External"/><Relationship Id="rId22"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66" Type="http://schemas.openxmlformats.org/officeDocument/2006/relationships/hyperlink" Target="https://cwe.mitre.org/data/definitions/89.html" TargetMode="External"/><Relationship Id="rId21"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65" Type="http://schemas.openxmlformats.org/officeDocument/2006/relationships/hyperlink" Target="https://cwe.mitre.org/data/definitions/89.html" TargetMode="External"/><Relationship Id="rId24" Type="http://schemas.openxmlformats.org/officeDocument/2006/relationships/hyperlink" Target="https://owasp.org/www-project-web-security-testing-guide/latest/4-Web_Application_Security_Testing/02-Configuration_and_Deployment_Management_Testing/02-Test_Application_Platform_Configuration" TargetMode="External"/><Relationship Id="rId68" Type="http://schemas.openxmlformats.org/officeDocument/2006/relationships/hyperlink" Target="https://cwe.mitre.org/data/definitions/89.html" TargetMode="External"/><Relationship Id="rId23"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67" Type="http://schemas.openxmlformats.org/officeDocument/2006/relationships/hyperlink" Target="https://cwe.mitre.org/data/definitions/89.html" TargetMode="External"/><Relationship Id="rId60" Type="http://schemas.openxmlformats.org/officeDocument/2006/relationships/hyperlink" Target="https://owasp.org/www-community/attacks/Session_hijacking_attack" TargetMode="External"/><Relationship Id="rId26" Type="http://schemas.openxmlformats.org/officeDocument/2006/relationships/hyperlink" Target="https://cwe.mitre.org/data/definitions/16.html" TargetMode="External"/><Relationship Id="rId25" Type="http://schemas.openxmlformats.org/officeDocument/2006/relationships/hyperlink" Target="https://cwe.mitre.org/data/definitions/530.html" TargetMode="External"/><Relationship Id="rId69" Type="http://schemas.openxmlformats.org/officeDocument/2006/relationships/hyperlink" Target="https://cwe.mitre.org/data/definitions/89.html" TargetMode="External"/><Relationship Id="rId28" Type="http://schemas.openxmlformats.org/officeDocument/2006/relationships/hyperlink" Target="https://owasp.org/www-project-top-ten/2017/A6_2017-Security_Misconfiguration" TargetMode="External"/><Relationship Id="rId27" Type="http://schemas.openxmlformats.org/officeDocument/2006/relationships/hyperlink" Target="https://owasp.org/www-project-top-ten/2017/A6_2017-Security_Misconfiguration" TargetMode="External"/><Relationship Id="rId29" Type="http://schemas.openxmlformats.org/officeDocument/2006/relationships/hyperlink" Target="https://owasp.org/www-project-top-ten/2017/A6_2017-Security_Misconfiguration" TargetMode="External"/><Relationship Id="rId51" Type="http://schemas.openxmlformats.org/officeDocument/2006/relationships/hyperlink" Target="https://cwe.mitre.org/data/definitions/614.html" TargetMode="External"/><Relationship Id="rId50" Type="http://schemas.openxmlformats.org/officeDocument/2006/relationships/hyperlink" Target="https://owasp.org/www-project-web-security-testing-guide/latest/4-Web_Application_Security_Testing/06-Session_Management_Testing/01-Testing_for_Session_Management_Schema" TargetMode="External"/><Relationship Id="rId94" Type="http://schemas.openxmlformats.org/officeDocument/2006/relationships/table" Target="../tables/table1.xml"/><Relationship Id="rId53" Type="http://schemas.openxmlformats.org/officeDocument/2006/relationships/hyperlink" Target="https://cwe.mitre.org/data/definitions/1275.html" TargetMode="External"/><Relationship Id="rId52" Type="http://schemas.openxmlformats.org/officeDocument/2006/relationships/hyperlink" Target="https://cwe.mitre.org/data/definitions/614.html" TargetMode="External"/><Relationship Id="rId11" Type="http://schemas.openxmlformats.org/officeDocument/2006/relationships/hyperlink" Target="https://owasp.org/www-project-web-security-testing-guide/latest/4-Web_Application_Security_Testing/01-Information_Gathering/08-Fingerprint_Web_Application_Framework" TargetMode="External"/><Relationship Id="rId55" Type="http://schemas.openxmlformats.org/officeDocument/2006/relationships/hyperlink" Target="https://owasp.org/www-community/Session_Timeout" TargetMode="External"/><Relationship Id="rId10" Type="http://schemas.openxmlformats.org/officeDocument/2006/relationships/hyperlink" Target="https://owasp.org/www-project-web-security-testing-guide/latest/4-Web_Application_Security_Testing/01-Information_Gathering/05-Review_Webpage_Content_for_Information_Leakage" TargetMode="External"/><Relationship Id="rId54" Type="http://schemas.openxmlformats.org/officeDocument/2006/relationships/hyperlink" Target="https://owasp.org/www-project-web-security-testing-guide/latest/4-Web_Application_Security_Testing/06-Session_Management_Testing/02-Testing_for_Cookies_Attributes" TargetMode="External"/><Relationship Id="rId13" Type="http://schemas.openxmlformats.org/officeDocument/2006/relationships/hyperlink" Target="https://cwe.mitre.org/data/definitions/548.html" TargetMode="External"/><Relationship Id="rId57" Type="http://schemas.openxmlformats.org/officeDocument/2006/relationships/hyperlink" Target="https://cwe.mitre.org/data/definitions/287.html" TargetMode="External"/><Relationship Id="rId12" Type="http://schemas.openxmlformats.org/officeDocument/2006/relationships/hyperlink" Target="https://cwe.mitre.org/data/definitions/538.html" TargetMode="External"/><Relationship Id="rId56" Type="http://schemas.openxmlformats.org/officeDocument/2006/relationships/hyperlink" Target="https://owasp.org/www-project-web-security-testing-guide/latest/4-Web_Application_Security_Testing/06-Session_Management_Testing/03-Testing_for_Session_Fixation" TargetMode="External"/><Relationship Id="rId91" Type="http://schemas.openxmlformats.org/officeDocument/2006/relationships/hyperlink" Target="https://stackoverflow.com/questions/1653308/access-control-allow-origin-multiple-origin-domains" TargetMode="External"/><Relationship Id="rId90" Type="http://schemas.openxmlformats.org/officeDocument/2006/relationships/hyperlink" Target="https://cwe.mitre.org/data/definitions/79.html" TargetMode="External"/><Relationship Id="rId92" Type="http://schemas.openxmlformats.org/officeDocument/2006/relationships/drawing" Target="../drawings/drawing1.xml"/><Relationship Id="rId15" Type="http://schemas.openxmlformats.org/officeDocument/2006/relationships/hyperlink" Target="https://owasp.org/www-project-web-security-testing-guide/stable/4-Web_Application_Security_Testing/09-Testing_for_Weak_Cryptography/04-Testing_for_Weak_Encryption" TargetMode="External"/><Relationship Id="rId59" Type="http://schemas.openxmlformats.org/officeDocument/2006/relationships/hyperlink" Target="https://owasp.org/www-project-web-security-testing-guide/latest/4-Web_Application_Security_Testing/06-Session_Management_Testing/09-Testing_for_Session_Hijacking" TargetMode="External"/><Relationship Id="rId14" Type="http://schemas.openxmlformats.org/officeDocument/2006/relationships/hyperlink" Target="https://cwe.mitre.org/data/definitions/16.html" TargetMode="External"/><Relationship Id="rId58" Type="http://schemas.openxmlformats.org/officeDocument/2006/relationships/hyperlink" Target="https://owasp.org/www-project-web-security-testing-guide/latest/4-Web_Application_Security_Testing/06-Session_Management_Testing/07-Testing_Session_Timeout" TargetMode="External"/><Relationship Id="rId17" Type="http://schemas.openxmlformats.org/officeDocument/2006/relationships/hyperlink" Target="https://owasp.org/www-project-web-security-testing-guide/stable/4-Web_Application_Security_Testing/09-Testing_for_Weak_Cryptography/01-Testing_for_Weak_Transport_Layer_Security" TargetMode="External"/><Relationship Id="rId16" Type="http://schemas.openxmlformats.org/officeDocument/2006/relationships/hyperlink" Target="https://owasp.org/www-project-web-security-testing-guide/stable/4-Web_Application_Security_Testing/09-Testing_for_Weak_Cryptography/01-Testing_for_Weak_Transport_Layer_Security" TargetMode="External"/><Relationship Id="rId19" Type="http://schemas.openxmlformats.org/officeDocument/2006/relationships/hyperlink" Target="https://cwe.mitre.org/data/definitions/299.html" TargetMode="External"/><Relationship Id="rId18" Type="http://schemas.openxmlformats.org/officeDocument/2006/relationships/hyperlink" Target="https://cwe.mitre.org/data/definitions/1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40" Type="http://schemas.openxmlformats.org/officeDocument/2006/relationships/hyperlink" Target="https://cwe.mitre.org/data/definitions/521.html" TargetMode="External"/><Relationship Id="rId84" Type="http://schemas.openxmlformats.org/officeDocument/2006/relationships/hyperlink" Target="https://owasp.org/www-project-web-security-testing-guide/latest/4-Web_Application_Security_Testing/08-Testing_for_Error_Handling/01-Testing_For_Improper_Error_Handling" TargetMode="External"/><Relationship Id="rId83" Type="http://schemas.openxmlformats.org/officeDocument/2006/relationships/hyperlink" Target="https://cwe.mitre.org/data/definitions/918.html" TargetMode="External"/><Relationship Id="rId42" Type="http://schemas.openxmlformats.org/officeDocument/2006/relationships/hyperlink" Target="https://owasp.org/www-project-web-security-testing-guide/latest/4-Web_Application_Security_Testing/04-Authentication_Testing/03-Testing_for_Weak_Lock_Out_Mechanism" TargetMode="External"/><Relationship Id="rId86" Type="http://schemas.openxmlformats.org/officeDocument/2006/relationships/hyperlink" Target="https://cwe.mitre.org/data/definitions/502.html" TargetMode="External"/><Relationship Id="rId41" Type="http://schemas.openxmlformats.org/officeDocument/2006/relationships/hyperlink" Target="https://owasp.org/www-project-web-security-testing-guide/latest/4-Web_Application_Security_Testing/04-Authentication_Testing/03-Testing_for_Weak_Lock_Out_Mechanism" TargetMode="External"/><Relationship Id="rId85" Type="http://schemas.openxmlformats.org/officeDocument/2006/relationships/hyperlink" Target="https://owasp.org/www-project-web-security-testing-guide/latest/4-Web_Application_Security_Testing/10-Business_Logic_Testing/06-Testing_for_the_Circumvention_of_Work_Flows" TargetMode="External"/><Relationship Id="rId44" Type="http://schemas.openxmlformats.org/officeDocument/2006/relationships/hyperlink" Target="https://owasp.org/www-project-web-security-testing-guide/latest/4-Web_Application_Security_Testing/04-Authentication_Testing/04-Testing_for_Bypassing_Authentication_Schema" TargetMode="External"/><Relationship Id="rId88" Type="http://schemas.openxmlformats.org/officeDocument/2006/relationships/hyperlink" Target="https://cwe.mitre.org/data/definitions/20.html" TargetMode="External"/><Relationship Id="rId43" Type="http://schemas.openxmlformats.org/officeDocument/2006/relationships/hyperlink" Target="https://cwe.mitre.org/data/definitions/521.html" TargetMode="External"/><Relationship Id="rId87" Type="http://schemas.openxmlformats.org/officeDocument/2006/relationships/hyperlink" Target="https://cwe.mitre.org/data/definitions/601.html" TargetMode="External"/><Relationship Id="rId46"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45" Type="http://schemas.openxmlformats.org/officeDocument/2006/relationships/hyperlink" Target="https://owasp.org/www-project-web-security-testing-guide/latest/4-Web_Application_Security_Testing/04-Authentication_Testing/05-Testing_for_Vulnerable_Remember_Password" TargetMode="External"/><Relationship Id="rId89" Type="http://schemas.openxmlformats.org/officeDocument/2006/relationships/hyperlink" Target="https://cwe.mitre.org/data/definitions/20.html" TargetMode="External"/><Relationship Id="rId80" Type="http://schemas.openxmlformats.org/officeDocument/2006/relationships/hyperlink" Target="https://cwe.mitre.org/data/definitions/78.html" TargetMode="External"/><Relationship Id="rId82" Type="http://schemas.openxmlformats.org/officeDocument/2006/relationships/hyperlink" Target="https://portswigger.net/research/server-side-template-injection" TargetMode="External"/><Relationship Id="rId81" Type="http://schemas.openxmlformats.org/officeDocument/2006/relationships/hyperlink" Target="https://owasp.org/www-project-web-security-testing-guide/latest/4-Web_Application_Security_Testing/07-Input_Validation_Testing/17-Testing_for_Host_Header_Injection" TargetMode="External"/><Relationship Id="rId1" Type="http://schemas.openxmlformats.org/officeDocument/2006/relationships/hyperlink" Target="https://owasp.org/www-project-web-security-testing-guide/stable/4-Web_Application_Security_Testing/01-Information_Gathering/01-Conduct_Search_Engine_Discovery_Reconnaissance_for_Information_Leakage" TargetMode="External"/><Relationship Id="rId2" Type="http://schemas.openxmlformats.org/officeDocument/2006/relationships/hyperlink" Target="https://wiki.owasp.org/index.php/Testing_for_Web_Application_Fingerprint_(OWASP-IG-004)" TargetMode="External"/><Relationship Id="rId3" Type="http://schemas.openxmlformats.org/officeDocument/2006/relationships/hyperlink" Target="https://owasp.org/www-project-web-security-testing-guide/v42/4-Web_Application_Security_Testing/01-Information_Gathering/08-Fingerprint_Web_Application_Framework" TargetMode="External"/><Relationship Id="rId4" Type="http://schemas.openxmlformats.org/officeDocument/2006/relationships/hyperlink" Target="https://developers.google.com/search/docs/advanced/robots/intro" TargetMode="External"/><Relationship Id="rId9" Type="http://schemas.openxmlformats.org/officeDocument/2006/relationships/hyperlink" Target="https://cwe.mitre.org/data/definitions/540.html" TargetMode="External"/><Relationship Id="rId48" Type="http://schemas.openxmlformats.org/officeDocument/2006/relationships/hyperlink" Target="https://owasp.org/www-project-web-security-testing-guide/latest/4-Web_Application_Security_Testing/05-Authorization_Testing/01-Testing_Directory_Traversal_File_Include" TargetMode="External"/><Relationship Id="rId47"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49" Type="http://schemas.openxmlformats.org/officeDocument/2006/relationships/hyperlink" Target="https://owasp.org/www-project-web-security-testing-guide/latest/4-Web_Application_Security_Testing/05-Authorization_Testing/04-Testing_for_Insecure_Direct_Object_References" TargetMode="External"/><Relationship Id="rId5" Type="http://schemas.openxmlformats.org/officeDocument/2006/relationships/hyperlink" Target="https://cwe.mitre.org/data/definitions/200.html" TargetMode="External"/><Relationship Id="rId6" Type="http://schemas.openxmlformats.org/officeDocument/2006/relationships/hyperlink" Target="https://cwe.mitre.org/data/definitions/200.html" TargetMode="External"/><Relationship Id="rId7" Type="http://schemas.openxmlformats.org/officeDocument/2006/relationships/hyperlink" Target="https://cwe.mitre.org/data/definitions/200.html" TargetMode="External"/><Relationship Id="rId8" Type="http://schemas.openxmlformats.org/officeDocument/2006/relationships/hyperlink" Target="https://cwe.mitre.org/data/definitions/540.html" TargetMode="External"/><Relationship Id="rId73" Type="http://schemas.openxmlformats.org/officeDocument/2006/relationships/hyperlink" Target="https://cwe.mitre.org/data/definitions/94.html" TargetMode="External"/><Relationship Id="rId72" Type="http://schemas.openxmlformats.org/officeDocument/2006/relationships/hyperlink" Target="https://cwe.mitre.org/data/definitions/96.html" TargetMode="External"/><Relationship Id="rId31" Type="http://schemas.openxmlformats.org/officeDocument/2006/relationships/hyperlink" Target="https://owasp.org/www-project-top-ten/2017/A6_2017-Security_Misconfiguration" TargetMode="External"/><Relationship Id="rId75" Type="http://schemas.openxmlformats.org/officeDocument/2006/relationships/hyperlink" Target="https://cwe.mitre.org/data/definitions/73.html" TargetMode="External"/><Relationship Id="rId30" Type="http://schemas.openxmlformats.org/officeDocument/2006/relationships/hyperlink" Target="https://owasp.org/www-project-top-ten/2017/A6_2017-Security_Misconfiguration" TargetMode="External"/><Relationship Id="rId74" Type="http://schemas.openxmlformats.org/officeDocument/2006/relationships/hyperlink" Target="https://cwe.mitre.org/data/definitions/35.html" TargetMode="External"/><Relationship Id="rId33" Type="http://schemas.openxmlformats.org/officeDocument/2006/relationships/hyperlink" Target="https://owasp.org/www-project-top-ten/2017/A6_2017-Security_Misconfiguration" TargetMode="External"/><Relationship Id="rId77" Type="http://schemas.openxmlformats.org/officeDocument/2006/relationships/hyperlink" Target="https://owasp.org/www-project-web-security-testing-guide/latest/4-Web_Application_Security_Testing/07-Input_Validation_Testing/11.1-Testing_for_File_Inclusion" TargetMode="External"/><Relationship Id="rId32" Type="http://schemas.openxmlformats.org/officeDocument/2006/relationships/hyperlink" Target="https://owasp.org/www-project-top-ten/2017/A6_2017-Security_Misconfiguration" TargetMode="External"/><Relationship Id="rId76" Type="http://schemas.openxmlformats.org/officeDocument/2006/relationships/hyperlink" Target="https://owasp.org/www-project-web-security-testing-guide/latest/4-Web_Application_Security_Testing/07-Input_Validation_Testing/11.1-Testing_for_File_Inclusion" TargetMode="External"/><Relationship Id="rId35" Type="http://schemas.openxmlformats.org/officeDocument/2006/relationships/hyperlink" Target="https://owasp.org/www-project-top-ten/2017/A6_2017-Security_Misconfiguration" TargetMode="External"/><Relationship Id="rId79" Type="http://schemas.openxmlformats.org/officeDocument/2006/relationships/hyperlink" Target="https://cwe.mitre.org/data/definitions/284.html" TargetMode="External"/><Relationship Id="rId34" Type="http://schemas.openxmlformats.org/officeDocument/2006/relationships/hyperlink" Target="https://owasp.org/www-project-top-ten/2017/A6_2017-Security_Misconfiguration" TargetMode="External"/><Relationship Id="rId78" Type="http://schemas.openxmlformats.org/officeDocument/2006/relationships/hyperlink" Target="https://owasp.org/www-project-web-security-testing-guide/latest/4-Web_Application_Security_Testing/07-Input_Validation_Testing/11.1-Testing_for_File_Inclusion" TargetMode="External"/><Relationship Id="rId71" Type="http://schemas.openxmlformats.org/officeDocument/2006/relationships/hyperlink" Target="https://cwe.mitre.org/data/definitions/611.html" TargetMode="External"/><Relationship Id="rId70" Type="http://schemas.openxmlformats.org/officeDocument/2006/relationships/hyperlink" Target="https://cwe.mitre.org/data/definitions/90.html" TargetMode="External"/><Relationship Id="rId37" Type="http://schemas.openxmlformats.org/officeDocument/2006/relationships/hyperlink" Target="https://owasp.org/www-project-web-security-testing-guide/latest/4-Web_Application_Security_Testing/02-Configuration_and_Deployment_Management_Testing/09-Test_File_Permission" TargetMode="External"/><Relationship Id="rId36" Type="http://schemas.openxmlformats.org/officeDocument/2006/relationships/hyperlink" Target="https://owasp.org/www-project-top-ten/2017/A6_2017-Security_Misconfiguration" TargetMode="External"/><Relationship Id="rId39" Type="http://schemas.openxmlformats.org/officeDocument/2006/relationships/hyperlink" Target="https://owasp.org/www-project-web-security-testing-guide/latest/4-Web_Application_Security_Testing/03-Identity_Management_Testing/02-Test_User_Registration_Process" TargetMode="External"/><Relationship Id="rId38" Type="http://schemas.openxmlformats.org/officeDocument/2006/relationships/hyperlink" Target="https://owasp.org/www-project-web-security-testing-guide/latest/4-Web_Application_Security_Testing/03-Identity_Management_Testing/04-Testing_for_Account_Enumeration_and_Guessable_User_Account" TargetMode="External"/><Relationship Id="rId62" Type="http://schemas.openxmlformats.org/officeDocument/2006/relationships/hyperlink" Target="https://cwe.mitre.org/data/definitions/79.html" TargetMode="External"/><Relationship Id="rId61" Type="http://schemas.openxmlformats.org/officeDocument/2006/relationships/hyperlink" Target="https://cwe.mitre.org/data/definitions/79.html" TargetMode="External"/><Relationship Id="rId20"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64" Type="http://schemas.openxmlformats.org/officeDocument/2006/relationships/hyperlink" Target="https://www.owasp.org/index.php/SQL_Injection" TargetMode="External"/><Relationship Id="rId63" Type="http://schemas.openxmlformats.org/officeDocument/2006/relationships/hyperlink" Target="https://capec.mitre.org/data/definitions/460.html" TargetMode="External"/><Relationship Id="rId22"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66" Type="http://schemas.openxmlformats.org/officeDocument/2006/relationships/hyperlink" Target="https://cwe.mitre.org/data/definitions/89.html" TargetMode="External"/><Relationship Id="rId21"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65" Type="http://schemas.openxmlformats.org/officeDocument/2006/relationships/hyperlink" Target="https://cwe.mitre.org/data/definitions/89.html" TargetMode="External"/><Relationship Id="rId24" Type="http://schemas.openxmlformats.org/officeDocument/2006/relationships/hyperlink" Target="https://owasp.org/www-project-web-security-testing-guide/latest/4-Web_Application_Security_Testing/02-Configuration_and_Deployment_Management_Testing/02-Test_Application_Platform_Configuration" TargetMode="External"/><Relationship Id="rId68" Type="http://schemas.openxmlformats.org/officeDocument/2006/relationships/hyperlink" Target="https://cwe.mitre.org/data/definitions/89.html" TargetMode="External"/><Relationship Id="rId23"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67" Type="http://schemas.openxmlformats.org/officeDocument/2006/relationships/hyperlink" Target="https://cwe.mitre.org/data/definitions/89.html" TargetMode="External"/><Relationship Id="rId60" Type="http://schemas.openxmlformats.org/officeDocument/2006/relationships/hyperlink" Target="https://owasp.org/www-community/attacks/Session_hijacking_attack" TargetMode="External"/><Relationship Id="rId26" Type="http://schemas.openxmlformats.org/officeDocument/2006/relationships/hyperlink" Target="https://cwe.mitre.org/data/definitions/16.html" TargetMode="External"/><Relationship Id="rId25" Type="http://schemas.openxmlformats.org/officeDocument/2006/relationships/hyperlink" Target="https://cwe.mitre.org/data/definitions/530.html" TargetMode="External"/><Relationship Id="rId69" Type="http://schemas.openxmlformats.org/officeDocument/2006/relationships/hyperlink" Target="https://cwe.mitre.org/data/definitions/89.html" TargetMode="External"/><Relationship Id="rId28" Type="http://schemas.openxmlformats.org/officeDocument/2006/relationships/hyperlink" Target="https://owasp.org/www-project-top-ten/2017/A6_2017-Security_Misconfiguration" TargetMode="External"/><Relationship Id="rId27" Type="http://schemas.openxmlformats.org/officeDocument/2006/relationships/hyperlink" Target="https://owasp.org/www-project-top-ten/2017/A6_2017-Security_Misconfiguration" TargetMode="External"/><Relationship Id="rId29" Type="http://schemas.openxmlformats.org/officeDocument/2006/relationships/hyperlink" Target="https://owasp.org/www-project-top-ten/2017/A6_2017-Security_Misconfiguration" TargetMode="External"/><Relationship Id="rId51" Type="http://schemas.openxmlformats.org/officeDocument/2006/relationships/hyperlink" Target="https://cwe.mitre.org/data/definitions/614.html" TargetMode="External"/><Relationship Id="rId50" Type="http://schemas.openxmlformats.org/officeDocument/2006/relationships/hyperlink" Target="https://owasp.org/www-project-web-security-testing-guide/latest/4-Web_Application_Security_Testing/06-Session_Management_Testing/01-Testing_for_Session_Management_Schema" TargetMode="External"/><Relationship Id="rId94" Type="http://schemas.openxmlformats.org/officeDocument/2006/relationships/table" Target="../tables/table3.xml"/><Relationship Id="rId53" Type="http://schemas.openxmlformats.org/officeDocument/2006/relationships/hyperlink" Target="https://cwe.mitre.org/data/definitions/1275.html" TargetMode="External"/><Relationship Id="rId52" Type="http://schemas.openxmlformats.org/officeDocument/2006/relationships/hyperlink" Target="https://cwe.mitre.org/data/definitions/614.html" TargetMode="External"/><Relationship Id="rId11" Type="http://schemas.openxmlformats.org/officeDocument/2006/relationships/hyperlink" Target="https://owasp.org/www-project-web-security-testing-guide/latest/4-Web_Application_Security_Testing/01-Information_Gathering/08-Fingerprint_Web_Application_Framework" TargetMode="External"/><Relationship Id="rId55" Type="http://schemas.openxmlformats.org/officeDocument/2006/relationships/hyperlink" Target="https://owasp.org/www-community/Session_Timeout" TargetMode="External"/><Relationship Id="rId10" Type="http://schemas.openxmlformats.org/officeDocument/2006/relationships/hyperlink" Target="https://owasp.org/www-project-web-security-testing-guide/latest/4-Web_Application_Security_Testing/01-Information_Gathering/05-Review_Webpage_Content_for_Information_Leakage" TargetMode="External"/><Relationship Id="rId54" Type="http://schemas.openxmlformats.org/officeDocument/2006/relationships/hyperlink" Target="https://owasp.org/www-project-web-security-testing-guide/latest/4-Web_Application_Security_Testing/06-Session_Management_Testing/02-Testing_for_Cookies_Attributes" TargetMode="External"/><Relationship Id="rId13" Type="http://schemas.openxmlformats.org/officeDocument/2006/relationships/hyperlink" Target="https://cwe.mitre.org/data/definitions/548.html" TargetMode="External"/><Relationship Id="rId57" Type="http://schemas.openxmlformats.org/officeDocument/2006/relationships/hyperlink" Target="https://cwe.mitre.org/data/definitions/287.html" TargetMode="External"/><Relationship Id="rId12" Type="http://schemas.openxmlformats.org/officeDocument/2006/relationships/hyperlink" Target="https://cwe.mitre.org/data/definitions/538.html" TargetMode="External"/><Relationship Id="rId56" Type="http://schemas.openxmlformats.org/officeDocument/2006/relationships/hyperlink" Target="https://owasp.org/www-project-web-security-testing-guide/latest/4-Web_Application_Security_Testing/06-Session_Management_Testing/03-Testing_for_Session_Fixation" TargetMode="External"/><Relationship Id="rId91" Type="http://schemas.openxmlformats.org/officeDocument/2006/relationships/hyperlink" Target="https://stackoverflow.com/questions/1653308/access-control-allow-origin-multiple-origin-domains" TargetMode="External"/><Relationship Id="rId90" Type="http://schemas.openxmlformats.org/officeDocument/2006/relationships/hyperlink" Target="https://cwe.mitre.org/data/definitions/79.html" TargetMode="External"/><Relationship Id="rId92" Type="http://schemas.openxmlformats.org/officeDocument/2006/relationships/drawing" Target="../drawings/drawing3.xml"/><Relationship Id="rId15" Type="http://schemas.openxmlformats.org/officeDocument/2006/relationships/hyperlink" Target="https://owasp.org/www-project-web-security-testing-guide/stable/4-Web_Application_Security_Testing/09-Testing_for_Weak_Cryptography/04-Testing_for_Weak_Encryption" TargetMode="External"/><Relationship Id="rId59" Type="http://schemas.openxmlformats.org/officeDocument/2006/relationships/hyperlink" Target="https://owasp.org/www-project-web-security-testing-guide/latest/4-Web_Application_Security_Testing/06-Session_Management_Testing/09-Testing_for_Session_Hijacking" TargetMode="External"/><Relationship Id="rId14" Type="http://schemas.openxmlformats.org/officeDocument/2006/relationships/hyperlink" Target="https://cwe.mitre.org/data/definitions/16.html" TargetMode="External"/><Relationship Id="rId58" Type="http://schemas.openxmlformats.org/officeDocument/2006/relationships/hyperlink" Target="https://owasp.org/www-project-web-security-testing-guide/latest/4-Web_Application_Security_Testing/06-Session_Management_Testing/07-Testing_Session_Timeout" TargetMode="External"/><Relationship Id="rId17" Type="http://schemas.openxmlformats.org/officeDocument/2006/relationships/hyperlink" Target="https://owasp.org/www-project-web-security-testing-guide/stable/4-Web_Application_Security_Testing/09-Testing_for_Weak_Cryptography/01-Testing_for_Weak_Transport_Layer_Security" TargetMode="External"/><Relationship Id="rId16" Type="http://schemas.openxmlformats.org/officeDocument/2006/relationships/hyperlink" Target="https://owasp.org/www-project-web-security-testing-guide/stable/4-Web_Application_Security_Testing/09-Testing_for_Weak_Cryptography/01-Testing_for_Weak_Transport_Layer_Security" TargetMode="External"/><Relationship Id="rId19" Type="http://schemas.openxmlformats.org/officeDocument/2006/relationships/hyperlink" Target="https://cwe.mitre.org/data/definitions/299.html" TargetMode="External"/><Relationship Id="rId18" Type="http://schemas.openxmlformats.org/officeDocument/2006/relationships/hyperlink" Target="https://cwe.mitre.org/data/definitions/16.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2.63"/>
    <col customWidth="1" min="3" max="3" width="22.25"/>
    <col customWidth="1" min="4" max="4" width="21.13"/>
    <col customWidth="1" min="5" max="5" width="45.38"/>
    <col customWidth="1" min="6" max="6" width="8.0"/>
    <col customWidth="1" min="7" max="7" width="41.0"/>
    <col customWidth="1" min="8" max="9" width="15.88"/>
    <col customWidth="1" min="10" max="10" width="53.88"/>
    <col customWidth="1" min="11" max="11" width="60.38"/>
    <col customWidth="1" min="12" max="13" width="12.63"/>
    <col customWidth="1" hidden="1" min="14" max="14" width="6.38"/>
    <col customWidth="1" hidden="1" min="15" max="16" width="6.63"/>
    <col customWidth="1" hidden="1" min="17" max="17" width="6.75"/>
    <col customWidth="1" hidden="1" min="18" max="18" width="6.38"/>
    <col customWidth="1" hidden="1" min="19" max="19" width="6.13"/>
    <col customWidth="1" hidden="1" min="20" max="20" width="6.75"/>
    <col customWidth="1" hidden="1" min="21" max="21" width="6.38"/>
    <col customWidth="1" hidden="1" min="22" max="22" width="6.88"/>
    <col customWidth="1" hidden="1" min="23" max="23" width="7.38"/>
    <col customWidth="1" hidden="1" min="24" max="24" width="8.0"/>
    <col customWidth="1" hidden="1" min="25" max="25" width="6.13"/>
    <col customWidth="1" hidden="1" min="26" max="26" width="7.13"/>
    <col customWidth="1" hidden="1" min="27" max="27" width="7.0"/>
    <col customWidth="1" hidden="1" min="28" max="28" width="6.88"/>
    <col customWidth="1" hidden="1" min="29" max="29" width="7.38"/>
    <col customWidth="1" hidden="1" min="30" max="31" width="7.13"/>
    <col customWidth="1" hidden="1" min="32" max="32" width="7.0"/>
    <col customWidth="1" hidden="1" min="33" max="33" width="8.13"/>
    <col customWidth="1" hidden="1" min="34" max="34" width="7.75"/>
    <col customWidth="1" min="35" max="37" width="12.63"/>
  </cols>
  <sheetData>
    <row r="1" ht="15.75" customHeight="1">
      <c r="A1" s="1" t="s">
        <v>0</v>
      </c>
      <c r="B1" s="1" t="s">
        <v>1</v>
      </c>
      <c r="C1" s="1" t="s">
        <v>2</v>
      </c>
      <c r="D1" s="1" t="s">
        <v>3</v>
      </c>
      <c r="E1" s="1" t="s">
        <v>4</v>
      </c>
      <c r="F1" s="1" t="s">
        <v>5</v>
      </c>
      <c r="G1" s="1" t="s">
        <v>6</v>
      </c>
      <c r="H1" s="2" t="s">
        <v>7</v>
      </c>
      <c r="I1" s="2" t="s">
        <v>8</v>
      </c>
      <c r="J1" s="1" t="s">
        <v>9</v>
      </c>
      <c r="K1" s="1" t="s">
        <v>10</v>
      </c>
      <c r="L1" s="1"/>
      <c r="M1" s="3" t="s">
        <v>11</v>
      </c>
      <c r="N1" s="4" t="s">
        <v>12</v>
      </c>
      <c r="O1" s="4" t="s">
        <v>13</v>
      </c>
      <c r="P1" s="4" t="s">
        <v>14</v>
      </c>
      <c r="Q1" s="4" t="s">
        <v>15</v>
      </c>
      <c r="R1" s="4" t="s">
        <v>16</v>
      </c>
      <c r="S1" s="4" t="s">
        <v>17</v>
      </c>
      <c r="T1" s="4" t="s">
        <v>18</v>
      </c>
      <c r="U1" s="4" t="s">
        <v>19</v>
      </c>
      <c r="V1" s="4" t="s">
        <v>20</v>
      </c>
      <c r="W1" s="4" t="s">
        <v>21</v>
      </c>
      <c r="X1" s="5" t="s">
        <v>22</v>
      </c>
      <c r="Y1" s="5" t="s">
        <v>23</v>
      </c>
      <c r="Z1" s="5" t="s">
        <v>24</v>
      </c>
      <c r="AA1" s="5" t="s">
        <v>25</v>
      </c>
      <c r="AB1" s="5" t="s">
        <v>26</v>
      </c>
      <c r="AC1" s="5" t="s">
        <v>27</v>
      </c>
      <c r="AD1" s="5" t="s">
        <v>28</v>
      </c>
      <c r="AE1" s="5" t="s">
        <v>29</v>
      </c>
      <c r="AF1" s="5" t="s">
        <v>30</v>
      </c>
      <c r="AG1" s="5" t="s">
        <v>31</v>
      </c>
      <c r="AH1" s="3" t="s">
        <v>32</v>
      </c>
      <c r="AI1" s="3" t="s">
        <v>11</v>
      </c>
      <c r="AJ1" s="1"/>
      <c r="AK1" s="1"/>
    </row>
    <row r="2" ht="15.75" customHeight="1">
      <c r="A2" s="6" t="s">
        <v>33</v>
      </c>
      <c r="B2" s="6"/>
      <c r="C2" s="6" t="s">
        <v>34</v>
      </c>
      <c r="D2" s="6" t="s">
        <v>35</v>
      </c>
      <c r="E2" s="6" t="s">
        <v>36</v>
      </c>
      <c r="F2" s="6">
        <v>200.0</v>
      </c>
      <c r="G2" s="6" t="s">
        <v>37</v>
      </c>
      <c r="H2" s="7">
        <v>86.0</v>
      </c>
      <c r="I2" s="7" t="s">
        <v>38</v>
      </c>
      <c r="J2" s="6" t="s">
        <v>39</v>
      </c>
      <c r="K2" s="8" t="s">
        <v>40</v>
      </c>
      <c r="L2" s="6"/>
      <c r="M2" s="9"/>
      <c r="N2" s="10">
        <f>IFERROR(__xludf.DUMMYFUNCTION("SPLIT(H2,"","",,TRUE)"),86.0)</f>
        <v>86</v>
      </c>
      <c r="O2" s="10"/>
      <c r="P2" s="10"/>
      <c r="Q2" s="10"/>
      <c r="R2" s="10"/>
      <c r="S2" s="10"/>
      <c r="T2" s="10"/>
      <c r="U2" s="10"/>
      <c r="V2" s="10"/>
      <c r="W2" s="10"/>
      <c r="X2" s="11" t="str">
        <f>IFERROR((VLOOKUP(N2,impact_ENG!A:F,6,TRUE)),"")</f>
        <v>- Confidentiality: Read Application Data: The attacker may be able to read sensitive information</v>
      </c>
      <c r="Y2" s="9" t="str">
        <f>IFERROR((VLOOKUP(O2,impact_ENG!A:F,6,TRUE)),"")</f>
        <v/>
      </c>
      <c r="Z2" s="9" t="str">
        <f>IFERROR((VLOOKUP(P2,impact_ENG!A:F,6,TRUE)),"")</f>
        <v/>
      </c>
      <c r="AA2" s="9" t="str">
        <f>IFERROR((VLOOKUP(Q2,impact_ENG!A:F,6,TRUE)),"")</f>
        <v/>
      </c>
      <c r="AB2" s="9" t="str">
        <f>IFERROR((VLOOKUP(R2,impact_ENG!A:F,6,TRUE)),"")</f>
        <v/>
      </c>
      <c r="AC2" s="9" t="str">
        <f>IFERROR((VLOOKUP(S2,impact_ENG!A:F,6,TRUE)),"")</f>
        <v/>
      </c>
      <c r="AD2" s="9" t="str">
        <f>IFERROR((VLOOKUP(T2,impact_ENG!A:F,6,TRUE)),"")</f>
        <v/>
      </c>
      <c r="AE2" s="9" t="str">
        <f>IFERROR((VLOOKUP(U2,impact_ENG!A:F,6,TRUE)),"")</f>
        <v/>
      </c>
      <c r="AF2" s="9" t="str">
        <f>IFERROR((VLOOKUP(V2,impact_ENG!A:F,6,TRUE)),"")</f>
        <v/>
      </c>
      <c r="AG2" s="9" t="str">
        <f>IFERROR((VLOOKUP(W2,impact_ENG!A:F,6,TRUE)),"")</f>
        <v/>
      </c>
      <c r="AH2" s="9" t="str">
        <f t="shared" ref="AH2:AH119" si="1">CONCATENATE(X2,CHAR(10),Y2,CHAR(10),Z2,CHAR(10),AA2,CHAR(10),AB2,CHAR(10),AC2,CHAR(10),AD2,CHAR(10),AE2,CHAR(10),AF2,CHAR(10),AG2)</f>
        <v>- Confidentiality: Read Application Data: The attacker may be able to read sensitive information
</v>
      </c>
      <c r="AI2" s="9"/>
      <c r="AJ2" s="6"/>
      <c r="AK2" s="6"/>
    </row>
    <row r="3" ht="15.75" customHeight="1">
      <c r="A3" s="6" t="s">
        <v>33</v>
      </c>
      <c r="B3" s="12" t="s">
        <v>41</v>
      </c>
      <c r="C3" s="6" t="s">
        <v>42</v>
      </c>
      <c r="D3" s="6" t="s">
        <v>35</v>
      </c>
      <c r="E3" s="6" t="s">
        <v>43</v>
      </c>
      <c r="F3" s="6">
        <v>200.0</v>
      </c>
      <c r="G3" s="6" t="s">
        <v>44</v>
      </c>
      <c r="H3" s="7">
        <v>86.0</v>
      </c>
      <c r="I3" s="7" t="s">
        <v>38</v>
      </c>
      <c r="J3" s="6" t="s">
        <v>45</v>
      </c>
      <c r="K3" s="8" t="s">
        <v>46</v>
      </c>
      <c r="L3" s="6"/>
      <c r="M3" s="9"/>
      <c r="N3" s="10">
        <f>IFERROR(__xludf.DUMMYFUNCTION("SPLIT(H3,"","",,TRUE)"),86.0)</f>
        <v>86</v>
      </c>
      <c r="O3" s="10"/>
      <c r="P3" s="10"/>
      <c r="Q3" s="10"/>
      <c r="R3" s="10"/>
      <c r="S3" s="10"/>
      <c r="T3" s="10"/>
      <c r="U3" s="10"/>
      <c r="V3" s="10"/>
      <c r="W3" s="10"/>
      <c r="X3" s="11" t="str">
        <f>IFERROR((VLOOKUP(N3,impact_ENG!A:F,6,TRUE)),"")</f>
        <v>- Confidentiality: Read Application Data: The attacker may be able to read sensitive information</v>
      </c>
      <c r="Y3" s="9" t="str">
        <f>IFERROR((VLOOKUP(O3,impact_ENG!A:F,6,TRUE)),"")</f>
        <v/>
      </c>
      <c r="Z3" s="9" t="str">
        <f>IFERROR((VLOOKUP(P3,impact_ENG!A:F,6,TRUE)),"")</f>
        <v/>
      </c>
      <c r="AA3" s="9" t="str">
        <f>IFERROR((VLOOKUP(Q3,impact_ENG!A:F,6,TRUE)),"")</f>
        <v/>
      </c>
      <c r="AB3" s="9" t="str">
        <f>IFERROR((VLOOKUP(R3,impact_ENG!A:F,6,TRUE)),"")</f>
        <v/>
      </c>
      <c r="AC3" s="9" t="str">
        <f>IFERROR((VLOOKUP(S3,impact_ENG!A:F,6,TRUE)),"")</f>
        <v/>
      </c>
      <c r="AD3" s="9" t="str">
        <f>IFERROR((VLOOKUP(T3,impact_ENG!A:F,6,TRUE)),"")</f>
        <v/>
      </c>
      <c r="AE3" s="9" t="str">
        <f>IFERROR((VLOOKUP(U3,impact_ENG!A:F,6,TRUE)),"")</f>
        <v/>
      </c>
      <c r="AF3" s="9" t="str">
        <f>IFERROR((VLOOKUP(V3,impact_ENG!A:F,6,TRUE)),"")</f>
        <v/>
      </c>
      <c r="AG3" s="9" t="str">
        <f>IFERROR((VLOOKUP(W3,impact_ENG!A:F,6,TRUE)),"")</f>
        <v/>
      </c>
      <c r="AH3" s="9" t="str">
        <f t="shared" si="1"/>
        <v>- Confidentiality: Read Application Data: The attacker may be able to read sensitive information
</v>
      </c>
      <c r="AI3" s="9"/>
      <c r="AJ3" s="6"/>
      <c r="AK3" s="6"/>
    </row>
    <row r="4" ht="15.75" customHeight="1">
      <c r="A4" s="6" t="s">
        <v>33</v>
      </c>
      <c r="B4" s="6"/>
      <c r="C4" s="6" t="s">
        <v>47</v>
      </c>
      <c r="D4" s="6" t="s">
        <v>35</v>
      </c>
      <c r="E4" s="6" t="s">
        <v>48</v>
      </c>
      <c r="F4" s="6">
        <v>200.0</v>
      </c>
      <c r="G4" s="6" t="s">
        <v>49</v>
      </c>
      <c r="H4" s="7">
        <v>86.0</v>
      </c>
      <c r="I4" s="7" t="s">
        <v>38</v>
      </c>
      <c r="J4" s="6" t="s">
        <v>50</v>
      </c>
      <c r="K4" s="8" t="s">
        <v>51</v>
      </c>
      <c r="L4" s="6"/>
      <c r="M4" s="9"/>
      <c r="N4" s="10">
        <f>IFERROR(__xludf.DUMMYFUNCTION("SPLIT(H4,"","",,TRUE)"),86.0)</f>
        <v>86</v>
      </c>
      <c r="O4" s="10"/>
      <c r="P4" s="10"/>
      <c r="Q4" s="10"/>
      <c r="R4" s="10"/>
      <c r="S4" s="10"/>
      <c r="T4" s="10"/>
      <c r="U4" s="10"/>
      <c r="V4" s="10"/>
      <c r="W4" s="10"/>
      <c r="X4" s="11" t="str">
        <f>IFERROR((VLOOKUP(N4,impact_ENG!A:F,6,TRUE)),"")</f>
        <v>- Confidentiality: Read Application Data: The attacker may be able to read sensitive information</v>
      </c>
      <c r="Y4" s="9" t="str">
        <f>IFERROR((VLOOKUP(O4,impact_ENG!A:F,6,TRUE)),"")</f>
        <v/>
      </c>
      <c r="Z4" s="9" t="str">
        <f>IFERROR((VLOOKUP(P4,impact_ENG!A:F,6,TRUE)),"")</f>
        <v/>
      </c>
      <c r="AA4" s="9" t="str">
        <f>IFERROR((VLOOKUP(Q4,impact_ENG!A:F,6,TRUE)),"")</f>
        <v/>
      </c>
      <c r="AB4" s="9" t="str">
        <f>IFERROR((VLOOKUP(R4,impact_ENG!A:F,6,TRUE)),"")</f>
        <v/>
      </c>
      <c r="AC4" s="9" t="str">
        <f>IFERROR((VLOOKUP(S4,impact_ENG!A:F,6,TRUE)),"")</f>
        <v/>
      </c>
      <c r="AD4" s="9" t="str">
        <f>IFERROR((VLOOKUP(T4,impact_ENG!A:F,6,TRUE)),"")</f>
        <v/>
      </c>
      <c r="AE4" s="9" t="str">
        <f>IFERROR((VLOOKUP(U4,impact_ENG!A:F,6,TRUE)),"")</f>
        <v/>
      </c>
      <c r="AF4" s="9" t="str">
        <f>IFERROR((VLOOKUP(V4,impact_ENG!A:F,6,TRUE)),"")</f>
        <v/>
      </c>
      <c r="AG4" s="9" t="str">
        <f>IFERROR((VLOOKUP(W4,impact_ENG!A:F,6,TRUE)),"")</f>
        <v/>
      </c>
      <c r="AH4" s="9" t="str">
        <f t="shared" si="1"/>
        <v>- Confidentiality: Read Application Data: The attacker may be able to read sensitive information
</v>
      </c>
      <c r="AI4" s="9"/>
      <c r="AJ4" s="6"/>
      <c r="AK4" s="6"/>
    </row>
    <row r="5" ht="15.75" customHeight="1">
      <c r="A5" s="6" t="s">
        <v>33</v>
      </c>
      <c r="B5" s="6"/>
      <c r="C5" s="6" t="s">
        <v>52</v>
      </c>
      <c r="D5" s="6" t="s">
        <v>35</v>
      </c>
      <c r="E5" s="6" t="s">
        <v>53</v>
      </c>
      <c r="F5" s="6">
        <v>200.0</v>
      </c>
      <c r="G5" s="6" t="s">
        <v>54</v>
      </c>
      <c r="H5" s="7">
        <v>86.0</v>
      </c>
      <c r="I5" s="7" t="s">
        <v>38</v>
      </c>
      <c r="J5" s="6" t="s">
        <v>55</v>
      </c>
      <c r="K5" s="8" t="s">
        <v>56</v>
      </c>
      <c r="L5" s="6"/>
      <c r="M5" s="9"/>
      <c r="N5" s="10">
        <f>IFERROR(__xludf.DUMMYFUNCTION("SPLIT(H5,"","",,TRUE)"),86.0)</f>
        <v>86</v>
      </c>
      <c r="O5" s="10"/>
      <c r="P5" s="10"/>
      <c r="Q5" s="10"/>
      <c r="R5" s="10"/>
      <c r="S5" s="10"/>
      <c r="T5" s="10"/>
      <c r="U5" s="10"/>
      <c r="V5" s="10"/>
      <c r="W5" s="10"/>
      <c r="X5" s="11" t="str">
        <f>IFERROR((VLOOKUP(N5,impact_ENG!A:F,6,TRUE)),"")</f>
        <v>- Confidentiality: Read Application Data: The attacker may be able to read sensitive information</v>
      </c>
      <c r="Y5" s="9" t="str">
        <f>IFERROR((VLOOKUP(O5,impact_ENG!A:F,6,TRUE)),"")</f>
        <v/>
      </c>
      <c r="Z5" s="9" t="str">
        <f>IFERROR((VLOOKUP(P5,impact_ENG!A:F,6,TRUE)),"")</f>
        <v/>
      </c>
      <c r="AA5" s="9" t="str">
        <f>IFERROR((VLOOKUP(Q5,impact_ENG!A:F,6,TRUE)),"")</f>
        <v/>
      </c>
      <c r="AB5" s="9" t="str">
        <f>IFERROR((VLOOKUP(R5,impact_ENG!A:F,6,TRUE)),"")</f>
        <v/>
      </c>
      <c r="AC5" s="9" t="str">
        <f>IFERROR((VLOOKUP(S5,impact_ENG!A:F,6,TRUE)),"")</f>
        <v/>
      </c>
      <c r="AD5" s="9" t="str">
        <f>IFERROR((VLOOKUP(T5,impact_ENG!A:F,6,TRUE)),"")</f>
        <v/>
      </c>
      <c r="AE5" s="9" t="str">
        <f>IFERROR((VLOOKUP(U5,impact_ENG!A:F,6,TRUE)),"")</f>
        <v/>
      </c>
      <c r="AF5" s="9" t="str">
        <f>IFERROR((VLOOKUP(V5,impact_ENG!A:F,6,TRUE)),"")</f>
        <v/>
      </c>
      <c r="AG5" s="9" t="str">
        <f>IFERROR((VLOOKUP(W5,impact_ENG!A:F,6,TRUE)),"")</f>
        <v/>
      </c>
      <c r="AH5" s="9" t="str">
        <f t="shared" si="1"/>
        <v>- Confidentiality: Read Application Data: The attacker may be able to read sensitive information
</v>
      </c>
      <c r="AI5" s="9"/>
      <c r="AJ5" s="6"/>
      <c r="AK5" s="6"/>
    </row>
    <row r="6" ht="15.75" customHeight="1">
      <c r="A6" s="6" t="s">
        <v>33</v>
      </c>
      <c r="B6" s="6"/>
      <c r="C6" s="6" t="s">
        <v>52</v>
      </c>
      <c r="D6" s="6" t="s">
        <v>35</v>
      </c>
      <c r="E6" s="6" t="s">
        <v>57</v>
      </c>
      <c r="F6" s="6">
        <v>200.0</v>
      </c>
      <c r="G6" s="6" t="s">
        <v>58</v>
      </c>
      <c r="H6" s="7">
        <v>86.0</v>
      </c>
      <c r="I6" s="7" t="s">
        <v>38</v>
      </c>
      <c r="J6" s="6" t="s">
        <v>59</v>
      </c>
      <c r="K6" s="8" t="s">
        <v>60</v>
      </c>
      <c r="L6" s="6"/>
      <c r="M6" s="9"/>
      <c r="N6" s="10">
        <f>IFERROR(__xludf.DUMMYFUNCTION("SPLIT(H6,"","",,TRUE)"),86.0)</f>
        <v>86</v>
      </c>
      <c r="O6" s="10"/>
      <c r="P6" s="10"/>
      <c r="Q6" s="10"/>
      <c r="R6" s="10"/>
      <c r="S6" s="10"/>
      <c r="T6" s="10"/>
      <c r="U6" s="10"/>
      <c r="V6" s="10"/>
      <c r="W6" s="10"/>
      <c r="X6" s="11" t="str">
        <f>IFERROR((VLOOKUP(N6,impact_ENG!A:F,6,TRUE)),"")</f>
        <v>- Confidentiality: Read Application Data: The attacker may be able to read sensitive information</v>
      </c>
      <c r="Y6" s="9" t="str">
        <f>IFERROR((VLOOKUP(O6,impact_ENG!A:F,6,TRUE)),"")</f>
        <v/>
      </c>
      <c r="Z6" s="9" t="str">
        <f>IFERROR((VLOOKUP(P6,impact_ENG!A:F,6,TRUE)),"")</f>
        <v/>
      </c>
      <c r="AA6" s="9" t="str">
        <f>IFERROR((VLOOKUP(Q6,impact_ENG!A:F,6,TRUE)),"")</f>
        <v/>
      </c>
      <c r="AB6" s="9" t="str">
        <f>IFERROR((VLOOKUP(R6,impact_ENG!A:F,6,TRUE)),"")</f>
        <v/>
      </c>
      <c r="AC6" s="9" t="str">
        <f>IFERROR((VLOOKUP(S6,impact_ENG!A:F,6,TRUE)),"")</f>
        <v/>
      </c>
      <c r="AD6" s="9" t="str">
        <f>IFERROR((VLOOKUP(T6,impact_ENG!A:F,6,TRUE)),"")</f>
        <v/>
      </c>
      <c r="AE6" s="9" t="str">
        <f>IFERROR((VLOOKUP(U6,impact_ENG!A:F,6,TRUE)),"")</f>
        <v/>
      </c>
      <c r="AF6" s="9" t="str">
        <f>IFERROR((VLOOKUP(V6,impact_ENG!A:F,6,TRUE)),"")</f>
        <v/>
      </c>
      <c r="AG6" s="9" t="str">
        <f>IFERROR((VLOOKUP(W6,impact_ENG!A:F,6,TRUE)),"")</f>
        <v/>
      </c>
      <c r="AH6" s="9" t="str">
        <f t="shared" si="1"/>
        <v>- Confidentiality: Read Application Data: The attacker may be able to read sensitive information
</v>
      </c>
      <c r="AI6" s="9"/>
      <c r="AJ6" s="6"/>
      <c r="AK6" s="6"/>
    </row>
    <row r="7" ht="15.75" customHeight="1">
      <c r="A7" s="6" t="s">
        <v>33</v>
      </c>
      <c r="B7" s="6"/>
      <c r="C7" s="6" t="s">
        <v>52</v>
      </c>
      <c r="D7" s="6" t="s">
        <v>35</v>
      </c>
      <c r="E7" s="6" t="s">
        <v>61</v>
      </c>
      <c r="F7" s="6">
        <v>200.0</v>
      </c>
      <c r="G7" s="6" t="s">
        <v>62</v>
      </c>
      <c r="H7" s="7">
        <v>86.0</v>
      </c>
      <c r="I7" s="7" t="s">
        <v>38</v>
      </c>
      <c r="J7" s="6" t="s">
        <v>63</v>
      </c>
      <c r="K7" s="8" t="s">
        <v>64</v>
      </c>
      <c r="L7" s="6"/>
      <c r="M7" s="9"/>
      <c r="N7" s="10">
        <f>IFERROR(__xludf.DUMMYFUNCTION("SPLIT(H7,"","",,TRUE)"),86.0)</f>
        <v>86</v>
      </c>
      <c r="O7" s="10"/>
      <c r="P7" s="10"/>
      <c r="Q7" s="10"/>
      <c r="R7" s="10"/>
      <c r="S7" s="10"/>
      <c r="T7" s="10"/>
      <c r="U7" s="10"/>
      <c r="V7" s="10"/>
      <c r="W7" s="10"/>
      <c r="X7" s="11" t="str">
        <f>IFERROR((VLOOKUP(N7,impact_ENG!A:F,6,TRUE)),"")</f>
        <v>- Confidentiality: Read Application Data: The attacker may be able to read sensitive information</v>
      </c>
      <c r="Y7" s="9" t="str">
        <f>IFERROR((VLOOKUP(O7,impact_ENG!A:F,6,TRUE)),"")</f>
        <v/>
      </c>
      <c r="Z7" s="9" t="str">
        <f>IFERROR((VLOOKUP(P7,impact_ENG!A:F,6,TRUE)),"")</f>
        <v/>
      </c>
      <c r="AA7" s="9" t="str">
        <f>IFERROR((VLOOKUP(Q7,impact_ENG!A:F,6,TRUE)),"")</f>
        <v/>
      </c>
      <c r="AB7" s="9" t="str">
        <f>IFERROR((VLOOKUP(R7,impact_ENG!A:F,6,TRUE)),"")</f>
        <v/>
      </c>
      <c r="AC7" s="9" t="str">
        <f>IFERROR((VLOOKUP(S7,impact_ENG!A:F,6,TRUE)),"")</f>
        <v/>
      </c>
      <c r="AD7" s="9" t="str">
        <f>IFERROR((VLOOKUP(T7,impact_ENG!A:F,6,TRUE)),"")</f>
        <v/>
      </c>
      <c r="AE7" s="9" t="str">
        <f>IFERROR((VLOOKUP(U7,impact_ENG!A:F,6,TRUE)),"")</f>
        <v/>
      </c>
      <c r="AF7" s="9" t="str">
        <f>IFERROR((VLOOKUP(V7,impact_ENG!A:F,6,TRUE)),"")</f>
        <v/>
      </c>
      <c r="AG7" s="9" t="str">
        <f>IFERROR((VLOOKUP(W7,impact_ENG!A:F,6,TRUE)),"")</f>
        <v/>
      </c>
      <c r="AH7" s="9" t="str">
        <f t="shared" si="1"/>
        <v>- Confidentiality: Read Application Data: The attacker may be able to read sensitive information
</v>
      </c>
      <c r="AI7" s="9"/>
      <c r="AJ7" s="6"/>
      <c r="AK7" s="6"/>
    </row>
    <row r="8" ht="15.75" customHeight="1">
      <c r="A8" s="6" t="s">
        <v>33</v>
      </c>
      <c r="B8" s="6"/>
      <c r="C8" s="6" t="s">
        <v>52</v>
      </c>
      <c r="D8" s="6" t="s">
        <v>35</v>
      </c>
      <c r="E8" s="6" t="s">
        <v>65</v>
      </c>
      <c r="F8" s="6">
        <v>200.0</v>
      </c>
      <c r="G8" s="6" t="s">
        <v>66</v>
      </c>
      <c r="H8" s="7">
        <v>86.0</v>
      </c>
      <c r="I8" s="7" t="s">
        <v>38</v>
      </c>
      <c r="J8" s="6" t="s">
        <v>67</v>
      </c>
      <c r="K8" s="8" t="s">
        <v>68</v>
      </c>
      <c r="L8" s="6"/>
      <c r="M8" s="9"/>
      <c r="N8" s="10">
        <f>IFERROR(__xludf.DUMMYFUNCTION("SPLIT(H8,"","",,TRUE)"),86.0)</f>
        <v>86</v>
      </c>
      <c r="O8" s="10"/>
      <c r="P8" s="10"/>
      <c r="Q8" s="10"/>
      <c r="R8" s="10"/>
      <c r="S8" s="10"/>
      <c r="T8" s="10"/>
      <c r="U8" s="10"/>
      <c r="V8" s="10"/>
      <c r="W8" s="10"/>
      <c r="X8" s="11" t="str">
        <f>IFERROR((VLOOKUP(N8,impact_ENG!A:F,6,TRUE)),"")</f>
        <v>- Confidentiality: Read Application Data: The attacker may be able to read sensitive information</v>
      </c>
      <c r="Y8" s="9" t="str">
        <f>IFERROR((VLOOKUP(O8,impact_ENG!A:F,6,TRUE)),"")</f>
        <v/>
      </c>
      <c r="Z8" s="9" t="str">
        <f>IFERROR((VLOOKUP(P8,impact_ENG!A:F,6,TRUE)),"")</f>
        <v/>
      </c>
      <c r="AA8" s="9" t="str">
        <f>IFERROR((VLOOKUP(Q8,impact_ENG!A:F,6,TRUE)),"")</f>
        <v/>
      </c>
      <c r="AB8" s="9" t="str">
        <f>IFERROR((VLOOKUP(R8,impact_ENG!A:F,6,TRUE)),"")</f>
        <v/>
      </c>
      <c r="AC8" s="9" t="str">
        <f>IFERROR((VLOOKUP(S8,impact_ENG!A:F,6,TRUE)),"")</f>
        <v/>
      </c>
      <c r="AD8" s="9" t="str">
        <f>IFERROR((VLOOKUP(T8,impact_ENG!A:F,6,TRUE)),"")</f>
        <v/>
      </c>
      <c r="AE8" s="9" t="str">
        <f>IFERROR((VLOOKUP(U8,impact_ENG!A:F,6,TRUE)),"")</f>
        <v/>
      </c>
      <c r="AF8" s="9" t="str">
        <f>IFERROR((VLOOKUP(V8,impact_ENG!A:F,6,TRUE)),"")</f>
        <v/>
      </c>
      <c r="AG8" s="9" t="str">
        <f>IFERROR((VLOOKUP(W8,impact_ENG!A:F,6,TRUE)),"")</f>
        <v/>
      </c>
      <c r="AH8" s="9" t="str">
        <f t="shared" si="1"/>
        <v>- Confidentiality: Read Application Data: The attacker may be able to read sensitive information
</v>
      </c>
      <c r="AI8" s="9"/>
      <c r="AJ8" s="6"/>
      <c r="AK8" s="6"/>
    </row>
    <row r="9" ht="15.75" customHeight="1">
      <c r="A9" s="6" t="s">
        <v>33</v>
      </c>
      <c r="B9" s="6"/>
      <c r="C9" s="6" t="s">
        <v>69</v>
      </c>
      <c r="D9" s="6" t="s">
        <v>35</v>
      </c>
      <c r="E9" s="6" t="s">
        <v>70</v>
      </c>
      <c r="F9" s="6">
        <v>540.0</v>
      </c>
      <c r="G9" s="6" t="s">
        <v>71</v>
      </c>
      <c r="H9" s="7">
        <v>86.0</v>
      </c>
      <c r="I9" s="7" t="s">
        <v>38</v>
      </c>
      <c r="J9" s="6" t="s">
        <v>72</v>
      </c>
      <c r="K9" s="8" t="s">
        <v>73</v>
      </c>
      <c r="L9" s="6"/>
      <c r="M9" s="9"/>
      <c r="N9" s="10">
        <f>IFERROR(__xludf.DUMMYFUNCTION("SPLIT(H9,"","",,TRUE)"),86.0)</f>
        <v>86</v>
      </c>
      <c r="O9" s="10"/>
      <c r="P9" s="10"/>
      <c r="Q9" s="10"/>
      <c r="R9" s="10"/>
      <c r="S9" s="10"/>
      <c r="T9" s="10"/>
      <c r="U9" s="10"/>
      <c r="V9" s="10"/>
      <c r="W9" s="10"/>
      <c r="X9" s="11" t="str">
        <f>IFERROR((VLOOKUP(N9,impact_ENG!A:F,6,TRUE)),"")</f>
        <v>- Confidentiality: Read Application Data: The attacker may be able to read sensitive information</v>
      </c>
      <c r="Y9" s="9" t="str">
        <f>IFERROR((VLOOKUP(O9,impact_ENG!A:F,6,TRUE)),"")</f>
        <v/>
      </c>
      <c r="Z9" s="9" t="str">
        <f>IFERROR((VLOOKUP(P9,impact_ENG!A:F,6,TRUE)),"")</f>
        <v/>
      </c>
      <c r="AA9" s="9" t="str">
        <f>IFERROR((VLOOKUP(Q9,impact_ENG!A:F,6,TRUE)),"")</f>
        <v/>
      </c>
      <c r="AB9" s="9" t="str">
        <f>IFERROR((VLOOKUP(R9,impact_ENG!A:F,6,TRUE)),"")</f>
        <v/>
      </c>
      <c r="AC9" s="9" t="str">
        <f>IFERROR((VLOOKUP(S9,impact_ENG!A:F,6,TRUE)),"")</f>
        <v/>
      </c>
      <c r="AD9" s="9" t="str">
        <f>IFERROR((VLOOKUP(T9,impact_ENG!A:F,6,TRUE)),"")</f>
        <v/>
      </c>
      <c r="AE9" s="9" t="str">
        <f>IFERROR((VLOOKUP(U9,impact_ENG!A:F,6,TRUE)),"")</f>
        <v/>
      </c>
      <c r="AF9" s="9" t="str">
        <f>IFERROR((VLOOKUP(V9,impact_ENG!A:F,6,TRUE)),"")</f>
        <v/>
      </c>
      <c r="AG9" s="9" t="str">
        <f>IFERROR((VLOOKUP(W9,impact_ENG!A:F,6,TRUE)),"")</f>
        <v/>
      </c>
      <c r="AH9" s="9" t="str">
        <f t="shared" si="1"/>
        <v>- Confidentiality: Read Application Data: The attacker may be able to read sensitive information
</v>
      </c>
      <c r="AI9" s="9"/>
      <c r="AJ9" s="6"/>
      <c r="AK9" s="6"/>
    </row>
    <row r="10" ht="15.75" customHeight="1">
      <c r="A10" s="6" t="s">
        <v>33</v>
      </c>
      <c r="B10" s="12" t="s">
        <v>74</v>
      </c>
      <c r="C10" s="6" t="s">
        <v>69</v>
      </c>
      <c r="D10" s="6" t="s">
        <v>35</v>
      </c>
      <c r="E10" s="6" t="s">
        <v>75</v>
      </c>
      <c r="F10" s="6" t="s">
        <v>76</v>
      </c>
      <c r="G10" s="6" t="s">
        <v>77</v>
      </c>
      <c r="H10" s="7">
        <v>86.0</v>
      </c>
      <c r="I10" s="7" t="s">
        <v>38</v>
      </c>
      <c r="J10" s="6" t="s">
        <v>78</v>
      </c>
      <c r="K10" s="6" t="s">
        <v>79</v>
      </c>
      <c r="L10" s="6"/>
      <c r="M10" s="9"/>
      <c r="N10" s="10">
        <f>IFERROR(__xludf.DUMMYFUNCTION("SPLIT(H10,"","",,TRUE)"),86.0)</f>
        <v>86</v>
      </c>
      <c r="O10" s="10"/>
      <c r="P10" s="10"/>
      <c r="Q10" s="10"/>
      <c r="R10" s="10"/>
      <c r="S10" s="10"/>
      <c r="T10" s="10"/>
      <c r="U10" s="10"/>
      <c r="V10" s="10"/>
      <c r="W10" s="10"/>
      <c r="X10" s="11" t="str">
        <f>IFERROR((VLOOKUP(N10,impact_ENG!A:F,6,TRUE)),"")</f>
        <v>- Confidentiality: Read Application Data: The attacker may be able to read sensitive information</v>
      </c>
      <c r="Y10" s="9" t="str">
        <f>IFERROR((VLOOKUP(O10,impact_ENG!A:F,6,TRUE)),"")</f>
        <v/>
      </c>
      <c r="Z10" s="9" t="str">
        <f>IFERROR((VLOOKUP(P10,impact_ENG!A:F,6,TRUE)),"")</f>
        <v/>
      </c>
      <c r="AA10" s="9" t="str">
        <f>IFERROR((VLOOKUP(Q10,impact_ENG!A:F,6,TRUE)),"")</f>
        <v/>
      </c>
      <c r="AB10" s="9" t="str">
        <f>IFERROR((VLOOKUP(R10,impact_ENG!A:F,6,TRUE)),"")</f>
        <v/>
      </c>
      <c r="AC10" s="9" t="str">
        <f>IFERROR((VLOOKUP(S10,impact_ENG!A:F,6,TRUE)),"")</f>
        <v/>
      </c>
      <c r="AD10" s="9" t="str">
        <f>IFERROR((VLOOKUP(T10,impact_ENG!A:F,6,TRUE)),"")</f>
        <v/>
      </c>
      <c r="AE10" s="9" t="str">
        <f>IFERROR((VLOOKUP(U10,impact_ENG!A:F,6,TRUE)),"")</f>
        <v/>
      </c>
      <c r="AF10" s="9" t="str">
        <f>IFERROR((VLOOKUP(V10,impact_ENG!A:F,6,TRUE)),"")</f>
        <v/>
      </c>
      <c r="AG10" s="9" t="str">
        <f>IFERROR((VLOOKUP(W10,impact_ENG!A:F,6,TRUE)),"")</f>
        <v/>
      </c>
      <c r="AH10" s="9" t="str">
        <f t="shared" si="1"/>
        <v>- Confidentiality: Read Application Data: The attacker may be able to read sensitive information
</v>
      </c>
      <c r="AI10" s="9"/>
      <c r="AJ10" s="6"/>
      <c r="AK10" s="6"/>
    </row>
    <row r="11" ht="15.75" customHeight="1">
      <c r="A11" s="6" t="s">
        <v>33</v>
      </c>
      <c r="B11" s="12" t="s">
        <v>80</v>
      </c>
      <c r="C11" s="6" t="s">
        <v>69</v>
      </c>
      <c r="D11" s="6" t="s">
        <v>35</v>
      </c>
      <c r="E11" s="6" t="s">
        <v>81</v>
      </c>
      <c r="F11" s="6" t="s">
        <v>82</v>
      </c>
      <c r="G11" s="6" t="s">
        <v>83</v>
      </c>
      <c r="H11" s="7">
        <v>86.0</v>
      </c>
      <c r="I11" s="7" t="s">
        <v>38</v>
      </c>
      <c r="J11" s="6" t="s">
        <v>84</v>
      </c>
      <c r="K11" s="8" t="s">
        <v>85</v>
      </c>
      <c r="L11" s="6"/>
      <c r="M11" s="9"/>
      <c r="N11" s="10">
        <f>IFERROR(__xludf.DUMMYFUNCTION("SPLIT(H11,"","",,TRUE)"),86.0)</f>
        <v>86</v>
      </c>
      <c r="O11" s="10"/>
      <c r="P11" s="10"/>
      <c r="Q11" s="10"/>
      <c r="R11" s="10"/>
      <c r="S11" s="10"/>
      <c r="T11" s="10"/>
      <c r="U11" s="10"/>
      <c r="V11" s="10"/>
      <c r="W11" s="10"/>
      <c r="X11" s="11" t="str">
        <f>IFERROR((VLOOKUP(N11,impact_ENG!A:F,6,TRUE)),"")</f>
        <v>- Confidentiality: Read Application Data: The attacker may be able to read sensitive information</v>
      </c>
      <c r="Y11" s="9" t="str">
        <f>IFERROR((VLOOKUP(O11,impact_ENG!A:F,6,TRUE)),"")</f>
        <v/>
      </c>
      <c r="Z11" s="9" t="str">
        <f>IFERROR((VLOOKUP(P11,impact_ENG!A:F,6,TRUE)),"")</f>
        <v/>
      </c>
      <c r="AA11" s="9" t="str">
        <f>IFERROR((VLOOKUP(Q11,impact_ENG!A:F,6,TRUE)),"")</f>
        <v/>
      </c>
      <c r="AB11" s="9" t="str">
        <f>IFERROR((VLOOKUP(R11,impact_ENG!A:F,6,TRUE)),"")</f>
        <v/>
      </c>
      <c r="AC11" s="9" t="str">
        <f>IFERROR((VLOOKUP(S11,impact_ENG!A:F,6,TRUE)),"")</f>
        <v/>
      </c>
      <c r="AD11" s="9" t="str">
        <f>IFERROR((VLOOKUP(T11,impact_ENG!A:F,6,TRUE)),"")</f>
        <v/>
      </c>
      <c r="AE11" s="9" t="str">
        <f>IFERROR((VLOOKUP(U11,impact_ENG!A:F,6,TRUE)),"")</f>
        <v/>
      </c>
      <c r="AF11" s="9" t="str">
        <f>IFERROR((VLOOKUP(V11,impact_ENG!A:F,6,TRUE)),"")</f>
        <v/>
      </c>
      <c r="AG11" s="9" t="str">
        <f>IFERROR((VLOOKUP(W11,impact_ENG!A:F,6,TRUE)),"")</f>
        <v/>
      </c>
      <c r="AH11" s="9" t="str">
        <f t="shared" si="1"/>
        <v>- Confidentiality: Read Application Data: The attacker may be able to read sensitive information
</v>
      </c>
      <c r="AI11" s="9"/>
      <c r="AJ11" s="6"/>
      <c r="AK11" s="6"/>
    </row>
    <row r="12" ht="15.75" customHeight="1">
      <c r="A12" s="6" t="s">
        <v>33</v>
      </c>
      <c r="B12" s="12" t="s">
        <v>86</v>
      </c>
      <c r="C12" s="6" t="s">
        <v>69</v>
      </c>
      <c r="D12" s="6" t="s">
        <v>35</v>
      </c>
      <c r="E12" s="6" t="s">
        <v>87</v>
      </c>
      <c r="F12" s="6" t="s">
        <v>88</v>
      </c>
      <c r="G12" s="6" t="s">
        <v>89</v>
      </c>
      <c r="H12" s="7">
        <v>86.0</v>
      </c>
      <c r="I12" s="7" t="s">
        <v>38</v>
      </c>
      <c r="J12" s="6" t="s">
        <v>90</v>
      </c>
      <c r="K12" s="6" t="s">
        <v>91</v>
      </c>
      <c r="L12" s="6"/>
      <c r="M12" s="9"/>
      <c r="N12" s="10">
        <f>IFERROR(__xludf.DUMMYFUNCTION("SPLIT(H12,"","",,TRUE)"),86.0)</f>
        <v>86</v>
      </c>
      <c r="O12" s="10"/>
      <c r="P12" s="10"/>
      <c r="Q12" s="10"/>
      <c r="R12" s="10"/>
      <c r="S12" s="10"/>
      <c r="T12" s="10"/>
      <c r="U12" s="10"/>
      <c r="V12" s="10"/>
      <c r="W12" s="10"/>
      <c r="X12" s="11" t="str">
        <f>IFERROR((VLOOKUP(N12,impact_ENG!A:F,6,TRUE)),"")</f>
        <v>- Confidentiality: Read Application Data: The attacker may be able to read sensitive information</v>
      </c>
      <c r="Y12" s="9" t="str">
        <f>IFERROR((VLOOKUP(O12,impact_ENG!A:F,6,TRUE)),"")</f>
        <v/>
      </c>
      <c r="Z12" s="9" t="str">
        <f>IFERROR((VLOOKUP(P12,impact_ENG!A:F,6,TRUE)),"")</f>
        <v/>
      </c>
      <c r="AA12" s="9" t="str">
        <f>IFERROR((VLOOKUP(Q12,impact_ENG!A:F,6,TRUE)),"")</f>
        <v/>
      </c>
      <c r="AB12" s="9" t="str">
        <f>IFERROR((VLOOKUP(R12,impact_ENG!A:F,6,TRUE)),"")</f>
        <v/>
      </c>
      <c r="AC12" s="9" t="str">
        <f>IFERROR((VLOOKUP(S12,impact_ENG!A:F,6,TRUE)),"")</f>
        <v/>
      </c>
      <c r="AD12" s="9" t="str">
        <f>IFERROR((VLOOKUP(T12,impact_ENG!A:F,6,TRUE)),"")</f>
        <v/>
      </c>
      <c r="AE12" s="9" t="str">
        <f>IFERROR((VLOOKUP(U12,impact_ENG!A:F,6,TRUE)),"")</f>
        <v/>
      </c>
      <c r="AF12" s="9" t="str">
        <f>IFERROR((VLOOKUP(V12,impact_ENG!A:F,6,TRUE)),"")</f>
        <v/>
      </c>
      <c r="AG12" s="9" t="str">
        <f>IFERROR((VLOOKUP(W12,impact_ENG!A:F,6,TRUE)),"")</f>
        <v/>
      </c>
      <c r="AH12" s="9" t="str">
        <f t="shared" si="1"/>
        <v>- Confidentiality: Read Application Data: The attacker may be able to read sensitive information
</v>
      </c>
      <c r="AI12" s="9"/>
      <c r="AJ12" s="6"/>
      <c r="AK12" s="6"/>
    </row>
    <row r="13" ht="15.75" customHeight="1">
      <c r="A13" s="13" t="s">
        <v>92</v>
      </c>
      <c r="B13" s="13" t="s">
        <v>93</v>
      </c>
      <c r="C13" s="13"/>
      <c r="D13" s="6" t="s">
        <v>35</v>
      </c>
      <c r="E13" s="14" t="s">
        <v>94</v>
      </c>
      <c r="F13" s="14">
        <v>798.0</v>
      </c>
      <c r="G13" s="14" t="s">
        <v>95</v>
      </c>
      <c r="H13" s="15" t="s">
        <v>96</v>
      </c>
      <c r="I13" s="15" t="s">
        <v>97</v>
      </c>
      <c r="J13" s="14" t="s">
        <v>98</v>
      </c>
      <c r="K13" s="14" t="s">
        <v>99</v>
      </c>
      <c r="L13" s="14"/>
      <c r="M13" s="16"/>
      <c r="N13" s="10">
        <f>IFERROR(__xludf.DUMMYFUNCTION("SPLIT(H13,"","",,TRUE)"),4.0)</f>
        <v>4</v>
      </c>
      <c r="O13" s="10">
        <f>IFERROR(__xludf.DUMMYFUNCTION("""COMPUTED_VALUE"""),8.0)</f>
        <v>8</v>
      </c>
      <c r="P13" s="10"/>
      <c r="Q13" s="10"/>
      <c r="R13" s="10"/>
      <c r="S13" s="10"/>
      <c r="T13" s="10"/>
      <c r="U13" s="10"/>
      <c r="V13" s="10"/>
      <c r="W13" s="10"/>
      <c r="X13" s="11" t="str">
        <f>IFERROR((VLOOKUP(N13,impact_ENG!A:F,6,TRUE)),"")</f>
        <v>- Access Control: Bypass Protection Mechanism: If hard-coded passwords are used, it is almost certain that malicious users will gain access to the account in question.</v>
      </c>
      <c r="Y13" s="9" t="str">
        <f>IFERROR((VLOOKUP(O13,impact_ENG!A:F,6,TRUE)),"")</f>
        <v>- Access Control: Execute Unauthorized Code or Commands: This weakness can lead to the exposure of resources or functionality to unintended actors, possibly providing attackers with sensitive information or even execute arbitrary code.</v>
      </c>
      <c r="Z13" s="9" t="str">
        <f>IFERROR((VLOOKUP(P13,impact_ENG!A:F,6,TRUE)),"")</f>
        <v/>
      </c>
      <c r="AA13" s="9" t="str">
        <f>IFERROR((VLOOKUP(Q13,impact_ENG!A:F,6,TRUE)),"")</f>
        <v/>
      </c>
      <c r="AB13" s="9" t="str">
        <f>IFERROR((VLOOKUP(R13,impact_ENG!A:F,6,TRUE)),"")</f>
        <v/>
      </c>
      <c r="AC13" s="9" t="str">
        <f>IFERROR((VLOOKUP(S13,impact_ENG!A:F,6,TRUE)),"")</f>
        <v/>
      </c>
      <c r="AD13" s="9" t="str">
        <f>IFERROR((VLOOKUP(T13,impact_ENG!A:F,6,TRUE)),"")</f>
        <v/>
      </c>
      <c r="AE13" s="9" t="str">
        <f>IFERROR((VLOOKUP(U13,impact_ENG!A:F,6,TRUE)),"")</f>
        <v/>
      </c>
      <c r="AF13" s="9" t="str">
        <f>IFERROR((VLOOKUP(V13,impact_ENG!A:F,6,TRUE)),"")</f>
        <v/>
      </c>
      <c r="AG13" s="9" t="str">
        <f>IFERROR((VLOOKUP(W13,impact_ENG!A:F,6,TRUE)),"")</f>
        <v/>
      </c>
      <c r="AH13" s="9" t="str">
        <f t="shared" si="1"/>
        <v>- Access Control: Bypass Protection Mechanism: If hard-coded passwords are used, it is almost certain that malicious users will gain access to the account in question.
- Access Control: Execute Unauthorized Code or Commands: This weakness can lead to the exposure of resources or functionality to unintended actors, possibly providing attackers with sensitive information or even execute arbitrary code.
</v>
      </c>
      <c r="AI13" s="16"/>
      <c r="AJ13" s="14"/>
      <c r="AK13" s="14"/>
    </row>
    <row r="14" ht="15.75" customHeight="1">
      <c r="A14" s="6" t="s">
        <v>33</v>
      </c>
      <c r="B14" s="6"/>
      <c r="C14" s="6" t="s">
        <v>69</v>
      </c>
      <c r="D14" s="6" t="s">
        <v>35</v>
      </c>
      <c r="E14" s="6" t="s">
        <v>100</v>
      </c>
      <c r="F14" s="6">
        <v>200.0</v>
      </c>
      <c r="G14" s="6" t="s">
        <v>101</v>
      </c>
      <c r="H14" s="7">
        <v>86.0</v>
      </c>
      <c r="I14" s="7" t="s">
        <v>38</v>
      </c>
      <c r="J14" s="6" t="s">
        <v>102</v>
      </c>
      <c r="K14" s="8" t="s">
        <v>103</v>
      </c>
      <c r="L14" s="6"/>
      <c r="M14" s="9"/>
      <c r="N14" s="10">
        <f>IFERROR(__xludf.DUMMYFUNCTION("SPLIT(H14,"","",,TRUE)"),86.0)</f>
        <v>86</v>
      </c>
      <c r="O14" s="10"/>
      <c r="P14" s="10"/>
      <c r="Q14" s="10"/>
      <c r="R14" s="10"/>
      <c r="S14" s="10"/>
      <c r="T14" s="10"/>
      <c r="U14" s="10"/>
      <c r="V14" s="10"/>
      <c r="W14" s="10"/>
      <c r="X14" s="11" t="str">
        <f>IFERROR((VLOOKUP(N14,impact_ENG!A:F,6,TRUE)),"")</f>
        <v>- Confidentiality: Read Application Data: The attacker may be able to read sensitive information</v>
      </c>
      <c r="Y14" s="9" t="str">
        <f>IFERROR((VLOOKUP(O14,impact_ENG!A:F,6,TRUE)),"")</f>
        <v/>
      </c>
      <c r="Z14" s="9" t="str">
        <f>IFERROR((VLOOKUP(P14,impact_ENG!A:F,6,TRUE)),"")</f>
        <v/>
      </c>
      <c r="AA14" s="9" t="str">
        <f>IFERROR((VLOOKUP(Q14,impact_ENG!A:F,6,TRUE)),"")</f>
        <v/>
      </c>
      <c r="AB14" s="9" t="str">
        <f>IFERROR((VLOOKUP(R14,impact_ENG!A:F,6,TRUE)),"")</f>
        <v/>
      </c>
      <c r="AC14" s="9" t="str">
        <f>IFERROR((VLOOKUP(S14,impact_ENG!A:F,6,TRUE)),"")</f>
        <v/>
      </c>
      <c r="AD14" s="9" t="str">
        <f>IFERROR((VLOOKUP(T14,impact_ENG!A:F,6,TRUE)),"")</f>
        <v/>
      </c>
      <c r="AE14" s="9" t="str">
        <f>IFERROR((VLOOKUP(U14,impact_ENG!A:F,6,TRUE)),"")</f>
        <v/>
      </c>
      <c r="AF14" s="9" t="str">
        <f>IFERROR((VLOOKUP(V14,impact_ENG!A:F,6,TRUE)),"")</f>
        <v/>
      </c>
      <c r="AG14" s="9" t="str">
        <f>IFERROR((VLOOKUP(W14,impact_ENG!A:F,6,TRUE)),"")</f>
        <v/>
      </c>
      <c r="AH14" s="9" t="str">
        <f t="shared" si="1"/>
        <v>- Confidentiality: Read Application Data: The attacker may be able to read sensitive information
</v>
      </c>
      <c r="AI14" s="9"/>
      <c r="AJ14" s="6"/>
      <c r="AK14" s="6"/>
    </row>
    <row r="15" ht="15.75" customHeight="1">
      <c r="A15" s="6" t="s">
        <v>33</v>
      </c>
      <c r="B15" s="6"/>
      <c r="C15" s="6" t="s">
        <v>47</v>
      </c>
      <c r="D15" s="6" t="s">
        <v>35</v>
      </c>
      <c r="E15" s="6" t="s">
        <v>104</v>
      </c>
      <c r="F15" s="6">
        <v>200.0</v>
      </c>
      <c r="G15" s="6" t="s">
        <v>105</v>
      </c>
      <c r="H15" s="7">
        <v>86.0</v>
      </c>
      <c r="I15" s="7" t="s">
        <v>38</v>
      </c>
      <c r="J15" s="6" t="s">
        <v>106</v>
      </c>
      <c r="K15" s="8" t="s">
        <v>107</v>
      </c>
      <c r="L15" s="6"/>
      <c r="M15" s="9"/>
      <c r="N15" s="10">
        <f>IFERROR(__xludf.DUMMYFUNCTION("SPLIT(H15,"","",,TRUE)"),86.0)</f>
        <v>86</v>
      </c>
      <c r="O15" s="10"/>
      <c r="P15" s="10"/>
      <c r="Q15" s="10"/>
      <c r="R15" s="10"/>
      <c r="S15" s="10"/>
      <c r="T15" s="10"/>
      <c r="U15" s="10"/>
      <c r="V15" s="10"/>
      <c r="W15" s="10"/>
      <c r="X15" s="11" t="str">
        <f>IFERROR((VLOOKUP(N15,impact_ENG!A:F,6,TRUE)),"")</f>
        <v>- Confidentiality: Read Application Data: The attacker may be able to read sensitive information</v>
      </c>
      <c r="Y15" s="9" t="str">
        <f>IFERROR((VLOOKUP(O15,impact_ENG!A:F,6,TRUE)),"")</f>
        <v/>
      </c>
      <c r="Z15" s="9" t="str">
        <f>IFERROR((VLOOKUP(P15,impact_ENG!A:F,6,TRUE)),"")</f>
        <v/>
      </c>
      <c r="AA15" s="9" t="str">
        <f>IFERROR((VLOOKUP(Q15,impact_ENG!A:F,6,TRUE)),"")</f>
        <v/>
      </c>
      <c r="AB15" s="9" t="str">
        <f>IFERROR((VLOOKUP(R15,impact_ENG!A:F,6,TRUE)),"")</f>
        <v/>
      </c>
      <c r="AC15" s="9" t="str">
        <f>IFERROR((VLOOKUP(S15,impact_ENG!A:F,6,TRUE)),"")</f>
        <v/>
      </c>
      <c r="AD15" s="9" t="str">
        <f>IFERROR((VLOOKUP(T15,impact_ENG!A:F,6,TRUE)),"")</f>
        <v/>
      </c>
      <c r="AE15" s="9" t="str">
        <f>IFERROR((VLOOKUP(U15,impact_ENG!A:F,6,TRUE)),"")</f>
        <v/>
      </c>
      <c r="AF15" s="9" t="str">
        <f>IFERROR((VLOOKUP(V15,impact_ENG!A:F,6,TRUE)),"")</f>
        <v/>
      </c>
      <c r="AG15" s="9" t="str">
        <f>IFERROR((VLOOKUP(W15,impact_ENG!A:F,6,TRUE)),"")</f>
        <v/>
      </c>
      <c r="AH15" s="9" t="str">
        <f t="shared" si="1"/>
        <v>- Confidentiality: Read Application Data: The attacker may be able to read sensitive information
</v>
      </c>
      <c r="AI15" s="9"/>
      <c r="AJ15" s="6"/>
      <c r="AK15" s="6"/>
    </row>
    <row r="16" ht="15.75" customHeight="1">
      <c r="A16" s="6" t="s">
        <v>108</v>
      </c>
      <c r="B16" s="6"/>
      <c r="C16" s="6" t="s">
        <v>47</v>
      </c>
      <c r="D16" s="6" t="s">
        <v>35</v>
      </c>
      <c r="E16" s="6" t="s">
        <v>109</v>
      </c>
      <c r="F16" s="6">
        <v>538.0</v>
      </c>
      <c r="G16" s="6" t="s">
        <v>110</v>
      </c>
      <c r="H16" s="7">
        <v>86.0</v>
      </c>
      <c r="I16" s="7" t="s">
        <v>38</v>
      </c>
      <c r="J16" s="6" t="s">
        <v>111</v>
      </c>
      <c r="K16" s="8" t="s">
        <v>112</v>
      </c>
      <c r="L16" s="6"/>
      <c r="M16" s="9"/>
      <c r="N16" s="10">
        <f>IFERROR(__xludf.DUMMYFUNCTION("SPLIT(H16,"","",,TRUE)"),86.0)</f>
        <v>86</v>
      </c>
      <c r="O16" s="10"/>
      <c r="P16" s="10"/>
      <c r="Q16" s="10"/>
      <c r="R16" s="10"/>
      <c r="S16" s="10"/>
      <c r="T16" s="10"/>
      <c r="U16" s="10"/>
      <c r="V16" s="10"/>
      <c r="W16" s="10"/>
      <c r="X16" s="11" t="str">
        <f>IFERROR((VLOOKUP(N16,impact_ENG!A:F,6,TRUE)),"")</f>
        <v>- Confidentiality: Read Application Data: The attacker may be able to read sensitive information</v>
      </c>
      <c r="Y16" s="9" t="str">
        <f>IFERROR((VLOOKUP(O16,impact_ENG!A:F,6,TRUE)),"")</f>
        <v/>
      </c>
      <c r="Z16" s="9" t="str">
        <f>IFERROR((VLOOKUP(P16,impact_ENG!A:F,6,TRUE)),"")</f>
        <v/>
      </c>
      <c r="AA16" s="9" t="str">
        <f>IFERROR((VLOOKUP(Q16,impact_ENG!A:F,6,TRUE)),"")</f>
        <v/>
      </c>
      <c r="AB16" s="9" t="str">
        <f>IFERROR((VLOOKUP(R16,impact_ENG!A:F,6,TRUE)),"")</f>
        <v/>
      </c>
      <c r="AC16" s="9" t="str">
        <f>IFERROR((VLOOKUP(S16,impact_ENG!A:F,6,TRUE)),"")</f>
        <v/>
      </c>
      <c r="AD16" s="9" t="str">
        <f>IFERROR((VLOOKUP(T16,impact_ENG!A:F,6,TRUE)),"")</f>
        <v/>
      </c>
      <c r="AE16" s="9" t="str">
        <f>IFERROR((VLOOKUP(U16,impact_ENG!A:F,6,TRUE)),"")</f>
        <v/>
      </c>
      <c r="AF16" s="9" t="str">
        <f>IFERROR((VLOOKUP(V16,impact_ENG!A:F,6,TRUE)),"")</f>
        <v/>
      </c>
      <c r="AG16" s="9" t="str">
        <f>IFERROR((VLOOKUP(W16,impact_ENG!A:F,6,TRUE)),"")</f>
        <v/>
      </c>
      <c r="AH16" s="9" t="str">
        <f t="shared" si="1"/>
        <v>- Confidentiality: Read Application Data: The attacker may be able to read sensitive information
</v>
      </c>
      <c r="AI16" s="9"/>
      <c r="AJ16" s="6"/>
      <c r="AK16" s="6"/>
    </row>
    <row r="17" ht="15.75" customHeight="1">
      <c r="A17" s="6" t="s">
        <v>108</v>
      </c>
      <c r="B17" s="12" t="s">
        <v>113</v>
      </c>
      <c r="C17" s="6" t="s">
        <v>47</v>
      </c>
      <c r="D17" s="6" t="s">
        <v>35</v>
      </c>
      <c r="E17" s="6" t="s">
        <v>114</v>
      </c>
      <c r="F17" s="6">
        <v>548.0</v>
      </c>
      <c r="G17" s="6" t="s">
        <v>115</v>
      </c>
      <c r="H17" s="7">
        <v>48.0</v>
      </c>
      <c r="I17" s="7" t="s">
        <v>116</v>
      </c>
      <c r="J17" s="6" t="s">
        <v>117</v>
      </c>
      <c r="K17" s="8" t="s">
        <v>118</v>
      </c>
      <c r="L17" s="6"/>
      <c r="M17" s="9"/>
      <c r="N17" s="10">
        <f>IFERROR(__xludf.DUMMYFUNCTION("SPLIT(H17,"","",,TRUE)"),48.0)</f>
        <v>48</v>
      </c>
      <c r="O17" s="10"/>
      <c r="P17" s="10"/>
      <c r="Q17" s="10"/>
      <c r="R17" s="10"/>
      <c r="S17" s="10"/>
      <c r="T17" s="10"/>
      <c r="U17" s="10"/>
      <c r="V17" s="10"/>
      <c r="W17" s="10"/>
      <c r="X17" s="11" t="str">
        <f>IFERROR((VLOOKUP(N17,impact_ENG!A:F,6,TRUE)),"")</f>
        <v>- Confidentiality: Read Files or Directories: Exposing the contents of a directory can lead to an attacker gaining access to source code or providing useful information for the attacker to devise exploits, such as creation times of files or any information that may be encoded in file names. The directory listing may also compromise private or confidential data.</v>
      </c>
      <c r="Y17" s="9" t="str">
        <f>IFERROR((VLOOKUP(O17,impact_ENG!A:F,6,TRUE)),"")</f>
        <v/>
      </c>
      <c r="Z17" s="9" t="str">
        <f>IFERROR((VLOOKUP(P17,impact_ENG!A:F,6,TRUE)),"")</f>
        <v/>
      </c>
      <c r="AA17" s="9" t="str">
        <f>IFERROR((VLOOKUP(Q17,impact_ENG!A:F,6,TRUE)),"")</f>
        <v/>
      </c>
      <c r="AB17" s="9" t="str">
        <f>IFERROR((VLOOKUP(R17,impact_ENG!A:F,6,TRUE)),"")</f>
        <v/>
      </c>
      <c r="AC17" s="9" t="str">
        <f>IFERROR((VLOOKUP(S17,impact_ENG!A:F,6,TRUE)),"")</f>
        <v/>
      </c>
      <c r="AD17" s="9" t="str">
        <f>IFERROR((VLOOKUP(T17,impact_ENG!A:F,6,TRUE)),"")</f>
        <v/>
      </c>
      <c r="AE17" s="9" t="str">
        <f>IFERROR((VLOOKUP(U17,impact_ENG!A:F,6,TRUE)),"")</f>
        <v/>
      </c>
      <c r="AF17" s="9" t="str">
        <f>IFERROR((VLOOKUP(V17,impact_ENG!A:F,6,TRUE)),"")</f>
        <v/>
      </c>
      <c r="AG17" s="9" t="str">
        <f>IFERROR((VLOOKUP(W17,impact_ENG!A:F,6,TRUE)),"")</f>
        <v/>
      </c>
      <c r="AH17" s="9" t="str">
        <f t="shared" si="1"/>
        <v>- Confidentiality: Read Files or Directories: Exposing the contents of a directory can lead to an attacker gaining access to source code or providing useful information for the attacker to devise exploits, such as creation times of files or any information that may be encoded in file names. The directory listing may also compromise private or confidential data.
</v>
      </c>
      <c r="AI17" s="9"/>
      <c r="AJ17" s="6"/>
      <c r="AK17" s="6"/>
    </row>
    <row r="18" ht="15.75" customHeight="1">
      <c r="A18" s="6" t="s">
        <v>119</v>
      </c>
      <c r="B18" s="12" t="s">
        <v>120</v>
      </c>
      <c r="C18" s="6" t="s">
        <v>121</v>
      </c>
      <c r="D18" s="6" t="s">
        <v>122</v>
      </c>
      <c r="E18" s="6" t="s">
        <v>123</v>
      </c>
      <c r="F18" s="6" t="s">
        <v>124</v>
      </c>
      <c r="G18" s="6" t="s">
        <v>125</v>
      </c>
      <c r="H18" s="7">
        <v>37.0</v>
      </c>
      <c r="I18" s="7" t="s">
        <v>126</v>
      </c>
      <c r="J18" s="6" t="s">
        <v>127</v>
      </c>
      <c r="K18" s="6" t="s">
        <v>128</v>
      </c>
      <c r="L18" s="6"/>
      <c r="M18" s="9"/>
      <c r="N18" s="10">
        <f>IFERROR(__xludf.DUMMYFUNCTION("SPLIT(H18,"","",,TRUE)"),37.0)</f>
        <v>37</v>
      </c>
      <c r="O18" s="10"/>
      <c r="P18" s="10"/>
      <c r="Q18" s="10"/>
      <c r="R18" s="10"/>
      <c r="S18" s="10"/>
      <c r="T18" s="10"/>
      <c r="U18" s="10"/>
      <c r="V18" s="10"/>
      <c r="W18" s="10"/>
      <c r="X18" s="11" t="str">
        <f>IFERROR((VLOOKUP(N18,impact_ENG!A:F,6,TRUE)),"")</f>
        <v>- Confidentiality: Read Application Data: An attacker may be able to decrypt the data using brute force attacks.</v>
      </c>
      <c r="Y18" s="9" t="str">
        <f>IFERROR((VLOOKUP(O18,impact_ENG!A:F,6,TRUE)),"")</f>
        <v/>
      </c>
      <c r="Z18" s="9" t="str">
        <f>IFERROR((VLOOKUP(P18,impact_ENG!A:F,6,TRUE)),"")</f>
        <v/>
      </c>
      <c r="AA18" s="9" t="str">
        <f>IFERROR((VLOOKUP(Q18,impact_ENG!A:F,6,TRUE)),"")</f>
        <v/>
      </c>
      <c r="AB18" s="9" t="str">
        <f>IFERROR((VLOOKUP(R18,impact_ENG!A:F,6,TRUE)),"")</f>
        <v/>
      </c>
      <c r="AC18" s="9" t="str">
        <f>IFERROR((VLOOKUP(S18,impact_ENG!A:F,6,TRUE)),"")</f>
        <v/>
      </c>
      <c r="AD18" s="9" t="str">
        <f>IFERROR((VLOOKUP(T18,impact_ENG!A:F,6,TRUE)),"")</f>
        <v/>
      </c>
      <c r="AE18" s="9" t="str">
        <f>IFERROR((VLOOKUP(U18,impact_ENG!A:F,6,TRUE)),"")</f>
        <v/>
      </c>
      <c r="AF18" s="9" t="str">
        <f>IFERROR((VLOOKUP(V18,impact_ENG!A:F,6,TRUE)),"")</f>
        <v/>
      </c>
      <c r="AG18" s="9" t="str">
        <f>IFERROR((VLOOKUP(W18,impact_ENG!A:F,6,TRUE)),"")</f>
        <v/>
      </c>
      <c r="AH18" s="9" t="str">
        <f t="shared" si="1"/>
        <v>- Confidentiality: Read Application Data: An attacker may be able to decrypt the data using brute force attacks.
</v>
      </c>
      <c r="AI18" s="9"/>
      <c r="AJ18" s="6"/>
      <c r="AK18" s="6"/>
    </row>
    <row r="19" ht="15.75" customHeight="1">
      <c r="A19" s="6" t="s">
        <v>119</v>
      </c>
      <c r="B19" s="6"/>
      <c r="C19" s="6" t="s">
        <v>121</v>
      </c>
      <c r="D19" s="6" t="s">
        <v>122</v>
      </c>
      <c r="E19" s="6" t="s">
        <v>129</v>
      </c>
      <c r="F19" s="6" t="s">
        <v>130</v>
      </c>
      <c r="G19" s="6" t="s">
        <v>131</v>
      </c>
      <c r="H19" s="7">
        <v>86.0</v>
      </c>
      <c r="I19" s="7" t="s">
        <v>38</v>
      </c>
      <c r="J19" s="6" t="s">
        <v>127</v>
      </c>
      <c r="K19" s="8" t="s">
        <v>132</v>
      </c>
      <c r="L19" s="6"/>
      <c r="M19" s="9"/>
      <c r="N19" s="10">
        <f>IFERROR(__xludf.DUMMYFUNCTION("SPLIT(H19,"","",,TRUE)"),86.0)</f>
        <v>86</v>
      </c>
      <c r="O19" s="10"/>
      <c r="P19" s="10"/>
      <c r="Q19" s="10"/>
      <c r="R19" s="10"/>
      <c r="S19" s="10"/>
      <c r="T19" s="10"/>
      <c r="U19" s="10"/>
      <c r="V19" s="10"/>
      <c r="W19" s="10"/>
      <c r="X19" s="11" t="str">
        <f>IFERROR((VLOOKUP(N19,impact_ENG!A:F,6,TRUE)),"")</f>
        <v>- Confidentiality: Read Application Data: The attacker may be able to read sensitive information</v>
      </c>
      <c r="Y19" s="9" t="str">
        <f>IFERROR((VLOOKUP(O19,impact_ENG!A:F,6,TRUE)),"")</f>
        <v/>
      </c>
      <c r="Z19" s="9" t="str">
        <f>IFERROR((VLOOKUP(P19,impact_ENG!A:F,6,TRUE)),"")</f>
        <v/>
      </c>
      <c r="AA19" s="9" t="str">
        <f>IFERROR((VLOOKUP(Q19,impact_ENG!A:F,6,TRUE)),"")</f>
        <v/>
      </c>
      <c r="AB19" s="9" t="str">
        <f>IFERROR((VLOOKUP(R19,impact_ENG!A:F,6,TRUE)),"")</f>
        <v/>
      </c>
      <c r="AC19" s="9" t="str">
        <f>IFERROR((VLOOKUP(S19,impact_ENG!A:F,6,TRUE)),"")</f>
        <v/>
      </c>
      <c r="AD19" s="9" t="str">
        <f>IFERROR((VLOOKUP(T19,impact_ENG!A:F,6,TRUE)),"")</f>
        <v/>
      </c>
      <c r="AE19" s="9" t="str">
        <f>IFERROR((VLOOKUP(U19,impact_ENG!A:F,6,TRUE)),"")</f>
        <v/>
      </c>
      <c r="AF19" s="9" t="str">
        <f>IFERROR((VLOOKUP(V19,impact_ENG!A:F,6,TRUE)),"")</f>
        <v/>
      </c>
      <c r="AG19" s="9" t="str">
        <f>IFERROR((VLOOKUP(W19,impact_ENG!A:F,6,TRUE)),"")</f>
        <v/>
      </c>
      <c r="AH19" s="9" t="str">
        <f t="shared" si="1"/>
        <v>- Confidentiality: Read Application Data: The attacker may be able to read sensitive information
</v>
      </c>
      <c r="AI19" s="9"/>
      <c r="AJ19" s="6"/>
      <c r="AK19" s="6"/>
    </row>
    <row r="20" ht="15.75" customHeight="1">
      <c r="A20" s="6" t="s">
        <v>119</v>
      </c>
      <c r="B20" s="12" t="s">
        <v>133</v>
      </c>
      <c r="C20" s="6" t="s">
        <v>134</v>
      </c>
      <c r="D20" s="6" t="s">
        <v>122</v>
      </c>
      <c r="E20" s="6" t="s">
        <v>135</v>
      </c>
      <c r="F20" s="6" t="s">
        <v>136</v>
      </c>
      <c r="G20" s="6" t="s">
        <v>137</v>
      </c>
      <c r="H20" s="7" t="s">
        <v>138</v>
      </c>
      <c r="I20" s="7" t="s">
        <v>139</v>
      </c>
      <c r="J20" s="6" t="s">
        <v>140</v>
      </c>
      <c r="K20" s="8" t="s">
        <v>141</v>
      </c>
      <c r="L20" s="6"/>
      <c r="M20" s="9"/>
      <c r="N20" s="10">
        <f>IFERROR(__xludf.DUMMYFUNCTION("SPLIT(H20,"","",,TRUE)"),86.0)</f>
        <v>86</v>
      </c>
      <c r="O20" s="10">
        <f>IFERROR(__xludf.DUMMYFUNCTION("""COMPUTED_VALUE"""),22.0)</f>
        <v>22</v>
      </c>
      <c r="P20" s="10"/>
      <c r="Q20" s="10"/>
      <c r="R20" s="10"/>
      <c r="S20" s="10"/>
      <c r="T20" s="10"/>
      <c r="U20" s="10"/>
      <c r="V20" s="10"/>
      <c r="W20" s="10"/>
      <c r="X20" s="11" t="str">
        <f>IFERROR((VLOOKUP(N20,impact_ENG!A:F,6,TRUE)),"")</f>
        <v>- Confidentiality: Read Application Data: The attacker may be able to read sensitive information</v>
      </c>
      <c r="Y20" s="9" t="str">
        <f>IFERROR((VLOOKUP(O20,impact_ENG!A:F,6,TRUE)),"")</f>
        <v>-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v>
      </c>
      <c r="Z20" s="9" t="str">
        <f>IFERROR((VLOOKUP(P20,impact_ENG!A:F,6,TRUE)),"")</f>
        <v/>
      </c>
      <c r="AA20" s="9" t="str">
        <f>IFERROR((VLOOKUP(Q20,impact_ENG!A:F,6,TRUE)),"")</f>
        <v/>
      </c>
      <c r="AB20" s="9" t="str">
        <f>IFERROR((VLOOKUP(R20,impact_ENG!A:F,6,TRUE)),"")</f>
        <v/>
      </c>
      <c r="AC20" s="9" t="str">
        <f>IFERROR((VLOOKUP(S20,impact_ENG!A:F,6,TRUE)),"")</f>
        <v/>
      </c>
      <c r="AD20" s="9" t="str">
        <f>IFERROR((VLOOKUP(T20,impact_ENG!A:F,6,TRUE)),"")</f>
        <v/>
      </c>
      <c r="AE20" s="9" t="str">
        <f>IFERROR((VLOOKUP(U20,impact_ENG!A:F,6,TRUE)),"")</f>
        <v/>
      </c>
      <c r="AF20" s="9" t="str">
        <f>IFERROR((VLOOKUP(V20,impact_ENG!A:F,6,TRUE)),"")</f>
        <v/>
      </c>
      <c r="AG20" s="9" t="str">
        <f>IFERROR((VLOOKUP(W20,impact_ENG!A:F,6,TRUE)),"")</f>
        <v/>
      </c>
      <c r="AH20" s="9" t="str">
        <f t="shared" si="1"/>
        <v>- Confidentiality: Read Application Data: The attacker may be able to read sensitive information
-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
</v>
      </c>
      <c r="AI20" s="9"/>
      <c r="AJ20" s="6"/>
      <c r="AK20" s="6"/>
    </row>
    <row r="21" ht="15.75" customHeight="1">
      <c r="A21" s="6" t="s">
        <v>119</v>
      </c>
      <c r="B21" s="6"/>
      <c r="C21" s="6" t="s">
        <v>142</v>
      </c>
      <c r="D21" s="6" t="s">
        <v>122</v>
      </c>
      <c r="E21" s="6" t="s">
        <v>143</v>
      </c>
      <c r="F21" s="6">
        <v>326.0</v>
      </c>
      <c r="G21" s="6" t="s">
        <v>144</v>
      </c>
      <c r="H21" s="7">
        <v>86.0</v>
      </c>
      <c r="I21" s="7" t="s">
        <v>38</v>
      </c>
      <c r="J21" s="6" t="s">
        <v>145</v>
      </c>
      <c r="K21" s="8" t="s">
        <v>146</v>
      </c>
      <c r="L21" s="6"/>
      <c r="M21" s="9"/>
      <c r="N21" s="10">
        <f>IFERROR(__xludf.DUMMYFUNCTION("SPLIT(H21,"","",,TRUE)"),86.0)</f>
        <v>86</v>
      </c>
      <c r="O21" s="10"/>
      <c r="P21" s="10"/>
      <c r="Q21" s="10"/>
      <c r="R21" s="10"/>
      <c r="S21" s="10"/>
      <c r="T21" s="10"/>
      <c r="U21" s="10"/>
      <c r="V21" s="10"/>
      <c r="W21" s="10"/>
      <c r="X21" s="11" t="str">
        <f>IFERROR((VLOOKUP(N21,impact_ENG!A:F,6,TRUE)),"")</f>
        <v>- Confidentiality: Read Application Data: The attacker may be able to read sensitive information</v>
      </c>
      <c r="Y21" s="9" t="str">
        <f>IFERROR((VLOOKUP(O21,impact_ENG!A:F,6,TRUE)),"")</f>
        <v/>
      </c>
      <c r="Z21" s="9" t="str">
        <f>IFERROR((VLOOKUP(P21,impact_ENG!A:F,6,TRUE)),"")</f>
        <v/>
      </c>
      <c r="AA21" s="9" t="str">
        <f>IFERROR((VLOOKUP(Q21,impact_ENG!A:F,6,TRUE)),"")</f>
        <v/>
      </c>
      <c r="AB21" s="9" t="str">
        <f>IFERROR((VLOOKUP(R21,impact_ENG!A:F,6,TRUE)),"")</f>
        <v/>
      </c>
      <c r="AC21" s="9" t="str">
        <f>IFERROR((VLOOKUP(S21,impact_ENG!A:F,6,TRUE)),"")</f>
        <v/>
      </c>
      <c r="AD21" s="9" t="str">
        <f>IFERROR((VLOOKUP(T21,impact_ENG!A:F,6,TRUE)),"")</f>
        <v/>
      </c>
      <c r="AE21" s="9" t="str">
        <f>IFERROR((VLOOKUP(U21,impact_ENG!A:F,6,TRUE)),"")</f>
        <v/>
      </c>
      <c r="AF21" s="9" t="str">
        <f>IFERROR((VLOOKUP(V21,impact_ENG!A:F,6,TRUE)),"")</f>
        <v/>
      </c>
      <c r="AG21" s="9" t="str">
        <f>IFERROR((VLOOKUP(W21,impact_ENG!A:F,6,TRUE)),"")</f>
        <v/>
      </c>
      <c r="AH21" s="9" t="str">
        <f t="shared" si="1"/>
        <v>- Confidentiality: Read Application Data: The attacker may be able to read sensitive information
</v>
      </c>
      <c r="AI21" s="9"/>
      <c r="AJ21" s="6"/>
      <c r="AK21" s="6"/>
    </row>
    <row r="22" ht="15.75" customHeight="1">
      <c r="A22" s="6" t="s">
        <v>119</v>
      </c>
      <c r="B22" s="6"/>
      <c r="C22" s="6" t="s">
        <v>142</v>
      </c>
      <c r="D22" s="6" t="s">
        <v>122</v>
      </c>
      <c r="E22" s="6" t="s">
        <v>147</v>
      </c>
      <c r="F22" s="6">
        <v>310.0</v>
      </c>
      <c r="G22" s="6" t="s">
        <v>148</v>
      </c>
      <c r="H22" s="7">
        <v>86.0</v>
      </c>
      <c r="I22" s="7" t="s">
        <v>38</v>
      </c>
      <c r="J22" s="6" t="s">
        <v>149</v>
      </c>
      <c r="K22" s="8" t="s">
        <v>150</v>
      </c>
      <c r="L22" s="6"/>
      <c r="M22" s="9"/>
      <c r="N22" s="10">
        <f>IFERROR(__xludf.DUMMYFUNCTION("SPLIT(H22,"","",,TRUE)"),86.0)</f>
        <v>86</v>
      </c>
      <c r="O22" s="10"/>
      <c r="P22" s="10"/>
      <c r="Q22" s="10"/>
      <c r="R22" s="10"/>
      <c r="S22" s="10"/>
      <c r="T22" s="10"/>
      <c r="U22" s="10"/>
      <c r="V22" s="10"/>
      <c r="W22" s="10"/>
      <c r="X22" s="11" t="str">
        <f>IFERROR((VLOOKUP(N22,impact_ENG!A:F,6,TRUE)),"")</f>
        <v>- Confidentiality: Read Application Data: The attacker may be able to read sensitive information</v>
      </c>
      <c r="Y22" s="9" t="str">
        <f>IFERROR((VLOOKUP(O22,impact_ENG!A:F,6,TRUE)),"")</f>
        <v/>
      </c>
      <c r="Z22" s="9" t="str">
        <f>IFERROR((VLOOKUP(P22,impact_ENG!A:F,6,TRUE)),"")</f>
        <v/>
      </c>
      <c r="AA22" s="9" t="str">
        <f>IFERROR((VLOOKUP(Q22,impact_ENG!A:F,6,TRUE)),"")</f>
        <v/>
      </c>
      <c r="AB22" s="9" t="str">
        <f>IFERROR((VLOOKUP(R22,impact_ENG!A:F,6,TRUE)),"")</f>
        <v/>
      </c>
      <c r="AC22" s="9" t="str">
        <f>IFERROR((VLOOKUP(S22,impact_ENG!A:F,6,TRUE)),"")</f>
        <v/>
      </c>
      <c r="AD22" s="9" t="str">
        <f>IFERROR((VLOOKUP(T22,impact_ENG!A:F,6,TRUE)),"")</f>
        <v/>
      </c>
      <c r="AE22" s="9" t="str">
        <f>IFERROR((VLOOKUP(U22,impact_ENG!A:F,6,TRUE)),"")</f>
        <v/>
      </c>
      <c r="AF22" s="9" t="str">
        <f>IFERROR((VLOOKUP(V22,impact_ENG!A:F,6,TRUE)),"")</f>
        <v/>
      </c>
      <c r="AG22" s="9" t="str">
        <f>IFERROR((VLOOKUP(W22,impact_ENG!A:F,6,TRUE)),"")</f>
        <v/>
      </c>
      <c r="AH22" s="9" t="str">
        <f t="shared" si="1"/>
        <v>- Confidentiality: Read Application Data: The attacker may be able to read sensitive information
</v>
      </c>
      <c r="AI22" s="9"/>
      <c r="AJ22" s="6"/>
      <c r="AK22" s="6"/>
    </row>
    <row r="23" ht="15.75" customHeight="1">
      <c r="A23" s="6" t="s">
        <v>119</v>
      </c>
      <c r="B23" s="6"/>
      <c r="C23" s="6" t="s">
        <v>151</v>
      </c>
      <c r="D23" s="6" t="s">
        <v>122</v>
      </c>
      <c r="E23" s="6" t="s">
        <v>152</v>
      </c>
      <c r="F23" s="6">
        <v>16.0</v>
      </c>
      <c r="G23" s="6" t="s">
        <v>153</v>
      </c>
      <c r="H23" s="7">
        <v>79.0</v>
      </c>
      <c r="I23" s="7" t="s">
        <v>154</v>
      </c>
      <c r="J23" s="6" t="s">
        <v>155</v>
      </c>
      <c r="K23" s="8" t="s">
        <v>156</v>
      </c>
      <c r="L23" s="6"/>
      <c r="M23" s="9"/>
      <c r="N23" s="10">
        <f>IFERROR(__xludf.DUMMYFUNCTION("SPLIT(H23,"","",,TRUE)"),79.0)</f>
        <v>79</v>
      </c>
      <c r="O23" s="10"/>
      <c r="P23" s="10"/>
      <c r="Q23" s="10"/>
      <c r="R23" s="10"/>
      <c r="S23" s="10"/>
      <c r="T23" s="10"/>
      <c r="U23" s="10"/>
      <c r="V23" s="10"/>
      <c r="W23" s="10"/>
      <c r="X23" s="11" t="str">
        <f>IFERROR((VLOOKUP(N23,impact_ENG!A:F,6,TRUE)),"")</f>
        <v>- Other: Technical Impact: Varies by Context</v>
      </c>
      <c r="Y23" s="9" t="str">
        <f>IFERROR((VLOOKUP(O23,impact_ENG!A:F,6,TRUE)),"")</f>
        <v/>
      </c>
      <c r="Z23" s="9" t="str">
        <f>IFERROR((VLOOKUP(P23,impact_ENG!A:F,6,TRUE)),"")</f>
        <v/>
      </c>
      <c r="AA23" s="9" t="str">
        <f>IFERROR((VLOOKUP(Q23,impact_ENG!A:F,6,TRUE)),"")</f>
        <v/>
      </c>
      <c r="AB23" s="9" t="str">
        <f>IFERROR((VLOOKUP(R23,impact_ENG!A:F,6,TRUE)),"")</f>
        <v/>
      </c>
      <c r="AC23" s="9" t="str">
        <f>IFERROR((VLOOKUP(S23,impact_ENG!A:F,6,TRUE)),"")</f>
        <v/>
      </c>
      <c r="AD23" s="9" t="str">
        <f>IFERROR((VLOOKUP(T23,impact_ENG!A:F,6,TRUE)),"")</f>
        <v/>
      </c>
      <c r="AE23" s="9" t="str">
        <f>IFERROR((VLOOKUP(U23,impact_ENG!A:F,6,TRUE)),"")</f>
        <v/>
      </c>
      <c r="AF23" s="9" t="str">
        <f>IFERROR((VLOOKUP(V23,impact_ENG!A:F,6,TRUE)),"")</f>
        <v/>
      </c>
      <c r="AG23" s="9" t="str">
        <f>IFERROR((VLOOKUP(W23,impact_ENG!A:F,6,TRUE)),"")</f>
        <v/>
      </c>
      <c r="AH23" s="9" t="str">
        <f t="shared" si="1"/>
        <v>- Other: Technical Impact: Varies by Context
</v>
      </c>
      <c r="AI23" s="9"/>
      <c r="AJ23" s="6"/>
      <c r="AK23" s="6"/>
    </row>
    <row r="24" ht="15.75" customHeight="1">
      <c r="A24" s="13" t="s">
        <v>157</v>
      </c>
      <c r="B24" s="13" t="s">
        <v>158</v>
      </c>
      <c r="C24" s="13"/>
      <c r="D24" s="6" t="s">
        <v>122</v>
      </c>
      <c r="E24" s="14" t="s">
        <v>159</v>
      </c>
      <c r="F24" s="14">
        <v>299.0</v>
      </c>
      <c r="G24" s="14" t="s">
        <v>160</v>
      </c>
      <c r="H24" s="15" t="s">
        <v>161</v>
      </c>
      <c r="I24" s="15" t="s">
        <v>162</v>
      </c>
      <c r="J24" s="14" t="s">
        <v>163</v>
      </c>
      <c r="K24" s="14" t="s">
        <v>164</v>
      </c>
      <c r="L24" s="14"/>
      <c r="M24" s="16"/>
      <c r="N24" s="10">
        <f>IFERROR(__xludf.DUMMYFUNCTION("SPLIT(H24,"","",,TRUE)"),107.0)</f>
        <v>107</v>
      </c>
      <c r="O24" s="17">
        <f>IFERROR(__xludf.DUMMYFUNCTION("""COMPUTED_VALUE"""),65.0)</f>
        <v>65</v>
      </c>
      <c r="P24" s="17">
        <f>IFERROR(__xludf.DUMMYFUNCTION("""COMPUTED_VALUE"""),40.0)</f>
        <v>40</v>
      </c>
      <c r="Q24" s="17"/>
      <c r="R24" s="17"/>
      <c r="S24" s="17"/>
      <c r="T24" s="17"/>
      <c r="U24" s="17"/>
      <c r="V24" s="17"/>
      <c r="W24" s="17"/>
      <c r="X24" s="11" t="str">
        <f>IFERROR((VLOOKUP(N24,impact_ENG!A:F,6,TRUE)),"")</f>
        <v>- Access Control: Gain Privileges or Assume Identity: Trust may be assigned to an entity who is not who it claims to be.</v>
      </c>
      <c r="Y24" s="9" t="str">
        <f>IFERROR((VLOOKUP(O24,impact_ENG!A:F,6,TRUE)),"")</f>
        <v>- Other: Other: Data from an untrusted (and possibly malicious) source may be integrated.</v>
      </c>
      <c r="Z24" s="9" t="str">
        <f>IFERROR((VLOOKUP(P24,impact_ENG!A:F,6,TRUE)),"")</f>
        <v>- Confidentiality: Read Application Data: Data may be disclosed to an entity impersonating a trusted entity, resulting in information disclosure.</v>
      </c>
      <c r="AA24" s="9" t="str">
        <f>IFERROR((VLOOKUP(Q24,impact_ENG!A:F,6,TRUE)),"")</f>
        <v/>
      </c>
      <c r="AB24" s="9" t="str">
        <f>IFERROR((VLOOKUP(R24,impact_ENG!A:F,6,TRUE)),"")</f>
        <v/>
      </c>
      <c r="AC24" s="9" t="str">
        <f>IFERROR((VLOOKUP(S24,impact_ENG!A:F,6,TRUE)),"")</f>
        <v/>
      </c>
      <c r="AD24" s="9" t="str">
        <f>IFERROR((VLOOKUP(T24,impact_ENG!A:F,6,TRUE)),"")</f>
        <v/>
      </c>
      <c r="AE24" s="9" t="str">
        <f>IFERROR((VLOOKUP(U24,impact_ENG!A:F,6,TRUE)),"")</f>
        <v/>
      </c>
      <c r="AF24" s="9" t="str">
        <f>IFERROR((VLOOKUP(V24,impact_ENG!A:F,6,TRUE)),"")</f>
        <v/>
      </c>
      <c r="AG24" s="9" t="str">
        <f>IFERROR((VLOOKUP(W24,impact_ENG!A:F,6,TRUE)),"")</f>
        <v/>
      </c>
      <c r="AH24" s="9" t="str">
        <f t="shared" si="1"/>
        <v>- Access Control: Gain Privileges or Assume Identity: Trust may be assigned to an entity who is not who it claims to be.
- Other: Other: Data from an untrusted (and possibly malicious) source may be integrated.
- Confidentiality: Read Application Data: Data may be disclosed to an entity impersonating a trusted entity, resulting in information disclosure.
</v>
      </c>
      <c r="AI24" s="16"/>
      <c r="AJ24" s="14"/>
      <c r="AK24" s="14"/>
    </row>
    <row r="25" ht="15.75" customHeight="1">
      <c r="A25" s="13" t="s">
        <v>165</v>
      </c>
      <c r="B25" s="13" t="s">
        <v>166</v>
      </c>
      <c r="C25" s="13"/>
      <c r="D25" s="6" t="s">
        <v>122</v>
      </c>
      <c r="E25" s="14" t="s">
        <v>167</v>
      </c>
      <c r="F25" s="14">
        <v>299.0</v>
      </c>
      <c r="G25" s="14" t="s">
        <v>168</v>
      </c>
      <c r="H25" s="15" t="s">
        <v>161</v>
      </c>
      <c r="I25" s="15" t="s">
        <v>162</v>
      </c>
      <c r="J25" s="14" t="s">
        <v>169</v>
      </c>
      <c r="K25" s="18" t="s">
        <v>170</v>
      </c>
      <c r="L25" s="14"/>
      <c r="M25" s="16"/>
      <c r="N25" s="10">
        <f>IFERROR(__xludf.DUMMYFUNCTION("SPLIT(H25,"","",,TRUE)"),107.0)</f>
        <v>107</v>
      </c>
      <c r="O25" s="17">
        <f>IFERROR(__xludf.DUMMYFUNCTION("""COMPUTED_VALUE"""),65.0)</f>
        <v>65</v>
      </c>
      <c r="P25" s="17">
        <f>IFERROR(__xludf.DUMMYFUNCTION("""COMPUTED_VALUE"""),40.0)</f>
        <v>40</v>
      </c>
      <c r="Q25" s="17"/>
      <c r="R25" s="17"/>
      <c r="S25" s="17"/>
      <c r="T25" s="17"/>
      <c r="U25" s="17"/>
      <c r="V25" s="17"/>
      <c r="W25" s="17"/>
      <c r="X25" s="11" t="str">
        <f>IFERROR((VLOOKUP(N25,impact_ENG!A:F,6,TRUE)),"")</f>
        <v>- Access Control: Gain Privileges or Assume Identity: Trust may be assigned to an entity who is not who it claims to be.</v>
      </c>
      <c r="Y25" s="9" t="str">
        <f>IFERROR((VLOOKUP(O25,impact_ENG!A:F,6,TRUE)),"")</f>
        <v>- Other: Other: Data from an untrusted (and possibly malicious) source may be integrated.</v>
      </c>
      <c r="Z25" s="9" t="str">
        <f>IFERROR((VLOOKUP(P25,impact_ENG!A:F,6,TRUE)),"")</f>
        <v>- Confidentiality: Read Application Data: Data may be disclosed to an entity impersonating a trusted entity, resulting in information disclosure.</v>
      </c>
      <c r="AA25" s="9" t="str">
        <f>IFERROR((VLOOKUP(Q25,impact_ENG!A:F,6,TRUE)),"")</f>
        <v/>
      </c>
      <c r="AB25" s="9" t="str">
        <f>IFERROR((VLOOKUP(R25,impact_ENG!A:F,6,TRUE)),"")</f>
        <v/>
      </c>
      <c r="AC25" s="9" t="str">
        <f>IFERROR((VLOOKUP(S25,impact_ENG!A:F,6,TRUE)),"")</f>
        <v/>
      </c>
      <c r="AD25" s="9" t="str">
        <f>IFERROR((VLOOKUP(T25,impact_ENG!A:F,6,TRUE)),"")</f>
        <v/>
      </c>
      <c r="AE25" s="9" t="str">
        <f>IFERROR((VLOOKUP(U25,impact_ENG!A:F,6,TRUE)),"")</f>
        <v/>
      </c>
      <c r="AF25" s="9" t="str">
        <f>IFERROR((VLOOKUP(V25,impact_ENG!A:F,6,TRUE)),"")</f>
        <v/>
      </c>
      <c r="AG25" s="9" t="str">
        <f>IFERROR((VLOOKUP(W25,impact_ENG!A:F,6,TRUE)),"")</f>
        <v/>
      </c>
      <c r="AH25" s="9" t="str">
        <f t="shared" si="1"/>
        <v>- Access Control: Gain Privileges or Assume Identity: Trust may be assigned to an entity who is not who it claims to be.
- Other: Other: Data from an untrusted (and possibly malicious) source may be integrated.
- Confidentiality: Read Application Data: Data may be disclosed to an entity impersonating a trusted entity, resulting in information disclosure.
</v>
      </c>
      <c r="AI25" s="16"/>
      <c r="AJ25" s="14"/>
      <c r="AK25" s="14"/>
    </row>
    <row r="26" ht="15.75" customHeight="1">
      <c r="A26" s="6" t="s">
        <v>157</v>
      </c>
      <c r="B26" s="12" t="s">
        <v>171</v>
      </c>
      <c r="C26" s="6"/>
      <c r="D26" s="6" t="s">
        <v>172</v>
      </c>
      <c r="E26" s="6" t="s">
        <v>173</v>
      </c>
      <c r="F26" s="6">
        <v>306.0</v>
      </c>
      <c r="G26" s="6" t="s">
        <v>174</v>
      </c>
      <c r="H26" s="7">
        <v>66.0</v>
      </c>
      <c r="I26" s="7" t="s">
        <v>175</v>
      </c>
      <c r="J26" s="6" t="s">
        <v>176</v>
      </c>
      <c r="K26" s="6" t="s">
        <v>177</v>
      </c>
      <c r="L26" s="6"/>
      <c r="M26" s="9"/>
      <c r="N26" s="10">
        <f>IFERROR(__xludf.DUMMYFUNCTION("SPLIT(H26,"","",,TRUE)"),66.0)</f>
        <v>66</v>
      </c>
      <c r="O26" s="10"/>
      <c r="P26" s="10"/>
      <c r="Q26" s="10"/>
      <c r="R26" s="10"/>
      <c r="S26" s="10"/>
      <c r="T26" s="10"/>
      <c r="U26" s="10"/>
      <c r="V26" s="10"/>
      <c r="W26" s="10"/>
      <c r="X26" s="11" t="str">
        <f>IFERROR((VLOOKUP(N26,impact_ENG!A:F,6,TRUE)),"")</f>
        <v>-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v>
      </c>
      <c r="Y26" s="9" t="str">
        <f>IFERROR((VLOOKUP(O26,impact_ENG!A:F,6,TRUE)),"")</f>
        <v/>
      </c>
      <c r="Z26" s="9" t="str">
        <f>IFERROR((VLOOKUP(P26,impact_ENG!A:F,6,TRUE)),"")</f>
        <v/>
      </c>
      <c r="AA26" s="9" t="str">
        <f>IFERROR((VLOOKUP(Q26,impact_ENG!A:F,6,TRUE)),"")</f>
        <v/>
      </c>
      <c r="AB26" s="9" t="str">
        <f>IFERROR((VLOOKUP(R26,impact_ENG!A:F,6,TRUE)),"")</f>
        <v/>
      </c>
      <c r="AC26" s="9" t="str">
        <f>IFERROR((VLOOKUP(S26,impact_ENG!A:F,6,TRUE)),"")</f>
        <v/>
      </c>
      <c r="AD26" s="9" t="str">
        <f>IFERROR((VLOOKUP(T26,impact_ENG!A:F,6,TRUE)),"")</f>
        <v/>
      </c>
      <c r="AE26" s="9" t="str">
        <f>IFERROR((VLOOKUP(U26,impact_ENG!A:F,6,TRUE)),"")</f>
        <v/>
      </c>
      <c r="AF26" s="9" t="str">
        <f>IFERROR((VLOOKUP(V26,impact_ENG!A:F,6,TRUE)),"")</f>
        <v/>
      </c>
      <c r="AG26" s="9" t="str">
        <f>IFERROR((VLOOKUP(W26,impact_ENG!A:F,6,TRUE)),"")</f>
        <v/>
      </c>
      <c r="AH26" s="9" t="str">
        <f t="shared" si="1"/>
        <v>-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
</v>
      </c>
      <c r="AI26" s="9"/>
      <c r="AJ26" s="6"/>
      <c r="AK26" s="6"/>
    </row>
    <row r="27" ht="15.75" customHeight="1">
      <c r="A27" s="6" t="s">
        <v>33</v>
      </c>
      <c r="B27" s="6"/>
      <c r="C27" s="6" t="s">
        <v>178</v>
      </c>
      <c r="D27" s="6" t="s">
        <v>172</v>
      </c>
      <c r="E27" s="6" t="s">
        <v>179</v>
      </c>
      <c r="F27" s="6">
        <v>477.0</v>
      </c>
      <c r="G27" s="6" t="s">
        <v>180</v>
      </c>
      <c r="H27" s="7">
        <v>97.0</v>
      </c>
      <c r="I27" s="7" t="s">
        <v>181</v>
      </c>
      <c r="J27" s="6" t="s">
        <v>182</v>
      </c>
      <c r="K27" s="8" t="s">
        <v>183</v>
      </c>
      <c r="L27" s="6"/>
      <c r="M27" s="9"/>
      <c r="N27" s="10">
        <f>IFERROR(__xludf.DUMMYFUNCTION("SPLIT(H27,"","",,TRUE)"),97.0)</f>
        <v>97</v>
      </c>
      <c r="O27" s="10"/>
      <c r="P27" s="10"/>
      <c r="Q27" s="10"/>
      <c r="R27" s="10"/>
      <c r="S27" s="10"/>
      <c r="T27" s="10"/>
      <c r="U27" s="10"/>
      <c r="V27" s="10"/>
      <c r="W27" s="10"/>
      <c r="X27" s="11" t="str">
        <f>IFERROR((VLOOKUP(N27,impact_ENG!A:F,6,TRUE)),"")</f>
        <v>- Other: Quality Degradation: The attacker is using a function that is no updated</v>
      </c>
      <c r="Y27" s="9" t="str">
        <f>IFERROR((VLOOKUP(O27,impact_ENG!A:F,6,TRUE)),"")</f>
        <v/>
      </c>
      <c r="Z27" s="9" t="str">
        <f>IFERROR((VLOOKUP(P27,impact_ENG!A:F,6,TRUE)),"")</f>
        <v/>
      </c>
      <c r="AA27" s="9" t="str">
        <f>IFERROR((VLOOKUP(Q27,impact_ENG!A:F,6,TRUE)),"")</f>
        <v/>
      </c>
      <c r="AB27" s="9" t="str">
        <f>IFERROR((VLOOKUP(R27,impact_ENG!A:F,6,TRUE)),"")</f>
        <v/>
      </c>
      <c r="AC27" s="9" t="str">
        <f>IFERROR((VLOOKUP(S27,impact_ENG!A:F,6,TRUE)),"")</f>
        <v/>
      </c>
      <c r="AD27" s="9" t="str">
        <f>IFERROR((VLOOKUP(T27,impact_ENG!A:F,6,TRUE)),"")</f>
        <v/>
      </c>
      <c r="AE27" s="9" t="str">
        <f>IFERROR((VLOOKUP(U27,impact_ENG!A:F,6,TRUE)),"")</f>
        <v/>
      </c>
      <c r="AF27" s="9" t="str">
        <f>IFERROR((VLOOKUP(V27,impact_ENG!A:F,6,TRUE)),"")</f>
        <v/>
      </c>
      <c r="AG27" s="9" t="str">
        <f>IFERROR((VLOOKUP(W27,impact_ENG!A:F,6,TRUE)),"")</f>
        <v/>
      </c>
      <c r="AH27" s="9" t="str">
        <f t="shared" si="1"/>
        <v>- Other: Quality Degradation: The attacker is using a function that is no updated
</v>
      </c>
      <c r="AI27" s="9"/>
      <c r="AJ27" s="6"/>
      <c r="AK27" s="6"/>
    </row>
    <row r="28" ht="15.75" customHeight="1">
      <c r="A28" s="6" t="s">
        <v>33</v>
      </c>
      <c r="B28" s="12" t="s">
        <v>184</v>
      </c>
      <c r="C28" s="6" t="s">
        <v>178</v>
      </c>
      <c r="D28" s="6" t="s">
        <v>172</v>
      </c>
      <c r="E28" s="6" t="s">
        <v>185</v>
      </c>
      <c r="F28" s="6" t="s">
        <v>186</v>
      </c>
      <c r="G28" s="6" t="s">
        <v>187</v>
      </c>
      <c r="H28" s="7">
        <v>87.0</v>
      </c>
      <c r="I28" s="7" t="s">
        <v>188</v>
      </c>
      <c r="J28" s="6" t="s">
        <v>189</v>
      </c>
      <c r="K28" s="8" t="s">
        <v>190</v>
      </c>
      <c r="L28" s="6"/>
      <c r="M28" s="9"/>
      <c r="N28" s="10">
        <f>IFERROR(__xludf.DUMMYFUNCTION("SPLIT(H28,"","",,TRUE)"),87.0)</f>
        <v>87</v>
      </c>
      <c r="O28" s="10"/>
      <c r="P28" s="10"/>
      <c r="Q28" s="10"/>
      <c r="R28" s="10"/>
      <c r="S28" s="10"/>
      <c r="T28" s="10"/>
      <c r="U28" s="10"/>
      <c r="V28" s="10"/>
      <c r="W28" s="10"/>
      <c r="X28" s="11" t="str">
        <f>IFERROR((VLOOKUP(N28,impact_ENG!A:F,6,TRUE)),"")</f>
        <v>- Other: Reduce Maintainability: The attacker could find vulnerabilities of outdated components and use those to exploit new attack vectors.</v>
      </c>
      <c r="Y28" s="9" t="str">
        <f>IFERROR((VLOOKUP(O28,impact_ENG!A:F,6,TRUE)),"")</f>
        <v/>
      </c>
      <c r="Z28" s="9" t="str">
        <f>IFERROR((VLOOKUP(P28,impact_ENG!A:F,6,TRUE)),"")</f>
        <v/>
      </c>
      <c r="AA28" s="9" t="str">
        <f>IFERROR((VLOOKUP(Q28,impact_ENG!A:F,6,TRUE)),"")</f>
        <v/>
      </c>
      <c r="AB28" s="9" t="str">
        <f>IFERROR((VLOOKUP(R28,impact_ENG!A:F,6,TRUE)),"")</f>
        <v/>
      </c>
      <c r="AC28" s="9" t="str">
        <f>IFERROR((VLOOKUP(S28,impact_ENG!A:F,6,TRUE)),"")</f>
        <v/>
      </c>
      <c r="AD28" s="9" t="str">
        <f>IFERROR((VLOOKUP(T28,impact_ENG!A:F,6,TRUE)),"")</f>
        <v/>
      </c>
      <c r="AE28" s="9" t="str">
        <f>IFERROR((VLOOKUP(U28,impact_ENG!A:F,6,TRUE)),"")</f>
        <v/>
      </c>
      <c r="AF28" s="9" t="str">
        <f>IFERROR((VLOOKUP(V28,impact_ENG!A:F,6,TRUE)),"")</f>
        <v/>
      </c>
      <c r="AG28" s="9" t="str">
        <f>IFERROR((VLOOKUP(W28,impact_ENG!A:F,6,TRUE)),"")</f>
        <v/>
      </c>
      <c r="AH28" s="9" t="str">
        <f t="shared" si="1"/>
        <v>- Other: Reduce Maintainability: The attacker could find vulnerabilities of outdated components and use those to exploit new attack vectors.
</v>
      </c>
      <c r="AI28" s="9"/>
      <c r="AJ28" s="6"/>
      <c r="AK28" s="6"/>
    </row>
    <row r="29" ht="15.75" customHeight="1">
      <c r="A29" s="6" t="s">
        <v>33</v>
      </c>
      <c r="B29" s="6"/>
      <c r="C29" s="6" t="s">
        <v>191</v>
      </c>
      <c r="D29" s="6" t="s">
        <v>172</v>
      </c>
      <c r="E29" s="6" t="s">
        <v>192</v>
      </c>
      <c r="F29" s="6" t="s">
        <v>193</v>
      </c>
      <c r="G29" s="6" t="s">
        <v>194</v>
      </c>
      <c r="H29" s="7">
        <v>86.0</v>
      </c>
      <c r="I29" s="7" t="s">
        <v>38</v>
      </c>
      <c r="J29" s="6" t="s">
        <v>195</v>
      </c>
      <c r="K29" s="8" t="s">
        <v>196</v>
      </c>
      <c r="L29" s="6"/>
      <c r="M29" s="9"/>
      <c r="N29" s="10">
        <f>IFERROR(__xludf.DUMMYFUNCTION("SPLIT(H29,"","",,TRUE)"),86.0)</f>
        <v>86</v>
      </c>
      <c r="O29" s="10"/>
      <c r="P29" s="10"/>
      <c r="Q29" s="10"/>
      <c r="R29" s="10"/>
      <c r="S29" s="10"/>
      <c r="T29" s="10"/>
      <c r="U29" s="10"/>
      <c r="V29" s="10"/>
      <c r="W29" s="10"/>
      <c r="X29" s="11" t="str">
        <f>IFERROR((VLOOKUP(N29,impact_ENG!A:F,6,TRUE)),"")</f>
        <v>- Confidentiality: Read Application Data: The attacker may be able to read sensitive information</v>
      </c>
      <c r="Y29" s="9" t="str">
        <f>IFERROR((VLOOKUP(O29,impact_ENG!A:F,6,TRUE)),"")</f>
        <v/>
      </c>
      <c r="Z29" s="9" t="str">
        <f>IFERROR((VLOOKUP(P29,impact_ENG!A:F,6,TRUE)),"")</f>
        <v/>
      </c>
      <c r="AA29" s="9" t="str">
        <f>IFERROR((VLOOKUP(Q29,impact_ENG!A:F,6,TRUE)),"")</f>
        <v/>
      </c>
      <c r="AB29" s="9" t="str">
        <f>IFERROR((VLOOKUP(R29,impact_ENG!A:F,6,TRUE)),"")</f>
        <v/>
      </c>
      <c r="AC29" s="9" t="str">
        <f>IFERROR((VLOOKUP(S29,impact_ENG!A:F,6,TRUE)),"")</f>
        <v/>
      </c>
      <c r="AD29" s="9" t="str">
        <f>IFERROR((VLOOKUP(T29,impact_ENG!A:F,6,TRUE)),"")</f>
        <v/>
      </c>
      <c r="AE29" s="9" t="str">
        <f>IFERROR((VLOOKUP(U29,impact_ENG!A:F,6,TRUE)),"")</f>
        <v/>
      </c>
      <c r="AF29" s="9" t="str">
        <f>IFERROR((VLOOKUP(V29,impact_ENG!A:F,6,TRUE)),"")</f>
        <v/>
      </c>
      <c r="AG29" s="9" t="str">
        <f>IFERROR((VLOOKUP(W29,impact_ENG!A:F,6,TRUE)),"")</f>
        <v/>
      </c>
      <c r="AH29" s="9" t="str">
        <f t="shared" si="1"/>
        <v>- Confidentiality: Read Application Data: The attacker may be able to read sensitive information
</v>
      </c>
      <c r="AI29" s="9"/>
      <c r="AJ29" s="6"/>
      <c r="AK29" s="6"/>
    </row>
    <row r="30" ht="15.75" customHeight="1">
      <c r="A30" s="6" t="s">
        <v>33</v>
      </c>
      <c r="B30" s="12" t="s">
        <v>197</v>
      </c>
      <c r="C30" s="6"/>
      <c r="D30" s="6" t="s">
        <v>172</v>
      </c>
      <c r="E30" s="6" t="s">
        <v>198</v>
      </c>
      <c r="F30" s="6" t="s">
        <v>193</v>
      </c>
      <c r="G30" s="6" t="s">
        <v>199</v>
      </c>
      <c r="H30" s="7">
        <v>86.0</v>
      </c>
      <c r="I30" s="7" t="s">
        <v>38</v>
      </c>
      <c r="J30" s="6" t="s">
        <v>200</v>
      </c>
      <c r="K30" s="8" t="s">
        <v>201</v>
      </c>
      <c r="L30" s="6"/>
      <c r="M30" s="9"/>
      <c r="N30" s="10">
        <f>IFERROR(__xludf.DUMMYFUNCTION("SPLIT(H30,"","",,TRUE)"),86.0)</f>
        <v>86</v>
      </c>
      <c r="O30" s="10"/>
      <c r="P30" s="10"/>
      <c r="Q30" s="10"/>
      <c r="R30" s="10"/>
      <c r="S30" s="10"/>
      <c r="T30" s="10"/>
      <c r="U30" s="10"/>
      <c r="V30" s="10"/>
      <c r="W30" s="10"/>
      <c r="X30" s="11" t="str">
        <f>IFERROR((VLOOKUP(N30,impact_ENG!A:F,6,TRUE)),"")</f>
        <v>- Confidentiality: Read Application Data: The attacker may be able to read sensitive information</v>
      </c>
      <c r="Y30" s="9" t="str">
        <f>IFERROR((VLOOKUP(O30,impact_ENG!A:F,6,TRUE)),"")</f>
        <v/>
      </c>
      <c r="Z30" s="9" t="str">
        <f>IFERROR((VLOOKUP(P30,impact_ENG!A:F,6,TRUE)),"")</f>
        <v/>
      </c>
      <c r="AA30" s="9" t="str">
        <f>IFERROR((VLOOKUP(Q30,impact_ENG!A:F,6,TRUE)),"")</f>
        <v/>
      </c>
      <c r="AB30" s="9" t="str">
        <f>IFERROR((VLOOKUP(R30,impact_ENG!A:F,6,TRUE)),"")</f>
        <v/>
      </c>
      <c r="AC30" s="9" t="str">
        <f>IFERROR((VLOOKUP(S30,impact_ENG!A:F,6,TRUE)),"")</f>
        <v/>
      </c>
      <c r="AD30" s="9" t="str">
        <f>IFERROR((VLOOKUP(T30,impact_ENG!A:F,6,TRUE)),"")</f>
        <v/>
      </c>
      <c r="AE30" s="9" t="str">
        <f>IFERROR((VLOOKUP(U30,impact_ENG!A:F,6,TRUE)),"")</f>
        <v/>
      </c>
      <c r="AF30" s="9" t="str">
        <f>IFERROR((VLOOKUP(V30,impact_ENG!A:F,6,TRUE)),"")</f>
        <v/>
      </c>
      <c r="AG30" s="9" t="str">
        <f>IFERROR((VLOOKUP(W30,impact_ENG!A:F,6,TRUE)),"")</f>
        <v/>
      </c>
      <c r="AH30" s="9" t="str">
        <f t="shared" si="1"/>
        <v>- Confidentiality: Read Application Data: The attacker may be able to read sensitive information
</v>
      </c>
      <c r="AI30" s="9"/>
      <c r="AJ30" s="6"/>
      <c r="AK30" s="6"/>
    </row>
    <row r="31" ht="15.75" customHeight="1">
      <c r="A31" s="6" t="s">
        <v>33</v>
      </c>
      <c r="B31" s="6"/>
      <c r="C31" s="6" t="s">
        <v>202</v>
      </c>
      <c r="D31" s="6" t="s">
        <v>172</v>
      </c>
      <c r="E31" s="6" t="s">
        <v>203</v>
      </c>
      <c r="F31" s="6" t="s">
        <v>204</v>
      </c>
      <c r="G31" s="6" t="s">
        <v>205</v>
      </c>
      <c r="H31" s="7">
        <v>86.0</v>
      </c>
      <c r="I31" s="7" t="s">
        <v>38</v>
      </c>
      <c r="J31" s="6" t="s">
        <v>206</v>
      </c>
      <c r="K31" s="8" t="s">
        <v>207</v>
      </c>
      <c r="L31" s="6"/>
      <c r="M31" s="9"/>
      <c r="N31" s="10">
        <f>IFERROR(__xludf.DUMMYFUNCTION("SPLIT(H31,"","",,TRUE)"),86.0)</f>
        <v>86</v>
      </c>
      <c r="O31" s="10"/>
      <c r="P31" s="10"/>
      <c r="Q31" s="10"/>
      <c r="R31" s="10"/>
      <c r="S31" s="10"/>
      <c r="T31" s="10"/>
      <c r="U31" s="10"/>
      <c r="V31" s="10"/>
      <c r="W31" s="10"/>
      <c r="X31" s="11" t="str">
        <f>IFERROR((VLOOKUP(N31,impact_ENG!A:F,6,TRUE)),"")</f>
        <v>- Confidentiality: Read Application Data: The attacker may be able to read sensitive information</v>
      </c>
      <c r="Y31" s="9" t="str">
        <f>IFERROR((VLOOKUP(O31,impact_ENG!A:F,6,TRUE)),"")</f>
        <v/>
      </c>
      <c r="Z31" s="9" t="str">
        <f>IFERROR((VLOOKUP(P31,impact_ENG!A:F,6,TRUE)),"")</f>
        <v/>
      </c>
      <c r="AA31" s="9" t="str">
        <f>IFERROR((VLOOKUP(Q31,impact_ENG!A:F,6,TRUE)),"")</f>
        <v/>
      </c>
      <c r="AB31" s="9" t="str">
        <f>IFERROR((VLOOKUP(R31,impact_ENG!A:F,6,TRUE)),"")</f>
        <v/>
      </c>
      <c r="AC31" s="9" t="str">
        <f>IFERROR((VLOOKUP(S31,impact_ENG!A:F,6,TRUE)),"")</f>
        <v/>
      </c>
      <c r="AD31" s="9" t="str">
        <f>IFERROR((VLOOKUP(T31,impact_ENG!A:F,6,TRUE)),"")</f>
        <v/>
      </c>
      <c r="AE31" s="9" t="str">
        <f>IFERROR((VLOOKUP(U31,impact_ENG!A:F,6,TRUE)),"")</f>
        <v/>
      </c>
      <c r="AF31" s="9" t="str">
        <f>IFERROR((VLOOKUP(V31,impact_ENG!A:F,6,TRUE)),"")</f>
        <v/>
      </c>
      <c r="AG31" s="9" t="str">
        <f>IFERROR((VLOOKUP(W31,impact_ENG!A:F,6,TRUE)),"")</f>
        <v/>
      </c>
      <c r="AH31" s="9" t="str">
        <f t="shared" si="1"/>
        <v>- Confidentiality: Read Application Data: The attacker may be able to read sensitive information
</v>
      </c>
      <c r="AI31" s="9"/>
      <c r="AJ31" s="6"/>
      <c r="AK31" s="6"/>
    </row>
    <row r="32" ht="15.75" customHeight="1">
      <c r="A32" s="6" t="s">
        <v>33</v>
      </c>
      <c r="B32" s="6"/>
      <c r="C32" s="6" t="s">
        <v>208</v>
      </c>
      <c r="D32" s="6" t="s">
        <v>172</v>
      </c>
      <c r="E32" s="6" t="s">
        <v>209</v>
      </c>
      <c r="F32" s="6" t="s">
        <v>210</v>
      </c>
      <c r="G32" s="6" t="s">
        <v>211</v>
      </c>
      <c r="H32" s="7">
        <v>86.0</v>
      </c>
      <c r="I32" s="7" t="s">
        <v>38</v>
      </c>
      <c r="J32" s="6" t="s">
        <v>212</v>
      </c>
      <c r="K32" s="8" t="s">
        <v>213</v>
      </c>
      <c r="L32" s="6"/>
      <c r="M32" s="9"/>
      <c r="N32" s="10">
        <f>IFERROR(__xludf.DUMMYFUNCTION("SPLIT(H32,"","",,TRUE)"),86.0)</f>
        <v>86</v>
      </c>
      <c r="O32" s="10"/>
      <c r="P32" s="10"/>
      <c r="Q32" s="10"/>
      <c r="R32" s="10"/>
      <c r="S32" s="10"/>
      <c r="T32" s="10"/>
      <c r="U32" s="10"/>
      <c r="V32" s="10"/>
      <c r="W32" s="10"/>
      <c r="X32" s="11" t="str">
        <f>IFERROR((VLOOKUP(N32,impact_ENG!A:F,6,TRUE)),"")</f>
        <v>- Confidentiality: Read Application Data: The attacker may be able to read sensitive information</v>
      </c>
      <c r="Y32" s="9" t="str">
        <f>IFERROR((VLOOKUP(O32,impact_ENG!A:F,6,TRUE)),"")</f>
        <v/>
      </c>
      <c r="Z32" s="9" t="str">
        <f>IFERROR((VLOOKUP(P32,impact_ENG!A:F,6,TRUE)),"")</f>
        <v/>
      </c>
      <c r="AA32" s="9" t="str">
        <f>IFERROR((VLOOKUP(Q32,impact_ENG!A:F,6,TRUE)),"")</f>
        <v/>
      </c>
      <c r="AB32" s="9" t="str">
        <f>IFERROR((VLOOKUP(R32,impact_ENG!A:F,6,TRUE)),"")</f>
        <v/>
      </c>
      <c r="AC32" s="9" t="str">
        <f>IFERROR((VLOOKUP(S32,impact_ENG!A:F,6,TRUE)),"")</f>
        <v/>
      </c>
      <c r="AD32" s="9" t="str">
        <f>IFERROR((VLOOKUP(T32,impact_ENG!A:F,6,TRUE)),"")</f>
        <v/>
      </c>
      <c r="AE32" s="9" t="str">
        <f>IFERROR((VLOOKUP(U32,impact_ENG!A:F,6,TRUE)),"")</f>
        <v/>
      </c>
      <c r="AF32" s="9" t="str">
        <f>IFERROR((VLOOKUP(V32,impact_ENG!A:F,6,TRUE)),"")</f>
        <v/>
      </c>
      <c r="AG32" s="9" t="str">
        <f>IFERROR((VLOOKUP(W32,impact_ENG!A:F,6,TRUE)),"")</f>
        <v/>
      </c>
      <c r="AH32" s="9" t="str">
        <f t="shared" si="1"/>
        <v>- Confidentiality: Read Application Data: The attacker may be able to read sensitive information
</v>
      </c>
      <c r="AI32" s="9"/>
      <c r="AJ32" s="6"/>
      <c r="AK32" s="6"/>
    </row>
    <row r="33" ht="15.75" customHeight="1">
      <c r="A33" s="6" t="s">
        <v>33</v>
      </c>
      <c r="B33" s="12" t="s">
        <v>214</v>
      </c>
      <c r="C33" s="6" t="s">
        <v>215</v>
      </c>
      <c r="D33" s="6" t="s">
        <v>172</v>
      </c>
      <c r="E33" s="6" t="s">
        <v>216</v>
      </c>
      <c r="F33" s="6">
        <v>16.0</v>
      </c>
      <c r="G33" s="6" t="s">
        <v>217</v>
      </c>
      <c r="H33" s="7">
        <v>79.0</v>
      </c>
      <c r="I33" s="7" t="s">
        <v>154</v>
      </c>
      <c r="J33" s="6" t="s">
        <v>218</v>
      </c>
      <c r="K33" s="8" t="s">
        <v>219</v>
      </c>
      <c r="L33" s="6"/>
      <c r="M33" s="9"/>
      <c r="N33" s="10">
        <f>IFERROR(__xludf.DUMMYFUNCTION("SPLIT(H33,"","",,TRUE)"),79.0)</f>
        <v>79</v>
      </c>
      <c r="O33" s="10"/>
      <c r="P33" s="10"/>
      <c r="Q33" s="10"/>
      <c r="R33" s="10"/>
      <c r="S33" s="10"/>
      <c r="T33" s="10"/>
      <c r="U33" s="10"/>
      <c r="V33" s="10"/>
      <c r="W33" s="10"/>
      <c r="X33" s="11" t="str">
        <f>IFERROR((VLOOKUP(N33,impact_ENG!A:F,6,TRUE)),"")</f>
        <v>- Other: Technical Impact: Varies by Context</v>
      </c>
      <c r="Y33" s="9" t="str">
        <f>IFERROR((VLOOKUP(O33,impact_ENG!A:F,6,TRUE)),"")</f>
        <v/>
      </c>
      <c r="Z33" s="9" t="str">
        <f>IFERROR((VLOOKUP(P33,impact_ENG!A:F,6,TRUE)),"")</f>
        <v/>
      </c>
      <c r="AA33" s="9" t="str">
        <f>IFERROR((VLOOKUP(Q33,impact_ENG!A:F,6,TRUE)),"")</f>
        <v/>
      </c>
      <c r="AB33" s="9" t="str">
        <f>IFERROR((VLOOKUP(R33,impact_ENG!A:F,6,TRUE)),"")</f>
        <v/>
      </c>
      <c r="AC33" s="9" t="str">
        <f>IFERROR((VLOOKUP(S33,impact_ENG!A:F,6,TRUE)),"")</f>
        <v/>
      </c>
      <c r="AD33" s="9" t="str">
        <f>IFERROR((VLOOKUP(T33,impact_ENG!A:F,6,TRUE)),"")</f>
        <v/>
      </c>
      <c r="AE33" s="9" t="str">
        <f>IFERROR((VLOOKUP(U33,impact_ENG!A:F,6,TRUE)),"")</f>
        <v/>
      </c>
      <c r="AF33" s="9" t="str">
        <f>IFERROR((VLOOKUP(V33,impact_ENG!A:F,6,TRUE)),"")</f>
        <v/>
      </c>
      <c r="AG33" s="9" t="str">
        <f>IFERROR((VLOOKUP(W33,impact_ENG!A:F,6,TRUE)),"")</f>
        <v/>
      </c>
      <c r="AH33" s="9" t="str">
        <f t="shared" si="1"/>
        <v>- Other: Technical Impact: Varies by Context
</v>
      </c>
      <c r="AI33" s="9"/>
      <c r="AJ33" s="6"/>
      <c r="AK33" s="6"/>
    </row>
    <row r="34" ht="15.75" customHeight="1">
      <c r="A34" s="6" t="s">
        <v>165</v>
      </c>
      <c r="B34" s="6"/>
      <c r="C34" s="6" t="s">
        <v>220</v>
      </c>
      <c r="D34" s="6" t="s">
        <v>172</v>
      </c>
      <c r="E34" s="6" t="s">
        <v>221</v>
      </c>
      <c r="F34" s="6" t="s">
        <v>222</v>
      </c>
      <c r="G34" s="6" t="s">
        <v>223</v>
      </c>
      <c r="H34" s="7">
        <v>1.0</v>
      </c>
      <c r="I34" s="7" t="s">
        <v>224</v>
      </c>
      <c r="J34" s="6" t="s">
        <v>225</v>
      </c>
      <c r="K34" s="8" t="s">
        <v>226</v>
      </c>
      <c r="L34" s="6"/>
      <c r="M34" s="9"/>
      <c r="N34" s="10">
        <f>IFERROR(__xludf.DUMMYFUNCTION("SPLIT(H34,"","",,TRUE)"),1.0)</f>
        <v>1</v>
      </c>
      <c r="O34" s="10"/>
      <c r="P34" s="10"/>
      <c r="Q34" s="10"/>
      <c r="R34" s="10"/>
      <c r="S34" s="10"/>
      <c r="T34" s="10"/>
      <c r="U34" s="10"/>
      <c r="V34" s="10"/>
      <c r="W34" s="10"/>
      <c r="X34" s="11" t="str">
        <f>IFERROR((VLOOKUP(N34,impact_ENG!A:F,6,TRUE)),"")</f>
        <v>- Access Control: Bypass Protection Mechanism: Access control checks for specific user data or functionality can be bypassed.</v>
      </c>
      <c r="Y34" s="9" t="str">
        <f>IFERROR((VLOOKUP(O34,impact_ENG!A:F,6,TRUE)),"")</f>
        <v/>
      </c>
      <c r="Z34" s="9" t="str">
        <f>IFERROR((VLOOKUP(P34,impact_ENG!A:F,6,TRUE)),"")</f>
        <v/>
      </c>
      <c r="AA34" s="9" t="str">
        <f>IFERROR((VLOOKUP(Q34,impact_ENG!A:F,6,TRUE)),"")</f>
        <v/>
      </c>
      <c r="AB34" s="9" t="str">
        <f>IFERROR((VLOOKUP(R34,impact_ENG!A:F,6,TRUE)),"")</f>
        <v/>
      </c>
      <c r="AC34" s="9" t="str">
        <f>IFERROR((VLOOKUP(S34,impact_ENG!A:F,6,TRUE)),"")</f>
        <v/>
      </c>
      <c r="AD34" s="9" t="str">
        <f>IFERROR((VLOOKUP(T34,impact_ENG!A:F,6,TRUE)),"")</f>
        <v/>
      </c>
      <c r="AE34" s="9" t="str">
        <f>IFERROR((VLOOKUP(U34,impact_ENG!A:F,6,TRUE)),"")</f>
        <v/>
      </c>
      <c r="AF34" s="9" t="str">
        <f>IFERROR((VLOOKUP(V34,impact_ENG!A:F,6,TRUE)),"")</f>
        <v/>
      </c>
      <c r="AG34" s="9" t="str">
        <f>IFERROR((VLOOKUP(W34,impact_ENG!A:F,6,TRUE)),"")</f>
        <v/>
      </c>
      <c r="AH34" s="9" t="str">
        <f t="shared" si="1"/>
        <v>- Access Control: Bypass Protection Mechanism: Access control checks for specific user data or functionality can be bypassed.
</v>
      </c>
      <c r="AI34" s="9"/>
      <c r="AJ34" s="6"/>
      <c r="AK34" s="6"/>
    </row>
    <row r="35" ht="15.75" customHeight="1">
      <c r="A35" s="14" t="s">
        <v>165</v>
      </c>
      <c r="B35" s="12" t="s">
        <v>227</v>
      </c>
      <c r="C35" s="14" t="s">
        <v>220</v>
      </c>
      <c r="D35" s="14" t="s">
        <v>172</v>
      </c>
      <c r="E35" s="14" t="s">
        <v>228</v>
      </c>
      <c r="F35" s="6">
        <v>523.0</v>
      </c>
      <c r="G35" s="14" t="s">
        <v>229</v>
      </c>
      <c r="H35" s="7">
        <v>11.0</v>
      </c>
      <c r="I35" s="7" t="s">
        <v>230</v>
      </c>
      <c r="J35" s="14" t="s">
        <v>231</v>
      </c>
      <c r="K35" s="18" t="s">
        <v>232</v>
      </c>
      <c r="L35" s="14"/>
      <c r="M35" s="16"/>
      <c r="N35" s="10">
        <f>IFERROR(__xludf.DUMMYFUNCTION("SPLIT(H35,"","",,TRUE)"),11.0)</f>
        <v>11</v>
      </c>
      <c r="O35" s="10"/>
      <c r="P35" s="10"/>
      <c r="Q35" s="10"/>
      <c r="R35" s="10"/>
      <c r="S35" s="10"/>
      <c r="T35" s="10"/>
      <c r="U35" s="10"/>
      <c r="V35" s="10"/>
      <c r="W35" s="10"/>
      <c r="X35" s="11" t="str">
        <f>IFERROR((VLOOKUP(N35,impact_ENG!A:F,6,TRUE)),"")</f>
        <v>- Access Control: Gain Privileges or Assume Identity: An attacker could gain unauthorized access to the system by retrieving legitimate user's authentication credentials</v>
      </c>
      <c r="Y35" s="9" t="str">
        <f>IFERROR((VLOOKUP(O35,impact_ENG!A:F,6,TRUE)),"")</f>
        <v/>
      </c>
      <c r="Z35" s="9" t="str">
        <f>IFERROR((VLOOKUP(P35,impact_ENG!A:F,6,TRUE)),"")</f>
        <v/>
      </c>
      <c r="AA35" s="9" t="str">
        <f>IFERROR((VLOOKUP(Q35,impact_ENG!A:F,6,TRUE)),"")</f>
        <v/>
      </c>
      <c r="AB35" s="9" t="str">
        <f>IFERROR((VLOOKUP(R35,impact_ENG!A:F,6,TRUE)),"")</f>
        <v/>
      </c>
      <c r="AC35" s="9" t="str">
        <f>IFERROR((VLOOKUP(S35,impact_ENG!A:F,6,TRUE)),"")</f>
        <v/>
      </c>
      <c r="AD35" s="9" t="str">
        <f>IFERROR((VLOOKUP(T35,impact_ENG!A:F,6,TRUE)),"")</f>
        <v/>
      </c>
      <c r="AE35" s="9" t="str">
        <f>IFERROR((VLOOKUP(U35,impact_ENG!A:F,6,TRUE)),"")</f>
        <v/>
      </c>
      <c r="AF35" s="9" t="str">
        <f>IFERROR((VLOOKUP(V35,impact_ENG!A:F,6,TRUE)),"")</f>
        <v/>
      </c>
      <c r="AG35" s="9" t="str">
        <f>IFERROR((VLOOKUP(W35,impact_ENG!A:F,6,TRUE)),"")</f>
        <v/>
      </c>
      <c r="AH35" s="9" t="str">
        <f t="shared" si="1"/>
        <v>- Access Control: Gain Privileges or Assume Identity: An attacker could gain unauthorized access to the system by retrieving legitimate user's authentication credentials
</v>
      </c>
      <c r="AI35" s="16"/>
      <c r="AJ35" s="14"/>
      <c r="AK35" s="14"/>
    </row>
    <row r="36" ht="15.75" customHeight="1">
      <c r="A36" s="14" t="s">
        <v>165</v>
      </c>
      <c r="B36" s="12" t="s">
        <v>233</v>
      </c>
      <c r="C36" s="14" t="s">
        <v>220</v>
      </c>
      <c r="D36" s="14" t="s">
        <v>172</v>
      </c>
      <c r="E36" s="14" t="s">
        <v>234</v>
      </c>
      <c r="F36" s="6">
        <v>346.0</v>
      </c>
      <c r="G36" s="14" t="s">
        <v>235</v>
      </c>
      <c r="H36" s="7">
        <v>10.0</v>
      </c>
      <c r="I36" s="7" t="s">
        <v>236</v>
      </c>
      <c r="J36" s="14" t="s">
        <v>237</v>
      </c>
      <c r="K36" s="18" t="s">
        <v>238</v>
      </c>
      <c r="L36" s="14"/>
      <c r="M36" s="16"/>
      <c r="N36" s="10">
        <f>IFERROR(__xludf.DUMMYFUNCTION("SPLIT(H36,"","",,TRUE)"),10.0)</f>
        <v>10</v>
      </c>
      <c r="O36" s="10"/>
      <c r="P36" s="10"/>
      <c r="Q36" s="10"/>
      <c r="R36" s="10"/>
      <c r="S36" s="10"/>
      <c r="T36" s="10"/>
      <c r="U36" s="10"/>
      <c r="V36" s="10"/>
      <c r="W36" s="10"/>
      <c r="X36" s="11" t="str">
        <f>IFERROR((VLOOKUP(N36,impact_ENG!A:F,6,TRUE)),"")</f>
        <v>- Access Control: Gain Privileges or Assume Identity: An attacker could gain privileges by modifying or reading critical data directly, or by accessing insufficiently-protected, privileged functionality.</v>
      </c>
      <c r="Y36" s="9" t="str">
        <f>IFERROR((VLOOKUP(O36,impact_ENG!A:F,6,TRUE)),"")</f>
        <v/>
      </c>
      <c r="Z36" s="9" t="str">
        <f>IFERROR((VLOOKUP(P36,impact_ENG!A:F,6,TRUE)),"")</f>
        <v/>
      </c>
      <c r="AA36" s="9" t="str">
        <f>IFERROR((VLOOKUP(Q36,impact_ENG!A:F,6,TRUE)),"")</f>
        <v/>
      </c>
      <c r="AB36" s="9" t="str">
        <f>IFERROR((VLOOKUP(R36,impact_ENG!A:F,6,TRUE)),"")</f>
        <v/>
      </c>
      <c r="AC36" s="9" t="str">
        <f>IFERROR((VLOOKUP(S36,impact_ENG!A:F,6,TRUE)),"")</f>
        <v/>
      </c>
      <c r="AD36" s="9" t="str">
        <f>IFERROR((VLOOKUP(T36,impact_ENG!A:F,6,TRUE)),"")</f>
        <v/>
      </c>
      <c r="AE36" s="9" t="str">
        <f>IFERROR((VLOOKUP(U36,impact_ENG!A:F,6,TRUE)),"")</f>
        <v/>
      </c>
      <c r="AF36" s="9" t="str">
        <f>IFERROR((VLOOKUP(V36,impact_ENG!A:F,6,TRUE)),"")</f>
        <v/>
      </c>
      <c r="AG36" s="9" t="str">
        <f>IFERROR((VLOOKUP(W36,impact_ENG!A:F,6,TRUE)),"")</f>
        <v/>
      </c>
      <c r="AH36" s="9" t="str">
        <f t="shared" si="1"/>
        <v>- Access Control: Gain Privileges or Assume Identity: An attacker could gain privileges by modifying or reading critical data directly, or by accessing insufficiently-protected, privileged functionality.
</v>
      </c>
      <c r="AI36" s="16"/>
      <c r="AJ36" s="14"/>
      <c r="AK36" s="14"/>
    </row>
    <row r="37" ht="15.75" customHeight="1">
      <c r="A37" s="14" t="s">
        <v>165</v>
      </c>
      <c r="B37" s="12" t="s">
        <v>239</v>
      </c>
      <c r="C37" s="14" t="s">
        <v>220</v>
      </c>
      <c r="D37" s="14" t="s">
        <v>172</v>
      </c>
      <c r="E37" s="14" t="s">
        <v>240</v>
      </c>
      <c r="F37" s="6">
        <v>1021.0</v>
      </c>
      <c r="G37" s="14" t="s">
        <v>241</v>
      </c>
      <c r="H37" s="7" t="s">
        <v>242</v>
      </c>
      <c r="I37" s="7" t="s">
        <v>243</v>
      </c>
      <c r="J37" s="14" t="s">
        <v>244</v>
      </c>
      <c r="K37" s="18" t="s">
        <v>245</v>
      </c>
      <c r="L37" s="14"/>
      <c r="M37" s="16"/>
      <c r="N37" s="10">
        <f>IFERROR(__xludf.DUMMYFUNCTION("SPLIT(H37,"","",,TRUE)"),10.0)</f>
        <v>10</v>
      </c>
      <c r="O37" s="10">
        <f>IFERROR(__xludf.DUMMYFUNCTION("""COMPUTED_VALUE"""),1.0)</f>
        <v>1</v>
      </c>
      <c r="P37" s="10">
        <f>IFERROR(__xludf.DUMMYFUNCTION("""COMPUTED_VALUE"""),40.0)</f>
        <v>40</v>
      </c>
      <c r="Q37" s="10">
        <f>IFERROR(__xludf.DUMMYFUNCTION("""COMPUTED_VALUE"""),22.0)</f>
        <v>22</v>
      </c>
      <c r="R37" s="10"/>
      <c r="S37" s="10"/>
      <c r="T37" s="10"/>
      <c r="U37" s="10"/>
      <c r="V37" s="10"/>
      <c r="W37" s="10"/>
      <c r="X37" s="11" t="str">
        <f>IFERROR((VLOOKUP(N37,impact_ENG!A:F,6,TRUE)),"")</f>
        <v>- Access Control: Gain Privileges or Assume Identity: An attacker could gain privileges by modifying or reading critical data directly, or by accessing insufficiently-protected, privileged functionality.</v>
      </c>
      <c r="Y37" s="9" t="str">
        <f>IFERROR((VLOOKUP(O37,impact_ENG!A:F,6,TRUE)),"")</f>
        <v>- Access Control: Bypass Protection Mechanism: Access control checks for specific user data or functionality can be bypassed.</v>
      </c>
      <c r="Z37" s="9" t="str">
        <f>IFERROR((VLOOKUP(P37,impact_ENG!A:F,6,TRUE)),"")</f>
        <v>- Confidentiality: Read Application Data: Data may be disclosed to an entity impersonating a trusted entity, resulting in information disclosure.</v>
      </c>
      <c r="AA37" s="9" t="str">
        <f>IFERROR((VLOOKUP(Q37,impact_ENG!A:F,6,TRUE)),"")</f>
        <v>-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v>
      </c>
      <c r="AB37" s="9" t="str">
        <f>IFERROR((VLOOKUP(R37,impact_ENG!A:F,6,TRUE)),"")</f>
        <v/>
      </c>
      <c r="AC37" s="9" t="str">
        <f>IFERROR((VLOOKUP(S37,impact_ENG!A:F,6,TRUE)),"")</f>
        <v/>
      </c>
      <c r="AD37" s="9" t="str">
        <f>IFERROR((VLOOKUP(T37,impact_ENG!A:F,6,TRUE)),"")</f>
        <v/>
      </c>
      <c r="AE37" s="9" t="str">
        <f>IFERROR((VLOOKUP(U37,impact_ENG!A:F,6,TRUE)),"")</f>
        <v/>
      </c>
      <c r="AF37" s="9" t="str">
        <f>IFERROR((VLOOKUP(V37,impact_ENG!A:F,6,TRUE)),"")</f>
        <v/>
      </c>
      <c r="AG37" s="9" t="str">
        <f>IFERROR((VLOOKUP(W37,impact_ENG!A:F,6,TRUE)),"")</f>
        <v/>
      </c>
      <c r="AH37" s="9" t="str">
        <f t="shared" si="1"/>
        <v>- Access Control: Gain Privileges or Assume Identity: An attacker could gain privileges by modifying or reading critical data directly, or by accessing insufficiently-protected, privileged functionality.
- Access Control: Bypass Protection Mechanism: Access control checks for specific user data or functionality can be bypassed.
- Confidentiality: Read Application Data: Data may be disclosed to an entity impersonating a trusted entity, resulting in information disclosure.
-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
</v>
      </c>
      <c r="AI37" s="16"/>
      <c r="AJ37" s="14"/>
      <c r="AK37" s="14"/>
    </row>
    <row r="38" ht="15.75" customHeight="1">
      <c r="A38" s="14" t="s">
        <v>165</v>
      </c>
      <c r="B38" s="14"/>
      <c r="C38" s="14" t="s">
        <v>220</v>
      </c>
      <c r="D38" s="14" t="s">
        <v>172</v>
      </c>
      <c r="E38" s="14" t="s">
        <v>246</v>
      </c>
      <c r="F38" s="6">
        <v>693.0</v>
      </c>
      <c r="G38" s="14" t="s">
        <v>247</v>
      </c>
      <c r="H38" s="15">
        <v>1.0</v>
      </c>
      <c r="I38" s="15" t="s">
        <v>224</v>
      </c>
      <c r="J38" s="14" t="s">
        <v>248</v>
      </c>
      <c r="K38" s="18" t="s">
        <v>249</v>
      </c>
      <c r="L38" s="14"/>
      <c r="M38" s="16"/>
      <c r="N38" s="10">
        <f>IFERROR(__xludf.DUMMYFUNCTION("SPLIT(H38,"","",,TRUE)"),1.0)</f>
        <v>1</v>
      </c>
      <c r="O38" s="17"/>
      <c r="P38" s="17"/>
      <c r="Q38" s="17"/>
      <c r="R38" s="17"/>
      <c r="S38" s="17"/>
      <c r="T38" s="17"/>
      <c r="U38" s="17"/>
      <c r="V38" s="17"/>
      <c r="W38" s="17"/>
      <c r="X38" s="11" t="str">
        <f>IFERROR((VLOOKUP(N38,impact_ENG!A:F,6,TRUE)),"")</f>
        <v>- Access Control: Bypass Protection Mechanism: Access control checks for specific user data or functionality can be bypassed.</v>
      </c>
      <c r="Y38" s="9" t="str">
        <f>IFERROR((VLOOKUP(O38,impact_ENG!A:F,6,TRUE)),"")</f>
        <v/>
      </c>
      <c r="Z38" s="9" t="str">
        <f>IFERROR((VLOOKUP(P38,impact_ENG!A:F,6,TRUE)),"")</f>
        <v/>
      </c>
      <c r="AA38" s="9" t="str">
        <f>IFERROR((VLOOKUP(Q38,impact_ENG!A:F,6,TRUE)),"")</f>
        <v/>
      </c>
      <c r="AB38" s="9" t="str">
        <f>IFERROR((VLOOKUP(R38,impact_ENG!A:F,6,TRUE)),"")</f>
        <v/>
      </c>
      <c r="AC38" s="9" t="str">
        <f>IFERROR((VLOOKUP(S38,impact_ENG!A:F,6,TRUE)),"")</f>
        <v/>
      </c>
      <c r="AD38" s="9" t="str">
        <f>IFERROR((VLOOKUP(T38,impact_ENG!A:F,6,TRUE)),"")</f>
        <v/>
      </c>
      <c r="AE38" s="9" t="str">
        <f>IFERROR((VLOOKUP(U38,impact_ENG!A:F,6,TRUE)),"")</f>
        <v/>
      </c>
      <c r="AF38" s="9" t="str">
        <f>IFERROR((VLOOKUP(V38,impact_ENG!A:F,6,TRUE)),"")</f>
        <v/>
      </c>
      <c r="AG38" s="9" t="str">
        <f>IFERROR((VLOOKUP(W38,impact_ENG!A:F,6,TRUE)),"")</f>
        <v/>
      </c>
      <c r="AH38" s="9" t="str">
        <f t="shared" si="1"/>
        <v>- Access Control: Bypass Protection Mechanism: Access control checks for specific user data or functionality can be bypassed.
</v>
      </c>
      <c r="AI38" s="16"/>
      <c r="AJ38" s="14"/>
      <c r="AK38" s="14"/>
    </row>
    <row r="39" ht="15.75" customHeight="1">
      <c r="A39" s="14" t="s">
        <v>165</v>
      </c>
      <c r="B39" s="14"/>
      <c r="C39" s="14" t="s">
        <v>220</v>
      </c>
      <c r="D39" s="14" t="s">
        <v>172</v>
      </c>
      <c r="E39" s="14" t="s">
        <v>250</v>
      </c>
      <c r="F39" s="6">
        <v>693.0</v>
      </c>
      <c r="G39" s="14" t="s">
        <v>251</v>
      </c>
      <c r="H39" s="15">
        <v>1.0</v>
      </c>
      <c r="I39" s="15" t="s">
        <v>224</v>
      </c>
      <c r="J39" s="14" t="s">
        <v>252</v>
      </c>
      <c r="K39" s="18" t="s">
        <v>253</v>
      </c>
      <c r="L39" s="14"/>
      <c r="M39" s="16"/>
      <c r="N39" s="10">
        <f>IFERROR(__xludf.DUMMYFUNCTION("SPLIT(H39,"","",,TRUE)"),1.0)</f>
        <v>1</v>
      </c>
      <c r="O39" s="17"/>
      <c r="P39" s="17"/>
      <c r="Q39" s="17"/>
      <c r="R39" s="17"/>
      <c r="S39" s="17"/>
      <c r="T39" s="17"/>
      <c r="U39" s="17"/>
      <c r="V39" s="17"/>
      <c r="W39" s="17"/>
      <c r="X39" s="11" t="str">
        <f>IFERROR((VLOOKUP(N39,impact_ENG!A:F,6,TRUE)),"")</f>
        <v>- Access Control: Bypass Protection Mechanism: Access control checks for specific user data or functionality can be bypassed.</v>
      </c>
      <c r="Y39" s="9" t="str">
        <f>IFERROR((VLOOKUP(O39,impact_ENG!A:F,6,TRUE)),"")</f>
        <v/>
      </c>
      <c r="Z39" s="9" t="str">
        <f>IFERROR((VLOOKUP(P39,impact_ENG!A:F,6,TRUE)),"")</f>
        <v/>
      </c>
      <c r="AA39" s="9" t="str">
        <f>IFERROR((VLOOKUP(Q39,impact_ENG!A:F,6,TRUE)),"")</f>
        <v/>
      </c>
      <c r="AB39" s="9" t="str">
        <f>IFERROR((VLOOKUP(R39,impact_ENG!A:F,6,TRUE)),"")</f>
        <v/>
      </c>
      <c r="AC39" s="9" t="str">
        <f>IFERROR((VLOOKUP(S39,impact_ENG!A:F,6,TRUE)),"")</f>
        <v/>
      </c>
      <c r="AD39" s="9" t="str">
        <f>IFERROR((VLOOKUP(T39,impact_ENG!A:F,6,TRUE)),"")</f>
        <v/>
      </c>
      <c r="AE39" s="9" t="str">
        <f>IFERROR((VLOOKUP(U39,impact_ENG!A:F,6,TRUE)),"")</f>
        <v/>
      </c>
      <c r="AF39" s="9" t="str">
        <f>IFERROR((VLOOKUP(V39,impact_ENG!A:F,6,TRUE)),"")</f>
        <v/>
      </c>
      <c r="AG39" s="9" t="str">
        <f>IFERROR((VLOOKUP(W39,impact_ENG!A:F,6,TRUE)),"")</f>
        <v/>
      </c>
      <c r="AH39" s="9" t="str">
        <f t="shared" si="1"/>
        <v>- Access Control: Bypass Protection Mechanism: Access control checks for specific user data or functionality can be bypassed.
</v>
      </c>
      <c r="AI39" s="16"/>
      <c r="AJ39" s="14"/>
      <c r="AK39" s="14"/>
    </row>
    <row r="40" ht="15.75" customHeight="1">
      <c r="A40" s="14" t="s">
        <v>165</v>
      </c>
      <c r="B40" s="14"/>
      <c r="C40" s="14" t="s">
        <v>220</v>
      </c>
      <c r="D40" s="14" t="s">
        <v>172</v>
      </c>
      <c r="E40" s="14" t="s">
        <v>254</v>
      </c>
      <c r="F40" s="6">
        <v>693.0</v>
      </c>
      <c r="G40" s="14" t="s">
        <v>255</v>
      </c>
      <c r="H40" s="15">
        <v>1.0</v>
      </c>
      <c r="I40" s="15" t="s">
        <v>224</v>
      </c>
      <c r="J40" s="14" t="s">
        <v>256</v>
      </c>
      <c r="K40" s="18" t="s">
        <v>257</v>
      </c>
      <c r="L40" s="14"/>
      <c r="M40" s="16"/>
      <c r="N40" s="10">
        <f>IFERROR(__xludf.DUMMYFUNCTION("SPLIT(H40,"","",,TRUE)"),1.0)</f>
        <v>1</v>
      </c>
      <c r="O40" s="17"/>
      <c r="P40" s="17"/>
      <c r="Q40" s="17"/>
      <c r="R40" s="17"/>
      <c r="S40" s="17"/>
      <c r="T40" s="17"/>
      <c r="U40" s="17"/>
      <c r="V40" s="17"/>
      <c r="W40" s="17"/>
      <c r="X40" s="11" t="str">
        <f>IFERROR((VLOOKUP(N40,impact_ENG!A:F,6,TRUE)),"")</f>
        <v>- Access Control: Bypass Protection Mechanism: Access control checks for specific user data or functionality can be bypassed.</v>
      </c>
      <c r="Y40" s="9" t="str">
        <f>IFERROR((VLOOKUP(O40,impact_ENG!A:F,6,TRUE)),"")</f>
        <v/>
      </c>
      <c r="Z40" s="9" t="str">
        <f>IFERROR((VLOOKUP(P40,impact_ENG!A:F,6,TRUE)),"")</f>
        <v/>
      </c>
      <c r="AA40" s="9" t="str">
        <f>IFERROR((VLOOKUP(Q40,impact_ENG!A:F,6,TRUE)),"")</f>
        <v/>
      </c>
      <c r="AB40" s="9" t="str">
        <f>IFERROR((VLOOKUP(R40,impact_ENG!A:F,6,TRUE)),"")</f>
        <v/>
      </c>
      <c r="AC40" s="9" t="str">
        <f>IFERROR((VLOOKUP(S40,impact_ENG!A:F,6,TRUE)),"")</f>
        <v/>
      </c>
      <c r="AD40" s="9" t="str">
        <f>IFERROR((VLOOKUP(T40,impact_ENG!A:F,6,TRUE)),"")</f>
        <v/>
      </c>
      <c r="AE40" s="9" t="str">
        <f>IFERROR((VLOOKUP(U40,impact_ENG!A:F,6,TRUE)),"")</f>
        <v/>
      </c>
      <c r="AF40" s="9" t="str">
        <f>IFERROR((VLOOKUP(V40,impact_ENG!A:F,6,TRUE)),"")</f>
        <v/>
      </c>
      <c r="AG40" s="9" t="str">
        <f>IFERROR((VLOOKUP(W40,impact_ENG!A:F,6,TRUE)),"")</f>
        <v/>
      </c>
      <c r="AH40" s="9" t="str">
        <f t="shared" si="1"/>
        <v>- Access Control: Bypass Protection Mechanism: Access control checks for specific user data or functionality can be bypassed.
</v>
      </c>
      <c r="AI40" s="16"/>
      <c r="AJ40" s="14"/>
      <c r="AK40" s="14"/>
    </row>
    <row r="41" ht="15.75" customHeight="1">
      <c r="A41" s="14" t="s">
        <v>165</v>
      </c>
      <c r="B41" s="14"/>
      <c r="C41" s="14" t="s">
        <v>220</v>
      </c>
      <c r="D41" s="14" t="s">
        <v>172</v>
      </c>
      <c r="E41" s="14" t="s">
        <v>258</v>
      </c>
      <c r="F41" s="6">
        <v>693.0</v>
      </c>
      <c r="G41" s="6" t="s">
        <v>259</v>
      </c>
      <c r="H41" s="15">
        <v>1.0</v>
      </c>
      <c r="I41" s="15" t="s">
        <v>224</v>
      </c>
      <c r="J41" s="6" t="s">
        <v>260</v>
      </c>
      <c r="K41" s="8" t="s">
        <v>261</v>
      </c>
      <c r="L41" s="14"/>
      <c r="M41" s="16"/>
      <c r="N41" s="10">
        <f>IFERROR(__xludf.DUMMYFUNCTION("SPLIT(H41,"","",,TRUE)"),1.0)</f>
        <v>1</v>
      </c>
      <c r="O41" s="17"/>
      <c r="P41" s="17"/>
      <c r="Q41" s="17"/>
      <c r="R41" s="17"/>
      <c r="S41" s="17"/>
      <c r="T41" s="17"/>
      <c r="U41" s="17"/>
      <c r="V41" s="17"/>
      <c r="W41" s="17"/>
      <c r="X41" s="11" t="str">
        <f>IFERROR((VLOOKUP(N41,impact_ENG!A:F,6,TRUE)),"")</f>
        <v>- Access Control: Bypass Protection Mechanism: Access control checks for specific user data or functionality can be bypassed.</v>
      </c>
      <c r="Y41" s="9" t="str">
        <f>IFERROR((VLOOKUP(O41,impact_ENG!A:F,6,TRUE)),"")</f>
        <v/>
      </c>
      <c r="Z41" s="9" t="str">
        <f>IFERROR((VLOOKUP(P41,impact_ENG!A:F,6,TRUE)),"")</f>
        <v/>
      </c>
      <c r="AA41" s="9" t="str">
        <f>IFERROR((VLOOKUP(Q41,impact_ENG!A:F,6,TRUE)),"")</f>
        <v/>
      </c>
      <c r="AB41" s="9" t="str">
        <f>IFERROR((VLOOKUP(R41,impact_ENG!A:F,6,TRUE)),"")</f>
        <v/>
      </c>
      <c r="AC41" s="9" t="str">
        <f>IFERROR((VLOOKUP(S41,impact_ENG!A:F,6,TRUE)),"")</f>
        <v/>
      </c>
      <c r="AD41" s="9" t="str">
        <f>IFERROR((VLOOKUP(T41,impact_ENG!A:F,6,TRUE)),"")</f>
        <v/>
      </c>
      <c r="AE41" s="9" t="str">
        <f>IFERROR((VLOOKUP(U41,impact_ENG!A:F,6,TRUE)),"")</f>
        <v/>
      </c>
      <c r="AF41" s="9" t="str">
        <f>IFERROR((VLOOKUP(V41,impact_ENG!A:F,6,TRUE)),"")</f>
        <v/>
      </c>
      <c r="AG41" s="9" t="str">
        <f>IFERROR((VLOOKUP(W41,impact_ENG!A:F,6,TRUE)),"")</f>
        <v/>
      </c>
      <c r="AH41" s="9" t="str">
        <f t="shared" si="1"/>
        <v>- Access Control: Bypass Protection Mechanism: Access control checks for specific user data or functionality can be bypassed.
</v>
      </c>
      <c r="AI41" s="16"/>
      <c r="AJ41" s="14"/>
      <c r="AK41" s="14"/>
    </row>
    <row r="42" ht="15.75" customHeight="1">
      <c r="A42" s="14" t="s">
        <v>165</v>
      </c>
      <c r="B42" s="12" t="s">
        <v>262</v>
      </c>
      <c r="C42" s="14" t="s">
        <v>220</v>
      </c>
      <c r="D42" s="14" t="s">
        <v>172</v>
      </c>
      <c r="E42" s="6" t="s">
        <v>263</v>
      </c>
      <c r="F42" s="6">
        <v>693.0</v>
      </c>
      <c r="G42" s="6" t="s">
        <v>264</v>
      </c>
      <c r="H42" s="15">
        <v>1.0</v>
      </c>
      <c r="I42" s="15" t="s">
        <v>224</v>
      </c>
      <c r="J42" s="6" t="s">
        <v>265</v>
      </c>
      <c r="K42" s="8" t="s">
        <v>261</v>
      </c>
      <c r="L42" s="14"/>
      <c r="M42" s="16"/>
      <c r="N42" s="10">
        <f>IFERROR(__xludf.DUMMYFUNCTION("SPLIT(H42,"","",,TRUE)"),1.0)</f>
        <v>1</v>
      </c>
      <c r="O42" s="17"/>
      <c r="P42" s="17"/>
      <c r="Q42" s="17"/>
      <c r="R42" s="17"/>
      <c r="S42" s="17"/>
      <c r="T42" s="17"/>
      <c r="U42" s="17"/>
      <c r="V42" s="17"/>
      <c r="W42" s="17"/>
      <c r="X42" s="11" t="str">
        <f>IFERROR((VLOOKUP(N42,impact_ENG!A:F,6,TRUE)),"")</f>
        <v>- Access Control: Bypass Protection Mechanism: Access control checks for specific user data or functionality can be bypassed.</v>
      </c>
      <c r="Y42" s="9" t="str">
        <f>IFERROR((VLOOKUP(O42,impact_ENG!A:F,6,TRUE)),"")</f>
        <v/>
      </c>
      <c r="Z42" s="9" t="str">
        <f>IFERROR((VLOOKUP(P42,impact_ENG!A:F,6,TRUE)),"")</f>
        <v/>
      </c>
      <c r="AA42" s="9" t="str">
        <f>IFERROR((VLOOKUP(Q42,impact_ENG!A:F,6,TRUE)),"")</f>
        <v/>
      </c>
      <c r="AB42" s="9" t="str">
        <f>IFERROR((VLOOKUP(R42,impact_ENG!A:F,6,TRUE)),"")</f>
        <v/>
      </c>
      <c r="AC42" s="9" t="str">
        <f>IFERROR((VLOOKUP(S42,impact_ENG!A:F,6,TRUE)),"")</f>
        <v/>
      </c>
      <c r="AD42" s="9" t="str">
        <f>IFERROR((VLOOKUP(T42,impact_ENG!A:F,6,TRUE)),"")</f>
        <v/>
      </c>
      <c r="AE42" s="9" t="str">
        <f>IFERROR((VLOOKUP(U42,impact_ENG!A:F,6,TRUE)),"")</f>
        <v/>
      </c>
      <c r="AF42" s="9" t="str">
        <f>IFERROR((VLOOKUP(V42,impact_ENG!A:F,6,TRUE)),"")</f>
        <v/>
      </c>
      <c r="AG42" s="9" t="str">
        <f>IFERROR((VLOOKUP(W42,impact_ENG!A:F,6,TRUE)),"")</f>
        <v/>
      </c>
      <c r="AH42" s="9" t="str">
        <f t="shared" si="1"/>
        <v>- Access Control: Bypass Protection Mechanism: Access control checks for specific user data or functionality can be bypassed.
</v>
      </c>
      <c r="AI42" s="16"/>
      <c r="AJ42" s="14"/>
      <c r="AK42" s="14"/>
    </row>
    <row r="43" ht="15.75" customHeight="1">
      <c r="A43" s="14" t="s">
        <v>165</v>
      </c>
      <c r="B43" s="13" t="s">
        <v>266</v>
      </c>
      <c r="C43" s="14" t="s">
        <v>220</v>
      </c>
      <c r="D43" s="14" t="s">
        <v>172</v>
      </c>
      <c r="E43" s="14" t="s">
        <v>267</v>
      </c>
      <c r="F43" s="14">
        <v>524.0</v>
      </c>
      <c r="G43" s="14" t="s">
        <v>268</v>
      </c>
      <c r="H43" s="7">
        <v>86.0</v>
      </c>
      <c r="I43" s="7" t="s">
        <v>38</v>
      </c>
      <c r="J43" s="14" t="s">
        <v>269</v>
      </c>
      <c r="K43" s="14" t="s">
        <v>270</v>
      </c>
      <c r="L43" s="14"/>
      <c r="M43" s="16"/>
      <c r="N43" s="10">
        <f>IFERROR(__xludf.DUMMYFUNCTION("SPLIT(H43,"","",,TRUE)"),86.0)</f>
        <v>86</v>
      </c>
      <c r="O43" s="10"/>
      <c r="P43" s="10"/>
      <c r="Q43" s="10"/>
      <c r="R43" s="10"/>
      <c r="S43" s="10"/>
      <c r="T43" s="10"/>
      <c r="U43" s="10"/>
      <c r="V43" s="10"/>
      <c r="W43" s="10"/>
      <c r="X43" s="11" t="str">
        <f>IFERROR((VLOOKUP(N43,impact_ENG!A:F,6,TRUE)),"")</f>
        <v>- Confidentiality: Read Application Data: The attacker may be able to read sensitive information</v>
      </c>
      <c r="Y43" s="9" t="str">
        <f>IFERROR((VLOOKUP(O43,impact_ENG!A:F,6,TRUE)),"")</f>
        <v/>
      </c>
      <c r="Z43" s="9" t="str">
        <f>IFERROR((VLOOKUP(P43,impact_ENG!A:F,6,TRUE)),"")</f>
        <v/>
      </c>
      <c r="AA43" s="9" t="str">
        <f>IFERROR((VLOOKUP(Q43,impact_ENG!A:F,6,TRUE)),"")</f>
        <v/>
      </c>
      <c r="AB43" s="9" t="str">
        <f>IFERROR((VLOOKUP(R43,impact_ENG!A:F,6,TRUE)),"")</f>
        <v/>
      </c>
      <c r="AC43" s="9" t="str">
        <f>IFERROR((VLOOKUP(S43,impact_ENG!A:F,6,TRUE)),"")</f>
        <v/>
      </c>
      <c r="AD43" s="9" t="str">
        <f>IFERROR((VLOOKUP(T43,impact_ENG!A:F,6,TRUE)),"")</f>
        <v/>
      </c>
      <c r="AE43" s="9" t="str">
        <f>IFERROR((VLOOKUP(U43,impact_ENG!A:F,6,TRUE)),"")</f>
        <v/>
      </c>
      <c r="AF43" s="9" t="str">
        <f>IFERROR((VLOOKUP(V43,impact_ENG!A:F,6,TRUE)),"")</f>
        <v/>
      </c>
      <c r="AG43" s="9" t="str">
        <f>IFERROR((VLOOKUP(W43,impact_ENG!A:F,6,TRUE)),"")</f>
        <v/>
      </c>
      <c r="AH43" s="9" t="str">
        <f t="shared" si="1"/>
        <v>- Confidentiality: Read Application Data: The attacker may be able to read sensitive information
</v>
      </c>
      <c r="AI43" s="16"/>
      <c r="AJ43" s="14"/>
      <c r="AK43" s="14"/>
    </row>
    <row r="44" ht="15.75" customHeight="1">
      <c r="A44" s="14" t="s">
        <v>165</v>
      </c>
      <c r="B44" s="12" t="s">
        <v>271</v>
      </c>
      <c r="C44" s="14" t="s">
        <v>220</v>
      </c>
      <c r="D44" s="14" t="s">
        <v>172</v>
      </c>
      <c r="E44" s="6" t="s">
        <v>272</v>
      </c>
      <c r="F44" s="6">
        <v>173.0</v>
      </c>
      <c r="G44" s="6" t="s">
        <v>273</v>
      </c>
      <c r="H44" s="7">
        <v>1.0</v>
      </c>
      <c r="I44" s="7" t="s">
        <v>224</v>
      </c>
      <c r="J44" s="6" t="s">
        <v>274</v>
      </c>
      <c r="K44" s="8" t="s">
        <v>275</v>
      </c>
      <c r="L44" s="14"/>
      <c r="M44" s="16"/>
      <c r="N44" s="10">
        <f>IFERROR(__xludf.DUMMYFUNCTION("SPLIT(H44,"","",,TRUE)"),1.0)</f>
        <v>1</v>
      </c>
      <c r="O44" s="10"/>
      <c r="P44" s="10"/>
      <c r="Q44" s="10"/>
      <c r="R44" s="10"/>
      <c r="S44" s="10"/>
      <c r="T44" s="10"/>
      <c r="U44" s="10"/>
      <c r="V44" s="10"/>
      <c r="W44" s="10"/>
      <c r="X44" s="11" t="str">
        <f>IFERROR((VLOOKUP(N44,impact_ENG!A:F,6,TRUE)),"")</f>
        <v>- Access Control: Bypass Protection Mechanism: Access control checks for specific user data or functionality can be bypassed.</v>
      </c>
      <c r="Y44" s="9" t="str">
        <f>IFERROR((VLOOKUP(O44,impact_ENG!A:F,6,TRUE)),"")</f>
        <v/>
      </c>
      <c r="Z44" s="9" t="str">
        <f>IFERROR((VLOOKUP(P44,impact_ENG!A:F,6,TRUE)),"")</f>
        <v/>
      </c>
      <c r="AA44" s="9" t="str">
        <f>IFERROR((VLOOKUP(Q44,impact_ENG!A:F,6,TRUE)),"")</f>
        <v/>
      </c>
      <c r="AB44" s="9" t="str">
        <f>IFERROR((VLOOKUP(R44,impact_ENG!A:F,6,TRUE)),"")</f>
        <v/>
      </c>
      <c r="AC44" s="9" t="str">
        <f>IFERROR((VLOOKUP(S44,impact_ENG!A:F,6,TRUE)),"")</f>
        <v/>
      </c>
      <c r="AD44" s="9" t="str">
        <f>IFERROR((VLOOKUP(T44,impact_ENG!A:F,6,TRUE)),"")</f>
        <v/>
      </c>
      <c r="AE44" s="9" t="str">
        <f>IFERROR((VLOOKUP(U44,impact_ENG!A:F,6,TRUE)),"")</f>
        <v/>
      </c>
      <c r="AF44" s="9" t="str">
        <f>IFERROR((VLOOKUP(V44,impact_ENG!A:F,6,TRUE)),"")</f>
        <v/>
      </c>
      <c r="AG44" s="9" t="str">
        <f>IFERROR((VLOOKUP(W44,impact_ENG!A:F,6,TRUE)),"")</f>
        <v/>
      </c>
      <c r="AH44" s="9" t="str">
        <f t="shared" si="1"/>
        <v>- Access Control: Bypass Protection Mechanism: Access control checks for specific user data or functionality can be bypassed.
</v>
      </c>
      <c r="AI44" s="16"/>
      <c r="AJ44" s="14"/>
      <c r="AK44" s="14"/>
    </row>
    <row r="45" ht="15.75" customHeight="1">
      <c r="A45" s="6" t="s">
        <v>108</v>
      </c>
      <c r="B45" s="6"/>
      <c r="C45" s="6" t="s">
        <v>276</v>
      </c>
      <c r="D45" s="6" t="s">
        <v>172</v>
      </c>
      <c r="E45" s="6" t="s">
        <v>277</v>
      </c>
      <c r="F45" s="6">
        <v>732.0</v>
      </c>
      <c r="G45" s="6" t="s">
        <v>278</v>
      </c>
      <c r="H45" s="7" t="s">
        <v>279</v>
      </c>
      <c r="I45" s="7" t="s">
        <v>280</v>
      </c>
      <c r="J45" s="6" t="s">
        <v>281</v>
      </c>
      <c r="K45" s="8" t="s">
        <v>282</v>
      </c>
      <c r="L45" s="6"/>
      <c r="M45" s="9"/>
      <c r="N45" s="10">
        <f>IFERROR(__xludf.DUMMYFUNCTION("SPLIT(H45,"","",,TRUE)"),42.0)</f>
        <v>42</v>
      </c>
      <c r="O45" s="10">
        <f>IFERROR(__xludf.DUMMYFUNCTION("""COMPUTED_VALUE"""),45.0)</f>
        <v>45</v>
      </c>
      <c r="P45" s="10"/>
      <c r="Q45" s="10"/>
      <c r="R45" s="10"/>
      <c r="S45" s="10"/>
      <c r="T45" s="10"/>
      <c r="U45" s="10"/>
      <c r="V45" s="10"/>
      <c r="W45" s="10"/>
      <c r="X45" s="11" t="str">
        <f>IFERROR((VLOOKUP(N45,impact_ENG!A:F,6,TRUE)),"")</f>
        <v>- Confidentiality: Read Application Data: The injected code could access restricted data / files.</v>
      </c>
      <c r="Y45" s="9" t="str">
        <f>IFERROR((VLOOKUP(O45,impact_ENG!A:F,6,TRUE)),"")</f>
        <v>- Confidentiality: Read Files or Directories: An attacker could read sensitive data, either by reading the data directly from a data store that is not properly restricted, or by accessing insufficiently-protected, privileged functionality to read the data.</v>
      </c>
      <c r="Z45" s="9" t="str">
        <f>IFERROR((VLOOKUP(P45,impact_ENG!A:F,6,TRUE)),"")</f>
        <v/>
      </c>
      <c r="AA45" s="9" t="str">
        <f>IFERROR((VLOOKUP(Q45,impact_ENG!A:F,6,TRUE)),"")</f>
        <v/>
      </c>
      <c r="AB45" s="9" t="str">
        <f>IFERROR((VLOOKUP(R45,impact_ENG!A:F,6,TRUE)),"")</f>
        <v/>
      </c>
      <c r="AC45" s="9" t="str">
        <f>IFERROR((VLOOKUP(S45,impact_ENG!A:F,6,TRUE)),"")</f>
        <v/>
      </c>
      <c r="AD45" s="9" t="str">
        <f>IFERROR((VLOOKUP(T45,impact_ENG!A:F,6,TRUE)),"")</f>
        <v/>
      </c>
      <c r="AE45" s="9" t="str">
        <f>IFERROR((VLOOKUP(U45,impact_ENG!A:F,6,TRUE)),"")</f>
        <v/>
      </c>
      <c r="AF45" s="9" t="str">
        <f>IFERROR((VLOOKUP(V45,impact_ENG!A:F,6,TRUE)),"")</f>
        <v/>
      </c>
      <c r="AG45" s="9" t="str">
        <f>IFERROR((VLOOKUP(W45,impact_ENG!A:F,6,TRUE)),"")</f>
        <v/>
      </c>
      <c r="AH45" s="9" t="str">
        <f t="shared" si="1"/>
        <v>- Confidentiality: Read Application Data: The injected code could access restricted data / files.
- Confidentiality: Read Files or Directories: An attacker could read sensitive data, either by reading the data directly from a data store that is not properly restricted, or by accessing insufficiently-protected, privileged functionality to read the data.
</v>
      </c>
      <c r="AI45" s="9"/>
      <c r="AJ45" s="6"/>
      <c r="AK45" s="6"/>
    </row>
    <row r="46" ht="15.75" customHeight="1">
      <c r="A46" s="6" t="s">
        <v>283</v>
      </c>
      <c r="B46" s="19" t="s">
        <v>284</v>
      </c>
      <c r="C46" s="19"/>
      <c r="D46" s="6" t="s">
        <v>172</v>
      </c>
      <c r="E46" s="20" t="s">
        <v>285</v>
      </c>
      <c r="F46" s="20">
        <v>770.0</v>
      </c>
      <c r="G46" s="20" t="s">
        <v>286</v>
      </c>
      <c r="H46" s="21">
        <v>30.0</v>
      </c>
      <c r="I46" s="21" t="s">
        <v>287</v>
      </c>
      <c r="J46" s="20" t="s">
        <v>288</v>
      </c>
      <c r="K46" s="20" t="s">
        <v>289</v>
      </c>
      <c r="L46" s="20"/>
      <c r="M46" s="16"/>
      <c r="N46" s="10">
        <f>IFERROR(__xludf.DUMMYFUNCTION("SPLIT(H46,"","",,TRUE)"),30.0)</f>
        <v>30</v>
      </c>
      <c r="O46" s="17"/>
      <c r="P46" s="17"/>
      <c r="Q46" s="17"/>
      <c r="R46" s="17"/>
      <c r="S46" s="17"/>
      <c r="T46" s="17"/>
      <c r="U46" s="17"/>
      <c r="V46" s="17"/>
      <c r="W46" s="17"/>
      <c r="X46" s="11" t="str">
        <f>IFERROR((VLOOKUP(N46,impact_ENG!A:F,6,TRUE)),"")</f>
        <v>- Availability: DoS: Resource Consumption (Other): When allocating resources without limits, an attacker could prevent other systems, applications, or processes from accessing the same type of resource.</v>
      </c>
      <c r="Y46" s="9" t="str">
        <f>IFERROR((VLOOKUP(O46,impact_ENG!A:F,6,TRUE)),"")</f>
        <v/>
      </c>
      <c r="Z46" s="9" t="str">
        <f>IFERROR((VLOOKUP(P46,impact_ENG!A:F,6,TRUE)),"")</f>
        <v/>
      </c>
      <c r="AA46" s="9" t="str">
        <f>IFERROR((VLOOKUP(Q46,impact_ENG!A:F,6,TRUE)),"")</f>
        <v/>
      </c>
      <c r="AB46" s="9" t="str">
        <f>IFERROR((VLOOKUP(R46,impact_ENG!A:F,6,TRUE)),"")</f>
        <v/>
      </c>
      <c r="AC46" s="9" t="str">
        <f>IFERROR((VLOOKUP(S46,impact_ENG!A:F,6,TRUE)),"")</f>
        <v/>
      </c>
      <c r="AD46" s="9" t="str">
        <f>IFERROR((VLOOKUP(T46,impact_ENG!A:F,6,TRUE)),"")</f>
        <v/>
      </c>
      <c r="AE46" s="9" t="str">
        <f>IFERROR((VLOOKUP(U46,impact_ENG!A:F,6,TRUE)),"")</f>
        <v/>
      </c>
      <c r="AF46" s="9" t="str">
        <f>IFERROR((VLOOKUP(V46,impact_ENG!A:F,6,TRUE)),"")</f>
        <v/>
      </c>
      <c r="AG46" s="9" t="str">
        <f>IFERROR((VLOOKUP(W46,impact_ENG!A:F,6,TRUE)),"")</f>
        <v/>
      </c>
      <c r="AH46" s="9" t="str">
        <f t="shared" si="1"/>
        <v>- Availability: DoS: Resource Consumption (Other): When allocating resources without limits, an attacker could prevent other systems, applications, or processes from accessing the same type of resource.
</v>
      </c>
      <c r="AI46" s="16"/>
      <c r="AJ46" s="14"/>
      <c r="AK46" s="14"/>
    </row>
    <row r="47" ht="15.75" customHeight="1">
      <c r="A47" s="6" t="s">
        <v>108</v>
      </c>
      <c r="B47" s="6"/>
      <c r="C47" s="6" t="s">
        <v>290</v>
      </c>
      <c r="D47" s="6" t="s">
        <v>291</v>
      </c>
      <c r="E47" s="6" t="s">
        <v>292</v>
      </c>
      <c r="F47" s="6" t="s">
        <v>293</v>
      </c>
      <c r="G47" s="6" t="s">
        <v>294</v>
      </c>
      <c r="H47" s="7" t="s">
        <v>295</v>
      </c>
      <c r="I47" s="7" t="s">
        <v>296</v>
      </c>
      <c r="J47" s="6" t="s">
        <v>297</v>
      </c>
      <c r="K47" s="8" t="s">
        <v>298</v>
      </c>
      <c r="L47" s="6"/>
      <c r="M47" s="9"/>
      <c r="N47" s="10">
        <f>IFERROR(__xludf.DUMMYFUNCTION("SPLIT(H47,"","",,TRUE)"),86.0)</f>
        <v>86</v>
      </c>
      <c r="O47" s="10">
        <f>IFERROR(__xludf.DUMMYFUNCTION("""COMPUTED_VALUE"""),1.0)</f>
        <v>1</v>
      </c>
      <c r="P47" s="10"/>
      <c r="Q47" s="10"/>
      <c r="R47" s="10"/>
      <c r="S47" s="10"/>
      <c r="T47" s="10"/>
      <c r="U47" s="10"/>
      <c r="V47" s="10"/>
      <c r="W47" s="10"/>
      <c r="X47" s="11" t="str">
        <f>IFERROR((VLOOKUP(N47,impact_ENG!A:F,6,TRUE)),"")</f>
        <v>- Confidentiality: Read Application Data: The attacker may be able to read sensitive information</v>
      </c>
      <c r="Y47" s="9" t="str">
        <f>IFERROR((VLOOKUP(O47,impact_ENG!A:F,6,TRUE)),"")</f>
        <v>- Access Control: Bypass Protection Mechanism: Access control checks for specific user data or functionality can be bypassed.</v>
      </c>
      <c r="Z47" s="9" t="str">
        <f>IFERROR((VLOOKUP(P47,impact_ENG!A:F,6,TRUE)),"")</f>
        <v/>
      </c>
      <c r="AA47" s="9" t="str">
        <f>IFERROR((VLOOKUP(Q47,impact_ENG!A:F,6,TRUE)),"")</f>
        <v/>
      </c>
      <c r="AB47" s="9" t="str">
        <f>IFERROR((VLOOKUP(R47,impact_ENG!A:F,6,TRUE)),"")</f>
        <v/>
      </c>
      <c r="AC47" s="9" t="str">
        <f>IFERROR((VLOOKUP(S47,impact_ENG!A:F,6,TRUE)),"")</f>
        <v/>
      </c>
      <c r="AD47" s="9" t="str">
        <f>IFERROR((VLOOKUP(T47,impact_ENG!A:F,6,TRUE)),"")</f>
        <v/>
      </c>
      <c r="AE47" s="9" t="str">
        <f>IFERROR((VLOOKUP(U47,impact_ENG!A:F,6,TRUE)),"")</f>
        <v/>
      </c>
      <c r="AF47" s="9" t="str">
        <f>IFERROR((VLOOKUP(V47,impact_ENG!A:F,6,TRUE)),"")</f>
        <v/>
      </c>
      <c r="AG47" s="9" t="str">
        <f>IFERROR((VLOOKUP(W47,impact_ENG!A:F,6,TRUE)),"")</f>
        <v/>
      </c>
      <c r="AH47" s="9" t="str">
        <f t="shared" si="1"/>
        <v>- Confidentiality: Read Application Data: The attacker may be able to read sensitive information
- Access Control: Bypass Protection Mechanism: Access control checks for specific user data or functionality can be bypassed.
</v>
      </c>
      <c r="AI47" s="9"/>
      <c r="AJ47" s="6"/>
      <c r="AK47" s="6"/>
    </row>
    <row r="48" ht="15.75" customHeight="1">
      <c r="A48" s="6" t="s">
        <v>108</v>
      </c>
      <c r="B48" s="6"/>
      <c r="C48" s="6" t="s">
        <v>299</v>
      </c>
      <c r="D48" s="6" t="s">
        <v>291</v>
      </c>
      <c r="E48" s="6" t="s">
        <v>300</v>
      </c>
      <c r="F48" s="6">
        <v>287.0</v>
      </c>
      <c r="G48" s="6" t="s">
        <v>301</v>
      </c>
      <c r="H48" s="7">
        <v>8.0</v>
      </c>
      <c r="I48" s="7" t="s">
        <v>302</v>
      </c>
      <c r="J48" s="6" t="s">
        <v>303</v>
      </c>
      <c r="K48" s="8" t="s">
        <v>304</v>
      </c>
      <c r="L48" s="6"/>
      <c r="M48" s="9"/>
      <c r="N48" s="10">
        <f>IFERROR(__xludf.DUMMYFUNCTION("SPLIT(H48,"","",,TRUE)"),8.0)</f>
        <v>8</v>
      </c>
      <c r="O48" s="10"/>
      <c r="P48" s="10"/>
      <c r="Q48" s="10"/>
      <c r="R48" s="10"/>
      <c r="S48" s="10"/>
      <c r="T48" s="10"/>
      <c r="U48" s="10"/>
      <c r="V48" s="10"/>
      <c r="W48" s="10"/>
      <c r="X48" s="11" t="str">
        <f>IFERROR((VLOOKUP(N48,impact_ENG!A:F,6,TRUE)),"")</f>
        <v>- Access Control: Execute Unauthorized Code or Commands: This weakness can lead to the exposure of resources or functionality to unintended actors, possibly providing attackers with sensitive information or even execute arbitrary code.</v>
      </c>
      <c r="Y48" s="9" t="str">
        <f>IFERROR((VLOOKUP(O48,impact_ENG!A:F,6,TRUE)),"")</f>
        <v/>
      </c>
      <c r="Z48" s="9" t="str">
        <f>IFERROR((VLOOKUP(P48,impact_ENG!A:F,6,TRUE)),"")</f>
        <v/>
      </c>
      <c r="AA48" s="9" t="str">
        <f>IFERROR((VLOOKUP(Q48,impact_ENG!A:F,6,TRUE)),"")</f>
        <v/>
      </c>
      <c r="AB48" s="9" t="str">
        <f>IFERROR((VLOOKUP(R48,impact_ENG!A:F,6,TRUE)),"")</f>
        <v/>
      </c>
      <c r="AC48" s="9" t="str">
        <f>IFERROR((VLOOKUP(S48,impact_ENG!A:F,6,TRUE)),"")</f>
        <v/>
      </c>
      <c r="AD48" s="9" t="str">
        <f>IFERROR((VLOOKUP(T48,impact_ENG!A:F,6,TRUE)),"")</f>
        <v/>
      </c>
      <c r="AE48" s="9" t="str">
        <f>IFERROR((VLOOKUP(U48,impact_ENG!A:F,6,TRUE)),"")</f>
        <v/>
      </c>
      <c r="AF48" s="9" t="str">
        <f>IFERROR((VLOOKUP(V48,impact_ENG!A:F,6,TRUE)),"")</f>
        <v/>
      </c>
      <c r="AG48" s="9" t="str">
        <f>IFERROR((VLOOKUP(W48,impact_ENG!A:F,6,TRUE)),"")</f>
        <v/>
      </c>
      <c r="AH48" s="9" t="str">
        <f t="shared" si="1"/>
        <v>- Access Control: Execute Unauthorized Code or Commands: This weakness can lead to the exposure of resources or functionality to unintended actors, possibly providing attackers with sensitive information or even execute arbitrary code.
</v>
      </c>
      <c r="AI48" s="9"/>
      <c r="AJ48" s="6"/>
      <c r="AK48" s="6"/>
    </row>
    <row r="49" ht="15.75" customHeight="1">
      <c r="A49" s="13" t="s">
        <v>305</v>
      </c>
      <c r="B49" s="13" t="s">
        <v>306</v>
      </c>
      <c r="C49" s="13"/>
      <c r="D49" s="6" t="s">
        <v>291</v>
      </c>
      <c r="E49" s="14" t="s">
        <v>307</v>
      </c>
      <c r="F49" s="14">
        <v>384.0</v>
      </c>
      <c r="G49" s="14" t="s">
        <v>308</v>
      </c>
      <c r="H49" s="15">
        <v>106.0</v>
      </c>
      <c r="I49" s="15" t="s">
        <v>309</v>
      </c>
      <c r="J49" s="14" t="s">
        <v>310</v>
      </c>
      <c r="K49" s="14" t="s">
        <v>311</v>
      </c>
      <c r="L49" s="14"/>
      <c r="M49" s="16"/>
      <c r="N49" s="10">
        <f>IFERROR(__xludf.DUMMYFUNCTION("SPLIT(H49,"","",,TRUE)"),106.0)</f>
        <v>106</v>
      </c>
      <c r="O49" s="17"/>
      <c r="P49" s="17"/>
      <c r="Q49" s="17"/>
      <c r="R49" s="17"/>
      <c r="S49" s="17"/>
      <c r="T49" s="17"/>
      <c r="U49" s="17"/>
      <c r="V49" s="17"/>
      <c r="W49" s="17"/>
      <c r="X49" s="11" t="str">
        <f>IFERROR((VLOOKUP(N49,impact_ENG!A:F,6,TRUE)),"")</f>
        <v>- Access Control: Gain Privileges or Assume Identity: The application does not invalidate any existing session identifier and gives an attacker the opportunity to steal authenticated sessions.</v>
      </c>
      <c r="Y49" s="9" t="str">
        <f>IFERROR((VLOOKUP(O49,impact_ENG!A:F,6,TRUE)),"")</f>
        <v/>
      </c>
      <c r="Z49" s="9" t="str">
        <f>IFERROR((VLOOKUP(P49,impact_ENG!A:F,6,TRUE)),"")</f>
        <v/>
      </c>
      <c r="AA49" s="9" t="str">
        <f>IFERROR((VLOOKUP(Q49,impact_ENG!A:F,6,TRUE)),"")</f>
        <v/>
      </c>
      <c r="AB49" s="9" t="str">
        <f>IFERROR((VLOOKUP(R49,impact_ENG!A:F,6,TRUE)),"")</f>
        <v/>
      </c>
      <c r="AC49" s="9" t="str">
        <f>IFERROR((VLOOKUP(S49,impact_ENG!A:F,6,TRUE)),"")</f>
        <v/>
      </c>
      <c r="AD49" s="9" t="str">
        <f>IFERROR((VLOOKUP(T49,impact_ENG!A:F,6,TRUE)),"")</f>
        <v/>
      </c>
      <c r="AE49" s="9" t="str">
        <f>IFERROR((VLOOKUP(U49,impact_ENG!A:F,6,TRUE)),"")</f>
        <v/>
      </c>
      <c r="AF49" s="9" t="str">
        <f>IFERROR((VLOOKUP(V49,impact_ENG!A:F,6,TRUE)),"")</f>
        <v/>
      </c>
      <c r="AG49" s="9" t="str">
        <f>IFERROR((VLOOKUP(W49,impact_ENG!A:F,6,TRUE)),"")</f>
        <v/>
      </c>
      <c r="AH49" s="9" t="str">
        <f t="shared" si="1"/>
        <v>- Access Control: Gain Privileges or Assume Identity: The application does not invalidate any existing session identifier and gives an attacker the opportunity to steal authenticated sessions.
</v>
      </c>
      <c r="AI49" s="16"/>
      <c r="AJ49" s="14"/>
      <c r="AK49" s="14"/>
    </row>
    <row r="50" ht="15.75" customHeight="1">
      <c r="A50" s="6" t="s">
        <v>108</v>
      </c>
      <c r="B50" s="12" t="s">
        <v>312</v>
      </c>
      <c r="C50" s="6" t="s">
        <v>313</v>
      </c>
      <c r="D50" s="6" t="s">
        <v>314</v>
      </c>
      <c r="E50" s="6" t="s">
        <v>315</v>
      </c>
      <c r="F50" s="6" t="s">
        <v>316</v>
      </c>
      <c r="G50" s="6" t="s">
        <v>317</v>
      </c>
      <c r="H50" s="7" t="s">
        <v>318</v>
      </c>
      <c r="I50" s="7" t="s">
        <v>319</v>
      </c>
      <c r="J50" s="6" t="s">
        <v>320</v>
      </c>
      <c r="K50" s="8" t="s">
        <v>321</v>
      </c>
      <c r="L50" s="6"/>
      <c r="M50" s="9"/>
      <c r="N50" s="10">
        <f>IFERROR(__xludf.DUMMYFUNCTION("SPLIT(H50,"","",,TRUE)"),14.0)</f>
        <v>14</v>
      </c>
      <c r="O50" s="10">
        <f>IFERROR(__xludf.DUMMYFUNCTION("""COMPUTED_VALUE"""),9.0)</f>
        <v>9</v>
      </c>
      <c r="P50" s="10"/>
      <c r="Q50" s="10"/>
      <c r="R50" s="10"/>
      <c r="S50" s="10"/>
      <c r="T50" s="10"/>
      <c r="U50" s="10"/>
      <c r="V50" s="10"/>
      <c r="W50" s="10"/>
      <c r="X50" s="11" t="str">
        <f>IFERROR((VLOOKUP(N50,impact_ENG!A:F,6,TRUE)),"")</f>
        <v>- Access Control: Gain Privileges or Assume Identity: As passwords age, the probability that they are compromised grows.</v>
      </c>
      <c r="Y50" s="9" t="str">
        <f>IFERROR((VLOOKUP(O50,impact_ENG!A:F,6,TRUE)),"")</f>
        <v>- Access Control: Gain Privileges or Assume Identity: An attacker could easily guess user passwords and gain access user accounts.</v>
      </c>
      <c r="Z50" s="9" t="str">
        <f>IFERROR((VLOOKUP(P50,impact_ENG!A:F,6,TRUE)),"")</f>
        <v/>
      </c>
      <c r="AA50" s="9" t="str">
        <f>IFERROR((VLOOKUP(Q50,impact_ENG!A:F,6,TRUE)),"")</f>
        <v/>
      </c>
      <c r="AB50" s="9" t="str">
        <f>IFERROR((VLOOKUP(R50,impact_ENG!A:F,6,TRUE)),"")</f>
        <v/>
      </c>
      <c r="AC50" s="9" t="str">
        <f>IFERROR((VLOOKUP(S50,impact_ENG!A:F,6,TRUE)),"")</f>
        <v/>
      </c>
      <c r="AD50" s="9" t="str">
        <f>IFERROR((VLOOKUP(T50,impact_ENG!A:F,6,TRUE)),"")</f>
        <v/>
      </c>
      <c r="AE50" s="9" t="str">
        <f>IFERROR((VLOOKUP(U50,impact_ENG!A:F,6,TRUE)),"")</f>
        <v/>
      </c>
      <c r="AF50" s="9" t="str">
        <f>IFERROR((VLOOKUP(V50,impact_ENG!A:F,6,TRUE)),"")</f>
        <v/>
      </c>
      <c r="AG50" s="9" t="str">
        <f>IFERROR((VLOOKUP(W50,impact_ENG!A:F,6,TRUE)),"")</f>
        <v/>
      </c>
      <c r="AH50" s="9" t="str">
        <f t="shared" si="1"/>
        <v>- Access Control: Gain Privileges or Assume Identity: As passwords age, the probability that they are compromised grows.
- Access Control: Gain Privileges or Assume Identity: An attacker could easily guess user passwords and gain access user accounts.
</v>
      </c>
      <c r="AI50" s="9"/>
      <c r="AJ50" s="6"/>
      <c r="AK50" s="6"/>
    </row>
    <row r="51" ht="15.75" customHeight="1">
      <c r="A51" s="6" t="s">
        <v>157</v>
      </c>
      <c r="B51" s="12" t="s">
        <v>322</v>
      </c>
      <c r="C51" s="6"/>
      <c r="D51" s="6" t="s">
        <v>314</v>
      </c>
      <c r="E51" s="6" t="s">
        <v>323</v>
      </c>
      <c r="F51" s="6">
        <v>263.0</v>
      </c>
      <c r="G51" s="6" t="s">
        <v>324</v>
      </c>
      <c r="H51" s="7">
        <v>14.0</v>
      </c>
      <c r="I51" s="7" t="s">
        <v>325</v>
      </c>
      <c r="J51" s="6" t="s">
        <v>326</v>
      </c>
      <c r="K51" s="6" t="s">
        <v>327</v>
      </c>
      <c r="L51" s="6"/>
      <c r="M51" s="9"/>
      <c r="N51" s="10">
        <f>IFERROR(__xludf.DUMMYFUNCTION("SPLIT(H51,"","",,TRUE)"),14.0)</f>
        <v>14</v>
      </c>
      <c r="O51" s="10"/>
      <c r="P51" s="10"/>
      <c r="Q51" s="10"/>
      <c r="R51" s="10"/>
      <c r="S51" s="10"/>
      <c r="T51" s="10"/>
      <c r="U51" s="10"/>
      <c r="V51" s="10"/>
      <c r="W51" s="10"/>
      <c r="X51" s="11" t="str">
        <f>IFERROR((VLOOKUP(N51,impact_ENG!A:F,6,TRUE)),"")</f>
        <v>- Access Control: Gain Privileges or Assume Identity: As passwords age, the probability that they are compromised grows.</v>
      </c>
      <c r="Y51" s="9" t="str">
        <f>IFERROR((VLOOKUP(O51,impact_ENG!A:F,6,TRUE)),"")</f>
        <v/>
      </c>
      <c r="Z51" s="9" t="str">
        <f>IFERROR((VLOOKUP(P51,impact_ENG!A:F,6,TRUE)),"")</f>
        <v/>
      </c>
      <c r="AA51" s="9" t="str">
        <f>IFERROR((VLOOKUP(Q51,impact_ENG!A:F,6,TRUE)),"")</f>
        <v/>
      </c>
      <c r="AB51" s="9" t="str">
        <f>IFERROR((VLOOKUP(R51,impact_ENG!A:F,6,TRUE)),"")</f>
        <v/>
      </c>
      <c r="AC51" s="9" t="str">
        <f>IFERROR((VLOOKUP(S51,impact_ENG!A:F,6,TRUE)),"")</f>
        <v/>
      </c>
      <c r="AD51" s="9" t="str">
        <f>IFERROR((VLOOKUP(T51,impact_ENG!A:F,6,TRUE)),"")</f>
        <v/>
      </c>
      <c r="AE51" s="9" t="str">
        <f>IFERROR((VLOOKUP(U51,impact_ENG!A:F,6,TRUE)),"")</f>
        <v/>
      </c>
      <c r="AF51" s="9" t="str">
        <f>IFERROR((VLOOKUP(V51,impact_ENG!A:F,6,TRUE)),"")</f>
        <v/>
      </c>
      <c r="AG51" s="9" t="str">
        <f>IFERROR((VLOOKUP(W51,impact_ENG!A:F,6,TRUE)),"")</f>
        <v/>
      </c>
      <c r="AH51" s="9" t="str">
        <f t="shared" si="1"/>
        <v>- Access Control: Gain Privileges or Assume Identity: As passwords age, the probability that they are compromised grows.
</v>
      </c>
      <c r="AI51" s="9"/>
      <c r="AJ51" s="6"/>
      <c r="AK51" s="6"/>
    </row>
    <row r="52" ht="15.75" customHeight="1">
      <c r="A52" s="6" t="s">
        <v>157</v>
      </c>
      <c r="B52" s="13" t="s">
        <v>328</v>
      </c>
      <c r="C52" s="13"/>
      <c r="D52" s="6" t="s">
        <v>314</v>
      </c>
      <c r="E52" s="14" t="s">
        <v>329</v>
      </c>
      <c r="F52" s="14">
        <v>620.0</v>
      </c>
      <c r="G52" s="14" t="s">
        <v>330</v>
      </c>
      <c r="H52" s="15" t="s">
        <v>331</v>
      </c>
      <c r="I52" s="15" t="s">
        <v>332</v>
      </c>
      <c r="J52" s="14" t="s">
        <v>333</v>
      </c>
      <c r="K52" s="14" t="s">
        <v>334</v>
      </c>
      <c r="L52" s="14"/>
      <c r="M52" s="16"/>
      <c r="N52" s="10">
        <f>IFERROR(__xludf.DUMMYFUNCTION("SPLIT(H52,"","",,TRUE)"),1.0)</f>
        <v>1</v>
      </c>
      <c r="O52" s="17">
        <f>IFERROR(__xludf.DUMMYFUNCTION("""COMPUTED_VALUE"""),14.0)</f>
        <v>14</v>
      </c>
      <c r="P52" s="17"/>
      <c r="Q52" s="17"/>
      <c r="R52" s="17"/>
      <c r="S52" s="17"/>
      <c r="T52" s="17"/>
      <c r="U52" s="17"/>
      <c r="V52" s="17"/>
      <c r="W52" s="17"/>
      <c r="X52" s="11" t="str">
        <f>IFERROR((VLOOKUP(N52,impact_ENG!A:F,6,TRUE)),"")</f>
        <v>- Access Control: Bypass Protection Mechanism: Access control checks for specific user data or functionality can be bypassed.</v>
      </c>
      <c r="Y52" s="9" t="str">
        <f>IFERROR((VLOOKUP(O52,impact_ENG!A:F,6,TRUE)),"")</f>
        <v>- Access Control: Gain Privileges or Assume Identity: As passwords age, the probability that they are compromised grows.</v>
      </c>
      <c r="Z52" s="9" t="str">
        <f>IFERROR((VLOOKUP(P52,impact_ENG!A:F,6,TRUE)),"")</f>
        <v/>
      </c>
      <c r="AA52" s="9" t="str">
        <f>IFERROR((VLOOKUP(Q52,impact_ENG!A:F,6,TRUE)),"")</f>
        <v/>
      </c>
      <c r="AB52" s="9" t="str">
        <f>IFERROR((VLOOKUP(R52,impact_ENG!A:F,6,TRUE)),"")</f>
        <v/>
      </c>
      <c r="AC52" s="9" t="str">
        <f>IFERROR((VLOOKUP(S52,impact_ENG!A:F,6,TRUE)),"")</f>
        <v/>
      </c>
      <c r="AD52" s="9" t="str">
        <f>IFERROR((VLOOKUP(T52,impact_ENG!A:F,6,TRUE)),"")</f>
        <v/>
      </c>
      <c r="AE52" s="9" t="str">
        <f>IFERROR((VLOOKUP(U52,impact_ENG!A:F,6,TRUE)),"")</f>
        <v/>
      </c>
      <c r="AF52" s="9" t="str">
        <f>IFERROR((VLOOKUP(V52,impact_ENG!A:F,6,TRUE)),"")</f>
        <v/>
      </c>
      <c r="AG52" s="9" t="str">
        <f>IFERROR((VLOOKUP(W52,impact_ENG!A:F,6,TRUE)),"")</f>
        <v/>
      </c>
      <c r="AH52" s="9" t="str">
        <f t="shared" si="1"/>
        <v>- Access Control: Bypass Protection Mechanism: Access control checks for specific user data or functionality can be bypassed.
- Access Control: Gain Privileges or Assume Identity: As passwords age, the probability that they are compromised grows.
</v>
      </c>
      <c r="AI52" s="16"/>
      <c r="AJ52" s="14"/>
      <c r="AK52" s="14"/>
    </row>
    <row r="53" ht="15.75" customHeight="1">
      <c r="A53" s="6" t="s">
        <v>33</v>
      </c>
      <c r="B53" s="13" t="s">
        <v>335</v>
      </c>
      <c r="C53" s="13"/>
      <c r="D53" s="6" t="s">
        <v>314</v>
      </c>
      <c r="E53" s="14" t="s">
        <v>336</v>
      </c>
      <c r="F53" s="14">
        <v>521.0</v>
      </c>
      <c r="G53" s="14" t="s">
        <v>337</v>
      </c>
      <c r="H53" s="15">
        <v>9.0</v>
      </c>
      <c r="I53" s="15" t="s">
        <v>338</v>
      </c>
      <c r="J53" s="14" t="s">
        <v>339</v>
      </c>
      <c r="K53" s="14" t="s">
        <v>340</v>
      </c>
      <c r="L53" s="14"/>
      <c r="M53" s="16"/>
      <c r="N53" s="10">
        <f>IFERROR(__xludf.DUMMYFUNCTION("SPLIT(H53,"","",,TRUE)"),9.0)</f>
        <v>9</v>
      </c>
      <c r="O53" s="17"/>
      <c r="P53" s="17"/>
      <c r="Q53" s="17"/>
      <c r="R53" s="17"/>
      <c r="S53" s="17"/>
      <c r="T53" s="17"/>
      <c r="U53" s="17"/>
      <c r="V53" s="17"/>
      <c r="W53" s="17"/>
      <c r="X53" s="11" t="str">
        <f>IFERROR((VLOOKUP(N53,impact_ENG!A:F,6,TRUE)),"")</f>
        <v>- Access Control: Gain Privileges or Assume Identity: An attacker could easily guess user passwords and gain access user accounts.</v>
      </c>
      <c r="Y53" s="9" t="str">
        <f>IFERROR((VLOOKUP(O53,impact_ENG!A:F,6,TRUE)),"")</f>
        <v/>
      </c>
      <c r="Z53" s="9" t="str">
        <f>IFERROR((VLOOKUP(P53,impact_ENG!A:F,6,TRUE)),"")</f>
        <v/>
      </c>
      <c r="AA53" s="9" t="str">
        <f>IFERROR((VLOOKUP(Q53,impact_ENG!A:F,6,TRUE)),"")</f>
        <v/>
      </c>
      <c r="AB53" s="9" t="str">
        <f>IFERROR((VLOOKUP(R53,impact_ENG!A:F,6,TRUE)),"")</f>
        <v/>
      </c>
      <c r="AC53" s="9" t="str">
        <f>IFERROR((VLOOKUP(S53,impact_ENG!A:F,6,TRUE)),"")</f>
        <v/>
      </c>
      <c r="AD53" s="9" t="str">
        <f>IFERROR((VLOOKUP(T53,impact_ENG!A:F,6,TRUE)),"")</f>
        <v/>
      </c>
      <c r="AE53" s="9" t="str">
        <f>IFERROR((VLOOKUP(U53,impact_ENG!A:F,6,TRUE)),"")</f>
        <v/>
      </c>
      <c r="AF53" s="9" t="str">
        <f>IFERROR((VLOOKUP(V53,impact_ENG!A:F,6,TRUE)),"")</f>
        <v/>
      </c>
      <c r="AG53" s="9" t="str">
        <f>IFERROR((VLOOKUP(W53,impact_ENG!A:F,6,TRUE)),"")</f>
        <v/>
      </c>
      <c r="AH53" s="9" t="str">
        <f t="shared" si="1"/>
        <v>- Access Control: Gain Privileges or Assume Identity: An attacker could easily guess user passwords and gain access user accounts.
</v>
      </c>
      <c r="AI53" s="16"/>
      <c r="AJ53" s="14"/>
      <c r="AK53" s="14"/>
    </row>
    <row r="54" ht="15.75" customHeight="1">
      <c r="A54" s="13" t="s">
        <v>108</v>
      </c>
      <c r="B54" s="13" t="s">
        <v>341</v>
      </c>
      <c r="C54" s="13"/>
      <c r="D54" s="6" t="s">
        <v>314</v>
      </c>
      <c r="E54" s="14" t="s">
        <v>342</v>
      </c>
      <c r="F54" s="14">
        <v>330.0</v>
      </c>
      <c r="G54" s="14" t="s">
        <v>343</v>
      </c>
      <c r="H54" s="15" t="s">
        <v>344</v>
      </c>
      <c r="I54" s="15" t="s">
        <v>345</v>
      </c>
      <c r="J54" s="14" t="s">
        <v>346</v>
      </c>
      <c r="K54" s="14" t="s">
        <v>347</v>
      </c>
      <c r="L54" s="14"/>
      <c r="M54" s="16"/>
      <c r="N54" s="10">
        <f>IFERROR(__xludf.DUMMYFUNCTION("SPLIT(H54,"","",,TRUE)"),75.0)</f>
        <v>75</v>
      </c>
      <c r="O54" s="17">
        <f>IFERROR(__xludf.DUMMYFUNCTION("""COMPUTED_VALUE"""),67.0)</f>
        <v>67</v>
      </c>
      <c r="P54" s="17">
        <f>IFERROR(__xludf.DUMMYFUNCTION("""COMPUTED_VALUE"""),21.0)</f>
        <v>21</v>
      </c>
      <c r="Q54" s="17"/>
      <c r="R54" s="17"/>
      <c r="S54" s="17"/>
      <c r="T54" s="17"/>
      <c r="U54" s="17"/>
      <c r="V54" s="17"/>
      <c r="W54" s="17"/>
      <c r="X54" s="11" t="str">
        <f>IFERROR((VLOOKUP(N54,impact_ENG!A:F,6,TRUE)),"")</f>
        <v>- Other: Other: When a protection mechanism relies on random values to restrict access to a sensitive resource, such as a session ID or a seed for generating a cryptographic key, then the resource being protected could be accessed by guessing the ID or key</v>
      </c>
      <c r="Y54" s="9" t="str">
        <f>IFERROR((VLOOKUP(O54,impact_ENG!A:F,6,TRUE)),"")</f>
        <v>- Other: Other: If software relies on unique, unguessable IDs to identify a resource, an attacker might be able to guess an ID for a resource that is owned by another user. The attacker could then read the resource, or pre-create a resource with the same ID to prevent the legitimate program from properly sending the resource to the intended user. For example, a product might maintain session information in a file whose name is based on a username. An attacker could pre-create this file for a victim user, then set the permissions so that the application cannot generate the session for the victim, preventing the victim from using the application.</v>
      </c>
      <c r="Z54" s="9" t="str">
        <f>IFERROR((VLOOKUP(P54,impact_ENG!A:F,6,TRUE)),"")</f>
        <v>- Access Control: Gain Privileges or Assume Identity: When an authorization or authentication mechanism relies on random values to restrict access to restricted functionality, such as a session ID or a seed for generating a cryptographic key, then an attacker may access the restricted functionality by guessing the ID or key.</v>
      </c>
      <c r="AA54" s="9" t="str">
        <f>IFERROR((VLOOKUP(Q54,impact_ENG!A:F,6,TRUE)),"")</f>
        <v/>
      </c>
      <c r="AB54" s="9" t="str">
        <f>IFERROR((VLOOKUP(R54,impact_ENG!A:F,6,TRUE)),"")</f>
        <v/>
      </c>
      <c r="AC54" s="9" t="str">
        <f>IFERROR((VLOOKUP(S54,impact_ENG!A:F,6,TRUE)),"")</f>
        <v/>
      </c>
      <c r="AD54" s="9" t="str">
        <f>IFERROR((VLOOKUP(T54,impact_ENG!A:F,6,TRUE)),"")</f>
        <v/>
      </c>
      <c r="AE54" s="9" t="str">
        <f>IFERROR((VLOOKUP(U54,impact_ENG!A:F,6,TRUE)),"")</f>
        <v/>
      </c>
      <c r="AF54" s="9" t="str">
        <f>IFERROR((VLOOKUP(V54,impact_ENG!A:F,6,TRUE)),"")</f>
        <v/>
      </c>
      <c r="AG54" s="9" t="str">
        <f>IFERROR((VLOOKUP(W54,impact_ENG!A:F,6,TRUE)),"")</f>
        <v/>
      </c>
      <c r="AH54" s="9" t="str">
        <f t="shared" si="1"/>
        <v>- Other: Other: When a protection mechanism relies on random values to restrict access to a sensitive resource, such as a session ID or a seed for generating a cryptographic key, then the resource being protected could be accessed by guessing the ID or key
- Other: Other: If software relies on unique, unguessable IDs to identify a resource, an attacker might be able to guess an ID for a resource that is owned by another user. The attacker could then read the resource, or pre-create a resource with the same ID to prevent the legitimate program from properly sending the resource to the intended user. For example, a product might maintain session information in a file whose name is based on a username. An attacker could pre-create this file for a victim user, then set the permissions so that the application cannot generate the session for the victim, preventing the victim from using the application.
- Access Control: Gain Privileges or Assume Identity: When an authorization or authentication mechanism relies on random values to restrict access to restricted functionality, such as a session ID or a seed for generating a cryptographic key, then an attacker may access the restricted functionality by guessing the ID or key.
</v>
      </c>
      <c r="AI54" s="16"/>
      <c r="AJ54" s="14"/>
      <c r="AK54" s="14"/>
    </row>
    <row r="55" ht="15.75" customHeight="1">
      <c r="A55" s="6" t="s">
        <v>33</v>
      </c>
      <c r="B55" s="12" t="s">
        <v>348</v>
      </c>
      <c r="C55" s="6" t="s">
        <v>349</v>
      </c>
      <c r="D55" s="6" t="s">
        <v>314</v>
      </c>
      <c r="E55" s="6" t="s">
        <v>350</v>
      </c>
      <c r="F55" s="6" t="s">
        <v>351</v>
      </c>
      <c r="G55" s="6" t="s">
        <v>352</v>
      </c>
      <c r="H55" s="7" t="s">
        <v>353</v>
      </c>
      <c r="I55" s="7" t="s">
        <v>354</v>
      </c>
      <c r="J55" s="6" t="s">
        <v>355</v>
      </c>
      <c r="K55" s="8" t="s">
        <v>356</v>
      </c>
      <c r="L55" s="6"/>
      <c r="M55" s="9"/>
      <c r="N55" s="10">
        <f>IFERROR(__xludf.DUMMYFUNCTION("SPLIT(H55,"","",,TRUE)"),110.0)</f>
        <v>110</v>
      </c>
      <c r="O55" s="10">
        <f>IFERROR(__xludf.DUMMYFUNCTION("""COMPUTED_VALUE"""),111.0)</f>
        <v>111</v>
      </c>
      <c r="P55" s="10">
        <f>IFERROR(__xludf.DUMMYFUNCTION("""COMPUTED_VALUE"""),2.0)</f>
        <v>2</v>
      </c>
      <c r="Q55" s="10"/>
      <c r="R55" s="10"/>
      <c r="S55" s="10"/>
      <c r="T55" s="10"/>
      <c r="U55" s="10"/>
      <c r="V55" s="10"/>
      <c r="W55" s="10"/>
      <c r="X55" s="11" t="str">
        <f>IFERROR((VLOOKUP(N55,impact_ENG!A:F,6,TRUE)),"")</f>
        <v>- Access Control: Bypass Protection Mechanism: When authorization, authentication, or another protection mechanism relies on CAPTCHA entities to ensure that only human actors can access certain functionality, then an automated attacker such as a bot may access the restricted functionality by guessing the CAPTCHA.</v>
      </c>
      <c r="Y55" s="9" t="str">
        <f>IFERROR((VLOOKUP(O55,impact_ENG!A:F,6,TRUE)),"")</f>
        <v>- Availability: DoS: Resource Consumption (Other): Users could be locked out of accounts.</v>
      </c>
      <c r="Z55" s="9" t="str">
        <f>IFERROR((VLOOKUP(P55,impact_ENG!A:F,6,TRUE)),"")</f>
        <v>- Access Control: Bypass Protection Mechanism: An attacker could perform an arbitrary number of authentication attempts using different passwords, and eventually gain access to the targeted account.</v>
      </c>
      <c r="AA55" s="9" t="str">
        <f>IFERROR((VLOOKUP(Q55,impact_ENG!A:F,6,TRUE)),"")</f>
        <v/>
      </c>
      <c r="AB55" s="9" t="str">
        <f>IFERROR((VLOOKUP(R55,impact_ENG!A:F,6,TRUE)),"")</f>
        <v/>
      </c>
      <c r="AC55" s="9" t="str">
        <f>IFERROR((VLOOKUP(S55,impact_ENG!A:F,6,TRUE)),"")</f>
        <v/>
      </c>
      <c r="AD55" s="9" t="str">
        <f>IFERROR((VLOOKUP(T55,impact_ENG!A:F,6,TRUE)),"")</f>
        <v/>
      </c>
      <c r="AE55" s="9" t="str">
        <f>IFERROR((VLOOKUP(U55,impact_ENG!A:F,6,TRUE)),"")</f>
        <v/>
      </c>
      <c r="AF55" s="9" t="str">
        <f>IFERROR((VLOOKUP(V55,impact_ENG!A:F,6,TRUE)),"")</f>
        <v/>
      </c>
      <c r="AG55" s="9" t="str">
        <f>IFERROR((VLOOKUP(W55,impact_ENG!A:F,6,TRUE)),"")</f>
        <v/>
      </c>
      <c r="AH55" s="9" t="str">
        <f t="shared" si="1"/>
        <v>- Access Control: Bypass Protection Mechanism: When authorization, authentication, or another protection mechanism relies on CAPTCHA entities to ensure that only human actors can access certain functionality, then an automated attacker such as a bot may access the restricted functionality by guessing the CAPTCHA.
- Availability: DoS: Resource Consumption (Other): Users could be locked out of accounts.
- Access Control: Bypass Protection Mechanism: An attacker could perform an arbitrary number of authentication attempts using different passwords, and eventually gain access to the targeted account.
</v>
      </c>
      <c r="AI55" s="9"/>
      <c r="AJ55" s="6"/>
      <c r="AK55" s="6"/>
    </row>
    <row r="56" ht="15.75" customHeight="1">
      <c r="A56" s="6" t="s">
        <v>33</v>
      </c>
      <c r="B56" s="6"/>
      <c r="C56" s="6" t="s">
        <v>357</v>
      </c>
      <c r="D56" s="6" t="s">
        <v>314</v>
      </c>
      <c r="E56" s="6" t="s">
        <v>358</v>
      </c>
      <c r="F56" s="6">
        <v>693.0</v>
      </c>
      <c r="G56" s="6" t="s">
        <v>359</v>
      </c>
      <c r="H56" s="7">
        <v>108.0</v>
      </c>
      <c r="I56" s="7" t="s">
        <v>360</v>
      </c>
      <c r="J56" s="6" t="s">
        <v>361</v>
      </c>
      <c r="K56" s="8" t="s">
        <v>362</v>
      </c>
      <c r="L56" s="6"/>
      <c r="M56" s="9"/>
      <c r="N56" s="10">
        <f>IFERROR(__xludf.DUMMYFUNCTION("SPLIT(H56,"","",,TRUE)"),108.0)</f>
        <v>108</v>
      </c>
      <c r="O56" s="10"/>
      <c r="P56" s="10"/>
      <c r="Q56" s="10"/>
      <c r="R56" s="10"/>
      <c r="S56" s="10"/>
      <c r="T56" s="10"/>
      <c r="U56" s="10"/>
      <c r="V56" s="10"/>
      <c r="W56" s="10"/>
      <c r="X56" s="11" t="str">
        <f>IFERROR((VLOOKUP(N56,impact_ENG!A:F,6,TRUE)),"")</f>
        <v>- Access Control: Bypass Protection Mechanism: The application does not use or incorrectly uses a protection mechanism that provides sufficient defense against directed attacks against the product.</v>
      </c>
      <c r="Y56" s="9" t="str">
        <f>IFERROR((VLOOKUP(O56,impact_ENG!A:F,6,TRUE)),"")</f>
        <v/>
      </c>
      <c r="Z56" s="9" t="str">
        <f>IFERROR((VLOOKUP(P56,impact_ENG!A:F,6,TRUE)),"")</f>
        <v/>
      </c>
      <c r="AA56" s="9" t="str">
        <f>IFERROR((VLOOKUP(Q56,impact_ENG!A:F,6,TRUE)),"")</f>
        <v/>
      </c>
      <c r="AB56" s="9" t="str">
        <f>IFERROR((VLOOKUP(R56,impact_ENG!A:F,6,TRUE)),"")</f>
        <v/>
      </c>
      <c r="AC56" s="9" t="str">
        <f>IFERROR((VLOOKUP(S56,impact_ENG!A:F,6,TRUE)),"")</f>
        <v/>
      </c>
      <c r="AD56" s="9" t="str">
        <f>IFERROR((VLOOKUP(T56,impact_ENG!A:F,6,TRUE)),"")</f>
        <v/>
      </c>
      <c r="AE56" s="9" t="str">
        <f>IFERROR((VLOOKUP(U56,impact_ENG!A:F,6,TRUE)),"")</f>
        <v/>
      </c>
      <c r="AF56" s="9" t="str">
        <f>IFERROR((VLOOKUP(V56,impact_ENG!A:F,6,TRUE)),"")</f>
        <v/>
      </c>
      <c r="AG56" s="9" t="str">
        <f>IFERROR((VLOOKUP(W56,impact_ENG!A:F,6,TRUE)),"")</f>
        <v/>
      </c>
      <c r="AH56" s="9" t="str">
        <f t="shared" si="1"/>
        <v>- Access Control: Bypass Protection Mechanism: The application does not use or incorrectly uses a protection mechanism that provides sufficient defense against directed attacks against the product.
</v>
      </c>
      <c r="AI56" s="9"/>
      <c r="AJ56" s="6"/>
      <c r="AK56" s="6"/>
    </row>
    <row r="57" ht="15.75" customHeight="1">
      <c r="A57" s="6" t="s">
        <v>108</v>
      </c>
      <c r="B57" s="6"/>
      <c r="C57" s="6" t="s">
        <v>363</v>
      </c>
      <c r="D57" s="6" t="s">
        <v>314</v>
      </c>
      <c r="E57" s="6" t="s">
        <v>364</v>
      </c>
      <c r="F57" s="6">
        <v>521.0</v>
      </c>
      <c r="G57" s="6" t="s">
        <v>365</v>
      </c>
      <c r="H57" s="7">
        <v>9.0</v>
      </c>
      <c r="I57" s="7" t="s">
        <v>338</v>
      </c>
      <c r="J57" s="6" t="s">
        <v>366</v>
      </c>
      <c r="K57" s="8" t="s">
        <v>367</v>
      </c>
      <c r="L57" s="6"/>
      <c r="M57" s="9"/>
      <c r="N57" s="10">
        <f>IFERROR(__xludf.DUMMYFUNCTION("SPLIT(H57,"","",,TRUE)"),9.0)</f>
        <v>9</v>
      </c>
      <c r="O57" s="10"/>
      <c r="P57" s="10"/>
      <c r="Q57" s="10"/>
      <c r="R57" s="10"/>
      <c r="S57" s="10"/>
      <c r="T57" s="10"/>
      <c r="U57" s="10"/>
      <c r="V57" s="10"/>
      <c r="W57" s="10"/>
      <c r="X57" s="11" t="str">
        <f>IFERROR((VLOOKUP(N57,impact_ENG!A:F,6,TRUE)),"")</f>
        <v>- Access Control: Gain Privileges or Assume Identity: An attacker could easily guess user passwords and gain access user accounts.</v>
      </c>
      <c r="Y57" s="9" t="str">
        <f>IFERROR((VLOOKUP(O57,impact_ENG!A:F,6,TRUE)),"")</f>
        <v/>
      </c>
      <c r="Z57" s="9" t="str">
        <f>IFERROR((VLOOKUP(P57,impact_ENG!A:F,6,TRUE)),"")</f>
        <v/>
      </c>
      <c r="AA57" s="9" t="str">
        <f>IFERROR((VLOOKUP(Q57,impact_ENG!A:F,6,TRUE)),"")</f>
        <v/>
      </c>
      <c r="AB57" s="9" t="str">
        <f>IFERROR((VLOOKUP(R57,impact_ENG!A:F,6,TRUE)),"")</f>
        <v/>
      </c>
      <c r="AC57" s="9" t="str">
        <f>IFERROR((VLOOKUP(S57,impact_ENG!A:F,6,TRUE)),"")</f>
        <v/>
      </c>
      <c r="AD57" s="9" t="str">
        <f>IFERROR((VLOOKUP(T57,impact_ENG!A:F,6,TRUE)),"")</f>
        <v/>
      </c>
      <c r="AE57" s="9" t="str">
        <f>IFERROR((VLOOKUP(U57,impact_ENG!A:F,6,TRUE)),"")</f>
        <v/>
      </c>
      <c r="AF57" s="9" t="str">
        <f>IFERROR((VLOOKUP(V57,impact_ENG!A:F,6,TRUE)),"")</f>
        <v/>
      </c>
      <c r="AG57" s="9" t="str">
        <f>IFERROR((VLOOKUP(W57,impact_ENG!A:F,6,TRUE)),"")</f>
        <v/>
      </c>
      <c r="AH57" s="9" t="str">
        <f t="shared" si="1"/>
        <v>- Access Control: Gain Privileges or Assume Identity: An attacker could easily guess user passwords and gain access user accounts.
</v>
      </c>
      <c r="AI57" s="9"/>
      <c r="AJ57" s="6"/>
      <c r="AK57" s="6"/>
    </row>
    <row r="58" ht="15.75" customHeight="1">
      <c r="A58" s="6" t="s">
        <v>108</v>
      </c>
      <c r="B58" s="6"/>
      <c r="C58" s="6" t="s">
        <v>357</v>
      </c>
      <c r="D58" s="6" t="s">
        <v>314</v>
      </c>
      <c r="E58" s="6" t="s">
        <v>368</v>
      </c>
      <c r="F58" s="6">
        <v>288.0</v>
      </c>
      <c r="G58" s="6" t="s">
        <v>369</v>
      </c>
      <c r="H58" s="7">
        <v>109.0</v>
      </c>
      <c r="I58" s="7" t="s">
        <v>370</v>
      </c>
      <c r="J58" s="6" t="s">
        <v>371</v>
      </c>
      <c r="K58" s="8" t="s">
        <v>372</v>
      </c>
      <c r="L58" s="6"/>
      <c r="M58" s="9"/>
      <c r="N58" s="10">
        <f>IFERROR(__xludf.DUMMYFUNCTION("SPLIT(H58,"","",,TRUE)"),109.0)</f>
        <v>109</v>
      </c>
      <c r="O58" s="10"/>
      <c r="P58" s="10"/>
      <c r="Q58" s="10"/>
      <c r="R58" s="10"/>
      <c r="S58" s="10"/>
      <c r="T58" s="10"/>
      <c r="U58" s="10"/>
      <c r="V58" s="10"/>
      <c r="W58" s="10"/>
      <c r="X58" s="11" t="str">
        <f>IFERROR((VLOOKUP(N58,impact_ENG!A:F,6,TRUE)),"")</f>
        <v>- Access Control: Bypass Protection Mechanism: The attacker may use an alternate path or channel that does not require authentication.</v>
      </c>
      <c r="Y58" s="9" t="str">
        <f>IFERROR((VLOOKUP(O58,impact_ENG!A:F,6,TRUE)),"")</f>
        <v/>
      </c>
      <c r="Z58" s="9" t="str">
        <f>IFERROR((VLOOKUP(P58,impact_ENG!A:F,6,TRUE)),"")</f>
        <v/>
      </c>
      <c r="AA58" s="9" t="str">
        <f>IFERROR((VLOOKUP(Q58,impact_ENG!A:F,6,TRUE)),"")</f>
        <v/>
      </c>
      <c r="AB58" s="9" t="str">
        <f>IFERROR((VLOOKUP(R58,impact_ENG!A:F,6,TRUE)),"")</f>
        <v/>
      </c>
      <c r="AC58" s="9" t="str">
        <f>IFERROR((VLOOKUP(S58,impact_ENG!A:F,6,TRUE)),"")</f>
        <v/>
      </c>
      <c r="AD58" s="9" t="str">
        <f>IFERROR((VLOOKUP(T58,impact_ENG!A:F,6,TRUE)),"")</f>
        <v/>
      </c>
      <c r="AE58" s="9" t="str">
        <f>IFERROR((VLOOKUP(U58,impact_ENG!A:F,6,TRUE)),"")</f>
        <v/>
      </c>
      <c r="AF58" s="9" t="str">
        <f>IFERROR((VLOOKUP(V58,impact_ENG!A:F,6,TRUE)),"")</f>
        <v/>
      </c>
      <c r="AG58" s="9" t="str">
        <f>IFERROR((VLOOKUP(W58,impact_ENG!A:F,6,TRUE)),"")</f>
        <v/>
      </c>
      <c r="AH58" s="9" t="str">
        <f t="shared" si="1"/>
        <v>- Access Control: Bypass Protection Mechanism: The attacker may use an alternate path or channel that does not require authentication.
</v>
      </c>
      <c r="AI58" s="9"/>
      <c r="AJ58" s="6"/>
      <c r="AK58" s="6"/>
    </row>
    <row r="59" ht="15.75" customHeight="1">
      <c r="A59" s="6" t="s">
        <v>33</v>
      </c>
      <c r="B59" s="6"/>
      <c r="C59" s="6" t="s">
        <v>373</v>
      </c>
      <c r="D59" s="6" t="s">
        <v>314</v>
      </c>
      <c r="E59" s="6" t="s">
        <v>374</v>
      </c>
      <c r="F59" s="6">
        <v>524.0</v>
      </c>
      <c r="G59" s="6" t="s">
        <v>375</v>
      </c>
      <c r="H59" s="7">
        <v>86.0</v>
      </c>
      <c r="I59" s="7" t="s">
        <v>38</v>
      </c>
      <c r="J59" s="6" t="s">
        <v>376</v>
      </c>
      <c r="K59" s="8" t="s">
        <v>377</v>
      </c>
      <c r="L59" s="6"/>
      <c r="M59" s="9"/>
      <c r="N59" s="10">
        <f>IFERROR(__xludf.DUMMYFUNCTION("SPLIT(H59,"","",,TRUE)"),86.0)</f>
        <v>86</v>
      </c>
      <c r="O59" s="10"/>
      <c r="P59" s="10"/>
      <c r="Q59" s="10"/>
      <c r="R59" s="10"/>
      <c r="S59" s="10"/>
      <c r="T59" s="10"/>
      <c r="U59" s="10"/>
      <c r="V59" s="10"/>
      <c r="W59" s="10"/>
      <c r="X59" s="11" t="str">
        <f>IFERROR((VLOOKUP(N59,impact_ENG!A:F,6,TRUE)),"")</f>
        <v>- Confidentiality: Read Application Data: The attacker may be able to read sensitive information</v>
      </c>
      <c r="Y59" s="9" t="str">
        <f>IFERROR((VLOOKUP(O59,impact_ENG!A:F,6,TRUE)),"")</f>
        <v/>
      </c>
      <c r="Z59" s="9" t="str">
        <f>IFERROR((VLOOKUP(P59,impact_ENG!A:F,6,TRUE)),"")</f>
        <v/>
      </c>
      <c r="AA59" s="9" t="str">
        <f>IFERROR((VLOOKUP(Q59,impact_ENG!A:F,6,TRUE)),"")</f>
        <v/>
      </c>
      <c r="AB59" s="9" t="str">
        <f>IFERROR((VLOOKUP(R59,impact_ENG!A:F,6,TRUE)),"")</f>
        <v/>
      </c>
      <c r="AC59" s="9" t="str">
        <f>IFERROR((VLOOKUP(S59,impact_ENG!A:F,6,TRUE)),"")</f>
        <v/>
      </c>
      <c r="AD59" s="9" t="str">
        <f>IFERROR((VLOOKUP(T59,impact_ENG!A:F,6,TRUE)),"")</f>
        <v/>
      </c>
      <c r="AE59" s="9" t="str">
        <f>IFERROR((VLOOKUP(U59,impact_ENG!A:F,6,TRUE)),"")</f>
        <v/>
      </c>
      <c r="AF59" s="9" t="str">
        <f>IFERROR((VLOOKUP(V59,impact_ENG!A:F,6,TRUE)),"")</f>
        <v/>
      </c>
      <c r="AG59" s="9" t="str">
        <f>IFERROR((VLOOKUP(W59,impact_ENG!A:F,6,TRUE)),"")</f>
        <v/>
      </c>
      <c r="AH59" s="9" t="str">
        <f t="shared" si="1"/>
        <v>- Confidentiality: Read Application Data: The attacker may be able to read sensitive information
</v>
      </c>
      <c r="AI59" s="9"/>
      <c r="AJ59" s="6"/>
      <c r="AK59" s="6"/>
    </row>
    <row r="60" ht="15.75" customHeight="1">
      <c r="A60" s="6" t="s">
        <v>33</v>
      </c>
      <c r="B60" s="6"/>
      <c r="C60" s="6" t="s">
        <v>378</v>
      </c>
      <c r="D60" s="6" t="s">
        <v>314</v>
      </c>
      <c r="E60" s="6" t="s">
        <v>379</v>
      </c>
      <c r="F60" s="6">
        <v>640.0</v>
      </c>
      <c r="G60" s="6" t="s">
        <v>380</v>
      </c>
      <c r="H60" s="7" t="s">
        <v>381</v>
      </c>
      <c r="I60" s="7" t="s">
        <v>382</v>
      </c>
      <c r="J60" s="6" t="s">
        <v>383</v>
      </c>
      <c r="K60" s="8" t="s">
        <v>384</v>
      </c>
      <c r="L60" s="6"/>
      <c r="M60" s="9"/>
      <c r="N60" s="10">
        <f>IFERROR(__xludf.DUMMYFUNCTION("SPLIT(H60,"","",,TRUE)"),11.0)</f>
        <v>11</v>
      </c>
      <c r="O60" s="10">
        <f>IFERROR(__xludf.DUMMYFUNCTION("""COMPUTED_VALUE"""),25.0)</f>
        <v>25</v>
      </c>
      <c r="P60" s="10">
        <f>IFERROR(__xludf.DUMMYFUNCTION("""COMPUTED_VALUE"""),73.0)</f>
        <v>73</v>
      </c>
      <c r="Q60" s="10"/>
      <c r="R60" s="10"/>
      <c r="S60" s="10"/>
      <c r="T60" s="10"/>
      <c r="U60" s="10"/>
      <c r="V60" s="10"/>
      <c r="W60" s="10"/>
      <c r="X60" s="11" t="str">
        <f>IFERROR((VLOOKUP(N60,impact_ENG!A:F,6,TRUE)),"")</f>
        <v>- Access Control: Gain Privileges or Assume Identity: An attacker could gain unauthorized access to the system by retrieving legitimate user's authentication credentials</v>
      </c>
      <c r="Y60" s="9" t="str">
        <f>IFERROR((VLOOKUP(O60,impact_ENG!A:F,6,TRUE)),"")</f>
        <v>- Availability: DoS: Resource Consumption: An attacker could deny service to legitimate system users by launching a brute force attack on the password recovery mechanism using user ids of legitimate users.</v>
      </c>
      <c r="Z60" s="9" t="str">
        <f>IFERROR((VLOOKUP(P60,impact_ENG!A:F,6,TRUE)),"")</f>
        <v>- Other: Other: The system's security functionality is turned against the system by the attacker.</v>
      </c>
      <c r="AA60" s="9" t="str">
        <f>IFERROR((VLOOKUP(Q60,impact_ENG!A:F,6,TRUE)),"")</f>
        <v/>
      </c>
      <c r="AB60" s="9" t="str">
        <f>IFERROR((VLOOKUP(R60,impact_ENG!A:F,6,TRUE)),"")</f>
        <v/>
      </c>
      <c r="AC60" s="9" t="str">
        <f>IFERROR((VLOOKUP(S60,impact_ENG!A:F,6,TRUE)),"")</f>
        <v/>
      </c>
      <c r="AD60" s="9" t="str">
        <f>IFERROR((VLOOKUP(T60,impact_ENG!A:F,6,TRUE)),"")</f>
        <v/>
      </c>
      <c r="AE60" s="9" t="str">
        <f>IFERROR((VLOOKUP(U60,impact_ENG!A:F,6,TRUE)),"")</f>
        <v/>
      </c>
      <c r="AF60" s="9" t="str">
        <f>IFERROR((VLOOKUP(V60,impact_ENG!A:F,6,TRUE)),"")</f>
        <v/>
      </c>
      <c r="AG60" s="9" t="str">
        <f>IFERROR((VLOOKUP(W60,impact_ENG!A:F,6,TRUE)),"")</f>
        <v/>
      </c>
      <c r="AH60" s="9" t="str">
        <f t="shared" si="1"/>
        <v>- Access Control: Gain Privileges or Assume Identity: An attacker could gain unauthorized access to the system by retrieving legitimate user's authentication credentials
- Availability: DoS: Resource Consumption: An attacker could deny service to legitimate system users by launching a brute force attack on the password recovery mechanism using user ids of legitimate users.
- Other: Other: The system's security functionality is turned against the system by the attacker.
</v>
      </c>
      <c r="AI60" s="9"/>
      <c r="AJ60" s="6"/>
      <c r="AK60" s="6"/>
    </row>
    <row r="61" ht="15.75" customHeight="1">
      <c r="A61" s="6" t="s">
        <v>108</v>
      </c>
      <c r="B61" s="6"/>
      <c r="C61" s="6" t="s">
        <v>378</v>
      </c>
      <c r="D61" s="6" t="s">
        <v>314</v>
      </c>
      <c r="E61" s="6" t="s">
        <v>385</v>
      </c>
      <c r="F61" s="6" t="s">
        <v>386</v>
      </c>
      <c r="G61" s="6" t="s">
        <v>387</v>
      </c>
      <c r="H61" s="7">
        <v>37.0</v>
      </c>
      <c r="I61" s="7" t="s">
        <v>126</v>
      </c>
      <c r="J61" s="6" t="s">
        <v>388</v>
      </c>
      <c r="K61" s="8" t="s">
        <v>389</v>
      </c>
      <c r="L61" s="6"/>
      <c r="M61" s="9"/>
      <c r="N61" s="10">
        <f>IFERROR(__xludf.DUMMYFUNCTION("SPLIT(H61,"","",,TRUE)"),37.0)</f>
        <v>37</v>
      </c>
      <c r="O61" s="10"/>
      <c r="P61" s="10"/>
      <c r="Q61" s="10"/>
      <c r="R61" s="10"/>
      <c r="S61" s="10"/>
      <c r="T61" s="10"/>
      <c r="U61" s="10"/>
      <c r="V61" s="10"/>
      <c r="W61" s="10"/>
      <c r="X61" s="11" t="str">
        <f>IFERROR((VLOOKUP(N61,impact_ENG!A:F,6,TRUE)),"")</f>
        <v>- Confidentiality: Read Application Data: An attacker may be able to decrypt the data using brute force attacks.</v>
      </c>
      <c r="Y61" s="9" t="str">
        <f>IFERROR((VLOOKUP(O61,impact_ENG!A:F,6,TRUE)),"")</f>
        <v/>
      </c>
      <c r="Z61" s="9" t="str">
        <f>IFERROR((VLOOKUP(P61,impact_ENG!A:F,6,TRUE)),"")</f>
        <v/>
      </c>
      <c r="AA61" s="9" t="str">
        <f>IFERROR((VLOOKUP(Q61,impact_ENG!A:F,6,TRUE)),"")</f>
        <v/>
      </c>
      <c r="AB61" s="9" t="str">
        <f>IFERROR((VLOOKUP(R61,impact_ENG!A:F,6,TRUE)),"")</f>
        <v/>
      </c>
      <c r="AC61" s="9" t="str">
        <f>IFERROR((VLOOKUP(S61,impact_ENG!A:F,6,TRUE)),"")</f>
        <v/>
      </c>
      <c r="AD61" s="9" t="str">
        <f>IFERROR((VLOOKUP(T61,impact_ENG!A:F,6,TRUE)),"")</f>
        <v/>
      </c>
      <c r="AE61" s="9" t="str">
        <f>IFERROR((VLOOKUP(U61,impact_ENG!A:F,6,TRUE)),"")</f>
        <v/>
      </c>
      <c r="AF61" s="9" t="str">
        <f>IFERROR((VLOOKUP(V61,impact_ENG!A:F,6,TRUE)),"")</f>
        <v/>
      </c>
      <c r="AG61" s="9" t="str">
        <f>IFERROR((VLOOKUP(W61,impact_ENG!A:F,6,TRUE)),"")</f>
        <v/>
      </c>
      <c r="AH61" s="9" t="str">
        <f t="shared" si="1"/>
        <v>- Confidentiality: Read Application Data: An attacker may be able to decrypt the data using brute force attacks.
</v>
      </c>
      <c r="AI61" s="9"/>
      <c r="AJ61" s="6"/>
      <c r="AK61" s="6"/>
    </row>
    <row r="62" ht="15.75" customHeight="1">
      <c r="A62" s="6" t="s">
        <v>108</v>
      </c>
      <c r="B62" s="12" t="s">
        <v>390</v>
      </c>
      <c r="C62" s="6" t="s">
        <v>378</v>
      </c>
      <c r="D62" s="6" t="s">
        <v>314</v>
      </c>
      <c r="E62" s="6" t="s">
        <v>391</v>
      </c>
      <c r="F62" s="6">
        <v>287.0</v>
      </c>
      <c r="G62" s="6" t="s">
        <v>392</v>
      </c>
      <c r="H62" s="7">
        <v>8.0</v>
      </c>
      <c r="I62" s="7" t="s">
        <v>302</v>
      </c>
      <c r="J62" s="6" t="s">
        <v>393</v>
      </c>
      <c r="K62" s="6" t="s">
        <v>394</v>
      </c>
      <c r="L62" s="6"/>
      <c r="M62" s="9"/>
      <c r="N62" s="10">
        <f>IFERROR(__xludf.DUMMYFUNCTION("SPLIT(H62,"","",,TRUE)"),8.0)</f>
        <v>8</v>
      </c>
      <c r="O62" s="10"/>
      <c r="P62" s="10"/>
      <c r="Q62" s="10"/>
      <c r="R62" s="10"/>
      <c r="S62" s="10"/>
      <c r="T62" s="10"/>
      <c r="U62" s="10"/>
      <c r="V62" s="10"/>
      <c r="W62" s="10"/>
      <c r="X62" s="11" t="str">
        <f>IFERROR((VLOOKUP(N62,impact_ENG!A:F,6,TRUE)),"")</f>
        <v>- Access Control: Execute Unauthorized Code or Commands: This weakness can lead to the exposure of resources or functionality to unintended actors, possibly providing attackers with sensitive information or even execute arbitrary code.</v>
      </c>
      <c r="Y62" s="9" t="str">
        <f>IFERROR((VLOOKUP(O62,impact_ENG!A:F,6,TRUE)),"")</f>
        <v/>
      </c>
      <c r="Z62" s="9" t="str">
        <f>IFERROR((VLOOKUP(P62,impact_ENG!A:F,6,TRUE)),"")</f>
        <v/>
      </c>
      <c r="AA62" s="9" t="str">
        <f>IFERROR((VLOOKUP(Q62,impact_ENG!A:F,6,TRUE)),"")</f>
        <v/>
      </c>
      <c r="AB62" s="9" t="str">
        <f>IFERROR((VLOOKUP(R62,impact_ENG!A:F,6,TRUE)),"")</f>
        <v/>
      </c>
      <c r="AC62" s="9" t="str">
        <f>IFERROR((VLOOKUP(S62,impact_ENG!A:F,6,TRUE)),"")</f>
        <v/>
      </c>
      <c r="AD62" s="9" t="str">
        <f>IFERROR((VLOOKUP(T62,impact_ENG!A:F,6,TRUE)),"")</f>
        <v/>
      </c>
      <c r="AE62" s="9" t="str">
        <f>IFERROR((VLOOKUP(U62,impact_ENG!A:F,6,TRUE)),"")</f>
        <v/>
      </c>
      <c r="AF62" s="9" t="str">
        <f>IFERROR((VLOOKUP(V62,impact_ENG!A:F,6,TRUE)),"")</f>
        <v/>
      </c>
      <c r="AG62" s="9" t="str">
        <f>IFERROR((VLOOKUP(W62,impact_ENG!A:F,6,TRUE)),"")</f>
        <v/>
      </c>
      <c r="AH62" s="9" t="str">
        <f t="shared" si="1"/>
        <v>- Access Control: Execute Unauthorized Code or Commands: This weakness can lead to the exposure of resources or functionality to unintended actors, possibly providing attackers with sensitive information or even execute arbitrary code.
</v>
      </c>
      <c r="AI62" s="9"/>
      <c r="AJ62" s="6"/>
      <c r="AK62" s="6"/>
    </row>
    <row r="63" ht="15.75" customHeight="1">
      <c r="A63" s="13" t="s">
        <v>395</v>
      </c>
      <c r="B63" s="13" t="s">
        <v>396</v>
      </c>
      <c r="C63" s="13"/>
      <c r="D63" s="6" t="s">
        <v>314</v>
      </c>
      <c r="E63" s="14" t="s">
        <v>397</v>
      </c>
      <c r="F63" s="14">
        <v>285.0</v>
      </c>
      <c r="G63" s="14" t="s">
        <v>398</v>
      </c>
      <c r="H63" s="15" t="s">
        <v>399</v>
      </c>
      <c r="I63" s="15" t="s">
        <v>400</v>
      </c>
      <c r="J63" s="14" t="s">
        <v>401</v>
      </c>
      <c r="K63" s="14" t="s">
        <v>402</v>
      </c>
      <c r="L63" s="14"/>
      <c r="M63" s="16"/>
      <c r="N63" s="10">
        <f>IFERROR(__xludf.DUMMYFUNCTION("SPLIT(H63,"","",,TRUE)"),45.0)</f>
        <v>45</v>
      </c>
      <c r="O63" s="17">
        <f>IFERROR(__xludf.DUMMYFUNCTION("""COMPUTED_VALUE"""),54.0)</f>
        <v>54</v>
      </c>
      <c r="P63" s="17">
        <f>IFERROR(__xludf.DUMMYFUNCTION("""COMPUTED_VALUE"""),10.0)</f>
        <v>10</v>
      </c>
      <c r="Q63" s="17"/>
      <c r="R63" s="17"/>
      <c r="S63" s="17"/>
      <c r="T63" s="17"/>
      <c r="U63" s="17"/>
      <c r="V63" s="17"/>
      <c r="W63" s="17"/>
      <c r="X63" s="11" t="str">
        <f>IFERROR((VLOOKUP(N63,impact_ENG!A:F,6,TRUE)),"")</f>
        <v>- Confidentiality: Read Files or Directories: An attacker could read sensitive data, either by reading the data directly from a data store that is not properly restricted, or by accessing insufficiently-protected, privileged functionality to read the data.</v>
      </c>
      <c r="Y63" s="9" t="str">
        <f>IFERROR((VLOOKUP(O63,impact_ENG!A:F,6,TRUE)),"")</f>
        <v>- Integrity: Modify Files or Directories: An attacker could modify sensitive data, either by writing the data directly to a data store that is not properly restricted, or by accessing insufficiently-protected, privileged functionality to write the data.</v>
      </c>
      <c r="Z63" s="9" t="str">
        <f>IFERROR((VLOOKUP(P63,impact_ENG!A:F,6,TRUE)),"")</f>
        <v>- Access Control: Gain Privileges or Assume Identity: An attacker could gain privileges by modifying or reading critical data directly, or by accessing insufficiently-protected, privileged functionality.</v>
      </c>
      <c r="AA63" s="9" t="str">
        <f>IFERROR((VLOOKUP(Q63,impact_ENG!A:F,6,TRUE)),"")</f>
        <v/>
      </c>
      <c r="AB63" s="9" t="str">
        <f>IFERROR((VLOOKUP(R63,impact_ENG!A:F,6,TRUE)),"")</f>
        <v/>
      </c>
      <c r="AC63" s="9" t="str">
        <f>IFERROR((VLOOKUP(S63,impact_ENG!A:F,6,TRUE)),"")</f>
        <v/>
      </c>
      <c r="AD63" s="9" t="str">
        <f>IFERROR((VLOOKUP(T63,impact_ENG!A:F,6,TRUE)),"")</f>
        <v/>
      </c>
      <c r="AE63" s="9" t="str">
        <f>IFERROR((VLOOKUP(U63,impact_ENG!A:F,6,TRUE)),"")</f>
        <v/>
      </c>
      <c r="AF63" s="9" t="str">
        <f>IFERROR((VLOOKUP(V63,impact_ENG!A:F,6,TRUE)),"")</f>
        <v/>
      </c>
      <c r="AG63" s="9" t="str">
        <f>IFERROR((VLOOKUP(W63,impact_ENG!A:F,6,TRUE)),"")</f>
        <v/>
      </c>
      <c r="AH63" s="9" t="str">
        <f t="shared" si="1"/>
        <v>- Confidentiality: Read Files or Directories: An attacker could read sensitive data, either by reading the data directly from a data store that is not properly restricted, or by accessing insufficiently-protected, privileged functionality to read the data.
- Integrity: Modify Files or Directories: An attacker could modify sensitive data, either by writing the data directly to a data store that is not properly restricted, or by accessing insufficiently-protected, privileged functionality to write the data.
- Access Control: Gain Privileges or Assume Identity: An attacker could gain privileges by modifying or reading critical data directly, or by accessing insufficiently-protected, privileged functionality.
</v>
      </c>
      <c r="AI63" s="16"/>
      <c r="AJ63" s="14"/>
      <c r="AK63" s="14"/>
    </row>
    <row r="64" ht="15.75" customHeight="1">
      <c r="A64" s="13" t="s">
        <v>403</v>
      </c>
      <c r="B64" s="13" t="s">
        <v>404</v>
      </c>
      <c r="C64" s="13"/>
      <c r="D64" s="6" t="s">
        <v>314</v>
      </c>
      <c r="E64" s="14" t="s">
        <v>405</v>
      </c>
      <c r="F64" s="14">
        <v>310.0</v>
      </c>
      <c r="G64" s="14" t="s">
        <v>406</v>
      </c>
      <c r="H64" s="15">
        <v>86.0</v>
      </c>
      <c r="I64" s="15" t="s">
        <v>38</v>
      </c>
      <c r="J64" s="14" t="s">
        <v>407</v>
      </c>
      <c r="K64" s="14" t="s">
        <v>408</v>
      </c>
      <c r="L64" s="14" t="s">
        <v>409</v>
      </c>
      <c r="M64" s="16"/>
      <c r="N64" s="10">
        <f>IFERROR(__xludf.DUMMYFUNCTION("SPLIT(H64,"","",,TRUE)"),86.0)</f>
        <v>86</v>
      </c>
      <c r="O64" s="17"/>
      <c r="P64" s="17"/>
      <c r="Q64" s="17"/>
      <c r="R64" s="17"/>
      <c r="S64" s="17"/>
      <c r="T64" s="17"/>
      <c r="U64" s="17"/>
      <c r="V64" s="17"/>
      <c r="W64" s="17"/>
      <c r="X64" s="11" t="str">
        <f>IFERROR((VLOOKUP(N64,impact_ENG!A:F,6,TRUE)),"")</f>
        <v>- Confidentiality: Read Application Data: The attacker may be able to read sensitive information</v>
      </c>
      <c r="Y64" s="9" t="str">
        <f>IFERROR((VLOOKUP(O64,impact_ENG!A:F,6,TRUE)),"")</f>
        <v/>
      </c>
      <c r="Z64" s="9" t="str">
        <f>IFERROR((VLOOKUP(P64,impact_ENG!A:F,6,TRUE)),"")</f>
        <v/>
      </c>
      <c r="AA64" s="9" t="str">
        <f>IFERROR((VLOOKUP(Q64,impact_ENG!A:F,6,TRUE)),"")</f>
        <v/>
      </c>
      <c r="AB64" s="9" t="str">
        <f>IFERROR((VLOOKUP(R64,impact_ENG!A:F,6,TRUE)),"")</f>
        <v/>
      </c>
      <c r="AC64" s="9" t="str">
        <f>IFERROR((VLOOKUP(S64,impact_ENG!A:F,6,TRUE)),"")</f>
        <v/>
      </c>
      <c r="AD64" s="9" t="str">
        <f>IFERROR((VLOOKUP(T64,impact_ENG!A:F,6,TRUE)),"")</f>
        <v/>
      </c>
      <c r="AE64" s="9" t="str">
        <f>IFERROR((VLOOKUP(U64,impact_ENG!A:F,6,TRUE)),"")</f>
        <v/>
      </c>
      <c r="AF64" s="9" t="str">
        <f>IFERROR((VLOOKUP(V64,impact_ENG!A:F,6,TRUE)),"")</f>
        <v/>
      </c>
      <c r="AG64" s="9" t="str">
        <f>IFERROR((VLOOKUP(W64,impact_ENG!A:F,6,TRUE)),"")</f>
        <v/>
      </c>
      <c r="AH64" s="9" t="str">
        <f t="shared" si="1"/>
        <v>- Confidentiality: Read Application Data: The attacker may be able to read sensitive information
</v>
      </c>
      <c r="AI64" s="16"/>
      <c r="AJ64" s="14"/>
      <c r="AK64" s="14"/>
    </row>
    <row r="65" ht="15.75" customHeight="1">
      <c r="A65" s="6" t="s">
        <v>410</v>
      </c>
      <c r="B65" s="12" t="s">
        <v>411</v>
      </c>
      <c r="C65" s="6" t="s">
        <v>412</v>
      </c>
      <c r="D65" s="6" t="s">
        <v>413</v>
      </c>
      <c r="E65" s="6" t="s">
        <v>414</v>
      </c>
      <c r="F65" s="6">
        <v>22.0</v>
      </c>
      <c r="G65" s="6" t="s">
        <v>415</v>
      </c>
      <c r="H65" s="7" t="s">
        <v>416</v>
      </c>
      <c r="I65" s="7" t="s">
        <v>417</v>
      </c>
      <c r="J65" s="6" t="s">
        <v>418</v>
      </c>
      <c r="K65" s="8" t="s">
        <v>419</v>
      </c>
      <c r="L65" s="6"/>
      <c r="M65" s="9"/>
      <c r="N65" s="10">
        <f>IFERROR(__xludf.DUMMYFUNCTION("SPLIT(H65,"","",,TRUE)"),80.0)</f>
        <v>80</v>
      </c>
      <c r="O65" s="10">
        <f>IFERROR(__xludf.DUMMYFUNCTION("""COMPUTED_VALUE"""),81.0)</f>
        <v>81</v>
      </c>
      <c r="P65" s="10">
        <f>IFERROR(__xludf.DUMMYFUNCTION("""COMPUTED_VALUE"""),82.0)</f>
        <v>82</v>
      </c>
      <c r="Q65" s="10">
        <f>IFERROR(__xludf.DUMMYFUNCTION("""COMPUTED_VALUE"""),83.0)</f>
        <v>83</v>
      </c>
      <c r="R65" s="10">
        <f>IFERROR(__xludf.DUMMYFUNCTION("""COMPUTED_VALUE"""),84.0)</f>
        <v>84</v>
      </c>
      <c r="S65" s="10">
        <f>IFERROR(__xludf.DUMMYFUNCTION("""COMPUTED_VALUE"""),85.0)</f>
        <v>85</v>
      </c>
      <c r="T65" s="10"/>
      <c r="U65" s="10"/>
      <c r="V65" s="10"/>
      <c r="W65" s="10"/>
      <c r="X65" s="11" t="str">
        <f>IFERROR((VLOOKUP(N65,impact_ENG!A:F,6,TRUE)),"")</f>
        <v>- Integrity: Execute Unauthorized Code or Commands: The attacker may be able to create or overwrite critical files that are used to execute code, such as programs or libraries.</v>
      </c>
      <c r="Y65" s="9" t="str">
        <f>IFERROR((VLOOKUP(O65,impact_ENG!A:F,6,TRUE)),"")</f>
        <v>- Confidentiality: Execute Unauthorized Code or Commands: The attacker may be able to create or overwrite critical files that are used to execute code, such as programs or libraries.</v>
      </c>
      <c r="Z65" s="9" t="str">
        <f>IFERROR((VLOOKUP(P65,impact_ENG!A:F,6,TRUE)),"")</f>
        <v>- Availability: Execute Unauthorized Code or Commands: The attacker may be able to create or overwrite critical files that are used to execute code, such as programs or libraries.</v>
      </c>
      <c r="AA65" s="9" t="str">
        <f>IFERROR((VLOOKUP(Q65,impact_ENG!A:F,6,TRUE)),"")</f>
        <v>- Integrity: Modify Files or Directories: 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v>
      </c>
      <c r="AB65" s="9" t="str">
        <f>IFERROR((VLOOKUP(R65,impact_ENG!A:F,6,TRUE)),"")</f>
        <v>- Confidentiality: Read Files or Directories: 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v>
      </c>
      <c r="AC65" s="9" t="str">
        <f>IFERROR((VLOOKUP(S65,impact_ENG!A:F,6,TRUE)),"")</f>
        <v>- Availability: DoS: Crash, Exit, or Restart: 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v>
      </c>
      <c r="AD65" s="9" t="str">
        <f>IFERROR((VLOOKUP(T65,impact_ENG!A:F,6,TRUE)),"")</f>
        <v/>
      </c>
      <c r="AE65" s="9" t="str">
        <f>IFERROR((VLOOKUP(U65,impact_ENG!A:F,6,TRUE)),"")</f>
        <v/>
      </c>
      <c r="AF65" s="9" t="str">
        <f>IFERROR((VLOOKUP(V65,impact_ENG!A:F,6,TRUE)),"")</f>
        <v/>
      </c>
      <c r="AG65" s="9" t="str">
        <f>IFERROR((VLOOKUP(W65,impact_ENG!A:F,6,TRUE)),"")</f>
        <v/>
      </c>
      <c r="AH65" s="9" t="str">
        <f t="shared" si="1"/>
        <v>- Integrity: Execute Unauthorized Code or Commands: The attacker may be able to create or overwrite critical files that are used to execute code, such as programs or libraries.
- Confidentiality: Execute Unauthorized Code or Commands: The attacker may be able to create or overwrite critical files that are used to execute code, such as programs or libraries.
- Availability: Execute Unauthorized Code or Commands: The attacker may be able to create or overwrite critical files that are used to execute code, such as programs or libraries.
- Integrity: Modify Files or Directories: 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
- Confidentiality: Read Files or Directories: 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
- Availability: DoS: Crash, Exit, or Restart: 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
</v>
      </c>
      <c r="AI65" s="9"/>
      <c r="AJ65" s="6"/>
      <c r="AK65" s="6"/>
    </row>
    <row r="66" ht="15.75" customHeight="1">
      <c r="A66" s="6" t="s">
        <v>410</v>
      </c>
      <c r="B66" s="12" t="s">
        <v>420</v>
      </c>
      <c r="C66" s="6" t="s">
        <v>421</v>
      </c>
      <c r="D66" s="6" t="s">
        <v>413</v>
      </c>
      <c r="E66" s="6" t="s">
        <v>422</v>
      </c>
      <c r="F66" s="6" t="s">
        <v>423</v>
      </c>
      <c r="G66" s="6" t="s">
        <v>424</v>
      </c>
      <c r="H66" s="7" t="s">
        <v>425</v>
      </c>
      <c r="I66" s="7" t="s">
        <v>426</v>
      </c>
      <c r="J66" s="6" t="s">
        <v>427</v>
      </c>
      <c r="K66" s="8" t="s">
        <v>428</v>
      </c>
      <c r="L66" s="6"/>
      <c r="M66" s="9"/>
      <c r="N66" s="10">
        <f>IFERROR(__xludf.DUMMYFUNCTION("SPLIT(H66,"","",,TRUE)"),2.0)</f>
        <v>2</v>
      </c>
      <c r="O66" s="10">
        <f>IFERROR(__xludf.DUMMYFUNCTION("""COMPUTED_VALUE"""),16.0)</f>
        <v>16</v>
      </c>
      <c r="P66" s="10">
        <f>IFERROR(__xludf.DUMMYFUNCTION("""COMPUTED_VALUE"""),20.0)</f>
        <v>20</v>
      </c>
      <c r="Q66" s="10"/>
      <c r="R66" s="10"/>
      <c r="S66" s="10"/>
      <c r="T66" s="10"/>
      <c r="U66" s="10"/>
      <c r="V66" s="10"/>
      <c r="W66" s="10"/>
      <c r="X66" s="11" t="str">
        <f>IFERROR((VLOOKUP(N66,impact_ENG!A:F,6,TRUE)),"")</f>
        <v>- Access Control: Bypass Protection Mechanism: An attacker could perform an arbitrary number of authentication attempts using different passwords, and eventually gain access to the targeted account.</v>
      </c>
      <c r="Y66" s="9" t="str">
        <f>IFERROR((VLOOKUP(O66,impact_ENG!A:F,6,TRUE)),"")</f>
        <v>- Access Control: Gain Privileges or Assume Identity: Horizontal escalation of privilege is possible (one user can view/modify information of another user).</v>
      </c>
      <c r="Z66" s="9" t="str">
        <f>IFERROR((VLOOKUP(P66,impact_ENG!A:F,6,TRUE)),"")</f>
        <v>- Access Control: Gain Privileges or Assume Identity: Vertical escalation of privilege is possible if the user-controlled key is actually a flag that indicates administrator status, allowing the attacker to gain administrative access.</v>
      </c>
      <c r="AA66" s="9" t="str">
        <f>IFERROR((VLOOKUP(Q66,impact_ENG!A:F,6,TRUE)),"")</f>
        <v/>
      </c>
      <c r="AB66" s="9" t="str">
        <f>IFERROR((VLOOKUP(R66,impact_ENG!A:F,6,TRUE)),"")</f>
        <v/>
      </c>
      <c r="AC66" s="9" t="str">
        <f>IFERROR((VLOOKUP(S66,impact_ENG!A:F,6,TRUE)),"")</f>
        <v/>
      </c>
      <c r="AD66" s="9" t="str">
        <f>IFERROR((VLOOKUP(T66,impact_ENG!A:F,6,TRUE)),"")</f>
        <v/>
      </c>
      <c r="AE66" s="9" t="str">
        <f>IFERROR((VLOOKUP(U66,impact_ENG!A:F,6,TRUE)),"")</f>
        <v/>
      </c>
      <c r="AF66" s="9" t="str">
        <f>IFERROR((VLOOKUP(V66,impact_ENG!A:F,6,TRUE)),"")</f>
        <v/>
      </c>
      <c r="AG66" s="9" t="str">
        <f>IFERROR((VLOOKUP(W66,impact_ENG!A:F,6,TRUE)),"")</f>
        <v/>
      </c>
      <c r="AH66" s="9" t="str">
        <f t="shared" si="1"/>
        <v>- Access Control: Bypass Protection Mechanism: An attacker could perform an arbitrary number of authentication attempts using different passwords, and eventually gain access to the targeted account.
- Access Control: Gain Privileges or Assume Identity: Horizontal escalation of privilege is possible (one user can view/modify information of another user).
- Access Control: Gain Privileges or Assume Identity: Vertical escalation of privilege is possible if the user-controlled key is actually a flag that indicates administrator status, allowing the attacker to gain administrative access.
</v>
      </c>
      <c r="AI66" s="9"/>
      <c r="AJ66" s="6"/>
      <c r="AK66" s="6"/>
    </row>
    <row r="67" ht="15.75" customHeight="1">
      <c r="A67" s="6" t="s">
        <v>410</v>
      </c>
      <c r="B67" s="12" t="s">
        <v>429</v>
      </c>
      <c r="C67" s="6"/>
      <c r="D67" s="6" t="s">
        <v>413</v>
      </c>
      <c r="E67" s="6" t="s">
        <v>430</v>
      </c>
      <c r="F67" s="6">
        <v>306.0</v>
      </c>
      <c r="G67" s="6" t="s">
        <v>431</v>
      </c>
      <c r="H67" s="7">
        <v>66.0</v>
      </c>
      <c r="I67" s="7" t="s">
        <v>175</v>
      </c>
      <c r="J67" s="6" t="s">
        <v>432</v>
      </c>
      <c r="K67" s="6" t="s">
        <v>177</v>
      </c>
      <c r="L67" s="6"/>
      <c r="M67" s="9"/>
      <c r="N67" s="10">
        <f>IFERROR(__xludf.DUMMYFUNCTION("SPLIT(H67,"","",,TRUE)"),66.0)</f>
        <v>66</v>
      </c>
      <c r="O67" s="10"/>
      <c r="P67" s="10"/>
      <c r="Q67" s="10"/>
      <c r="R67" s="10"/>
      <c r="S67" s="10"/>
      <c r="T67" s="10"/>
      <c r="U67" s="10"/>
      <c r="V67" s="10"/>
      <c r="W67" s="10"/>
      <c r="X67" s="11" t="str">
        <f>IFERROR((VLOOKUP(N67,impact_ENG!A:F,6,TRUE)),"")</f>
        <v>-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v>
      </c>
      <c r="Y67" s="9" t="str">
        <f>IFERROR((VLOOKUP(O67,impact_ENG!A:F,6,TRUE)),"")</f>
        <v/>
      </c>
      <c r="Z67" s="9" t="str">
        <f>IFERROR((VLOOKUP(P67,impact_ENG!A:F,6,TRUE)),"")</f>
        <v/>
      </c>
      <c r="AA67" s="9" t="str">
        <f>IFERROR((VLOOKUP(Q67,impact_ENG!A:F,6,TRUE)),"")</f>
        <v/>
      </c>
      <c r="AB67" s="9" t="str">
        <f>IFERROR((VLOOKUP(R67,impact_ENG!A:F,6,TRUE)),"")</f>
        <v/>
      </c>
      <c r="AC67" s="9" t="str">
        <f>IFERROR((VLOOKUP(S67,impact_ENG!A:F,6,TRUE)),"")</f>
        <v/>
      </c>
      <c r="AD67" s="9" t="str">
        <f>IFERROR((VLOOKUP(T67,impact_ENG!A:F,6,TRUE)),"")</f>
        <v/>
      </c>
      <c r="AE67" s="9" t="str">
        <f>IFERROR((VLOOKUP(U67,impact_ENG!A:F,6,TRUE)),"")</f>
        <v/>
      </c>
      <c r="AF67" s="9" t="str">
        <f>IFERROR((VLOOKUP(V67,impact_ENG!A:F,6,TRUE)),"")</f>
        <v/>
      </c>
      <c r="AG67" s="9" t="str">
        <f>IFERROR((VLOOKUP(W67,impact_ENG!A:F,6,TRUE)),"")</f>
        <v/>
      </c>
      <c r="AH67" s="9" t="str">
        <f t="shared" si="1"/>
        <v>-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
</v>
      </c>
      <c r="AI67" s="9"/>
      <c r="AJ67" s="6"/>
      <c r="AK67" s="6"/>
    </row>
    <row r="68" ht="15.75" customHeight="1">
      <c r="A68" s="13" t="s">
        <v>108</v>
      </c>
      <c r="B68" s="13" t="s">
        <v>433</v>
      </c>
      <c r="C68" s="13"/>
      <c r="D68" s="6" t="s">
        <v>413</v>
      </c>
      <c r="E68" s="14" t="s">
        <v>434</v>
      </c>
      <c r="F68" s="14">
        <v>285.0</v>
      </c>
      <c r="G68" s="14" t="s">
        <v>435</v>
      </c>
      <c r="H68" s="15" t="s">
        <v>399</v>
      </c>
      <c r="I68" s="15" t="s">
        <v>400</v>
      </c>
      <c r="J68" s="14" t="s">
        <v>436</v>
      </c>
      <c r="K68" s="14" t="s">
        <v>402</v>
      </c>
      <c r="L68" s="14"/>
      <c r="M68" s="16"/>
      <c r="N68" s="10">
        <f>IFERROR(__xludf.DUMMYFUNCTION("SPLIT(H68,"","",,TRUE)"),45.0)</f>
        <v>45</v>
      </c>
      <c r="O68" s="17">
        <f>IFERROR(__xludf.DUMMYFUNCTION("""COMPUTED_VALUE"""),54.0)</f>
        <v>54</v>
      </c>
      <c r="P68" s="17">
        <f>IFERROR(__xludf.DUMMYFUNCTION("""COMPUTED_VALUE"""),10.0)</f>
        <v>10</v>
      </c>
      <c r="Q68" s="17"/>
      <c r="R68" s="17"/>
      <c r="S68" s="17"/>
      <c r="T68" s="17"/>
      <c r="U68" s="17"/>
      <c r="V68" s="17"/>
      <c r="W68" s="17"/>
      <c r="X68" s="11" t="str">
        <f>IFERROR((VLOOKUP(N68,impact_ENG!A:F,6,TRUE)),"")</f>
        <v>- Confidentiality: Read Files or Directories: An attacker could read sensitive data, either by reading the data directly from a data store that is not properly restricted, or by accessing insufficiently-protected, privileged functionality to read the data.</v>
      </c>
      <c r="Y68" s="9" t="str">
        <f>IFERROR((VLOOKUP(O68,impact_ENG!A:F,6,TRUE)),"")</f>
        <v>- Integrity: Modify Files or Directories: An attacker could modify sensitive data, either by writing the data directly to a data store that is not properly restricted, or by accessing insufficiently-protected, privileged functionality to write the data.</v>
      </c>
      <c r="Z68" s="9" t="str">
        <f>IFERROR((VLOOKUP(P68,impact_ENG!A:F,6,TRUE)),"")</f>
        <v>- Access Control: Gain Privileges or Assume Identity: An attacker could gain privileges by modifying or reading critical data directly, or by accessing insufficiently-protected, privileged functionality.</v>
      </c>
      <c r="AA68" s="9" t="str">
        <f>IFERROR((VLOOKUP(Q68,impact_ENG!A:F,6,TRUE)),"")</f>
        <v/>
      </c>
      <c r="AB68" s="9" t="str">
        <f>IFERROR((VLOOKUP(R68,impact_ENG!A:F,6,TRUE)),"")</f>
        <v/>
      </c>
      <c r="AC68" s="9" t="str">
        <f>IFERROR((VLOOKUP(S68,impact_ENG!A:F,6,TRUE)),"")</f>
        <v/>
      </c>
      <c r="AD68" s="9" t="str">
        <f>IFERROR((VLOOKUP(T68,impact_ENG!A:F,6,TRUE)),"")</f>
        <v/>
      </c>
      <c r="AE68" s="9" t="str">
        <f>IFERROR((VLOOKUP(U68,impact_ENG!A:F,6,TRUE)),"")</f>
        <v/>
      </c>
      <c r="AF68" s="9" t="str">
        <f>IFERROR((VLOOKUP(V68,impact_ENG!A:F,6,TRUE)),"")</f>
        <v/>
      </c>
      <c r="AG68" s="9" t="str">
        <f>IFERROR((VLOOKUP(W68,impact_ENG!A:F,6,TRUE)),"")</f>
        <v/>
      </c>
      <c r="AH68" s="9" t="str">
        <f t="shared" si="1"/>
        <v>- Confidentiality: Read Files or Directories: An attacker could read sensitive data, either by reading the data directly from a data store that is not properly restricted, or by accessing insufficiently-protected, privileged functionality to read the data.
- Integrity: Modify Files or Directories: An attacker could modify sensitive data, either by writing the data directly to a data store that is not properly restricted, or by accessing insufficiently-protected, privileged functionality to write the data.
- Access Control: Gain Privileges or Assume Identity: An attacker could gain privileges by modifying or reading critical data directly, or by accessing insufficiently-protected, privileged functionality.
</v>
      </c>
      <c r="AI68" s="16"/>
      <c r="AJ68" s="14"/>
      <c r="AK68" s="14"/>
    </row>
    <row r="69" ht="15.75" customHeight="1">
      <c r="A69" s="6" t="s">
        <v>108</v>
      </c>
      <c r="B69" s="6"/>
      <c r="C69" s="6" t="s">
        <v>437</v>
      </c>
      <c r="D69" s="6" t="s">
        <v>438</v>
      </c>
      <c r="E69" s="6" t="s">
        <v>439</v>
      </c>
      <c r="F69" s="6">
        <v>1018.0</v>
      </c>
      <c r="G69" s="6" t="s">
        <v>440</v>
      </c>
      <c r="H69" s="7">
        <v>105.0</v>
      </c>
      <c r="I69" s="7" t="s">
        <v>441</v>
      </c>
      <c r="J69" s="6" t="s">
        <v>442</v>
      </c>
      <c r="K69" s="8" t="s">
        <v>443</v>
      </c>
      <c r="L69" s="6"/>
      <c r="M69" s="9"/>
      <c r="N69" s="10">
        <f>IFERROR(__xludf.DUMMYFUNCTION("SPLIT(H69,"","",,TRUE)"),105.0)</f>
        <v>105</v>
      </c>
      <c r="O69" s="10"/>
      <c r="P69" s="10"/>
      <c r="Q69" s="10"/>
      <c r="R69" s="10"/>
      <c r="S69" s="10"/>
      <c r="T69" s="10"/>
      <c r="U69" s="10"/>
      <c r="V69" s="10"/>
      <c r="W69" s="10"/>
      <c r="X69" s="11" t="str">
        <f>IFERROR((VLOOKUP(N69,impact_ENG!A:F,6,TRUE)),"")</f>
        <v>- Access Control: Bypass Protection Mechanism: An attacker could stay logged for long, which could reuse old or deleted IDs and direct references.</v>
      </c>
      <c r="Y69" s="9" t="str">
        <f>IFERROR((VLOOKUP(O69,impact_ENG!A:F,6,TRUE)),"")</f>
        <v/>
      </c>
      <c r="Z69" s="9" t="str">
        <f>IFERROR((VLOOKUP(P69,impact_ENG!A:F,6,TRUE)),"")</f>
        <v/>
      </c>
      <c r="AA69" s="9" t="str">
        <f>IFERROR((VLOOKUP(Q69,impact_ENG!A:F,6,TRUE)),"")</f>
        <v/>
      </c>
      <c r="AB69" s="9" t="str">
        <f>IFERROR((VLOOKUP(R69,impact_ENG!A:F,6,TRUE)),"")</f>
        <v/>
      </c>
      <c r="AC69" s="9" t="str">
        <f>IFERROR((VLOOKUP(S69,impact_ENG!A:F,6,TRUE)),"")</f>
        <v/>
      </c>
      <c r="AD69" s="9" t="str">
        <f>IFERROR((VLOOKUP(T69,impact_ENG!A:F,6,TRUE)),"")</f>
        <v/>
      </c>
      <c r="AE69" s="9" t="str">
        <f>IFERROR((VLOOKUP(U69,impact_ENG!A:F,6,TRUE)),"")</f>
        <v/>
      </c>
      <c r="AF69" s="9" t="str">
        <f>IFERROR((VLOOKUP(V69,impact_ENG!A:F,6,TRUE)),"")</f>
        <v/>
      </c>
      <c r="AG69" s="9" t="str">
        <f>IFERROR((VLOOKUP(W69,impact_ENG!A:F,6,TRUE)),"")</f>
        <v/>
      </c>
      <c r="AH69" s="9" t="str">
        <f t="shared" si="1"/>
        <v>- Access Control: Bypass Protection Mechanism: An attacker could stay logged for long, which could reuse old or deleted IDs and direct references.
</v>
      </c>
      <c r="AI69" s="9"/>
      <c r="AJ69" s="6"/>
      <c r="AK69" s="6"/>
    </row>
    <row r="70" ht="15.75" customHeight="1">
      <c r="A70" s="6" t="s">
        <v>165</v>
      </c>
      <c r="B70" s="12" t="s">
        <v>444</v>
      </c>
      <c r="C70" s="6" t="s">
        <v>445</v>
      </c>
      <c r="D70" s="6" t="s">
        <v>438</v>
      </c>
      <c r="E70" s="6" t="s">
        <v>446</v>
      </c>
      <c r="F70" s="6">
        <v>614.0</v>
      </c>
      <c r="G70" s="6" t="s">
        <v>447</v>
      </c>
      <c r="H70" s="7">
        <v>92.0</v>
      </c>
      <c r="I70" s="7" t="s">
        <v>448</v>
      </c>
      <c r="J70" s="6" t="s">
        <v>449</v>
      </c>
      <c r="K70" s="8" t="s">
        <v>450</v>
      </c>
      <c r="L70" s="6"/>
      <c r="M70" s="9"/>
      <c r="N70" s="10">
        <f>IFERROR(__xludf.DUMMYFUNCTION("SPLIT(H70,"","",,TRUE)"),92.0)</f>
        <v>92</v>
      </c>
      <c r="O70" s="10"/>
      <c r="P70" s="10"/>
      <c r="Q70" s="10"/>
      <c r="R70" s="10"/>
      <c r="S70" s="10"/>
      <c r="T70" s="10"/>
      <c r="U70" s="10"/>
      <c r="V70" s="10"/>
      <c r="W70" s="10"/>
      <c r="X70" s="11" t="str">
        <f>IFERROR((VLOOKUP(N70,impact_ENG!A:F,6,TRUE)),"")</f>
        <v>- Confidentiality: Read Application Data: An attacker that performs a successful cross-site scripting or man-in-the-middle attack will be able to read the contents of the cookie and exfiltrate information obtained.</v>
      </c>
      <c r="Y70" s="9" t="str">
        <f>IFERROR((VLOOKUP(O70,impact_ENG!A:F,6,TRUE)),"")</f>
        <v/>
      </c>
      <c r="Z70" s="9" t="str">
        <f>IFERROR((VLOOKUP(P70,impact_ENG!A:F,6,TRUE)),"")</f>
        <v/>
      </c>
      <c r="AA70" s="9" t="str">
        <f>IFERROR((VLOOKUP(Q70,impact_ENG!A:F,6,TRUE)),"")</f>
        <v/>
      </c>
      <c r="AB70" s="9" t="str">
        <f>IFERROR((VLOOKUP(R70,impact_ENG!A:F,6,TRUE)),"")</f>
        <v/>
      </c>
      <c r="AC70" s="9" t="str">
        <f>IFERROR((VLOOKUP(S70,impact_ENG!A:F,6,TRUE)),"")</f>
        <v/>
      </c>
      <c r="AD70" s="9" t="str">
        <f>IFERROR((VLOOKUP(T70,impact_ENG!A:F,6,TRUE)),"")</f>
        <v/>
      </c>
      <c r="AE70" s="9" t="str">
        <f>IFERROR((VLOOKUP(U70,impact_ENG!A:F,6,TRUE)),"")</f>
        <v/>
      </c>
      <c r="AF70" s="9" t="str">
        <f>IFERROR((VLOOKUP(V70,impact_ENG!A:F,6,TRUE)),"")</f>
        <v/>
      </c>
      <c r="AG70" s="9" t="str">
        <f>IFERROR((VLOOKUP(W70,impact_ENG!A:F,6,TRUE)),"")</f>
        <v/>
      </c>
      <c r="AH70" s="9" t="str">
        <f t="shared" si="1"/>
        <v>- Confidentiality: Read Application Data: An attacker that performs a successful cross-site scripting or man-in-the-middle attack will be able to read the contents of the cookie and exfiltrate information obtained.
</v>
      </c>
      <c r="AI70" s="9"/>
      <c r="AJ70" s="6"/>
      <c r="AK70" s="6"/>
    </row>
    <row r="71" ht="15.75" customHeight="1">
      <c r="A71" s="6" t="s">
        <v>165</v>
      </c>
      <c r="B71" s="12" t="s">
        <v>451</v>
      </c>
      <c r="C71" s="6" t="s">
        <v>445</v>
      </c>
      <c r="D71" s="6" t="s">
        <v>438</v>
      </c>
      <c r="E71" s="6" t="s">
        <v>452</v>
      </c>
      <c r="F71" s="6">
        <v>1004.0</v>
      </c>
      <c r="G71" s="6" t="s">
        <v>453</v>
      </c>
      <c r="H71" s="7" t="s">
        <v>454</v>
      </c>
      <c r="I71" s="7" t="s">
        <v>455</v>
      </c>
      <c r="J71" s="6" t="s">
        <v>449</v>
      </c>
      <c r="K71" s="8" t="s">
        <v>456</v>
      </c>
      <c r="L71" s="6"/>
      <c r="M71" s="9"/>
      <c r="N71" s="10">
        <f>IFERROR(__xludf.DUMMYFUNCTION("SPLIT(H71,"","",,TRUE)"),90.0)</f>
        <v>90</v>
      </c>
      <c r="O71" s="10">
        <f>IFERROR(__xludf.DUMMYFUNCTION("""COMPUTED_VALUE"""),91.0)</f>
        <v>91</v>
      </c>
      <c r="P71" s="10"/>
      <c r="Q71" s="10"/>
      <c r="R71" s="10"/>
      <c r="S71" s="10"/>
      <c r="T71" s="10"/>
      <c r="U71" s="10"/>
      <c r="V71" s="10"/>
      <c r="W71" s="10"/>
      <c r="X71" s="11" t="str">
        <f>IFERROR((VLOOKUP(N71,impact_ENG!A:F,6,TRUE)),"")</f>
        <v>- Confidentiality: Read Application Data: If the HttpOnly flag is not set, then sensitive information stored in the cookie may be exposed to unintended parties.</v>
      </c>
      <c r="Y71" s="9" t="str">
        <f>IFERROR((VLOOKUP(O71,impact_ENG!A:F,6,TRUE)),"")</f>
        <v>- Integrity: Gain Privileges or Assume Identity: If the cookie in question is an authentication cookie, then not setting the HttpOnly flag may allow an adversary to steal authentication data (e.g., a session ID) and assume the identity of the user.</v>
      </c>
      <c r="Z71" s="9" t="str">
        <f>IFERROR((VLOOKUP(P71,impact_ENG!A:F,6,TRUE)),"")</f>
        <v/>
      </c>
      <c r="AA71" s="9" t="str">
        <f>IFERROR((VLOOKUP(Q71,impact_ENG!A:F,6,TRUE)),"")</f>
        <v/>
      </c>
      <c r="AB71" s="9" t="str">
        <f>IFERROR((VLOOKUP(R71,impact_ENG!A:F,6,TRUE)),"")</f>
        <v/>
      </c>
      <c r="AC71" s="9" t="str">
        <f>IFERROR((VLOOKUP(S71,impact_ENG!A:F,6,TRUE)),"")</f>
        <v/>
      </c>
      <c r="AD71" s="9" t="str">
        <f>IFERROR((VLOOKUP(T71,impact_ENG!A:F,6,TRUE)),"")</f>
        <v/>
      </c>
      <c r="AE71" s="9" t="str">
        <f>IFERROR((VLOOKUP(U71,impact_ENG!A:F,6,TRUE)),"")</f>
        <v/>
      </c>
      <c r="AF71" s="9" t="str">
        <f>IFERROR((VLOOKUP(V71,impact_ENG!A:F,6,TRUE)),"")</f>
        <v/>
      </c>
      <c r="AG71" s="9" t="str">
        <f>IFERROR((VLOOKUP(W71,impact_ENG!A:F,6,TRUE)),"")</f>
        <v/>
      </c>
      <c r="AH71" s="9" t="str">
        <f t="shared" si="1"/>
        <v>- Confidentiality: Read Application Data: If the HttpOnly flag is not set, then sensitive information stored in the cookie may be exposed to unintended parties.
- Integrity: Gain Privileges or Assume Identity: If the cookie in question is an authentication cookie, then not setting the HttpOnly flag may allow an adversary to steal authentication data (e.g., a session ID) and assume the identity of the user.
</v>
      </c>
      <c r="AI71" s="9"/>
      <c r="AJ71" s="6"/>
      <c r="AK71" s="6"/>
    </row>
    <row r="72" ht="15.75" customHeight="1">
      <c r="A72" s="6" t="s">
        <v>165</v>
      </c>
      <c r="B72" s="12" t="s">
        <v>457</v>
      </c>
      <c r="C72" s="6" t="s">
        <v>445</v>
      </c>
      <c r="D72" s="6" t="s">
        <v>438</v>
      </c>
      <c r="E72" s="6" t="s">
        <v>458</v>
      </c>
      <c r="F72" s="6">
        <v>1275.0</v>
      </c>
      <c r="G72" s="6" t="s">
        <v>459</v>
      </c>
      <c r="H72" s="7">
        <v>104.0</v>
      </c>
      <c r="I72" s="7" t="s">
        <v>460</v>
      </c>
      <c r="J72" s="6" t="s">
        <v>461</v>
      </c>
      <c r="K72" s="8" t="s">
        <v>462</v>
      </c>
      <c r="L72" s="6"/>
      <c r="M72" s="9"/>
      <c r="N72" s="10">
        <f>IFERROR(__xludf.DUMMYFUNCTION("SPLIT(H72,"","",,TRUE)"),104.0)</f>
        <v>104</v>
      </c>
      <c r="O72" s="10"/>
      <c r="P72" s="10"/>
      <c r="Q72" s="10"/>
      <c r="R72" s="10"/>
      <c r="S72" s="10"/>
      <c r="T72" s="10"/>
      <c r="U72" s="10"/>
      <c r="V72" s="10"/>
      <c r="W72" s="10"/>
      <c r="X72" s="11" t="str">
        <f>IFERROR((VLOOKUP(N72,impact_ENG!A:F,6,TRUE)),"")</f>
        <v>- Confidentiality: Modify Application Data: If the website does not impose additional defense against CSRF attacks, failing to use the 'Lax' or 'Strict' values could increase the risk of exposure to CSRF attacks. The likelihood of the integrity breach is Low because a successful attack does not only depend on an insecure SameSite attribute. In order to perform a CSRF attack there are many conditions that must be met, such as the lack of CSRF tokens, no confirmations for sensitive actions on the website, a "simple" "Content-Type" header in the HTTP request and many more.</v>
      </c>
      <c r="Y72" s="9" t="str">
        <f>IFERROR((VLOOKUP(O72,impact_ENG!A:F,6,TRUE)),"")</f>
        <v/>
      </c>
      <c r="Z72" s="9" t="str">
        <f>IFERROR((VLOOKUP(P72,impact_ENG!A:F,6,TRUE)),"")</f>
        <v/>
      </c>
      <c r="AA72" s="9" t="str">
        <f>IFERROR((VLOOKUP(Q72,impact_ENG!A:F,6,TRUE)),"")</f>
        <v/>
      </c>
      <c r="AB72" s="9" t="str">
        <f>IFERROR((VLOOKUP(R72,impact_ENG!A:F,6,TRUE)),"")</f>
        <v/>
      </c>
      <c r="AC72" s="9" t="str">
        <f>IFERROR((VLOOKUP(S72,impact_ENG!A:F,6,TRUE)),"")</f>
        <v/>
      </c>
      <c r="AD72" s="9" t="str">
        <f>IFERROR((VLOOKUP(T72,impact_ENG!A:F,6,TRUE)),"")</f>
        <v/>
      </c>
      <c r="AE72" s="9" t="str">
        <f>IFERROR((VLOOKUP(U72,impact_ENG!A:F,6,TRUE)),"")</f>
        <v/>
      </c>
      <c r="AF72" s="9" t="str">
        <f>IFERROR((VLOOKUP(V72,impact_ENG!A:F,6,TRUE)),"")</f>
        <v/>
      </c>
      <c r="AG72" s="9" t="str">
        <f>IFERROR((VLOOKUP(W72,impact_ENG!A:F,6,TRUE)),"")</f>
        <v/>
      </c>
      <c r="AH72" s="9" t="str">
        <f t="shared" si="1"/>
        <v>- Confidentiality: Modify Application Data: If the website does not impose additional defense against CSRF attacks, failing to use the 'Lax' or 'Strict' values could increase the risk of exposure to CSRF attacks. The likelihood of the integrity breach is Low because a successful attack does not only depend on an insecure SameSite attribute. In order to perform a CSRF attack there are many conditions that must be met, such as the lack of CSRF tokens, no confirmations for sensitive actions on the website, a "simple" "Content-Type" header in the HTTP request and many more.
</v>
      </c>
      <c r="AI72" s="9"/>
      <c r="AJ72" s="6"/>
      <c r="AK72" s="6"/>
    </row>
    <row r="73" ht="15.75" customHeight="1">
      <c r="A73" s="6" t="s">
        <v>165</v>
      </c>
      <c r="B73" s="6"/>
      <c r="C73" s="6" t="s">
        <v>445</v>
      </c>
      <c r="D73" s="6" t="s">
        <v>438</v>
      </c>
      <c r="E73" s="6" t="s">
        <v>463</v>
      </c>
      <c r="F73" s="6">
        <v>613.0</v>
      </c>
      <c r="G73" s="6" t="s">
        <v>464</v>
      </c>
      <c r="H73" s="7">
        <v>105.0</v>
      </c>
      <c r="I73" s="7" t="s">
        <v>441</v>
      </c>
      <c r="J73" s="6" t="s">
        <v>465</v>
      </c>
      <c r="K73" s="8" t="s">
        <v>466</v>
      </c>
      <c r="L73" s="6"/>
      <c r="M73" s="9"/>
      <c r="N73" s="10">
        <f>IFERROR(__xludf.DUMMYFUNCTION("SPLIT(H73,"","",,TRUE)"),105.0)</f>
        <v>105</v>
      </c>
      <c r="O73" s="10"/>
      <c r="P73" s="10"/>
      <c r="Q73" s="10"/>
      <c r="R73" s="10"/>
      <c r="S73" s="10"/>
      <c r="T73" s="10"/>
      <c r="U73" s="10"/>
      <c r="V73" s="10"/>
      <c r="W73" s="10"/>
      <c r="X73" s="11" t="str">
        <f>IFERROR((VLOOKUP(N73,impact_ENG!A:F,6,TRUE)),"")</f>
        <v>- Access Control: Bypass Protection Mechanism: An attacker could stay logged for long, which could reuse old or deleted IDs and direct references.</v>
      </c>
      <c r="Y73" s="9" t="str">
        <f>IFERROR((VLOOKUP(O73,impact_ENG!A:F,6,TRUE)),"")</f>
        <v/>
      </c>
      <c r="Z73" s="9" t="str">
        <f>IFERROR((VLOOKUP(P73,impact_ENG!A:F,6,TRUE)),"")</f>
        <v/>
      </c>
      <c r="AA73" s="9" t="str">
        <f>IFERROR((VLOOKUP(Q73,impact_ENG!A:F,6,TRUE)),"")</f>
        <v/>
      </c>
      <c r="AB73" s="9" t="str">
        <f>IFERROR((VLOOKUP(R73,impact_ENG!A:F,6,TRUE)),"")</f>
        <v/>
      </c>
      <c r="AC73" s="9" t="str">
        <f>IFERROR((VLOOKUP(S73,impact_ENG!A:F,6,TRUE)),"")</f>
        <v/>
      </c>
      <c r="AD73" s="9" t="str">
        <f>IFERROR((VLOOKUP(T73,impact_ENG!A:F,6,TRUE)),"")</f>
        <v/>
      </c>
      <c r="AE73" s="9" t="str">
        <f>IFERROR((VLOOKUP(U73,impact_ENG!A:F,6,TRUE)),"")</f>
        <v/>
      </c>
      <c r="AF73" s="9" t="str">
        <f>IFERROR((VLOOKUP(V73,impact_ENG!A:F,6,TRUE)),"")</f>
        <v/>
      </c>
      <c r="AG73" s="9" t="str">
        <f>IFERROR((VLOOKUP(W73,impact_ENG!A:F,6,TRUE)),"")</f>
        <v/>
      </c>
      <c r="AH73" s="9" t="str">
        <f t="shared" si="1"/>
        <v>- Access Control: Bypass Protection Mechanism: An attacker could stay logged for long, which could reuse old or deleted IDs and direct references.
</v>
      </c>
      <c r="AI73" s="9"/>
      <c r="AJ73" s="6"/>
      <c r="AK73" s="6"/>
    </row>
    <row r="74" ht="15.75" customHeight="1">
      <c r="A74" s="6" t="s">
        <v>165</v>
      </c>
      <c r="B74" s="12" t="s">
        <v>467</v>
      </c>
      <c r="C74" s="6" t="s">
        <v>445</v>
      </c>
      <c r="D74" s="6" t="s">
        <v>438</v>
      </c>
      <c r="E74" s="6" t="s">
        <v>468</v>
      </c>
      <c r="F74" s="6">
        <v>613.0</v>
      </c>
      <c r="G74" s="6" t="s">
        <v>469</v>
      </c>
      <c r="H74" s="7">
        <v>105.0</v>
      </c>
      <c r="I74" s="7" t="s">
        <v>441</v>
      </c>
      <c r="J74" s="6" t="s">
        <v>470</v>
      </c>
      <c r="K74" s="8" t="s">
        <v>471</v>
      </c>
      <c r="L74" s="6"/>
      <c r="M74" s="9"/>
      <c r="N74" s="10">
        <f>IFERROR(__xludf.DUMMYFUNCTION("SPLIT(H74,"","",,TRUE)"),105.0)</f>
        <v>105</v>
      </c>
      <c r="O74" s="10"/>
      <c r="P74" s="10"/>
      <c r="Q74" s="10"/>
      <c r="R74" s="10"/>
      <c r="S74" s="10"/>
      <c r="T74" s="10"/>
      <c r="U74" s="10"/>
      <c r="V74" s="10"/>
      <c r="W74" s="10"/>
      <c r="X74" s="11" t="str">
        <f>IFERROR((VLOOKUP(N74,impact_ENG!A:F,6,TRUE)),"")</f>
        <v>- Access Control: Bypass Protection Mechanism: An attacker could stay logged for long, which could reuse old or deleted IDs and direct references.</v>
      </c>
      <c r="Y74" s="9" t="str">
        <f>IFERROR((VLOOKUP(O74,impact_ENG!A:F,6,TRUE)),"")</f>
        <v/>
      </c>
      <c r="Z74" s="9" t="str">
        <f>IFERROR((VLOOKUP(P74,impact_ENG!A:F,6,TRUE)),"")</f>
        <v/>
      </c>
      <c r="AA74" s="9" t="str">
        <f>IFERROR((VLOOKUP(Q74,impact_ENG!A:F,6,TRUE)),"")</f>
        <v/>
      </c>
      <c r="AB74" s="9" t="str">
        <f>IFERROR((VLOOKUP(R74,impact_ENG!A:F,6,TRUE)),"")</f>
        <v/>
      </c>
      <c r="AC74" s="9" t="str">
        <f>IFERROR((VLOOKUP(S74,impact_ENG!A:F,6,TRUE)),"")</f>
        <v/>
      </c>
      <c r="AD74" s="9" t="str">
        <f>IFERROR((VLOOKUP(T74,impact_ENG!A:F,6,TRUE)),"")</f>
        <v/>
      </c>
      <c r="AE74" s="9" t="str">
        <f>IFERROR((VLOOKUP(U74,impact_ENG!A:F,6,TRUE)),"")</f>
        <v/>
      </c>
      <c r="AF74" s="9" t="str">
        <f>IFERROR((VLOOKUP(V74,impact_ENG!A:F,6,TRUE)),"")</f>
        <v/>
      </c>
      <c r="AG74" s="9" t="str">
        <f>IFERROR((VLOOKUP(W74,impact_ENG!A:F,6,TRUE)),"")</f>
        <v/>
      </c>
      <c r="AH74" s="9" t="str">
        <f t="shared" si="1"/>
        <v>- Access Control: Bypass Protection Mechanism: An attacker could stay logged for long, which could reuse old or deleted IDs and direct references.
</v>
      </c>
      <c r="AI74" s="9"/>
      <c r="AJ74" s="6"/>
      <c r="AK74" s="6"/>
    </row>
    <row r="75" ht="15.75" customHeight="1">
      <c r="A75" s="6" t="s">
        <v>108</v>
      </c>
      <c r="B75" s="12" t="s">
        <v>472</v>
      </c>
      <c r="C75" s="6" t="s">
        <v>473</v>
      </c>
      <c r="D75" s="6" t="s">
        <v>438</v>
      </c>
      <c r="E75" s="6" t="s">
        <v>474</v>
      </c>
      <c r="F75" s="6" t="s">
        <v>475</v>
      </c>
      <c r="G75" s="6" t="s">
        <v>476</v>
      </c>
      <c r="H75" s="7">
        <v>105.0</v>
      </c>
      <c r="I75" s="7" t="s">
        <v>441</v>
      </c>
      <c r="J75" s="6" t="s">
        <v>477</v>
      </c>
      <c r="K75" s="8" t="s">
        <v>478</v>
      </c>
      <c r="L75" s="6"/>
      <c r="M75" s="9"/>
      <c r="N75" s="10">
        <f>IFERROR(__xludf.DUMMYFUNCTION("SPLIT(H75,"","",,TRUE)"),105.0)</f>
        <v>105</v>
      </c>
      <c r="O75" s="10"/>
      <c r="P75" s="10"/>
      <c r="Q75" s="10"/>
      <c r="R75" s="10"/>
      <c r="S75" s="10"/>
      <c r="T75" s="10"/>
      <c r="U75" s="10"/>
      <c r="V75" s="10"/>
      <c r="W75" s="10"/>
      <c r="X75" s="11" t="str">
        <f>IFERROR((VLOOKUP(N75,impact_ENG!A:F,6,TRUE)),"")</f>
        <v>- Access Control: Bypass Protection Mechanism: An attacker could stay logged for long, which could reuse old or deleted IDs and direct references.</v>
      </c>
      <c r="Y75" s="9" t="str">
        <f>IFERROR((VLOOKUP(O75,impact_ENG!A:F,6,TRUE)),"")</f>
        <v/>
      </c>
      <c r="Z75" s="9" t="str">
        <f>IFERROR((VLOOKUP(P75,impact_ENG!A:F,6,TRUE)),"")</f>
        <v/>
      </c>
      <c r="AA75" s="9" t="str">
        <f>IFERROR((VLOOKUP(Q75,impact_ENG!A:F,6,TRUE)),"")</f>
        <v/>
      </c>
      <c r="AB75" s="9" t="str">
        <f>IFERROR((VLOOKUP(R75,impact_ENG!A:F,6,TRUE)),"")</f>
        <v/>
      </c>
      <c r="AC75" s="9" t="str">
        <f>IFERROR((VLOOKUP(S75,impact_ENG!A:F,6,TRUE)),"")</f>
        <v/>
      </c>
      <c r="AD75" s="9" t="str">
        <f>IFERROR((VLOOKUP(T75,impact_ENG!A:F,6,TRUE)),"")</f>
        <v/>
      </c>
      <c r="AE75" s="9" t="str">
        <f>IFERROR((VLOOKUP(U75,impact_ENG!A:F,6,TRUE)),"")</f>
        <v/>
      </c>
      <c r="AF75" s="9" t="str">
        <f>IFERROR((VLOOKUP(V75,impact_ENG!A:F,6,TRUE)),"")</f>
        <v/>
      </c>
      <c r="AG75" s="9" t="str">
        <f>IFERROR((VLOOKUP(W75,impact_ENG!A:F,6,TRUE)),"")</f>
        <v/>
      </c>
      <c r="AH75" s="9" t="str">
        <f t="shared" si="1"/>
        <v>- Access Control: Bypass Protection Mechanism: An attacker could stay logged for long, which could reuse old or deleted IDs and direct references.
</v>
      </c>
      <c r="AI75" s="9"/>
      <c r="AJ75" s="6"/>
      <c r="AK75" s="6"/>
    </row>
    <row r="76" ht="15.75" customHeight="1">
      <c r="A76" s="6" t="s">
        <v>410</v>
      </c>
      <c r="B76" s="12" t="s">
        <v>479</v>
      </c>
      <c r="C76" s="6" t="s">
        <v>480</v>
      </c>
      <c r="D76" s="6" t="s">
        <v>438</v>
      </c>
      <c r="E76" s="6" t="s">
        <v>481</v>
      </c>
      <c r="F76" s="6">
        <v>352.0</v>
      </c>
      <c r="G76" s="6" t="s">
        <v>482</v>
      </c>
      <c r="H76" s="7">
        <v>7.0</v>
      </c>
      <c r="I76" s="7" t="s">
        <v>483</v>
      </c>
      <c r="J76" s="6" t="s">
        <v>484</v>
      </c>
      <c r="K76" s="6" t="s">
        <v>485</v>
      </c>
      <c r="L76" s="6"/>
      <c r="M76" s="9"/>
      <c r="N76" s="10">
        <f>IFERROR(__xludf.DUMMYFUNCTION("SPLIT(H76,"","",,TRUE)"),7.0)</f>
        <v>7</v>
      </c>
      <c r="O76" s="10"/>
      <c r="P76" s="10"/>
      <c r="Q76" s="10"/>
      <c r="R76" s="10"/>
      <c r="S76" s="10"/>
      <c r="T76" s="10"/>
      <c r="U76" s="10"/>
      <c r="V76" s="10"/>
      <c r="W76" s="10"/>
      <c r="X76" s="11" t="str">
        <f>IFERROR((VLOOKUP(N76,impact_ENG!A:F,6,TRUE)),"")</f>
        <v>-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v>
      </c>
      <c r="Y76" s="9" t="str">
        <f>IFERROR((VLOOKUP(O76,impact_ENG!A:F,6,TRUE)),"")</f>
        <v/>
      </c>
      <c r="Z76" s="9" t="str">
        <f>IFERROR((VLOOKUP(P76,impact_ENG!A:F,6,TRUE)),"")</f>
        <v/>
      </c>
      <c r="AA76" s="9" t="str">
        <f>IFERROR((VLOOKUP(Q76,impact_ENG!A:F,6,TRUE)),"")</f>
        <v/>
      </c>
      <c r="AB76" s="9" t="str">
        <f>IFERROR((VLOOKUP(R76,impact_ENG!A:F,6,TRUE)),"")</f>
        <v/>
      </c>
      <c r="AC76" s="9" t="str">
        <f>IFERROR((VLOOKUP(S76,impact_ENG!A:F,6,TRUE)),"")</f>
        <v/>
      </c>
      <c r="AD76" s="9" t="str">
        <f>IFERROR((VLOOKUP(T76,impact_ENG!A:F,6,TRUE)),"")</f>
        <v/>
      </c>
      <c r="AE76" s="9" t="str">
        <f>IFERROR((VLOOKUP(U76,impact_ENG!A:F,6,TRUE)),"")</f>
        <v/>
      </c>
      <c r="AF76" s="9" t="str">
        <f>IFERROR((VLOOKUP(V76,impact_ENG!A:F,6,TRUE)),"")</f>
        <v/>
      </c>
      <c r="AG76" s="9" t="str">
        <f>IFERROR((VLOOKUP(W76,impact_ENG!A:F,6,TRUE)),"")</f>
        <v/>
      </c>
      <c r="AH76" s="9" t="str">
        <f t="shared" si="1"/>
        <v>-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
</v>
      </c>
      <c r="AI76" s="9"/>
      <c r="AJ76" s="6"/>
      <c r="AK76" s="6"/>
    </row>
    <row r="77" ht="15.75" customHeight="1">
      <c r="A77" s="6" t="s">
        <v>410</v>
      </c>
      <c r="B77" s="6"/>
      <c r="C77" s="6" t="s">
        <v>480</v>
      </c>
      <c r="D77" s="6" t="s">
        <v>438</v>
      </c>
      <c r="E77" s="6" t="s">
        <v>486</v>
      </c>
      <c r="F77" s="6">
        <v>352.0</v>
      </c>
      <c r="G77" s="6" t="s">
        <v>482</v>
      </c>
      <c r="H77" s="7">
        <v>7.0</v>
      </c>
      <c r="I77" s="7" t="s">
        <v>483</v>
      </c>
      <c r="J77" s="6" t="s">
        <v>487</v>
      </c>
      <c r="K77" s="6" t="s">
        <v>485</v>
      </c>
      <c r="L77" s="6"/>
      <c r="M77" s="9"/>
      <c r="N77" s="10">
        <f>IFERROR(__xludf.DUMMYFUNCTION("SPLIT(H77,"","",,TRUE)"),7.0)</f>
        <v>7</v>
      </c>
      <c r="O77" s="10"/>
      <c r="P77" s="10"/>
      <c r="Q77" s="10"/>
      <c r="R77" s="10"/>
      <c r="S77" s="10"/>
      <c r="T77" s="10"/>
      <c r="U77" s="10"/>
      <c r="V77" s="10"/>
      <c r="W77" s="10"/>
      <c r="X77" s="11" t="str">
        <f>IFERROR((VLOOKUP(N77,impact_ENG!A:F,6,TRUE)),"")</f>
        <v>-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v>
      </c>
      <c r="Y77" s="9" t="str">
        <f>IFERROR((VLOOKUP(O77,impact_ENG!A:F,6,TRUE)),"")</f>
        <v/>
      </c>
      <c r="Z77" s="9" t="str">
        <f>IFERROR((VLOOKUP(P77,impact_ENG!A:F,6,TRUE)),"")</f>
        <v/>
      </c>
      <c r="AA77" s="9" t="str">
        <f>IFERROR((VLOOKUP(Q77,impact_ENG!A:F,6,TRUE)),"")</f>
        <v/>
      </c>
      <c r="AB77" s="9" t="str">
        <f>IFERROR((VLOOKUP(R77,impact_ENG!A:F,6,TRUE)),"")</f>
        <v/>
      </c>
      <c r="AC77" s="9" t="str">
        <f>IFERROR((VLOOKUP(S77,impact_ENG!A:F,6,TRUE)),"")</f>
        <v/>
      </c>
      <c r="AD77" s="9" t="str">
        <f>IFERROR((VLOOKUP(T77,impact_ENG!A:F,6,TRUE)),"")</f>
        <v/>
      </c>
      <c r="AE77" s="9" t="str">
        <f>IFERROR((VLOOKUP(U77,impact_ENG!A:F,6,TRUE)),"")</f>
        <v/>
      </c>
      <c r="AF77" s="9" t="str">
        <f>IFERROR((VLOOKUP(V77,impact_ENG!A:F,6,TRUE)),"")</f>
        <v/>
      </c>
      <c r="AG77" s="9" t="str">
        <f>IFERROR((VLOOKUP(W77,impact_ENG!A:F,6,TRUE)),"")</f>
        <v/>
      </c>
      <c r="AH77" s="9" t="str">
        <f t="shared" si="1"/>
        <v>-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
</v>
      </c>
      <c r="AI77" s="9"/>
      <c r="AJ77" s="6"/>
      <c r="AK77" s="6"/>
    </row>
    <row r="78" ht="15.75" customHeight="1">
      <c r="A78" s="6" t="s">
        <v>403</v>
      </c>
      <c r="B78" s="6"/>
      <c r="C78" s="6" t="s">
        <v>488</v>
      </c>
      <c r="D78" s="6" t="s">
        <v>438</v>
      </c>
      <c r="E78" s="6" t="s">
        <v>489</v>
      </c>
      <c r="F78" s="6">
        <v>287.0</v>
      </c>
      <c r="G78" s="6" t="s">
        <v>490</v>
      </c>
      <c r="H78" s="7">
        <v>8.0</v>
      </c>
      <c r="I78" s="7" t="s">
        <v>302</v>
      </c>
      <c r="J78" s="6" t="s">
        <v>491</v>
      </c>
      <c r="K78" s="8" t="s">
        <v>492</v>
      </c>
      <c r="L78" s="6"/>
      <c r="M78" s="9"/>
      <c r="N78" s="10">
        <f>IFERROR(__xludf.DUMMYFUNCTION("SPLIT(H78,"","",,TRUE)"),8.0)</f>
        <v>8</v>
      </c>
      <c r="O78" s="10"/>
      <c r="P78" s="10"/>
      <c r="Q78" s="10"/>
      <c r="R78" s="10"/>
      <c r="S78" s="10"/>
      <c r="T78" s="10"/>
      <c r="U78" s="10"/>
      <c r="V78" s="10"/>
      <c r="W78" s="10"/>
      <c r="X78" s="11" t="str">
        <f>IFERROR((VLOOKUP(N78,impact_ENG!A:F,6,TRUE)),"")</f>
        <v>- Access Control: Execute Unauthorized Code or Commands: This weakness can lead to the exposure of resources or functionality to unintended actors, possibly providing attackers with sensitive information or even execute arbitrary code.</v>
      </c>
      <c r="Y78" s="9" t="str">
        <f>IFERROR((VLOOKUP(O78,impact_ENG!A:F,6,TRUE)),"")</f>
        <v/>
      </c>
      <c r="Z78" s="9" t="str">
        <f>IFERROR((VLOOKUP(P78,impact_ENG!A:F,6,TRUE)),"")</f>
        <v/>
      </c>
      <c r="AA78" s="9" t="str">
        <f>IFERROR((VLOOKUP(Q78,impact_ENG!A:F,6,TRUE)),"")</f>
        <v/>
      </c>
      <c r="AB78" s="9" t="str">
        <f>IFERROR((VLOOKUP(R78,impact_ENG!A:F,6,TRUE)),"")</f>
        <v/>
      </c>
      <c r="AC78" s="9" t="str">
        <f>IFERROR((VLOOKUP(S78,impact_ENG!A:F,6,TRUE)),"")</f>
        <v/>
      </c>
      <c r="AD78" s="9" t="str">
        <f>IFERROR((VLOOKUP(T78,impact_ENG!A:F,6,TRUE)),"")</f>
        <v/>
      </c>
      <c r="AE78" s="9" t="str">
        <f>IFERROR((VLOOKUP(U78,impact_ENG!A:F,6,TRUE)),"")</f>
        <v/>
      </c>
      <c r="AF78" s="9" t="str">
        <f>IFERROR((VLOOKUP(V78,impact_ENG!A:F,6,TRUE)),"")</f>
        <v/>
      </c>
      <c r="AG78" s="9" t="str">
        <f>IFERROR((VLOOKUP(W78,impact_ENG!A:F,6,TRUE)),"")</f>
        <v/>
      </c>
      <c r="AH78" s="9" t="str">
        <f t="shared" si="1"/>
        <v>- Access Control: Execute Unauthorized Code or Commands: This weakness can lead to the exposure of resources or functionality to unintended actors, possibly providing attackers with sensitive information or even execute arbitrary code.
</v>
      </c>
      <c r="AI78" s="9"/>
      <c r="AJ78" s="6"/>
      <c r="AK78" s="6"/>
    </row>
    <row r="79" ht="15.75" customHeight="1">
      <c r="A79" s="6" t="s">
        <v>403</v>
      </c>
      <c r="B79" s="6"/>
      <c r="C79" s="6" t="s">
        <v>493</v>
      </c>
      <c r="D79" s="6" t="s">
        <v>438</v>
      </c>
      <c r="E79" s="6" t="s">
        <v>494</v>
      </c>
      <c r="F79" s="6">
        <v>1018.0</v>
      </c>
      <c r="G79" s="6" t="s">
        <v>495</v>
      </c>
      <c r="H79" s="7">
        <v>105.0</v>
      </c>
      <c r="I79" s="7" t="s">
        <v>441</v>
      </c>
      <c r="J79" s="6" t="s">
        <v>496</v>
      </c>
      <c r="K79" s="8" t="s">
        <v>497</v>
      </c>
      <c r="L79" s="6"/>
      <c r="M79" s="9"/>
      <c r="N79" s="10">
        <f>IFERROR(__xludf.DUMMYFUNCTION("SPLIT(H79,"","",,TRUE)"),105.0)</f>
        <v>105</v>
      </c>
      <c r="O79" s="10"/>
      <c r="P79" s="10"/>
      <c r="Q79" s="10"/>
      <c r="R79" s="10"/>
      <c r="S79" s="10"/>
      <c r="T79" s="10"/>
      <c r="U79" s="10"/>
      <c r="V79" s="10"/>
      <c r="W79" s="10"/>
      <c r="X79" s="11" t="str">
        <f>IFERROR((VLOOKUP(N79,impact_ENG!A:F,6,TRUE)),"")</f>
        <v>- Access Control: Bypass Protection Mechanism: An attacker could stay logged for long, which could reuse old or deleted IDs and direct references.</v>
      </c>
      <c r="Y79" s="9" t="str">
        <f>IFERROR((VLOOKUP(O79,impact_ENG!A:F,6,TRUE)),"")</f>
        <v/>
      </c>
      <c r="Z79" s="9" t="str">
        <f>IFERROR((VLOOKUP(P79,impact_ENG!A:F,6,TRUE)),"")</f>
        <v/>
      </c>
      <c r="AA79" s="9" t="str">
        <f>IFERROR((VLOOKUP(Q79,impact_ENG!A:F,6,TRUE)),"")</f>
        <v/>
      </c>
      <c r="AB79" s="9" t="str">
        <f>IFERROR((VLOOKUP(R79,impact_ENG!A:F,6,TRUE)),"")</f>
        <v/>
      </c>
      <c r="AC79" s="9" t="str">
        <f>IFERROR((VLOOKUP(S79,impact_ENG!A:F,6,TRUE)),"")</f>
        <v/>
      </c>
      <c r="AD79" s="9" t="str">
        <f>IFERROR((VLOOKUP(T79,impact_ENG!A:F,6,TRUE)),"")</f>
        <v/>
      </c>
      <c r="AE79" s="9" t="str">
        <f>IFERROR((VLOOKUP(U79,impact_ENG!A:F,6,TRUE)),"")</f>
        <v/>
      </c>
      <c r="AF79" s="9" t="str">
        <f>IFERROR((VLOOKUP(V79,impact_ENG!A:F,6,TRUE)),"")</f>
        <v/>
      </c>
      <c r="AG79" s="9" t="str">
        <f>IFERROR((VLOOKUP(W79,impact_ENG!A:F,6,TRUE)),"")</f>
        <v/>
      </c>
      <c r="AH79" s="9" t="str">
        <f t="shared" si="1"/>
        <v>- Access Control: Bypass Protection Mechanism: An attacker could stay logged for long, which could reuse old or deleted IDs and direct references.
</v>
      </c>
      <c r="AI79" s="9"/>
      <c r="AJ79" s="6"/>
      <c r="AK79" s="6"/>
    </row>
    <row r="80" ht="15.75" customHeight="1">
      <c r="A80" s="6" t="s">
        <v>403</v>
      </c>
      <c r="B80" s="6"/>
      <c r="C80" s="6" t="s">
        <v>498</v>
      </c>
      <c r="D80" s="6" t="s">
        <v>438</v>
      </c>
      <c r="E80" s="6" t="s">
        <v>499</v>
      </c>
      <c r="F80" s="6" t="s">
        <v>475</v>
      </c>
      <c r="G80" s="6" t="s">
        <v>500</v>
      </c>
      <c r="H80" s="7">
        <v>105.0</v>
      </c>
      <c r="I80" s="7" t="s">
        <v>441</v>
      </c>
      <c r="J80" s="6" t="s">
        <v>501</v>
      </c>
      <c r="K80" s="8" t="s">
        <v>502</v>
      </c>
      <c r="L80" s="6"/>
      <c r="M80" s="9"/>
      <c r="N80" s="10">
        <f>IFERROR(__xludf.DUMMYFUNCTION("SPLIT(H80,"","",,TRUE)"),105.0)</f>
        <v>105</v>
      </c>
      <c r="O80" s="10"/>
      <c r="P80" s="10"/>
      <c r="Q80" s="10"/>
      <c r="R80" s="10"/>
      <c r="S80" s="10"/>
      <c r="T80" s="10"/>
      <c r="U80" s="10"/>
      <c r="V80" s="10"/>
      <c r="W80" s="10"/>
      <c r="X80" s="11" t="str">
        <f>IFERROR((VLOOKUP(N80,impact_ENG!A:F,6,TRUE)),"")</f>
        <v>- Access Control: Bypass Protection Mechanism: An attacker could stay logged for long, which could reuse old or deleted IDs and direct references.</v>
      </c>
      <c r="Y80" s="9" t="str">
        <f>IFERROR((VLOOKUP(O80,impact_ENG!A:F,6,TRUE)),"")</f>
        <v/>
      </c>
      <c r="Z80" s="9" t="str">
        <f>IFERROR((VLOOKUP(P80,impact_ENG!A:F,6,TRUE)),"")</f>
        <v/>
      </c>
      <c r="AA80" s="9" t="str">
        <f>IFERROR((VLOOKUP(Q80,impact_ENG!A:F,6,TRUE)),"")</f>
        <v/>
      </c>
      <c r="AB80" s="9" t="str">
        <f>IFERROR((VLOOKUP(R80,impact_ENG!A:F,6,TRUE)),"")</f>
        <v/>
      </c>
      <c r="AC80" s="9" t="str">
        <f>IFERROR((VLOOKUP(S80,impact_ENG!A:F,6,TRUE)),"")</f>
        <v/>
      </c>
      <c r="AD80" s="9" t="str">
        <f>IFERROR((VLOOKUP(T80,impact_ENG!A:F,6,TRUE)),"")</f>
        <v/>
      </c>
      <c r="AE80" s="9" t="str">
        <f>IFERROR((VLOOKUP(U80,impact_ENG!A:F,6,TRUE)),"")</f>
        <v/>
      </c>
      <c r="AF80" s="9" t="str">
        <f>IFERROR((VLOOKUP(V80,impact_ENG!A:F,6,TRUE)),"")</f>
        <v/>
      </c>
      <c r="AG80" s="9" t="str">
        <f>IFERROR((VLOOKUP(W80,impact_ENG!A:F,6,TRUE)),"")</f>
        <v/>
      </c>
      <c r="AH80" s="9" t="str">
        <f t="shared" si="1"/>
        <v>- Access Control: Bypass Protection Mechanism: An attacker could stay logged for long, which could reuse old or deleted IDs and direct references.
</v>
      </c>
      <c r="AI80" s="9"/>
      <c r="AJ80" s="6"/>
      <c r="AK80" s="6"/>
    </row>
    <row r="81" ht="15.75" customHeight="1">
      <c r="A81" s="6" t="s">
        <v>403</v>
      </c>
      <c r="B81" s="12" t="s">
        <v>503</v>
      </c>
      <c r="C81" s="6" t="s">
        <v>437</v>
      </c>
      <c r="D81" s="6" t="s">
        <v>438</v>
      </c>
      <c r="E81" s="6" t="s">
        <v>504</v>
      </c>
      <c r="F81" s="6" t="s">
        <v>505</v>
      </c>
      <c r="G81" s="6" t="s">
        <v>506</v>
      </c>
      <c r="H81" s="7">
        <v>105.0</v>
      </c>
      <c r="I81" s="7" t="s">
        <v>441</v>
      </c>
      <c r="J81" s="6" t="s">
        <v>507</v>
      </c>
      <c r="K81" s="8" t="s">
        <v>508</v>
      </c>
      <c r="L81" s="6"/>
      <c r="M81" s="9"/>
      <c r="N81" s="10">
        <f>IFERROR(__xludf.DUMMYFUNCTION("SPLIT(H81,"","",,TRUE)"),105.0)</f>
        <v>105</v>
      </c>
      <c r="O81" s="10"/>
      <c r="P81" s="10"/>
      <c r="Q81" s="10"/>
      <c r="R81" s="10"/>
      <c r="S81" s="10"/>
      <c r="T81" s="10"/>
      <c r="U81" s="10"/>
      <c r="V81" s="10"/>
      <c r="W81" s="10"/>
      <c r="X81" s="11" t="str">
        <f>IFERROR((VLOOKUP(N81,impact_ENG!A:F,6,TRUE)),"")</f>
        <v>- Access Control: Bypass Protection Mechanism: An attacker could stay logged for long, which could reuse old or deleted IDs and direct references.</v>
      </c>
      <c r="Y81" s="9" t="str">
        <f>IFERROR((VLOOKUP(O81,impact_ENG!A:F,6,TRUE)),"")</f>
        <v/>
      </c>
      <c r="Z81" s="9" t="str">
        <f>IFERROR((VLOOKUP(P81,impact_ENG!A:F,6,TRUE)),"")</f>
        <v/>
      </c>
      <c r="AA81" s="9" t="str">
        <f>IFERROR((VLOOKUP(Q81,impact_ENG!A:F,6,TRUE)),"")</f>
        <v/>
      </c>
      <c r="AB81" s="9" t="str">
        <f>IFERROR((VLOOKUP(R81,impact_ENG!A:F,6,TRUE)),"")</f>
        <v/>
      </c>
      <c r="AC81" s="9" t="str">
        <f>IFERROR((VLOOKUP(S81,impact_ENG!A:F,6,TRUE)),"")</f>
        <v/>
      </c>
      <c r="AD81" s="9" t="str">
        <f>IFERROR((VLOOKUP(T81,impact_ENG!A:F,6,TRUE)),"")</f>
        <v/>
      </c>
      <c r="AE81" s="9" t="str">
        <f>IFERROR((VLOOKUP(U81,impact_ENG!A:F,6,TRUE)),"")</f>
        <v/>
      </c>
      <c r="AF81" s="9" t="str">
        <f>IFERROR((VLOOKUP(V81,impact_ENG!A:F,6,TRUE)),"")</f>
        <v/>
      </c>
      <c r="AG81" s="9" t="str">
        <f>IFERROR((VLOOKUP(W81,impact_ENG!A:F,6,TRUE)),"")</f>
        <v/>
      </c>
      <c r="AH81" s="9" t="str">
        <f t="shared" si="1"/>
        <v>- Access Control: Bypass Protection Mechanism: An attacker could stay logged for long, which could reuse old or deleted IDs and direct references.
</v>
      </c>
      <c r="AI81" s="9"/>
      <c r="AJ81" s="6"/>
      <c r="AK81" s="6"/>
    </row>
    <row r="82" ht="15.75" customHeight="1">
      <c r="A82" s="6" t="s">
        <v>410</v>
      </c>
      <c r="B82" s="13" t="s">
        <v>509</v>
      </c>
      <c r="C82" s="13"/>
      <c r="D82" s="6" t="s">
        <v>510</v>
      </c>
      <c r="E82" s="14" t="s">
        <v>511</v>
      </c>
      <c r="F82" s="14" t="s">
        <v>512</v>
      </c>
      <c r="G82" s="14" t="s">
        <v>513</v>
      </c>
      <c r="H82" s="15" t="s">
        <v>514</v>
      </c>
      <c r="I82" s="15" t="s">
        <v>515</v>
      </c>
      <c r="J82" s="14" t="s">
        <v>516</v>
      </c>
      <c r="K82" s="14" t="s">
        <v>517</v>
      </c>
      <c r="L82" s="14"/>
      <c r="M82" s="16"/>
      <c r="N82" s="10">
        <f>IFERROR(__xludf.DUMMYFUNCTION("SPLIT(H82,"","",,TRUE)"),24.0)</f>
        <v>24</v>
      </c>
      <c r="O82" s="17">
        <f>IFERROR(__xludf.DUMMYFUNCTION("""COMPUTED_VALUE"""),32.0)</f>
        <v>32</v>
      </c>
      <c r="P82" s="17"/>
      <c r="Q82" s="17"/>
      <c r="R82" s="17"/>
      <c r="S82" s="17"/>
      <c r="T82" s="17"/>
      <c r="U82" s="17"/>
      <c r="V82" s="17"/>
      <c r="W82" s="17"/>
      <c r="X82" s="11" t="str">
        <f>IFERROR((VLOOKUP(N82,impact_ENG!A:F,6,TRUE)),"")</f>
        <v>- Availability: DoS: Crash, Exit, or Restart: Client-side validation checks can be easily bypassed, allowing malformed or unexpected input to pass into the application, potentially as trusted data. This may lead to unexpected states, behaviours and possibly a resulting crash.</v>
      </c>
      <c r="Y82" s="9" t="str">
        <f>IFERROR((VLOOKUP(O82,impact_ENG!A:F,6,TRUE)),"")</f>
        <v>- Availability: Execute Unauthorized Code or Commands: An attacker could use malicious input to modify data or possibly alter control flow in unexpected ways, including arbitrary command execution.</v>
      </c>
      <c r="Z82" s="9" t="str">
        <f>IFERROR((VLOOKUP(P82,impact_ENG!A:F,6,TRUE)),"")</f>
        <v/>
      </c>
      <c r="AA82" s="9" t="str">
        <f>IFERROR((VLOOKUP(Q82,impact_ENG!A:F,6,TRUE)),"")</f>
        <v/>
      </c>
      <c r="AB82" s="9" t="str">
        <f>IFERROR((VLOOKUP(R82,impact_ENG!A:F,6,TRUE)),"")</f>
        <v/>
      </c>
      <c r="AC82" s="9" t="str">
        <f>IFERROR((VLOOKUP(S82,impact_ENG!A:F,6,TRUE)),"")</f>
        <v/>
      </c>
      <c r="AD82" s="9" t="str">
        <f>IFERROR((VLOOKUP(T82,impact_ENG!A:F,6,TRUE)),"")</f>
        <v/>
      </c>
      <c r="AE82" s="9" t="str">
        <f>IFERROR((VLOOKUP(U82,impact_ENG!A:F,6,TRUE)),"")</f>
        <v/>
      </c>
      <c r="AF82" s="9" t="str">
        <f>IFERROR((VLOOKUP(V82,impact_ENG!A:F,6,TRUE)),"")</f>
        <v/>
      </c>
      <c r="AG82" s="9" t="str">
        <f>IFERROR((VLOOKUP(W82,impact_ENG!A:F,6,TRUE)),"")</f>
        <v/>
      </c>
      <c r="AH82" s="9" t="str">
        <f t="shared" si="1"/>
        <v>- Availability: DoS: Crash, Exit, or Restart: Client-side validation checks can be easily bypassed, allowing malformed or unexpected input to pass into the application, potentially as trusted data. This may lead to unexpected states, behaviours and possibly a resulting crash.
- Availability: Execute Unauthorized Code or Commands: An attacker could use malicious input to modify data or possibly alter control flow in unexpected ways, including arbitrary command execution.
</v>
      </c>
      <c r="AI82" s="16"/>
      <c r="AJ82" s="14"/>
      <c r="AK82" s="14"/>
    </row>
    <row r="83" ht="15.75" customHeight="1">
      <c r="A83" s="6" t="s">
        <v>410</v>
      </c>
      <c r="B83" s="12" t="s">
        <v>518</v>
      </c>
      <c r="C83" s="6" t="s">
        <v>519</v>
      </c>
      <c r="D83" s="6" t="s">
        <v>510</v>
      </c>
      <c r="E83" s="6" t="s">
        <v>520</v>
      </c>
      <c r="F83" s="6">
        <v>79.0</v>
      </c>
      <c r="G83" s="6" t="s">
        <v>521</v>
      </c>
      <c r="H83" s="7" t="s">
        <v>522</v>
      </c>
      <c r="I83" s="7" t="s">
        <v>523</v>
      </c>
      <c r="J83" s="6" t="s">
        <v>524</v>
      </c>
      <c r="K83" s="8" t="s">
        <v>525</v>
      </c>
      <c r="L83" s="6"/>
      <c r="M83" s="9"/>
      <c r="N83" s="10">
        <f>IFERROR(__xludf.DUMMYFUNCTION("SPLIT(H83,"","",,TRUE)"),43.0)</f>
        <v>43</v>
      </c>
      <c r="O83" s="10">
        <f>IFERROR(__xludf.DUMMYFUNCTION("""COMPUTED_VALUE"""),34.0)</f>
        <v>34</v>
      </c>
      <c r="P83" s="10">
        <f>IFERROR(__xludf.DUMMYFUNCTION("""COMPUTED_VALUE"""),23.0)</f>
        <v>23</v>
      </c>
      <c r="Q83" s="10"/>
      <c r="R83" s="10"/>
      <c r="S83" s="10"/>
      <c r="T83" s="10"/>
      <c r="U83" s="10"/>
      <c r="V83" s="10"/>
      <c r="W83" s="10"/>
      <c r="X83" s="11" t="str">
        <f>IFERROR((VLOOKUP(N83,impact_ENG!A:F,6,TRUE)),"")</f>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v>
      </c>
      <c r="Y83" s="9" t="str">
        <f>IFERROR((VLOOKUP(O83,impact_ENG!A:F,6,TRUE)),"")</f>
        <v>- Availability: Execute Unauthorized Code or Commands: In some circumstances it may be possible to run arbitrary code on a victim's computer when cross-site scripting is combined with other flaws.</v>
      </c>
      <c r="Z83" s="9" t="str">
        <f>IFERROR((VLOOKUP(P83,impact_ENG!A:F,6,TRUE)),"")</f>
        <v>-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v>
      </c>
      <c r="AA83" s="9" t="str">
        <f>IFERROR((VLOOKUP(Q83,impact_ENG!A:F,6,TRUE)),"")</f>
        <v/>
      </c>
      <c r="AB83" s="9" t="str">
        <f>IFERROR((VLOOKUP(R83,impact_ENG!A:F,6,TRUE)),"")</f>
        <v/>
      </c>
      <c r="AC83" s="9" t="str">
        <f>IFERROR((VLOOKUP(S83,impact_ENG!A:F,6,TRUE)),"")</f>
        <v/>
      </c>
      <c r="AD83" s="9" t="str">
        <f>IFERROR((VLOOKUP(T83,impact_ENG!A:F,6,TRUE)),"")</f>
        <v/>
      </c>
      <c r="AE83" s="9" t="str">
        <f>IFERROR((VLOOKUP(U83,impact_ENG!A:F,6,TRUE)),"")</f>
        <v/>
      </c>
      <c r="AF83" s="9" t="str">
        <f>IFERROR((VLOOKUP(V83,impact_ENG!A:F,6,TRUE)),"")</f>
        <v/>
      </c>
      <c r="AG83" s="9" t="str">
        <f>IFERROR((VLOOKUP(W83,impact_ENG!A:F,6,TRUE)),"")</f>
        <v/>
      </c>
      <c r="AH83" s="9" t="str">
        <f t="shared" si="1"/>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
- Availability: Execute Unauthorized Code or Commands: In some circumstances it may be possible to run arbitrary code on a victim's computer when cross-site scripting is combined with other flaws.
-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
</v>
      </c>
      <c r="AI83" s="9"/>
      <c r="AJ83" s="6"/>
      <c r="AK83" s="6"/>
    </row>
    <row r="84" ht="15.75" customHeight="1">
      <c r="A84" s="6" t="s">
        <v>410</v>
      </c>
      <c r="B84" s="12" t="s">
        <v>518</v>
      </c>
      <c r="C84" s="6" t="s">
        <v>519</v>
      </c>
      <c r="D84" s="6" t="s">
        <v>510</v>
      </c>
      <c r="E84" s="6" t="s">
        <v>526</v>
      </c>
      <c r="F84" s="6">
        <v>79.0</v>
      </c>
      <c r="G84" s="6" t="s">
        <v>527</v>
      </c>
      <c r="H84" s="7" t="s">
        <v>522</v>
      </c>
      <c r="I84" s="7" t="s">
        <v>523</v>
      </c>
      <c r="J84" s="6" t="s">
        <v>528</v>
      </c>
      <c r="K84" s="8" t="s">
        <v>525</v>
      </c>
      <c r="L84" s="6"/>
      <c r="M84" s="9"/>
      <c r="N84" s="10">
        <f>IFERROR(__xludf.DUMMYFUNCTION("SPLIT(H84,"","",,TRUE)"),43.0)</f>
        <v>43</v>
      </c>
      <c r="O84" s="10">
        <f>IFERROR(__xludf.DUMMYFUNCTION("""COMPUTED_VALUE"""),34.0)</f>
        <v>34</v>
      </c>
      <c r="P84" s="10">
        <f>IFERROR(__xludf.DUMMYFUNCTION("""COMPUTED_VALUE"""),23.0)</f>
        <v>23</v>
      </c>
      <c r="Q84" s="10"/>
      <c r="R84" s="10"/>
      <c r="S84" s="10"/>
      <c r="T84" s="10"/>
      <c r="U84" s="10"/>
      <c r="V84" s="10"/>
      <c r="W84" s="10"/>
      <c r="X84" s="11" t="str">
        <f>IFERROR((VLOOKUP(N84,impact_ENG!A:F,6,TRUE)),"")</f>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v>
      </c>
      <c r="Y84" s="9" t="str">
        <f>IFERROR((VLOOKUP(O84,impact_ENG!A:F,6,TRUE)),"")</f>
        <v>- Availability: Execute Unauthorized Code or Commands: In some circumstances it may be possible to run arbitrary code on a victim's computer when cross-site scripting is combined with other flaws.</v>
      </c>
      <c r="Z84" s="9" t="str">
        <f>IFERROR((VLOOKUP(P84,impact_ENG!A:F,6,TRUE)),"")</f>
        <v>-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v>
      </c>
      <c r="AA84" s="9" t="str">
        <f>IFERROR((VLOOKUP(Q84,impact_ENG!A:F,6,TRUE)),"")</f>
        <v/>
      </c>
      <c r="AB84" s="9" t="str">
        <f>IFERROR((VLOOKUP(R84,impact_ENG!A:F,6,TRUE)),"")</f>
        <v/>
      </c>
      <c r="AC84" s="9" t="str">
        <f>IFERROR((VLOOKUP(S84,impact_ENG!A:F,6,TRUE)),"")</f>
        <v/>
      </c>
      <c r="AD84" s="9" t="str">
        <f>IFERROR((VLOOKUP(T84,impact_ENG!A:F,6,TRUE)),"")</f>
        <v/>
      </c>
      <c r="AE84" s="9" t="str">
        <f>IFERROR((VLOOKUP(U84,impact_ENG!A:F,6,TRUE)),"")</f>
        <v/>
      </c>
      <c r="AF84" s="9" t="str">
        <f>IFERROR((VLOOKUP(V84,impact_ENG!A:F,6,TRUE)),"")</f>
        <v/>
      </c>
      <c r="AG84" s="9" t="str">
        <f>IFERROR((VLOOKUP(W84,impact_ENG!A:F,6,TRUE)),"")</f>
        <v/>
      </c>
      <c r="AH84" s="9" t="str">
        <f t="shared" si="1"/>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
- Availability: Execute Unauthorized Code or Commands: In some circumstances it may be possible to run arbitrary code on a victim's computer when cross-site scripting is combined with other flaws.
-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
</v>
      </c>
      <c r="AI84" s="9"/>
      <c r="AJ84" s="6"/>
      <c r="AK84" s="6"/>
    </row>
    <row r="85" ht="15.75" customHeight="1">
      <c r="A85" s="6" t="s">
        <v>529</v>
      </c>
      <c r="B85" s="12" t="s">
        <v>518</v>
      </c>
      <c r="C85" s="6" t="s">
        <v>530</v>
      </c>
      <c r="D85" s="6" t="s">
        <v>510</v>
      </c>
      <c r="E85" s="6" t="s">
        <v>531</v>
      </c>
      <c r="F85" s="6">
        <v>79.0</v>
      </c>
      <c r="G85" s="6" t="s">
        <v>532</v>
      </c>
      <c r="H85" s="7" t="s">
        <v>522</v>
      </c>
      <c r="I85" s="7" t="s">
        <v>523</v>
      </c>
      <c r="J85" s="6" t="s">
        <v>533</v>
      </c>
      <c r="K85" s="6" t="s">
        <v>534</v>
      </c>
      <c r="L85" s="6"/>
      <c r="M85" s="9"/>
      <c r="N85" s="10">
        <f>IFERROR(__xludf.DUMMYFUNCTION("SPLIT(H85,"","",,TRUE)"),43.0)</f>
        <v>43</v>
      </c>
      <c r="O85" s="10">
        <f>IFERROR(__xludf.DUMMYFUNCTION("""COMPUTED_VALUE"""),34.0)</f>
        <v>34</v>
      </c>
      <c r="P85" s="10">
        <f>IFERROR(__xludf.DUMMYFUNCTION("""COMPUTED_VALUE"""),23.0)</f>
        <v>23</v>
      </c>
      <c r="Q85" s="10"/>
      <c r="R85" s="10"/>
      <c r="S85" s="10"/>
      <c r="T85" s="10"/>
      <c r="U85" s="10"/>
      <c r="V85" s="10"/>
      <c r="W85" s="10"/>
      <c r="X85" s="11" t="str">
        <f>IFERROR((VLOOKUP(N85,impact_ENG!A:F,6,TRUE)),"")</f>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v>
      </c>
      <c r="Y85" s="9" t="str">
        <f>IFERROR((VLOOKUP(O85,impact_ENG!A:F,6,TRUE)),"")</f>
        <v>- Availability: Execute Unauthorized Code or Commands: In some circumstances it may be possible to run arbitrary code on a victim's computer when cross-site scripting is combined with other flaws.</v>
      </c>
      <c r="Z85" s="9" t="str">
        <f>IFERROR((VLOOKUP(P85,impact_ENG!A:F,6,TRUE)),"")</f>
        <v>-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v>
      </c>
      <c r="AA85" s="9" t="str">
        <f>IFERROR((VLOOKUP(Q85,impact_ENG!A:F,6,TRUE)),"")</f>
        <v/>
      </c>
      <c r="AB85" s="9" t="str">
        <f>IFERROR((VLOOKUP(R85,impact_ENG!A:F,6,TRUE)),"")</f>
        <v/>
      </c>
      <c r="AC85" s="9" t="str">
        <f>IFERROR((VLOOKUP(S85,impact_ENG!A:F,6,TRUE)),"")</f>
        <v/>
      </c>
      <c r="AD85" s="9" t="str">
        <f>IFERROR((VLOOKUP(T85,impact_ENG!A:F,6,TRUE)),"")</f>
        <v/>
      </c>
      <c r="AE85" s="9" t="str">
        <f>IFERROR((VLOOKUP(U85,impact_ENG!A:F,6,TRUE)),"")</f>
        <v/>
      </c>
      <c r="AF85" s="9" t="str">
        <f>IFERROR((VLOOKUP(V85,impact_ENG!A:F,6,TRUE)),"")</f>
        <v/>
      </c>
      <c r="AG85" s="9" t="str">
        <f>IFERROR((VLOOKUP(W85,impact_ENG!A:F,6,TRUE)),"")</f>
        <v/>
      </c>
      <c r="AH85" s="9" t="str">
        <f t="shared" si="1"/>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
- Availability: Execute Unauthorized Code or Commands: In some circumstances it may be possible to run arbitrary code on a victim's computer when cross-site scripting is combined with other flaws.
-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
</v>
      </c>
      <c r="AI85" s="9"/>
      <c r="AJ85" s="6"/>
      <c r="AK85" s="6"/>
    </row>
    <row r="86" ht="15.75" customHeight="1">
      <c r="A86" s="6" t="s">
        <v>410</v>
      </c>
      <c r="B86" s="6"/>
      <c r="C86" s="6" t="s">
        <v>535</v>
      </c>
      <c r="D86" s="6" t="s">
        <v>510</v>
      </c>
      <c r="E86" s="6" t="s">
        <v>536</v>
      </c>
      <c r="F86" s="6">
        <v>235.0</v>
      </c>
      <c r="G86" s="6" t="s">
        <v>537</v>
      </c>
      <c r="H86" s="7">
        <v>103.0</v>
      </c>
      <c r="I86" s="7" t="s">
        <v>538</v>
      </c>
      <c r="J86" s="6" t="s">
        <v>539</v>
      </c>
      <c r="K86" s="8" t="s">
        <v>540</v>
      </c>
      <c r="L86" s="6"/>
      <c r="M86" s="9"/>
      <c r="N86" s="10">
        <f>IFERROR(__xludf.DUMMYFUNCTION("SPLIT(H86,"","",,TRUE)"),103.0)</f>
        <v>103</v>
      </c>
      <c r="O86" s="10"/>
      <c r="P86" s="10"/>
      <c r="Q86" s="10"/>
      <c r="R86" s="10"/>
      <c r="S86" s="10"/>
      <c r="T86" s="10"/>
      <c r="U86" s="10"/>
      <c r="V86" s="10"/>
      <c r="W86" s="10"/>
      <c r="X86" s="11" t="str">
        <f>IFERROR((VLOOKUP(N86,impact_ENG!A:F,6,TRUE)),"")</f>
        <v>- Integrity: Unexpected State: An attacker could manipulate parameters in the application</v>
      </c>
      <c r="Y86" s="9" t="str">
        <f>IFERROR((VLOOKUP(O86,impact_ENG!A:F,6,TRUE)),"")</f>
        <v/>
      </c>
      <c r="Z86" s="9" t="str">
        <f>IFERROR((VLOOKUP(P86,impact_ENG!A:F,6,TRUE)),"")</f>
        <v/>
      </c>
      <c r="AA86" s="9" t="str">
        <f>IFERROR((VLOOKUP(Q86,impact_ENG!A:F,6,TRUE)),"")</f>
        <v/>
      </c>
      <c r="AB86" s="9" t="str">
        <f>IFERROR((VLOOKUP(R86,impact_ENG!A:F,6,TRUE)),"")</f>
        <v/>
      </c>
      <c r="AC86" s="9" t="str">
        <f>IFERROR((VLOOKUP(S86,impact_ENG!A:F,6,TRUE)),"")</f>
        <v/>
      </c>
      <c r="AD86" s="9" t="str">
        <f>IFERROR((VLOOKUP(T86,impact_ENG!A:F,6,TRUE)),"")</f>
        <v/>
      </c>
      <c r="AE86" s="9" t="str">
        <f>IFERROR((VLOOKUP(U86,impact_ENG!A:F,6,TRUE)),"")</f>
        <v/>
      </c>
      <c r="AF86" s="9" t="str">
        <f>IFERROR((VLOOKUP(V86,impact_ENG!A:F,6,TRUE)),"")</f>
        <v/>
      </c>
      <c r="AG86" s="9" t="str">
        <f>IFERROR((VLOOKUP(W86,impact_ENG!A:F,6,TRUE)),"")</f>
        <v/>
      </c>
      <c r="AH86" s="9" t="str">
        <f t="shared" si="1"/>
        <v>- Integrity: Unexpected State: An attacker could manipulate parameters in the application
</v>
      </c>
      <c r="AI86" s="9"/>
      <c r="AJ86" s="6"/>
      <c r="AK86" s="6"/>
    </row>
    <row r="87" ht="15.75" customHeight="1">
      <c r="A87" s="14" t="s">
        <v>529</v>
      </c>
      <c r="B87" s="12" t="s">
        <v>541</v>
      </c>
      <c r="C87" s="14" t="s">
        <v>542</v>
      </c>
      <c r="D87" s="14" t="s">
        <v>510</v>
      </c>
      <c r="E87" s="14" t="s">
        <v>543</v>
      </c>
      <c r="F87" s="14" t="s">
        <v>544</v>
      </c>
      <c r="G87" s="14" t="s">
        <v>545</v>
      </c>
      <c r="H87" s="15" t="s">
        <v>546</v>
      </c>
      <c r="I87" s="15" t="s">
        <v>547</v>
      </c>
      <c r="J87" s="14" t="s">
        <v>548</v>
      </c>
      <c r="K87" s="8" t="s">
        <v>549</v>
      </c>
      <c r="L87" s="14"/>
      <c r="M87" s="16"/>
      <c r="N87" s="10">
        <f>IFERROR(__xludf.DUMMYFUNCTION("SPLIT(H87,"","",,TRUE)"),93.0)</f>
        <v>93</v>
      </c>
      <c r="O87" s="17">
        <f>IFERROR(__xludf.DUMMYFUNCTION("""COMPUTED_VALUE"""),94.0)</f>
        <v>94</v>
      </c>
      <c r="P87" s="17">
        <f>IFERROR(__xludf.DUMMYFUNCTION("""COMPUTED_VALUE"""),95.0)</f>
        <v>95</v>
      </c>
      <c r="Q87" s="17">
        <f>IFERROR(__xludf.DUMMYFUNCTION("""COMPUTED_VALUE"""),96.0)</f>
        <v>96</v>
      </c>
      <c r="R87" s="17"/>
      <c r="S87" s="17"/>
      <c r="T87" s="17"/>
      <c r="U87" s="17"/>
      <c r="V87" s="17"/>
      <c r="W87" s="17"/>
      <c r="X87" s="11" t="str">
        <f>IFERROR((VLOOKUP(N87,impact_ENG!A:F,6,TRUE)),"")</f>
        <v>- Confidentiality: Read Application Data: Since SQL databases generally hold sensitive data, loss of confidentiality is a frequent problem with SQL injection vulnerabilities.</v>
      </c>
      <c r="Y87" s="9" t="str">
        <f>IFERROR((VLOOKUP(O87,impact_ENG!A:F,6,TRUE)),"")</f>
        <v>- Access Control: Bypass Protection Mechanism: If poor SQL commands are used to check user names and passwords, it may be possible to connect to a system as another user with no previous knowledge of the password.</v>
      </c>
      <c r="Z87" s="9" t="str">
        <f>IFERROR((VLOOKUP(P87,impact_ENG!A:F,6,TRUE)),"")</f>
        <v>- Access Control: Bypass Protection Mechanism: If authorization information is held in a SQL database, it may be possible to change this information through the successful exploitation of a SQL injection vulnerability.</v>
      </c>
      <c r="AA87" s="9" t="str">
        <f>IFERROR((VLOOKUP(Q87,impact_ENG!A:F,6,TRUE)),"")</f>
        <v>- Integrity: Modify Application Data: Just as it may be possible to read sensitive information, it is also possible to make changes or even delete this information with a SQL injection attack.</v>
      </c>
      <c r="AB87" s="9" t="str">
        <f>IFERROR((VLOOKUP(R87,impact_ENG!A:F,6,TRUE)),"")</f>
        <v/>
      </c>
      <c r="AC87" s="9" t="str">
        <f>IFERROR((VLOOKUP(S87,impact_ENG!A:F,6,TRUE)),"")</f>
        <v/>
      </c>
      <c r="AD87" s="9" t="str">
        <f>IFERROR((VLOOKUP(T87,impact_ENG!A:F,6,TRUE)),"")</f>
        <v/>
      </c>
      <c r="AE87" s="9" t="str">
        <f>IFERROR((VLOOKUP(U87,impact_ENG!A:F,6,TRUE)),"")</f>
        <v/>
      </c>
      <c r="AF87" s="9" t="str">
        <f>IFERROR((VLOOKUP(V87,impact_ENG!A:F,6,TRUE)),"")</f>
        <v/>
      </c>
      <c r="AG87" s="9" t="str">
        <f>IFERROR((VLOOKUP(W87,impact_ENG!A:F,6,TRUE)),"")</f>
        <v/>
      </c>
      <c r="AH87" s="9" t="str">
        <f t="shared" si="1"/>
        <v>-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87" s="16"/>
      <c r="AJ87" s="14"/>
      <c r="AK87" s="14"/>
    </row>
    <row r="88" ht="15.75" customHeight="1">
      <c r="A88" s="6" t="s">
        <v>529</v>
      </c>
      <c r="B88" s="12" t="s">
        <v>541</v>
      </c>
      <c r="C88" s="6" t="s">
        <v>542</v>
      </c>
      <c r="D88" s="6" t="s">
        <v>510</v>
      </c>
      <c r="E88" s="6" t="s">
        <v>550</v>
      </c>
      <c r="F88" s="6" t="s">
        <v>544</v>
      </c>
      <c r="G88" s="6" t="s">
        <v>551</v>
      </c>
      <c r="H88" s="15" t="s">
        <v>546</v>
      </c>
      <c r="I88" s="15" t="s">
        <v>547</v>
      </c>
      <c r="J88" s="6" t="s">
        <v>552</v>
      </c>
      <c r="K88" s="8" t="s">
        <v>553</v>
      </c>
      <c r="L88" s="6"/>
      <c r="M88" s="9"/>
      <c r="N88" s="10">
        <f>IFERROR(__xludf.DUMMYFUNCTION("SPLIT(H88,"","",,TRUE)"),93.0)</f>
        <v>93</v>
      </c>
      <c r="O88" s="17">
        <f>IFERROR(__xludf.DUMMYFUNCTION("""COMPUTED_VALUE"""),94.0)</f>
        <v>94</v>
      </c>
      <c r="P88" s="17">
        <f>IFERROR(__xludf.DUMMYFUNCTION("""COMPUTED_VALUE"""),95.0)</f>
        <v>95</v>
      </c>
      <c r="Q88" s="17">
        <f>IFERROR(__xludf.DUMMYFUNCTION("""COMPUTED_VALUE"""),96.0)</f>
        <v>96</v>
      </c>
      <c r="R88" s="17"/>
      <c r="S88" s="17"/>
      <c r="T88" s="17"/>
      <c r="U88" s="17"/>
      <c r="V88" s="17"/>
      <c r="W88" s="17"/>
      <c r="X88" s="11" t="str">
        <f>IFERROR((VLOOKUP(N88,impact_ENG!A:F,6,TRUE)),"")</f>
        <v>- Confidentiality: Read Application Data: Since SQL databases generally hold sensitive data, loss of confidentiality is a frequent problem with SQL injection vulnerabilities.</v>
      </c>
      <c r="Y88" s="9" t="str">
        <f>IFERROR((VLOOKUP(O88,impact_ENG!A:F,6,TRUE)),"")</f>
        <v>- Access Control: Bypass Protection Mechanism: If poor SQL commands are used to check user names and passwords, it may be possible to connect to a system as another user with no previous knowledge of the password.</v>
      </c>
      <c r="Z88" s="9" t="str">
        <f>IFERROR((VLOOKUP(P88,impact_ENG!A:F,6,TRUE)),"")</f>
        <v>- Access Control: Bypass Protection Mechanism: If authorization information is held in a SQL database, it may be possible to change this information through the successful exploitation of a SQL injection vulnerability.</v>
      </c>
      <c r="AA88" s="9" t="str">
        <f>IFERROR((VLOOKUP(Q88,impact_ENG!A:F,6,TRUE)),"")</f>
        <v>- Integrity: Modify Application Data: Just as it may be possible to read sensitive information, it is also possible to make changes or even delete this information with a SQL injection attack.</v>
      </c>
      <c r="AB88" s="9" t="str">
        <f>IFERROR((VLOOKUP(R88,impact_ENG!A:F,6,TRUE)),"")</f>
        <v/>
      </c>
      <c r="AC88" s="9" t="str">
        <f>IFERROR((VLOOKUP(S88,impact_ENG!A:F,6,TRUE)),"")</f>
        <v/>
      </c>
      <c r="AD88" s="9" t="str">
        <f>IFERROR((VLOOKUP(T88,impact_ENG!A:F,6,TRUE)),"")</f>
        <v/>
      </c>
      <c r="AE88" s="9" t="str">
        <f>IFERROR((VLOOKUP(U88,impact_ENG!A:F,6,TRUE)),"")</f>
        <v/>
      </c>
      <c r="AF88" s="9" t="str">
        <f>IFERROR((VLOOKUP(V88,impact_ENG!A:F,6,TRUE)),"")</f>
        <v/>
      </c>
      <c r="AG88" s="9" t="str">
        <f>IFERROR((VLOOKUP(W88,impact_ENG!A:F,6,TRUE)),"")</f>
        <v/>
      </c>
      <c r="AH88" s="9" t="str">
        <f t="shared" si="1"/>
        <v>-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88" s="9"/>
      <c r="AJ88" s="6"/>
      <c r="AK88" s="6"/>
    </row>
    <row r="89" ht="15.75" customHeight="1">
      <c r="A89" s="6" t="s">
        <v>529</v>
      </c>
      <c r="B89" s="12" t="s">
        <v>541</v>
      </c>
      <c r="C89" s="6" t="s">
        <v>542</v>
      </c>
      <c r="D89" s="6" t="s">
        <v>510</v>
      </c>
      <c r="E89" s="6" t="s">
        <v>554</v>
      </c>
      <c r="F89" s="14" t="s">
        <v>544</v>
      </c>
      <c r="G89" s="6" t="s">
        <v>555</v>
      </c>
      <c r="H89" s="15" t="s">
        <v>546</v>
      </c>
      <c r="I89" s="15" t="s">
        <v>547</v>
      </c>
      <c r="J89" s="6" t="s">
        <v>552</v>
      </c>
      <c r="K89" s="8" t="s">
        <v>556</v>
      </c>
      <c r="L89" s="6"/>
      <c r="M89" s="9"/>
      <c r="N89" s="10">
        <f>IFERROR(__xludf.DUMMYFUNCTION("SPLIT(H89,"","",,TRUE)"),93.0)</f>
        <v>93</v>
      </c>
      <c r="O89" s="17">
        <f>IFERROR(__xludf.DUMMYFUNCTION("""COMPUTED_VALUE"""),94.0)</f>
        <v>94</v>
      </c>
      <c r="P89" s="17">
        <f>IFERROR(__xludf.DUMMYFUNCTION("""COMPUTED_VALUE"""),95.0)</f>
        <v>95</v>
      </c>
      <c r="Q89" s="17">
        <f>IFERROR(__xludf.DUMMYFUNCTION("""COMPUTED_VALUE"""),96.0)</f>
        <v>96</v>
      </c>
      <c r="R89" s="17"/>
      <c r="S89" s="17"/>
      <c r="T89" s="17"/>
      <c r="U89" s="17"/>
      <c r="V89" s="17"/>
      <c r="W89" s="17"/>
      <c r="X89" s="11" t="str">
        <f>IFERROR((VLOOKUP(N89,impact_ENG!A:F,6,TRUE)),"")</f>
        <v>- Confidentiality: Read Application Data: Since SQL databases generally hold sensitive data, loss of confidentiality is a frequent problem with SQL injection vulnerabilities.</v>
      </c>
      <c r="Y89" s="9" t="str">
        <f>IFERROR((VLOOKUP(O89,impact_ENG!A:F,6,TRUE)),"")</f>
        <v>- Access Control: Bypass Protection Mechanism: If poor SQL commands are used to check user names and passwords, it may be possible to connect to a system as another user with no previous knowledge of the password.</v>
      </c>
      <c r="Z89" s="9" t="str">
        <f>IFERROR((VLOOKUP(P89,impact_ENG!A:F,6,TRUE)),"")</f>
        <v>- Access Control: Bypass Protection Mechanism: If authorization information is held in a SQL database, it may be possible to change this information through the successful exploitation of a SQL injection vulnerability.</v>
      </c>
      <c r="AA89" s="9" t="str">
        <f>IFERROR((VLOOKUP(Q89,impact_ENG!A:F,6,TRUE)),"")</f>
        <v>- Integrity: Modify Application Data: Just as it may be possible to read sensitive information, it is also possible to make changes or even delete this information with a SQL injection attack.</v>
      </c>
      <c r="AB89" s="9" t="str">
        <f>IFERROR((VLOOKUP(R89,impact_ENG!A:F,6,TRUE)),"")</f>
        <v/>
      </c>
      <c r="AC89" s="9" t="str">
        <f>IFERROR((VLOOKUP(S89,impact_ENG!A:F,6,TRUE)),"")</f>
        <v/>
      </c>
      <c r="AD89" s="9" t="str">
        <f>IFERROR((VLOOKUP(T89,impact_ENG!A:F,6,TRUE)),"")</f>
        <v/>
      </c>
      <c r="AE89" s="9" t="str">
        <f>IFERROR((VLOOKUP(U89,impact_ENG!A:F,6,TRUE)),"")</f>
        <v/>
      </c>
      <c r="AF89" s="9" t="str">
        <f>IFERROR((VLOOKUP(V89,impact_ENG!A:F,6,TRUE)),"")</f>
        <v/>
      </c>
      <c r="AG89" s="9" t="str">
        <f>IFERROR((VLOOKUP(W89,impact_ENG!A:F,6,TRUE)),"")</f>
        <v/>
      </c>
      <c r="AH89" s="9" t="str">
        <f t="shared" si="1"/>
        <v>-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89" s="9"/>
      <c r="AJ89" s="6"/>
      <c r="AK89" s="6"/>
    </row>
    <row r="90" ht="15.75" customHeight="1">
      <c r="A90" s="6" t="s">
        <v>529</v>
      </c>
      <c r="B90" s="12" t="s">
        <v>541</v>
      </c>
      <c r="C90" s="6" t="s">
        <v>542</v>
      </c>
      <c r="D90" s="6" t="s">
        <v>510</v>
      </c>
      <c r="E90" s="6" t="s">
        <v>557</v>
      </c>
      <c r="F90" s="14" t="s">
        <v>544</v>
      </c>
      <c r="G90" s="6" t="s">
        <v>558</v>
      </c>
      <c r="H90" s="15" t="s">
        <v>546</v>
      </c>
      <c r="I90" s="15" t="s">
        <v>547</v>
      </c>
      <c r="J90" s="6" t="s">
        <v>552</v>
      </c>
      <c r="K90" s="8" t="s">
        <v>559</v>
      </c>
      <c r="L90" s="6"/>
      <c r="M90" s="9"/>
      <c r="N90" s="10">
        <f>IFERROR(__xludf.DUMMYFUNCTION("SPLIT(H90,"","",,TRUE)"),93.0)</f>
        <v>93</v>
      </c>
      <c r="O90" s="17">
        <f>IFERROR(__xludf.DUMMYFUNCTION("""COMPUTED_VALUE"""),94.0)</f>
        <v>94</v>
      </c>
      <c r="P90" s="17">
        <f>IFERROR(__xludf.DUMMYFUNCTION("""COMPUTED_VALUE"""),95.0)</f>
        <v>95</v>
      </c>
      <c r="Q90" s="17">
        <f>IFERROR(__xludf.DUMMYFUNCTION("""COMPUTED_VALUE"""),96.0)</f>
        <v>96</v>
      </c>
      <c r="R90" s="17"/>
      <c r="S90" s="17"/>
      <c r="T90" s="17"/>
      <c r="U90" s="17"/>
      <c r="V90" s="17"/>
      <c r="W90" s="17"/>
      <c r="X90" s="11" t="str">
        <f>IFERROR((VLOOKUP(N90,impact_ENG!A:F,6,TRUE)),"")</f>
        <v>- Confidentiality: Read Application Data: Since SQL databases generally hold sensitive data, loss of confidentiality is a frequent problem with SQL injection vulnerabilities.</v>
      </c>
      <c r="Y90" s="9" t="str">
        <f>IFERROR((VLOOKUP(O90,impact_ENG!A:F,6,TRUE)),"")</f>
        <v>- Access Control: Bypass Protection Mechanism: If poor SQL commands are used to check user names and passwords, it may be possible to connect to a system as another user with no previous knowledge of the password.</v>
      </c>
      <c r="Z90" s="9" t="str">
        <f>IFERROR((VLOOKUP(P90,impact_ENG!A:F,6,TRUE)),"")</f>
        <v>- Access Control: Bypass Protection Mechanism: If authorization information is held in a SQL database, it may be possible to change this information through the successful exploitation of a SQL injection vulnerability.</v>
      </c>
      <c r="AA90" s="9" t="str">
        <f>IFERROR((VLOOKUP(Q90,impact_ENG!A:F,6,TRUE)),"")</f>
        <v>- Integrity: Modify Application Data: Just as it may be possible to read sensitive information, it is also possible to make changes or even delete this information with a SQL injection attack.</v>
      </c>
      <c r="AB90" s="9" t="str">
        <f>IFERROR((VLOOKUP(R90,impact_ENG!A:F,6,TRUE)),"")</f>
        <v/>
      </c>
      <c r="AC90" s="9" t="str">
        <f>IFERROR((VLOOKUP(S90,impact_ENG!A:F,6,TRUE)),"")</f>
        <v/>
      </c>
      <c r="AD90" s="9" t="str">
        <f>IFERROR((VLOOKUP(T90,impact_ENG!A:F,6,TRUE)),"")</f>
        <v/>
      </c>
      <c r="AE90" s="9" t="str">
        <f>IFERROR((VLOOKUP(U90,impact_ENG!A:F,6,TRUE)),"")</f>
        <v/>
      </c>
      <c r="AF90" s="9" t="str">
        <f>IFERROR((VLOOKUP(V90,impact_ENG!A:F,6,TRUE)),"")</f>
        <v/>
      </c>
      <c r="AG90" s="9" t="str">
        <f>IFERROR((VLOOKUP(W90,impact_ENG!A:F,6,TRUE)),"")</f>
        <v/>
      </c>
      <c r="AH90" s="9" t="str">
        <f t="shared" si="1"/>
        <v>-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90" s="9"/>
      <c r="AJ90" s="6"/>
      <c r="AK90" s="6"/>
    </row>
    <row r="91" ht="15.75" customHeight="1">
      <c r="A91" s="6" t="s">
        <v>529</v>
      </c>
      <c r="B91" s="12" t="s">
        <v>541</v>
      </c>
      <c r="C91" s="6" t="s">
        <v>542</v>
      </c>
      <c r="D91" s="6" t="s">
        <v>510</v>
      </c>
      <c r="E91" s="6" t="s">
        <v>560</v>
      </c>
      <c r="F91" s="14" t="s">
        <v>544</v>
      </c>
      <c r="G91" s="6" t="s">
        <v>561</v>
      </c>
      <c r="H91" s="15" t="s">
        <v>546</v>
      </c>
      <c r="I91" s="15" t="s">
        <v>547</v>
      </c>
      <c r="J91" s="6" t="s">
        <v>552</v>
      </c>
      <c r="K91" s="8" t="s">
        <v>562</v>
      </c>
      <c r="L91" s="6"/>
      <c r="M91" s="9"/>
      <c r="N91" s="10">
        <f>IFERROR(__xludf.DUMMYFUNCTION("SPLIT(H91,"","",,TRUE)"),93.0)</f>
        <v>93</v>
      </c>
      <c r="O91" s="17">
        <f>IFERROR(__xludf.DUMMYFUNCTION("""COMPUTED_VALUE"""),94.0)</f>
        <v>94</v>
      </c>
      <c r="P91" s="17">
        <f>IFERROR(__xludf.DUMMYFUNCTION("""COMPUTED_VALUE"""),95.0)</f>
        <v>95</v>
      </c>
      <c r="Q91" s="17">
        <f>IFERROR(__xludf.DUMMYFUNCTION("""COMPUTED_VALUE"""),96.0)</f>
        <v>96</v>
      </c>
      <c r="R91" s="17"/>
      <c r="S91" s="17"/>
      <c r="T91" s="17"/>
      <c r="U91" s="17"/>
      <c r="V91" s="17"/>
      <c r="W91" s="17"/>
      <c r="X91" s="11" t="str">
        <f>IFERROR((VLOOKUP(N91,impact_ENG!A:F,6,TRUE)),"")</f>
        <v>- Confidentiality: Read Application Data: Since SQL databases generally hold sensitive data, loss of confidentiality is a frequent problem with SQL injection vulnerabilities.</v>
      </c>
      <c r="Y91" s="9" t="str">
        <f>IFERROR((VLOOKUP(O91,impact_ENG!A:F,6,TRUE)),"")</f>
        <v>- Access Control: Bypass Protection Mechanism: If poor SQL commands are used to check user names and passwords, it may be possible to connect to a system as another user with no previous knowledge of the password.</v>
      </c>
      <c r="Z91" s="9" t="str">
        <f>IFERROR((VLOOKUP(P91,impact_ENG!A:F,6,TRUE)),"")</f>
        <v>- Access Control: Bypass Protection Mechanism: If authorization information is held in a SQL database, it may be possible to change this information through the successful exploitation of a SQL injection vulnerability.</v>
      </c>
      <c r="AA91" s="9" t="str">
        <f>IFERROR((VLOOKUP(Q91,impact_ENG!A:F,6,TRUE)),"")</f>
        <v>- Integrity: Modify Application Data: Just as it may be possible to read sensitive information, it is also possible to make changes or even delete this information with a SQL injection attack.</v>
      </c>
      <c r="AB91" s="9" t="str">
        <f>IFERROR((VLOOKUP(R91,impact_ENG!A:F,6,TRUE)),"")</f>
        <v/>
      </c>
      <c r="AC91" s="9" t="str">
        <f>IFERROR((VLOOKUP(S91,impact_ENG!A:F,6,TRUE)),"")</f>
        <v/>
      </c>
      <c r="AD91" s="9" t="str">
        <f>IFERROR((VLOOKUP(T91,impact_ENG!A:F,6,TRUE)),"")</f>
        <v/>
      </c>
      <c r="AE91" s="9" t="str">
        <f>IFERROR((VLOOKUP(U91,impact_ENG!A:F,6,TRUE)),"")</f>
        <v/>
      </c>
      <c r="AF91" s="9" t="str">
        <f>IFERROR((VLOOKUP(V91,impact_ENG!A:F,6,TRUE)),"")</f>
        <v/>
      </c>
      <c r="AG91" s="9" t="str">
        <f>IFERROR((VLOOKUP(W91,impact_ENG!A:F,6,TRUE)),"")</f>
        <v/>
      </c>
      <c r="AH91" s="9" t="str">
        <f t="shared" si="1"/>
        <v>-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91" s="9"/>
      <c r="AJ91" s="6"/>
      <c r="AK91" s="6"/>
    </row>
    <row r="92" ht="15.75" customHeight="1">
      <c r="A92" s="6" t="s">
        <v>529</v>
      </c>
      <c r="B92" s="12" t="s">
        <v>541</v>
      </c>
      <c r="C92" s="6" t="s">
        <v>542</v>
      </c>
      <c r="D92" s="6" t="s">
        <v>510</v>
      </c>
      <c r="E92" s="6" t="s">
        <v>563</v>
      </c>
      <c r="F92" s="14" t="s">
        <v>544</v>
      </c>
      <c r="G92" s="6" t="s">
        <v>564</v>
      </c>
      <c r="H92" s="15" t="s">
        <v>546</v>
      </c>
      <c r="I92" s="15" t="s">
        <v>547</v>
      </c>
      <c r="J92" s="6" t="s">
        <v>565</v>
      </c>
      <c r="K92" s="8" t="s">
        <v>566</v>
      </c>
      <c r="L92" s="6"/>
      <c r="M92" s="9"/>
      <c r="N92" s="10">
        <f>IFERROR(__xludf.DUMMYFUNCTION("SPLIT(H92,"","",,TRUE)"),93.0)</f>
        <v>93</v>
      </c>
      <c r="O92" s="17">
        <f>IFERROR(__xludf.DUMMYFUNCTION("""COMPUTED_VALUE"""),94.0)</f>
        <v>94</v>
      </c>
      <c r="P92" s="17">
        <f>IFERROR(__xludf.DUMMYFUNCTION("""COMPUTED_VALUE"""),95.0)</f>
        <v>95</v>
      </c>
      <c r="Q92" s="17">
        <f>IFERROR(__xludf.DUMMYFUNCTION("""COMPUTED_VALUE"""),96.0)</f>
        <v>96</v>
      </c>
      <c r="R92" s="17"/>
      <c r="S92" s="17"/>
      <c r="T92" s="17"/>
      <c r="U92" s="17"/>
      <c r="V92" s="17"/>
      <c r="W92" s="17"/>
      <c r="X92" s="11" t="str">
        <f>IFERROR((VLOOKUP(N92,impact_ENG!A:F,6,TRUE)),"")</f>
        <v>- Confidentiality: Read Application Data: Since SQL databases generally hold sensitive data, loss of confidentiality is a frequent problem with SQL injection vulnerabilities.</v>
      </c>
      <c r="Y92" s="9" t="str">
        <f>IFERROR((VLOOKUP(O92,impact_ENG!A:F,6,TRUE)),"")</f>
        <v>- Access Control: Bypass Protection Mechanism: If poor SQL commands are used to check user names and passwords, it may be possible to connect to a system as another user with no previous knowledge of the password.</v>
      </c>
      <c r="Z92" s="9" t="str">
        <f>IFERROR((VLOOKUP(P92,impact_ENG!A:F,6,TRUE)),"")</f>
        <v>- Access Control: Bypass Protection Mechanism: If authorization information is held in a SQL database, it may be possible to change this information through the successful exploitation of a SQL injection vulnerability.</v>
      </c>
      <c r="AA92" s="9" t="str">
        <f>IFERROR((VLOOKUP(Q92,impact_ENG!A:F,6,TRUE)),"")</f>
        <v>- Integrity: Modify Application Data: Just as it may be possible to read sensitive information, it is also possible to make changes or even delete this information with a SQL injection attack.</v>
      </c>
      <c r="AB92" s="9" t="str">
        <f>IFERROR((VLOOKUP(R92,impact_ENG!A:F,6,TRUE)),"")</f>
        <v/>
      </c>
      <c r="AC92" s="9" t="str">
        <f>IFERROR((VLOOKUP(S92,impact_ENG!A:F,6,TRUE)),"")</f>
        <v/>
      </c>
      <c r="AD92" s="9" t="str">
        <f>IFERROR((VLOOKUP(T92,impact_ENG!A:F,6,TRUE)),"")</f>
        <v/>
      </c>
      <c r="AE92" s="9" t="str">
        <f>IFERROR((VLOOKUP(U92,impact_ENG!A:F,6,TRUE)),"")</f>
        <v/>
      </c>
      <c r="AF92" s="9" t="str">
        <f>IFERROR((VLOOKUP(V92,impact_ENG!A:F,6,TRUE)),"")</f>
        <v/>
      </c>
      <c r="AG92" s="9" t="str">
        <f>IFERROR((VLOOKUP(W92,impact_ENG!A:F,6,TRUE)),"")</f>
        <v/>
      </c>
      <c r="AH92" s="9" t="str">
        <f t="shared" si="1"/>
        <v>-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92" s="9"/>
      <c r="AJ92" s="6"/>
      <c r="AK92" s="6"/>
    </row>
    <row r="93" ht="15.75" customHeight="1">
      <c r="A93" s="6" t="s">
        <v>529</v>
      </c>
      <c r="B93" s="6"/>
      <c r="C93" s="6" t="s">
        <v>567</v>
      </c>
      <c r="D93" s="6" t="s">
        <v>510</v>
      </c>
      <c r="E93" s="6" t="s">
        <v>568</v>
      </c>
      <c r="F93" s="6">
        <v>90.0</v>
      </c>
      <c r="G93" s="6" t="s">
        <v>569</v>
      </c>
      <c r="H93" s="7">
        <v>102.0</v>
      </c>
      <c r="I93" s="7" t="s">
        <v>570</v>
      </c>
      <c r="J93" s="6" t="s">
        <v>571</v>
      </c>
      <c r="K93" s="8" t="s">
        <v>572</v>
      </c>
      <c r="L93" s="6"/>
      <c r="M93" s="9"/>
      <c r="N93" s="10">
        <f>IFERROR(__xludf.DUMMYFUNCTION("SPLIT(H93,"","",,TRUE)"),102.0)</f>
        <v>102</v>
      </c>
      <c r="O93" s="10"/>
      <c r="P93" s="10"/>
      <c r="Q93" s="10"/>
      <c r="R93" s="10"/>
      <c r="S93" s="10"/>
      <c r="T93" s="10"/>
      <c r="U93" s="10"/>
      <c r="V93" s="10"/>
      <c r="W93" s="10"/>
      <c r="X93" s="11" t="str">
        <f>IFERROR((VLOOKUP(N93,impact_ENG!A:F,6,TRUE)),"")</f>
        <v>- Integrity: Modify Application Data: An attacker could include input that changes the LDAP query which allows unintended commands or code to be executed, allows sensitive data to be read or modified or causes other unintended behavior.</v>
      </c>
      <c r="Y93" s="9" t="str">
        <f>IFERROR((VLOOKUP(O93,impact_ENG!A:F,6,TRUE)),"")</f>
        <v/>
      </c>
      <c r="Z93" s="9" t="str">
        <f>IFERROR((VLOOKUP(P93,impact_ENG!A:F,6,TRUE)),"")</f>
        <v/>
      </c>
      <c r="AA93" s="9" t="str">
        <f>IFERROR((VLOOKUP(Q93,impact_ENG!A:F,6,TRUE)),"")</f>
        <v/>
      </c>
      <c r="AB93" s="9" t="str">
        <f>IFERROR((VLOOKUP(R93,impact_ENG!A:F,6,TRUE)),"")</f>
        <v/>
      </c>
      <c r="AC93" s="9" t="str">
        <f>IFERROR((VLOOKUP(S93,impact_ENG!A:F,6,TRUE)),"")</f>
        <v/>
      </c>
      <c r="AD93" s="9" t="str">
        <f>IFERROR((VLOOKUP(T93,impact_ENG!A:F,6,TRUE)),"")</f>
        <v/>
      </c>
      <c r="AE93" s="9" t="str">
        <f>IFERROR((VLOOKUP(U93,impact_ENG!A:F,6,TRUE)),"")</f>
        <v/>
      </c>
      <c r="AF93" s="9" t="str">
        <f>IFERROR((VLOOKUP(V93,impact_ENG!A:F,6,TRUE)),"")</f>
        <v/>
      </c>
      <c r="AG93" s="9" t="str">
        <f>IFERROR((VLOOKUP(W93,impact_ENG!A:F,6,TRUE)),"")</f>
        <v/>
      </c>
      <c r="AH93" s="9" t="str">
        <f t="shared" si="1"/>
        <v>- Integrity: Modify Application Data: An attacker could include input that changes the LDAP query which allows unintended commands or code to be executed, allows sensitive data to be read or modified or causes other unintended behavior.
</v>
      </c>
      <c r="AI93" s="9"/>
      <c r="AJ93" s="6"/>
      <c r="AK93" s="6"/>
    </row>
    <row r="94" ht="15.75" customHeight="1">
      <c r="A94" s="6" t="s">
        <v>529</v>
      </c>
      <c r="B94" s="12" t="s">
        <v>573</v>
      </c>
      <c r="C94" s="6" t="s">
        <v>574</v>
      </c>
      <c r="D94" s="6" t="s">
        <v>510</v>
      </c>
      <c r="E94" s="6" t="s">
        <v>575</v>
      </c>
      <c r="F94" s="6">
        <v>611.0</v>
      </c>
      <c r="G94" s="6" t="s">
        <v>576</v>
      </c>
      <c r="H94" s="7" t="s">
        <v>577</v>
      </c>
      <c r="I94" s="7" t="s">
        <v>578</v>
      </c>
      <c r="J94" s="6" t="s">
        <v>579</v>
      </c>
      <c r="K94" s="8" t="s">
        <v>580</v>
      </c>
      <c r="L94" s="6"/>
      <c r="M94" s="9"/>
      <c r="N94" s="10">
        <f>IFERROR(__xludf.DUMMYFUNCTION("SPLIT(H94,"","",,TRUE)"),49.0)</f>
        <v>49</v>
      </c>
      <c r="O94" s="10">
        <f>IFERROR(__xludf.DUMMYFUNCTION("""COMPUTED_VALUE"""),51.0)</f>
        <v>51</v>
      </c>
      <c r="P94" s="10">
        <f>IFERROR(__xludf.DUMMYFUNCTION("""COMPUTED_VALUE"""),28.0)</f>
        <v>28</v>
      </c>
      <c r="Q94" s="10"/>
      <c r="R94" s="10"/>
      <c r="S94" s="10"/>
      <c r="T94" s="10"/>
      <c r="U94" s="10"/>
      <c r="V94" s="10"/>
      <c r="W94" s="10"/>
      <c r="X94" s="11" t="str">
        <f>IFERROR((VLOOKUP(N94,impact_ENG!A:F,6,TRUE)),"")</f>
        <v>- Confidentiality: Read Files or Directories: If the attacker is able to include a crafted DTD and a default entity resolver is enabled, the attacker may be able to access arbitrary files on the system.</v>
      </c>
      <c r="Y94" s="9" t="str">
        <f>IFERROR((VLOOKUP(O94,impact_ENG!A:F,6,TRUE)),"")</f>
        <v>- Integrity: Bypass Protection Mechanism: The DTD may include arbitrary HTTP requests that the server may execute. This could lead to other attacks leveraging the server's trust relationship with other entities.</v>
      </c>
      <c r="Z94" s="9" t="str">
        <f>IFERROR((VLOOKUP(P94,impact_ENG!A:F,6,TRUE)),"")</f>
        <v>- Availability: DoS: Resource Consumption (Memory): The software could consume excessive CPU cycles or memory using a URI that points to a large file, or a device that always returns data such as /dev/random. Alternately, the URI could reference a file that contains many nested or recursive entity references to further slow down parsing.</v>
      </c>
      <c r="AA94" s="9" t="str">
        <f>IFERROR((VLOOKUP(Q94,impact_ENG!A:F,6,TRUE)),"")</f>
        <v/>
      </c>
      <c r="AB94" s="9" t="str">
        <f>IFERROR((VLOOKUP(R94,impact_ENG!A:F,6,TRUE)),"")</f>
        <v/>
      </c>
      <c r="AC94" s="9" t="str">
        <f>IFERROR((VLOOKUP(S94,impact_ENG!A:F,6,TRUE)),"")</f>
        <v/>
      </c>
      <c r="AD94" s="9" t="str">
        <f>IFERROR((VLOOKUP(T94,impact_ENG!A:F,6,TRUE)),"")</f>
        <v/>
      </c>
      <c r="AE94" s="9" t="str">
        <f>IFERROR((VLOOKUP(U94,impact_ENG!A:F,6,TRUE)),"")</f>
        <v/>
      </c>
      <c r="AF94" s="9" t="str">
        <f>IFERROR((VLOOKUP(V94,impact_ENG!A:F,6,TRUE)),"")</f>
        <v/>
      </c>
      <c r="AG94" s="9" t="str">
        <f>IFERROR((VLOOKUP(W94,impact_ENG!A:F,6,TRUE)),"")</f>
        <v/>
      </c>
      <c r="AH94" s="9" t="str">
        <f t="shared" si="1"/>
        <v>- Confidentiality: Read Files or Directories: If the attacker is able to include a crafted DTD and a default entity resolver is enabled, the attacker may be able to access arbitrary files on the system.
- Integrity: Bypass Protection Mechanism: The DTD may include arbitrary HTTP requests that the server may execute. This could lead to other attacks leveraging the server's trust relationship with other entities.
- Availability: DoS: Resource Consumption (Memory): The software could consume excessive CPU cycles or memory using a URI that points to a large file, or a device that always returns data such as /dev/random. Alternately, the URI could reference a file that contains many nested or recursive entity references to further slow down parsing.
</v>
      </c>
      <c r="AI94" s="9"/>
      <c r="AJ94" s="6"/>
      <c r="AK94" s="6"/>
    </row>
    <row r="95" ht="15.75" customHeight="1">
      <c r="A95" s="6" t="s">
        <v>410</v>
      </c>
      <c r="B95" s="6"/>
      <c r="C95" s="6" t="s">
        <v>581</v>
      </c>
      <c r="D95" s="6" t="s">
        <v>510</v>
      </c>
      <c r="E95" s="6" t="s">
        <v>582</v>
      </c>
      <c r="F95" s="6" t="s">
        <v>583</v>
      </c>
      <c r="G95" s="6" t="s">
        <v>584</v>
      </c>
      <c r="H95" s="7" t="s">
        <v>585</v>
      </c>
      <c r="I95" s="7" t="s">
        <v>586</v>
      </c>
      <c r="J95" s="6" t="s">
        <v>587</v>
      </c>
      <c r="K95" s="8" t="s">
        <v>588</v>
      </c>
      <c r="L95" s="6"/>
      <c r="M95" s="9"/>
      <c r="N95" s="10">
        <f>IFERROR(__xludf.DUMMYFUNCTION("SPLIT(H95,"","",,TRUE)"),42.0)</f>
        <v>42</v>
      </c>
      <c r="O95" s="10">
        <f>IFERROR(__xludf.DUMMYFUNCTION("""COMPUTED_VALUE"""),6.0)</f>
        <v>6</v>
      </c>
      <c r="P95" s="10">
        <f>IFERROR(__xludf.DUMMYFUNCTION("""COMPUTED_VALUE"""),17.0)</f>
        <v>17</v>
      </c>
      <c r="Q95" s="10">
        <f>IFERROR(__xludf.DUMMYFUNCTION("""COMPUTED_VALUE"""),63.0)</f>
        <v>63</v>
      </c>
      <c r="R95" s="10">
        <f>IFERROR(__xludf.DUMMYFUNCTION("""COMPUTED_VALUE"""),100.0)</f>
        <v>100</v>
      </c>
      <c r="S95" s="10">
        <f>IFERROR(__xludf.DUMMYFUNCTION("""COMPUTED_VALUE"""),101.0)</f>
        <v>101</v>
      </c>
      <c r="T95" s="10"/>
      <c r="U95" s="10"/>
      <c r="V95" s="10"/>
      <c r="W95" s="10"/>
      <c r="X95" s="11" t="str">
        <f>IFERROR((VLOOKUP(N95,impact_ENG!A:F,6,TRUE)),"")</f>
        <v>- Confidentiality: Read Application Data: The injected code could access restricted data / files.</v>
      </c>
      <c r="Y95" s="9" t="str">
        <f>IFERROR((VLOOKUP(O95,impact_ENG!A:F,6,TRUE)),"")</f>
        <v>- Access Control: Bypass Protection Mechanism: In some cases, injectable code controls authentication; this may lead to a remote vulnerability.</v>
      </c>
      <c r="Z95" s="9" t="str">
        <f>IFERROR((VLOOKUP(P95,impact_ENG!A:F,6,TRUE)),"")</f>
        <v>- Access Control: Gain Privileges or Assume Identity: Injected code can access resources that the attacker is directly prevented from accessing.</v>
      </c>
      <c r="AA95" s="9" t="str">
        <f>IFERROR((VLOOKUP(Q95,impact_ENG!A:F,6,TRUE)),"")</f>
        <v>-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v>
      </c>
      <c r="AB95" s="9" t="str">
        <f>IFERROR((VLOOKUP(R95,impact_ENG!A:F,6,TRUE)),"")</f>
        <v>- Non-Repudiation: Hide Activities: Often the actions performed by injected control code are unlogged.</v>
      </c>
      <c r="AC95" s="9" t="str">
        <f>IFERROR((VLOOKUP(S95,impact_ENG!A:F,6,TRUE)),"")</f>
        <v>- Integrity: Modify Application Data: The communications between components can be modified in unexpected ways. Unexpected commands can be executed, bypassing other security mechanisms. Incoming data can be misinterpreted.</v>
      </c>
      <c r="AD95" s="9" t="str">
        <f>IFERROR((VLOOKUP(T95,impact_ENG!A:F,6,TRUE)),"")</f>
        <v/>
      </c>
      <c r="AE95" s="9" t="str">
        <f>IFERROR((VLOOKUP(U95,impact_ENG!A:F,6,TRUE)),"")</f>
        <v/>
      </c>
      <c r="AF95" s="9" t="str">
        <f>IFERROR((VLOOKUP(V95,impact_ENG!A:F,6,TRUE)),"")</f>
        <v/>
      </c>
      <c r="AG95" s="9" t="str">
        <f>IFERROR((VLOOKUP(W95,impact_ENG!A:F,6,TRUE)),"")</f>
        <v/>
      </c>
      <c r="AH95" s="9" t="str">
        <f t="shared" si="1"/>
        <v>- Confidentiality: Read Application Data: The injected code could access restricted data / files.
-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
- Integrity: Modify Application Data: The communications between components can be modified in unexpected ways. Unexpected commands can be executed, bypassing other security mechanisms. Incoming data can be misinterpreted.
</v>
      </c>
      <c r="AI95" s="9"/>
      <c r="AJ95" s="6"/>
      <c r="AK95" s="6"/>
    </row>
    <row r="96" ht="15.75" customHeight="1">
      <c r="A96" s="6" t="s">
        <v>529</v>
      </c>
      <c r="B96" s="6"/>
      <c r="C96" s="6" t="s">
        <v>589</v>
      </c>
      <c r="D96" s="6" t="s">
        <v>510</v>
      </c>
      <c r="E96" s="6" t="s">
        <v>590</v>
      </c>
      <c r="F96" s="6">
        <v>94.0</v>
      </c>
      <c r="G96" s="6" t="s">
        <v>591</v>
      </c>
      <c r="H96" s="7" t="s">
        <v>592</v>
      </c>
      <c r="I96" s="7" t="s">
        <v>593</v>
      </c>
      <c r="J96" s="6" t="s">
        <v>594</v>
      </c>
      <c r="K96" s="8" t="s">
        <v>595</v>
      </c>
      <c r="L96" s="6"/>
      <c r="M96" s="9"/>
      <c r="N96" s="10">
        <f>IFERROR(__xludf.DUMMYFUNCTION("SPLIT(H96,"","",,TRUE)"),6.0)</f>
        <v>6</v>
      </c>
      <c r="O96" s="10">
        <f>IFERROR(__xludf.DUMMYFUNCTION("""COMPUTED_VALUE"""),17.0)</f>
        <v>17</v>
      </c>
      <c r="P96" s="10">
        <f>IFERROR(__xludf.DUMMYFUNCTION("""COMPUTED_VALUE"""),63.0)</f>
        <v>63</v>
      </c>
      <c r="Q96" s="10">
        <f>IFERROR(__xludf.DUMMYFUNCTION("""COMPUTED_VALUE"""),100.0)</f>
        <v>100</v>
      </c>
      <c r="R96" s="10"/>
      <c r="S96" s="10"/>
      <c r="T96" s="10"/>
      <c r="U96" s="10"/>
      <c r="V96" s="10"/>
      <c r="W96" s="10"/>
      <c r="X96" s="11" t="str">
        <f>IFERROR((VLOOKUP(N96,impact_ENG!A:F,6,TRUE)),"")</f>
        <v>- Access Control: Bypass Protection Mechanism: In some cases, injectable code controls authentication; this may lead to a remote vulnerability.</v>
      </c>
      <c r="Y96" s="9" t="str">
        <f>IFERROR((VLOOKUP(O96,impact_ENG!A:F,6,TRUE)),"")</f>
        <v>- Access Control: Gain Privileges or Assume Identity: Injected code can access resources that the attacker is directly prevented from accessing.</v>
      </c>
      <c r="Z96" s="9" t="str">
        <f>IFERROR((VLOOKUP(P96,impact_ENG!A:F,6,TRUE)),"")</f>
        <v>-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v>
      </c>
      <c r="AA96" s="9" t="str">
        <f>IFERROR((VLOOKUP(Q96,impact_ENG!A:F,6,TRUE)),"")</f>
        <v>- Non-Repudiation: Hide Activities: Often the actions performed by injected control code are unlogged.</v>
      </c>
      <c r="AB96" s="9" t="str">
        <f>IFERROR((VLOOKUP(R96,impact_ENG!A:F,6,TRUE)),"")</f>
        <v/>
      </c>
      <c r="AC96" s="9" t="str">
        <f>IFERROR((VLOOKUP(S96,impact_ENG!A:F,6,TRUE)),"")</f>
        <v/>
      </c>
      <c r="AD96" s="9" t="str">
        <f>IFERROR((VLOOKUP(T96,impact_ENG!A:F,6,TRUE)),"")</f>
        <v/>
      </c>
      <c r="AE96" s="9" t="str">
        <f>IFERROR((VLOOKUP(U96,impact_ENG!A:F,6,TRUE)),"")</f>
        <v/>
      </c>
      <c r="AF96" s="9" t="str">
        <f>IFERROR((VLOOKUP(V96,impact_ENG!A:F,6,TRUE)),"")</f>
        <v/>
      </c>
      <c r="AG96" s="9" t="str">
        <f>IFERROR((VLOOKUP(W96,impact_ENG!A:F,6,TRUE)),"")</f>
        <v/>
      </c>
      <c r="AH96" s="9" t="str">
        <f t="shared" si="1"/>
        <v>-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
</v>
      </c>
      <c r="AI96" s="9"/>
      <c r="AJ96" s="6"/>
      <c r="AK96" s="6"/>
    </row>
    <row r="97" ht="15.75" customHeight="1">
      <c r="A97" s="6" t="s">
        <v>529</v>
      </c>
      <c r="B97" s="6"/>
      <c r="C97" s="6"/>
      <c r="D97" s="6" t="s">
        <v>510</v>
      </c>
      <c r="E97" s="6" t="s">
        <v>596</v>
      </c>
      <c r="F97" s="6" t="s">
        <v>597</v>
      </c>
      <c r="G97" s="6" t="s">
        <v>598</v>
      </c>
      <c r="H97" s="7" t="s">
        <v>599</v>
      </c>
      <c r="I97" s="7" t="s">
        <v>600</v>
      </c>
      <c r="J97" s="6" t="s">
        <v>601</v>
      </c>
      <c r="K97" s="8" t="s">
        <v>602</v>
      </c>
      <c r="L97" s="6"/>
      <c r="M97" s="9"/>
      <c r="N97" s="10">
        <f>IFERROR(__xludf.DUMMYFUNCTION("SPLIT(H97,"","",,TRUE)"),44.0)</f>
        <v>44</v>
      </c>
      <c r="O97" s="10">
        <f>IFERROR(__xludf.DUMMYFUNCTION("""COMPUTED_VALUE"""),54.0)</f>
        <v>54</v>
      </c>
      <c r="P97" s="10"/>
      <c r="Q97" s="10"/>
      <c r="R97" s="10"/>
      <c r="S97" s="10"/>
      <c r="T97" s="10"/>
      <c r="U97" s="10"/>
      <c r="V97" s="10"/>
      <c r="W97" s="10"/>
      <c r="X97" s="11" t="str">
        <f>IFERROR((VLOOKUP(N97,impact_ENG!A:F,6,TRUE)),"")</f>
        <v>- Confidentiality: Read Files or Directories: An attacker could read confidential data if they are able to control resource references.</v>
      </c>
      <c r="Y97" s="9" t="str">
        <f>IFERROR((VLOOKUP(O97,impact_ENG!A:F,6,TRUE)),"")</f>
        <v>- Integrity: Modify Files or Directories: An attacker could modify sensitive data, either by writing the data directly to a data store that is not properly restricted, or by accessing insufficiently-protected, privileged functionality to write the data.</v>
      </c>
      <c r="Z97" s="9" t="str">
        <f>IFERROR((VLOOKUP(P97,impact_ENG!A:F,6,TRUE)),"")</f>
        <v/>
      </c>
      <c r="AA97" s="9" t="str">
        <f>IFERROR((VLOOKUP(Q97,impact_ENG!A:F,6,TRUE)),"")</f>
        <v/>
      </c>
      <c r="AB97" s="9" t="str">
        <f>IFERROR((VLOOKUP(R97,impact_ENG!A:F,6,TRUE)),"")</f>
        <v/>
      </c>
      <c r="AC97" s="9" t="str">
        <f>IFERROR((VLOOKUP(S97,impact_ENG!A:F,6,TRUE)),"")</f>
        <v/>
      </c>
      <c r="AD97" s="9" t="str">
        <f>IFERROR((VLOOKUP(T97,impact_ENG!A:F,6,TRUE)),"")</f>
        <v/>
      </c>
      <c r="AE97" s="9" t="str">
        <f>IFERROR((VLOOKUP(U97,impact_ENG!A:F,6,TRUE)),"")</f>
        <v/>
      </c>
      <c r="AF97" s="9" t="str">
        <f>IFERROR((VLOOKUP(V97,impact_ENG!A:F,6,TRUE)),"")</f>
        <v/>
      </c>
      <c r="AG97" s="9" t="str">
        <f>IFERROR((VLOOKUP(W97,impact_ENG!A:F,6,TRUE)),"")</f>
        <v/>
      </c>
      <c r="AH97" s="9" t="str">
        <f t="shared" si="1"/>
        <v>- Confidentiality: Read Files or Directories: An attacker could read confidential data if they are able to control resource references.
- Integrity: Modify Files or Directories: An attacker could modify sensitive data, either by writing the data directly to a data store that is not properly restricted, or by accessing insufficiently-protected, privileged functionality to write the data.
</v>
      </c>
      <c r="AI97" s="9"/>
      <c r="AJ97" s="6"/>
      <c r="AK97" s="6"/>
    </row>
    <row r="98" ht="15.75" customHeight="1">
      <c r="A98" s="6" t="s">
        <v>529</v>
      </c>
      <c r="B98" s="6"/>
      <c r="C98" s="6"/>
      <c r="D98" s="6" t="s">
        <v>510</v>
      </c>
      <c r="E98" s="6" t="s">
        <v>603</v>
      </c>
      <c r="F98" s="6">
        <v>73.0</v>
      </c>
      <c r="G98" s="6" t="s">
        <v>604</v>
      </c>
      <c r="H98" s="7" t="s">
        <v>605</v>
      </c>
      <c r="I98" s="7" t="s">
        <v>606</v>
      </c>
      <c r="J98" s="6" t="s">
        <v>607</v>
      </c>
      <c r="K98" s="8" t="s">
        <v>608</v>
      </c>
      <c r="L98" s="6"/>
      <c r="M98" s="9"/>
      <c r="N98" s="10">
        <f>IFERROR(__xludf.DUMMYFUNCTION("SPLIT(H98,"","",,TRUE)"),36.0)</f>
        <v>36</v>
      </c>
      <c r="O98" s="10">
        <f>IFERROR(__xludf.DUMMYFUNCTION("""COMPUTED_VALUE"""),88.0)</f>
        <v>88</v>
      </c>
      <c r="P98" s="10">
        <f>IFERROR(__xludf.DUMMYFUNCTION("""COMPUTED_VALUE"""),89.0)</f>
        <v>89</v>
      </c>
      <c r="Q98" s="10"/>
      <c r="R98" s="10"/>
      <c r="S98" s="10"/>
      <c r="T98" s="10"/>
      <c r="U98" s="10"/>
      <c r="V98" s="10"/>
      <c r="W98" s="10"/>
      <c r="X98" s="11" t="str">
        <f>IFERROR((VLOOKUP(N98,impact_ENG!A:F,6,TRUE)),"")</f>
        <v>- Confidentiality: Modify Files or Directories: The application can operate on unexpected files. Confidentiality is violated when the targeted filename is not directly readable by the attacker.</v>
      </c>
      <c r="Y98" s="9" t="str">
        <f>IFERROR((VLOOKUP(O98,impact_ENG!A:F,6,TRUE)),"")</f>
        <v>- Integrity: Modify Files or Directories: The application can operate on unexpected files. This may violate integrity if the filename is written to, or if the filename is for a program or other form of executable code.</v>
      </c>
      <c r="Z98" s="9" t="str">
        <f>IFERROR((VLOOKUP(P98,impact_ENG!A:F,6,TRUE)),"")</f>
        <v>- Availability: DoS: Crash, Exit, or Restart; DoS: Resource Consumption (Other): The application can operate on unexpected files. Availability can be violated if the attacker specifies an unexpected file that the application modifies. Availability can also be affected if the attacker specifies a filename for a large file, or points to a special device or a file that does not have the format that the application expects.</v>
      </c>
      <c r="AA98" s="9" t="str">
        <f>IFERROR((VLOOKUP(Q98,impact_ENG!A:F,6,TRUE)),"")</f>
        <v/>
      </c>
      <c r="AB98" s="9" t="str">
        <f>IFERROR((VLOOKUP(R98,impact_ENG!A:F,6,TRUE)),"")</f>
        <v/>
      </c>
      <c r="AC98" s="9" t="str">
        <f>IFERROR((VLOOKUP(S98,impact_ENG!A:F,6,TRUE)),"")</f>
        <v/>
      </c>
      <c r="AD98" s="9" t="str">
        <f>IFERROR((VLOOKUP(T98,impact_ENG!A:F,6,TRUE)),"")</f>
        <v/>
      </c>
      <c r="AE98" s="9" t="str">
        <f>IFERROR((VLOOKUP(U98,impact_ENG!A:F,6,TRUE)),"")</f>
        <v/>
      </c>
      <c r="AF98" s="9" t="str">
        <f>IFERROR((VLOOKUP(V98,impact_ENG!A:F,6,TRUE)),"")</f>
        <v/>
      </c>
      <c r="AG98" s="9" t="str">
        <f>IFERROR((VLOOKUP(W98,impact_ENG!A:F,6,TRUE)),"")</f>
        <v/>
      </c>
      <c r="AH98" s="9" t="str">
        <f t="shared" si="1"/>
        <v>- Confidentiality: Modify Files or Directories: The application can operate on unexpected files. Confidentiality is violated when the targeted filename is not directly readable by the attacker.
- Integrity: Modify Files or Directories: The application can operate on unexpected files. This may violate integrity if the filename is written to, or if the filename is for a program or other form of executable code.
- Availability: DoS: Crash, Exit, or Restart; DoS: Resource Consumption (Other): The application can operate on unexpected files. Availability can be violated if the attacker specifies an unexpected file that the application modifies. Availability can also be affected if the attacker specifies a filename for a large file, or points to a special device or a file that does not have the format that the application expects.
</v>
      </c>
      <c r="AI98" s="9"/>
      <c r="AJ98" s="6"/>
      <c r="AK98" s="6"/>
    </row>
    <row r="99" ht="15.75" customHeight="1">
      <c r="A99" s="6" t="s">
        <v>529</v>
      </c>
      <c r="B99" s="6"/>
      <c r="C99" s="6" t="s">
        <v>609</v>
      </c>
      <c r="D99" s="6" t="s">
        <v>510</v>
      </c>
      <c r="E99" s="6" t="s">
        <v>610</v>
      </c>
      <c r="F99" s="6">
        <v>20.0</v>
      </c>
      <c r="G99" s="6" t="s">
        <v>611</v>
      </c>
      <c r="H99" s="7">
        <v>8.0</v>
      </c>
      <c r="I99" s="7" t="s">
        <v>302</v>
      </c>
      <c r="J99" s="6" t="s">
        <v>612</v>
      </c>
      <c r="K99" s="8" t="s">
        <v>613</v>
      </c>
      <c r="L99" s="6"/>
      <c r="M99" s="9"/>
      <c r="N99" s="10">
        <f>IFERROR(__xludf.DUMMYFUNCTION("SPLIT(H99,"","",,TRUE)"),8.0)</f>
        <v>8</v>
      </c>
      <c r="O99" s="10"/>
      <c r="P99" s="10"/>
      <c r="Q99" s="10"/>
      <c r="R99" s="10"/>
      <c r="S99" s="10"/>
      <c r="T99" s="10"/>
      <c r="U99" s="10"/>
      <c r="V99" s="10"/>
      <c r="W99" s="10"/>
      <c r="X99" s="11" t="str">
        <f>IFERROR((VLOOKUP(N99,impact_ENG!A:F,6,TRUE)),"")</f>
        <v>- Access Control: Execute Unauthorized Code or Commands: This weakness can lead to the exposure of resources or functionality to unintended actors, possibly providing attackers with sensitive information or even execute arbitrary code.</v>
      </c>
      <c r="Y99" s="9" t="str">
        <f>IFERROR((VLOOKUP(O99,impact_ENG!A:F,6,TRUE)),"")</f>
        <v/>
      </c>
      <c r="Z99" s="9" t="str">
        <f>IFERROR((VLOOKUP(P99,impact_ENG!A:F,6,TRUE)),"")</f>
        <v/>
      </c>
      <c r="AA99" s="9" t="str">
        <f>IFERROR((VLOOKUP(Q99,impact_ENG!A:F,6,TRUE)),"")</f>
        <v/>
      </c>
      <c r="AB99" s="9" t="str">
        <f>IFERROR((VLOOKUP(R99,impact_ENG!A:F,6,TRUE)),"")</f>
        <v/>
      </c>
      <c r="AC99" s="9" t="str">
        <f>IFERROR((VLOOKUP(S99,impact_ENG!A:F,6,TRUE)),"")</f>
        <v/>
      </c>
      <c r="AD99" s="9" t="str">
        <f>IFERROR((VLOOKUP(T99,impact_ENG!A:F,6,TRUE)),"")</f>
        <v/>
      </c>
      <c r="AE99" s="9" t="str">
        <f>IFERROR((VLOOKUP(U99,impact_ENG!A:F,6,TRUE)),"")</f>
        <v/>
      </c>
      <c r="AF99" s="9" t="str">
        <f>IFERROR((VLOOKUP(V99,impact_ENG!A:F,6,TRUE)),"")</f>
        <v/>
      </c>
      <c r="AG99" s="9" t="str">
        <f>IFERROR((VLOOKUP(W99,impact_ENG!A:F,6,TRUE)),"")</f>
        <v/>
      </c>
      <c r="AH99" s="9" t="str">
        <f t="shared" si="1"/>
        <v>- Access Control: Execute Unauthorized Code or Commands: This weakness can lead to the exposure of resources or functionality to unintended actors, possibly providing attackers with sensitive information or even execute arbitrary code.
</v>
      </c>
      <c r="AI99" s="9"/>
      <c r="AJ99" s="6"/>
      <c r="AK99" s="6"/>
    </row>
    <row r="100" ht="15.75" customHeight="1">
      <c r="A100" s="6" t="s">
        <v>529</v>
      </c>
      <c r="B100" s="6"/>
      <c r="C100" s="6" t="s">
        <v>609</v>
      </c>
      <c r="D100" s="6" t="s">
        <v>510</v>
      </c>
      <c r="E100" s="6" t="s">
        <v>614</v>
      </c>
      <c r="F100" s="6">
        <v>20.0</v>
      </c>
      <c r="G100" s="6" t="s">
        <v>615</v>
      </c>
      <c r="H100" s="7">
        <v>8.0</v>
      </c>
      <c r="I100" s="7" t="s">
        <v>302</v>
      </c>
      <c r="J100" s="6" t="s">
        <v>616</v>
      </c>
      <c r="K100" s="8" t="s">
        <v>617</v>
      </c>
      <c r="L100" s="6"/>
      <c r="M100" s="9"/>
      <c r="N100" s="10">
        <f>IFERROR(__xludf.DUMMYFUNCTION("SPLIT(H100,"","",,TRUE)"),8.0)</f>
        <v>8</v>
      </c>
      <c r="O100" s="10"/>
      <c r="P100" s="10"/>
      <c r="Q100" s="10"/>
      <c r="R100" s="10"/>
      <c r="S100" s="10"/>
      <c r="T100" s="10"/>
      <c r="U100" s="10"/>
      <c r="V100" s="10"/>
      <c r="W100" s="10"/>
      <c r="X100" s="11" t="str">
        <f>IFERROR((VLOOKUP(N100,impact_ENG!A:F,6,TRUE)),"")</f>
        <v>- Access Control: Execute Unauthorized Code or Commands: This weakness can lead to the exposure of resources or functionality to unintended actors, possibly providing attackers with sensitive information or even execute arbitrary code.</v>
      </c>
      <c r="Y100" s="9" t="str">
        <f>IFERROR((VLOOKUP(O100,impact_ENG!A:F,6,TRUE)),"")</f>
        <v/>
      </c>
      <c r="Z100" s="9" t="str">
        <f>IFERROR((VLOOKUP(P100,impact_ENG!A:F,6,TRUE)),"")</f>
        <v/>
      </c>
      <c r="AA100" s="9" t="str">
        <f>IFERROR((VLOOKUP(Q100,impact_ENG!A:F,6,TRUE)),"")</f>
        <v/>
      </c>
      <c r="AB100" s="9" t="str">
        <f>IFERROR((VLOOKUP(R100,impact_ENG!A:F,6,TRUE)),"")</f>
        <v/>
      </c>
      <c r="AC100" s="9" t="str">
        <f>IFERROR((VLOOKUP(S100,impact_ENG!A:F,6,TRUE)),"")</f>
        <v/>
      </c>
      <c r="AD100" s="9" t="str">
        <f>IFERROR((VLOOKUP(T100,impact_ENG!A:F,6,TRUE)),"")</f>
        <v/>
      </c>
      <c r="AE100" s="9" t="str">
        <f>IFERROR((VLOOKUP(U100,impact_ENG!A:F,6,TRUE)),"")</f>
        <v/>
      </c>
      <c r="AF100" s="9" t="str">
        <f>IFERROR((VLOOKUP(V100,impact_ENG!A:F,6,TRUE)),"")</f>
        <v/>
      </c>
      <c r="AG100" s="9" t="str">
        <f>IFERROR((VLOOKUP(W100,impact_ENG!A:F,6,TRUE)),"")</f>
        <v/>
      </c>
      <c r="AH100" s="9" t="str">
        <f t="shared" si="1"/>
        <v>- Access Control: Execute Unauthorized Code or Commands: This weakness can lead to the exposure of resources or functionality to unintended actors, possibly providing attackers with sensitive information or even execute arbitrary code.
</v>
      </c>
      <c r="AI100" s="9"/>
      <c r="AJ100" s="6"/>
      <c r="AK100" s="6"/>
    </row>
    <row r="101" ht="15.75" customHeight="1">
      <c r="A101" s="6" t="s">
        <v>529</v>
      </c>
      <c r="B101" s="6"/>
      <c r="C101" s="6" t="s">
        <v>609</v>
      </c>
      <c r="D101" s="6" t="s">
        <v>510</v>
      </c>
      <c r="E101" s="6" t="s">
        <v>618</v>
      </c>
      <c r="F101" s="6">
        <v>20.0</v>
      </c>
      <c r="G101" s="6" t="s">
        <v>619</v>
      </c>
      <c r="H101" s="7">
        <v>8.0</v>
      </c>
      <c r="I101" s="7" t="s">
        <v>302</v>
      </c>
      <c r="J101" s="6" t="s">
        <v>612</v>
      </c>
      <c r="K101" s="8" t="s">
        <v>620</v>
      </c>
      <c r="L101" s="6"/>
      <c r="M101" s="9"/>
      <c r="N101" s="10">
        <f>IFERROR(__xludf.DUMMYFUNCTION("SPLIT(H101,"","",,TRUE)"),8.0)</f>
        <v>8</v>
      </c>
      <c r="O101" s="10"/>
      <c r="P101" s="10"/>
      <c r="Q101" s="10"/>
      <c r="R101" s="10"/>
      <c r="S101" s="10"/>
      <c r="T101" s="10"/>
      <c r="U101" s="10"/>
      <c r="V101" s="10"/>
      <c r="W101" s="10"/>
      <c r="X101" s="11" t="str">
        <f>IFERROR((VLOOKUP(N101,impact_ENG!A:F,6,TRUE)),"")</f>
        <v>- Access Control: Execute Unauthorized Code or Commands: This weakness can lead to the exposure of resources or functionality to unintended actors, possibly providing attackers with sensitive information or even execute arbitrary code.</v>
      </c>
      <c r="Y101" s="9" t="str">
        <f>IFERROR((VLOOKUP(O101,impact_ENG!A:F,6,TRUE)),"")</f>
        <v/>
      </c>
      <c r="Z101" s="9" t="str">
        <f>IFERROR((VLOOKUP(P101,impact_ENG!A:F,6,TRUE)),"")</f>
        <v/>
      </c>
      <c r="AA101" s="9" t="str">
        <f>IFERROR((VLOOKUP(Q101,impact_ENG!A:F,6,TRUE)),"")</f>
        <v/>
      </c>
      <c r="AB101" s="9" t="str">
        <f>IFERROR((VLOOKUP(R101,impact_ENG!A:F,6,TRUE)),"")</f>
        <v/>
      </c>
      <c r="AC101" s="9" t="str">
        <f>IFERROR((VLOOKUP(S101,impact_ENG!A:F,6,TRUE)),"")</f>
        <v/>
      </c>
      <c r="AD101" s="9" t="str">
        <f>IFERROR((VLOOKUP(T101,impact_ENG!A:F,6,TRUE)),"")</f>
        <v/>
      </c>
      <c r="AE101" s="9" t="str">
        <f>IFERROR((VLOOKUP(U101,impact_ENG!A:F,6,TRUE)),"")</f>
        <v/>
      </c>
      <c r="AF101" s="9" t="str">
        <f>IFERROR((VLOOKUP(V101,impact_ENG!A:F,6,TRUE)),"")</f>
        <v/>
      </c>
      <c r="AG101" s="9" t="str">
        <f>IFERROR((VLOOKUP(W101,impact_ENG!A:F,6,TRUE)),"")</f>
        <v/>
      </c>
      <c r="AH101" s="9" t="str">
        <f t="shared" si="1"/>
        <v>- Access Control: Execute Unauthorized Code or Commands: This weakness can lead to the exposure of resources or functionality to unintended actors, possibly providing attackers with sensitive information or even execute arbitrary code.
</v>
      </c>
      <c r="AI101" s="9"/>
      <c r="AJ101" s="6"/>
      <c r="AK101" s="6"/>
    </row>
    <row r="102" ht="15.75" customHeight="1">
      <c r="A102" s="20" t="s">
        <v>108</v>
      </c>
      <c r="B102" s="19" t="s">
        <v>621</v>
      </c>
      <c r="C102" s="20"/>
      <c r="D102" s="6" t="s">
        <v>413</v>
      </c>
      <c r="E102" s="22" t="s">
        <v>622</v>
      </c>
      <c r="F102" s="20" t="s">
        <v>623</v>
      </c>
      <c r="G102" s="20" t="s">
        <v>624</v>
      </c>
      <c r="H102" s="23">
        <v>1.0</v>
      </c>
      <c r="I102" s="23" t="s">
        <v>224</v>
      </c>
      <c r="J102" s="20" t="s">
        <v>625</v>
      </c>
      <c r="K102" s="20" t="s">
        <v>626</v>
      </c>
      <c r="L102" s="20"/>
      <c r="M102" s="16"/>
      <c r="N102" s="10">
        <f>IFERROR(__xludf.DUMMYFUNCTION("SPLIT(H102,"","",,TRUE)"),1.0)</f>
        <v>1</v>
      </c>
      <c r="O102" s="10"/>
      <c r="P102" s="10"/>
      <c r="Q102" s="10"/>
      <c r="R102" s="10"/>
      <c r="S102" s="10"/>
      <c r="T102" s="10"/>
      <c r="U102" s="10"/>
      <c r="V102" s="10"/>
      <c r="W102" s="10"/>
      <c r="X102" s="11" t="str">
        <f>IFERROR((VLOOKUP(N102,impact_ENG!A:F,6,TRUE)),"")</f>
        <v>- Access Control: Bypass Protection Mechanism: Access control checks for specific user data or functionality can be bypassed.</v>
      </c>
      <c r="Y102" s="16" t="str">
        <f>IFERROR((VLOOKUP(O102,impact_ENG!A:F,6,TRUE)),"")</f>
        <v/>
      </c>
      <c r="Z102" s="16" t="str">
        <f>IFERROR((VLOOKUP(P102,impact_ENG!A:F,6,TRUE)),"")</f>
        <v/>
      </c>
      <c r="AA102" s="16" t="str">
        <f>IFERROR((VLOOKUP(Q102,impact_ENG!A:F,6,TRUE)),"")</f>
        <v/>
      </c>
      <c r="AB102" s="16" t="str">
        <f>IFERROR((VLOOKUP(R102,impact_ENG!A:F,6,TRUE)),"")</f>
        <v/>
      </c>
      <c r="AC102" s="16" t="str">
        <f>IFERROR((VLOOKUP(S102,impact_ENG!A:F,6,TRUE)),"")</f>
        <v/>
      </c>
      <c r="AD102" s="16" t="str">
        <f>IFERROR((VLOOKUP(T102,impact_ENG!A:F,6,TRUE)),"")</f>
        <v/>
      </c>
      <c r="AE102" s="16" t="str">
        <f>IFERROR((VLOOKUP(U102,impact_ENG!A:F,6,TRUE)),"")</f>
        <v/>
      </c>
      <c r="AF102" s="16" t="str">
        <f>IFERROR((VLOOKUP(V102,impact_ENG!A:F,6,TRUE)),"")</f>
        <v/>
      </c>
      <c r="AG102" s="16" t="str">
        <f>IFERROR((VLOOKUP(W102,impact_ENG!A:F,6,TRUE)),"")</f>
        <v/>
      </c>
      <c r="AH102" s="16" t="str">
        <f t="shared" si="1"/>
        <v>- Access Control: Bypass Protection Mechanism: Access control checks for specific user data or functionality can be bypassed.
</v>
      </c>
      <c r="AI102" s="16"/>
      <c r="AJ102" s="20"/>
      <c r="AK102" s="20"/>
    </row>
    <row r="103" ht="15.75" customHeight="1">
      <c r="A103" s="6" t="s">
        <v>529</v>
      </c>
      <c r="B103" s="6"/>
      <c r="C103" s="6" t="s">
        <v>627</v>
      </c>
      <c r="D103" s="6" t="s">
        <v>413</v>
      </c>
      <c r="E103" s="6" t="s">
        <v>628</v>
      </c>
      <c r="F103" s="6">
        <v>284.0</v>
      </c>
      <c r="G103" s="6" t="s">
        <v>629</v>
      </c>
      <c r="H103" s="7">
        <v>77.0</v>
      </c>
      <c r="I103" s="7" t="s">
        <v>630</v>
      </c>
      <c r="J103" s="6" t="s">
        <v>631</v>
      </c>
      <c r="K103" s="8" t="s">
        <v>626</v>
      </c>
      <c r="L103" s="6"/>
      <c r="M103" s="9"/>
      <c r="N103" s="10">
        <f>IFERROR(__xludf.DUMMYFUNCTION("SPLIT(H103,"","",,TRUE)"),77.0)</f>
        <v>77</v>
      </c>
      <c r="O103" s="10"/>
      <c r="P103" s="10"/>
      <c r="Q103" s="10"/>
      <c r="R103" s="10"/>
      <c r="S103" s="10"/>
      <c r="T103" s="10"/>
      <c r="U103" s="10"/>
      <c r="V103" s="10"/>
      <c r="W103" s="10"/>
      <c r="X103" s="11" t="str">
        <f>IFERROR((VLOOKUP(N103,impact_ENG!A:F,6,TRUE)),"")</f>
        <v>- Other: Varies by Context: An attacker can access any functionality that is inadvertently accessible to the source.</v>
      </c>
      <c r="Y103" s="9" t="str">
        <f>IFERROR((VLOOKUP(O103,impact_ENG!A:F,6,TRUE)),"")</f>
        <v/>
      </c>
      <c r="Z103" s="9" t="str">
        <f>IFERROR((VLOOKUP(P103,impact_ENG!A:F,6,TRUE)),"")</f>
        <v/>
      </c>
      <c r="AA103" s="9" t="str">
        <f>IFERROR((VLOOKUP(Q103,impact_ENG!A:F,6,TRUE)),"")</f>
        <v/>
      </c>
      <c r="AB103" s="9" t="str">
        <f>IFERROR((VLOOKUP(R103,impact_ENG!A:F,6,TRUE)),"")</f>
        <v/>
      </c>
      <c r="AC103" s="9" t="str">
        <f>IFERROR((VLOOKUP(S103,impact_ENG!A:F,6,TRUE)),"")</f>
        <v/>
      </c>
      <c r="AD103" s="9" t="str">
        <f>IFERROR((VLOOKUP(T103,impact_ENG!A:F,6,TRUE)),"")</f>
        <v/>
      </c>
      <c r="AE103" s="9" t="str">
        <f>IFERROR((VLOOKUP(U103,impact_ENG!A:F,6,TRUE)),"")</f>
        <v/>
      </c>
      <c r="AF103" s="9" t="str">
        <f>IFERROR((VLOOKUP(V103,impact_ENG!A:F,6,TRUE)),"")</f>
        <v/>
      </c>
      <c r="AG103" s="9" t="str">
        <f>IFERROR((VLOOKUP(W103,impact_ENG!A:F,6,TRUE)),"")</f>
        <v/>
      </c>
      <c r="AH103" s="9" t="str">
        <f t="shared" si="1"/>
        <v>- Other: Varies by Context: An attacker can access any functionality that is inadvertently accessible to the source.
</v>
      </c>
      <c r="AI103" s="9"/>
      <c r="AJ103" s="6"/>
      <c r="AK103" s="6"/>
    </row>
    <row r="104" ht="15.75" customHeight="1">
      <c r="A104" s="6" t="s">
        <v>529</v>
      </c>
      <c r="B104" s="12" t="s">
        <v>632</v>
      </c>
      <c r="C104" s="6" t="s">
        <v>633</v>
      </c>
      <c r="D104" s="6" t="s">
        <v>510</v>
      </c>
      <c r="E104" s="6" t="s">
        <v>634</v>
      </c>
      <c r="F104" s="6" t="s">
        <v>635</v>
      </c>
      <c r="G104" s="6" t="s">
        <v>636</v>
      </c>
      <c r="H104" s="7" t="s">
        <v>637</v>
      </c>
      <c r="I104" s="7" t="s">
        <v>638</v>
      </c>
      <c r="J104" s="6" t="s">
        <v>639</v>
      </c>
      <c r="K104" s="8" t="s">
        <v>640</v>
      </c>
      <c r="L104" s="6"/>
      <c r="M104" s="9"/>
      <c r="N104" s="10">
        <f>IFERROR(__xludf.DUMMYFUNCTION("SPLIT(H104,"","",,TRUE)"),99.0)</f>
        <v>99</v>
      </c>
      <c r="O104" s="10">
        <f>IFERROR(__xludf.DUMMYFUNCTION("""COMPUTED_VALUE"""),42.0)</f>
        <v>42</v>
      </c>
      <c r="P104" s="10">
        <f>IFERROR(__xludf.DUMMYFUNCTION("""COMPUTED_VALUE"""),6.0)</f>
        <v>6</v>
      </c>
      <c r="Q104" s="10">
        <f>IFERROR(__xludf.DUMMYFUNCTION("""COMPUTED_VALUE"""),17.0)</f>
        <v>17</v>
      </c>
      <c r="R104" s="10">
        <f>IFERROR(__xludf.DUMMYFUNCTION("""COMPUTED_VALUE"""),63.0)</f>
        <v>63</v>
      </c>
      <c r="S104" s="10">
        <f>IFERROR(__xludf.DUMMYFUNCTION("""COMPUTED_VALUE"""),100.0)</f>
        <v>100</v>
      </c>
      <c r="T104" s="10"/>
      <c r="U104" s="10"/>
      <c r="V104" s="10"/>
      <c r="W104" s="10"/>
      <c r="X104" s="11" t="str">
        <f>IFERROR((VLOOKUP(N104,impact_ENG!A:F,6,TRUE)),"")</f>
        <v>- Integrity: Execute Unauthorized Code or Commands: If a malicious user injects a character (such as a semi-colon) that delimits the end of one command and the beginning of another, it may be possible to then insert an entirely new and unrelated command that was not intended to be executed.</v>
      </c>
      <c r="Y104" s="9" t="str">
        <f>IFERROR((VLOOKUP(O104,impact_ENG!A:F,6,TRUE)),"")</f>
        <v>- Confidentiality: Read Application Data: The injected code could access restricted data / files.</v>
      </c>
      <c r="Z104" s="9" t="str">
        <f>IFERROR((VLOOKUP(P104,impact_ENG!A:F,6,TRUE)),"")</f>
        <v>- Access Control: Bypass Protection Mechanism: In some cases, injectable code controls authentication; this may lead to a remote vulnerability.</v>
      </c>
      <c r="AA104" s="9" t="str">
        <f>IFERROR((VLOOKUP(Q104,impact_ENG!A:F,6,TRUE)),"")</f>
        <v>- Access Control: Gain Privileges or Assume Identity: Injected code can access resources that the attacker is directly prevented from accessing.</v>
      </c>
      <c r="AB104" s="9" t="str">
        <f>IFERROR((VLOOKUP(R104,impact_ENG!A:F,6,TRUE)),"")</f>
        <v>-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v>
      </c>
      <c r="AC104" s="9" t="str">
        <f>IFERROR((VLOOKUP(S104,impact_ENG!A:F,6,TRUE)),"")</f>
        <v>- Non-Repudiation: Hide Activities: Often the actions performed by injected control code are unlogged.</v>
      </c>
      <c r="AD104" s="9" t="str">
        <f>IFERROR((VLOOKUP(T104,impact_ENG!A:F,6,TRUE)),"")</f>
        <v/>
      </c>
      <c r="AE104" s="9" t="str">
        <f>IFERROR((VLOOKUP(U104,impact_ENG!A:F,6,TRUE)),"")</f>
        <v/>
      </c>
      <c r="AF104" s="9" t="str">
        <f>IFERROR((VLOOKUP(V104,impact_ENG!A:F,6,TRUE)),"")</f>
        <v/>
      </c>
      <c r="AG104" s="9" t="str">
        <f>IFERROR((VLOOKUP(W104,impact_ENG!A:F,6,TRUE)),"")</f>
        <v/>
      </c>
      <c r="AH104" s="9" t="str">
        <f t="shared" si="1"/>
        <v>- Integrity: Execute Unauthorized Code or Commands: If a malicious user injects a character (such as a semi-colon) that delimits the end of one command and the beginning of another, it may be possible to then insert an entirely new and unrelated command that was not intended to be executed.
- Confidentiality: Read Application Data: The injected code could access restricted data / files.
-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
</v>
      </c>
      <c r="AI104" s="9"/>
      <c r="AJ104" s="6"/>
      <c r="AK104" s="6"/>
    </row>
    <row r="105" ht="15.75" customHeight="1">
      <c r="A105" s="6" t="s">
        <v>529</v>
      </c>
      <c r="B105" s="6"/>
      <c r="C105" s="6" t="s">
        <v>641</v>
      </c>
      <c r="D105" s="6" t="s">
        <v>510</v>
      </c>
      <c r="E105" s="6" t="s">
        <v>642</v>
      </c>
      <c r="F105" s="6">
        <v>644.0</v>
      </c>
      <c r="G105" s="6" t="s">
        <v>643</v>
      </c>
      <c r="H105" s="7">
        <v>8.0</v>
      </c>
      <c r="I105" s="7" t="s">
        <v>302</v>
      </c>
      <c r="J105" s="6" t="s">
        <v>644</v>
      </c>
      <c r="K105" s="8" t="s">
        <v>645</v>
      </c>
      <c r="L105" s="6"/>
      <c r="M105" s="9"/>
      <c r="N105" s="10">
        <f>IFERROR(__xludf.DUMMYFUNCTION("SPLIT(H105,"","",,TRUE)"),8.0)</f>
        <v>8</v>
      </c>
      <c r="O105" s="10"/>
      <c r="P105" s="10"/>
      <c r="Q105" s="10"/>
      <c r="R105" s="10"/>
      <c r="S105" s="10"/>
      <c r="T105" s="10"/>
      <c r="U105" s="10"/>
      <c r="V105" s="10"/>
      <c r="W105" s="10"/>
      <c r="X105" s="11" t="str">
        <f>IFERROR((VLOOKUP(N105,impact_ENG!A:F,6,TRUE)),"")</f>
        <v>- Access Control: Execute Unauthorized Code or Commands: This weakness can lead to the exposure of resources or functionality to unintended actors, possibly providing attackers with sensitive information or even execute arbitrary code.</v>
      </c>
      <c r="Y105" s="9" t="str">
        <f>IFERROR((VLOOKUP(O105,impact_ENG!A:F,6,TRUE)),"")</f>
        <v/>
      </c>
      <c r="Z105" s="9" t="str">
        <f>IFERROR((VLOOKUP(P105,impact_ENG!A:F,6,TRUE)),"")</f>
        <v/>
      </c>
      <c r="AA105" s="9" t="str">
        <f>IFERROR((VLOOKUP(Q105,impact_ENG!A:F,6,TRUE)),"")</f>
        <v/>
      </c>
      <c r="AB105" s="9" t="str">
        <f>IFERROR((VLOOKUP(R105,impact_ENG!A:F,6,TRUE)),"")</f>
        <v/>
      </c>
      <c r="AC105" s="9" t="str">
        <f>IFERROR((VLOOKUP(S105,impact_ENG!A:F,6,TRUE)),"")</f>
        <v/>
      </c>
      <c r="AD105" s="9" t="str">
        <f>IFERROR((VLOOKUP(T105,impact_ENG!A:F,6,TRUE)),"")</f>
        <v/>
      </c>
      <c r="AE105" s="9" t="str">
        <f>IFERROR((VLOOKUP(U105,impact_ENG!A:F,6,TRUE)),"")</f>
        <v/>
      </c>
      <c r="AF105" s="9" t="str">
        <f>IFERROR((VLOOKUP(V105,impact_ENG!A:F,6,TRUE)),"")</f>
        <v/>
      </c>
      <c r="AG105" s="9" t="str">
        <f>IFERROR((VLOOKUP(W105,impact_ENG!A:F,6,TRUE)),"")</f>
        <v/>
      </c>
      <c r="AH105" s="9" t="str">
        <f t="shared" si="1"/>
        <v>- Access Control: Execute Unauthorized Code or Commands: This weakness can lead to the exposure of resources or functionality to unintended actors, possibly providing attackers with sensitive information or even execute arbitrary code.
</v>
      </c>
      <c r="AI105" s="9"/>
      <c r="AJ105" s="6"/>
      <c r="AK105" s="6"/>
    </row>
    <row r="106" ht="15.75" customHeight="1">
      <c r="A106" s="6" t="s">
        <v>529</v>
      </c>
      <c r="B106" s="12" t="s">
        <v>646</v>
      </c>
      <c r="C106" s="6" t="s">
        <v>647</v>
      </c>
      <c r="D106" s="6" t="s">
        <v>510</v>
      </c>
      <c r="E106" s="6" t="s">
        <v>648</v>
      </c>
      <c r="F106" s="6">
        <v>94.0</v>
      </c>
      <c r="G106" s="6" t="s">
        <v>649</v>
      </c>
      <c r="H106" s="7" t="s">
        <v>650</v>
      </c>
      <c r="I106" s="7" t="s">
        <v>651</v>
      </c>
      <c r="J106" s="6" t="s">
        <v>652</v>
      </c>
      <c r="K106" s="8" t="s">
        <v>653</v>
      </c>
      <c r="L106" s="6"/>
      <c r="M106" s="9"/>
      <c r="N106" s="10">
        <f>IFERROR(__xludf.DUMMYFUNCTION("SPLIT(H106,"","",,TRUE)"),6.0)</f>
        <v>6</v>
      </c>
      <c r="O106" s="10">
        <f>IFERROR(__xludf.DUMMYFUNCTION("""COMPUTED_VALUE"""),17.0)</f>
        <v>17</v>
      </c>
      <c r="P106" s="10">
        <f>IFERROR(__xludf.DUMMYFUNCTION("""COMPUTED_VALUE"""),63.0)</f>
        <v>63</v>
      </c>
      <c r="Q106" s="10">
        <f>IFERROR(__xludf.DUMMYFUNCTION("""COMPUTED_VALUE"""),61.0)</f>
        <v>61</v>
      </c>
      <c r="R106" s="10"/>
      <c r="S106" s="10"/>
      <c r="T106" s="10"/>
      <c r="U106" s="10"/>
      <c r="V106" s="10"/>
      <c r="W106" s="10"/>
      <c r="X106" s="11" t="str">
        <f>IFERROR((VLOOKUP(N106,impact_ENG!A:F,6,TRUE)),"")</f>
        <v>- Access Control: Bypass Protection Mechanism: In some cases, injectable code controls authentication; this may lead to a remote vulnerability.</v>
      </c>
      <c r="Y106" s="9" t="str">
        <f>IFERROR((VLOOKUP(O106,impact_ENG!A:F,6,TRUE)),"")</f>
        <v>- Access Control: Gain Privileges or Assume Identity: Injected code can access resources that the attacker is directly prevented from accessing.</v>
      </c>
      <c r="Z106" s="9" t="str">
        <f>IFERROR((VLOOKUP(P106,impact_ENG!A:F,6,TRUE)),"")</f>
        <v>-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v>
      </c>
      <c r="AA106" s="9" t="str">
        <f>IFERROR((VLOOKUP(Q106,impact_ENG!A:F,6,TRUE)),"")</f>
        <v>- Non-Repudiation: Hide Activities: Often the actions performed by injected control code are without been logged.</v>
      </c>
      <c r="AB106" s="9" t="str">
        <f>IFERROR((VLOOKUP(R106,impact_ENG!A:F,6,TRUE)),"")</f>
        <v/>
      </c>
      <c r="AC106" s="9" t="str">
        <f>IFERROR((VLOOKUP(S106,impact_ENG!A:F,6,TRUE)),"")</f>
        <v/>
      </c>
      <c r="AD106" s="9" t="str">
        <f>IFERROR((VLOOKUP(T106,impact_ENG!A:F,6,TRUE)),"")</f>
        <v/>
      </c>
      <c r="AE106" s="9" t="str">
        <f>IFERROR((VLOOKUP(U106,impact_ENG!A:F,6,TRUE)),"")</f>
        <v/>
      </c>
      <c r="AF106" s="9" t="str">
        <f>IFERROR((VLOOKUP(V106,impact_ENG!A:F,6,TRUE)),"")</f>
        <v/>
      </c>
      <c r="AG106" s="9" t="str">
        <f>IFERROR((VLOOKUP(W106,impact_ENG!A:F,6,TRUE)),"")</f>
        <v/>
      </c>
      <c r="AH106" s="9" t="str">
        <f t="shared" si="1"/>
        <v>-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without been logged.
</v>
      </c>
      <c r="AI106" s="9"/>
      <c r="AJ106" s="6"/>
      <c r="AK106" s="6"/>
    </row>
    <row r="107" ht="15.75" customHeight="1">
      <c r="A107" s="6" t="s">
        <v>410</v>
      </c>
      <c r="B107" s="12" t="s">
        <v>654</v>
      </c>
      <c r="C107" s="6" t="s">
        <v>655</v>
      </c>
      <c r="D107" s="6" t="s">
        <v>510</v>
      </c>
      <c r="E107" s="6" t="s">
        <v>656</v>
      </c>
      <c r="F107" s="6">
        <v>918.0</v>
      </c>
      <c r="G107" s="6" t="s">
        <v>657</v>
      </c>
      <c r="H107" s="7" t="s">
        <v>658</v>
      </c>
      <c r="I107" s="7" t="s">
        <v>659</v>
      </c>
      <c r="J107" s="6" t="s">
        <v>660</v>
      </c>
      <c r="K107" s="8" t="s">
        <v>661</v>
      </c>
      <c r="L107" s="6"/>
      <c r="M107" s="9"/>
      <c r="N107" s="10">
        <f>IFERROR(__xludf.DUMMYFUNCTION("SPLIT(H107,"","",,TRUE)"),42.0)</f>
        <v>42</v>
      </c>
      <c r="O107" s="10">
        <f>IFERROR(__xludf.DUMMYFUNCTION("""COMPUTED_VALUE"""),80.0)</f>
        <v>80</v>
      </c>
      <c r="P107" s="10"/>
      <c r="Q107" s="10"/>
      <c r="R107" s="10"/>
      <c r="S107" s="10"/>
      <c r="T107" s="10"/>
      <c r="U107" s="10"/>
      <c r="V107" s="10"/>
      <c r="W107" s="10"/>
      <c r="X107" s="11" t="str">
        <f>IFERROR((VLOOKUP(N107,impact_ENG!A:F,6,TRUE)),"")</f>
        <v>- Confidentiality: Read Application Data: The injected code could access restricted data / files.</v>
      </c>
      <c r="Y107" s="9" t="str">
        <f>IFERROR((VLOOKUP(O107,impact_ENG!A:F,6,TRUE)),"")</f>
        <v>- Integrity: Execute Unauthorized Code or Commands: The attacker may be able to create or overwrite critical files that are used to execute code, such as programs or libraries.</v>
      </c>
      <c r="Z107" s="9" t="str">
        <f>IFERROR((VLOOKUP(P107,impact_ENG!A:F,6,TRUE)),"")</f>
        <v/>
      </c>
      <c r="AA107" s="9" t="str">
        <f>IFERROR((VLOOKUP(Q107,impact_ENG!A:F,6,TRUE)),"")</f>
        <v/>
      </c>
      <c r="AB107" s="9" t="str">
        <f>IFERROR((VLOOKUP(R107,impact_ENG!A:F,6,TRUE)),"")</f>
        <v/>
      </c>
      <c r="AC107" s="9" t="str">
        <f>IFERROR((VLOOKUP(S107,impact_ENG!A:F,6,TRUE)),"")</f>
        <v/>
      </c>
      <c r="AD107" s="9" t="str">
        <f>IFERROR((VLOOKUP(T107,impact_ENG!A:F,6,TRUE)),"")</f>
        <v/>
      </c>
      <c r="AE107" s="9" t="str">
        <f>IFERROR((VLOOKUP(U107,impact_ENG!A:F,6,TRUE)),"")</f>
        <v/>
      </c>
      <c r="AF107" s="9" t="str">
        <f>IFERROR((VLOOKUP(V107,impact_ENG!A:F,6,TRUE)),"")</f>
        <v/>
      </c>
      <c r="AG107" s="9" t="str">
        <f>IFERROR((VLOOKUP(W107,impact_ENG!A:F,6,TRUE)),"")</f>
        <v/>
      </c>
      <c r="AH107" s="9" t="str">
        <f t="shared" si="1"/>
        <v>- Confidentiality: Read Application Data: The injected code could access restricted data / files.
- Integrity: Execute Unauthorized Code or Commands: The attacker may be able to create or overwrite critical files that are used to execute code, such as programs or libraries.
</v>
      </c>
      <c r="AI107" s="9"/>
      <c r="AJ107" s="6"/>
      <c r="AK107" s="6"/>
    </row>
    <row r="108" ht="15.75" customHeight="1">
      <c r="A108" s="13" t="s">
        <v>662</v>
      </c>
      <c r="B108" s="13" t="s">
        <v>663</v>
      </c>
      <c r="C108" s="13"/>
      <c r="D108" s="6" t="s">
        <v>510</v>
      </c>
      <c r="E108" s="14" t="s">
        <v>664</v>
      </c>
      <c r="F108" s="14" t="s">
        <v>665</v>
      </c>
      <c r="G108" s="14" t="s">
        <v>666</v>
      </c>
      <c r="H108" s="7" t="s">
        <v>667</v>
      </c>
      <c r="I108" s="7" t="s">
        <v>668</v>
      </c>
      <c r="J108" s="14" t="s">
        <v>669</v>
      </c>
      <c r="K108" s="14" t="s">
        <v>670</v>
      </c>
      <c r="L108" s="14"/>
      <c r="M108" s="16"/>
      <c r="N108" s="10">
        <f>IFERROR(__xludf.DUMMYFUNCTION("SPLIT(H108,"","",,TRUE)"),27.0)</f>
        <v>27</v>
      </c>
      <c r="O108" s="10">
        <f>IFERROR(__xludf.DUMMYFUNCTION("""COMPUTED_VALUE"""),44.0)</f>
        <v>44</v>
      </c>
      <c r="P108" s="10">
        <f>IFERROR(__xludf.DUMMYFUNCTION("""COMPUTED_VALUE"""),32.0)</f>
        <v>32</v>
      </c>
      <c r="Q108" s="10"/>
      <c r="R108" s="10"/>
      <c r="S108" s="10"/>
      <c r="T108" s="10"/>
      <c r="U108" s="10"/>
      <c r="V108" s="10"/>
      <c r="W108" s="10"/>
      <c r="X108" s="11" t="str">
        <f>IFERROR((VLOOKUP(N108,impact_ENG!A:F,6,TRUE)),"")</f>
        <v>- Availability: DoS: Resource Consumption (Memory): An attacker could provide unexpected values and cause a program crash or excessive consumption of resources, such as memory and CPU.</v>
      </c>
      <c r="Y108" s="9" t="str">
        <f>IFERROR((VLOOKUP(O108,impact_ENG!A:F,6,TRUE)),"")</f>
        <v>- Confidentiality: Read Files or Directories: An attacker could read confidential data if they are able to control resource references.</v>
      </c>
      <c r="Z108" s="9" t="str">
        <f>IFERROR((VLOOKUP(P108,impact_ENG!A:F,6,TRUE)),"")</f>
        <v>- Availability: Execute Unauthorized Code or Commands: An attacker could use malicious input to modify data or possibly alter control flow in unexpected ways, including arbitrary command execution.</v>
      </c>
      <c r="AA108" s="9" t="str">
        <f>IFERROR((VLOOKUP(Q108,impact_ENG!A:F,6,TRUE)),"")</f>
        <v/>
      </c>
      <c r="AB108" s="9" t="str">
        <f>IFERROR((VLOOKUP(R108,impact_ENG!A:F,6,TRUE)),"")</f>
        <v/>
      </c>
      <c r="AC108" s="9" t="str">
        <f>IFERROR((VLOOKUP(S108,impact_ENG!A:F,6,TRUE)),"")</f>
        <v/>
      </c>
      <c r="AD108" s="9" t="str">
        <f>IFERROR((VLOOKUP(T108,impact_ENG!A:F,6,TRUE)),"")</f>
        <v/>
      </c>
      <c r="AE108" s="9" t="str">
        <f>IFERROR((VLOOKUP(U108,impact_ENG!A:F,6,TRUE)),"")</f>
        <v/>
      </c>
      <c r="AF108" s="9" t="str">
        <f>IFERROR((VLOOKUP(V108,impact_ENG!A:F,6,TRUE)),"")</f>
        <v/>
      </c>
      <c r="AG108" s="9" t="str">
        <f>IFERROR((VLOOKUP(W108,impact_ENG!A:F,6,TRUE)),"")</f>
        <v/>
      </c>
      <c r="AH108" s="9" t="str">
        <f t="shared" si="1"/>
        <v>-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
</v>
      </c>
      <c r="AI108" s="16"/>
      <c r="AJ108" s="14"/>
      <c r="AK108" s="14"/>
    </row>
    <row r="109" ht="15.75" customHeight="1">
      <c r="A109" s="13" t="s">
        <v>662</v>
      </c>
      <c r="B109" s="13" t="s">
        <v>671</v>
      </c>
      <c r="C109" s="13"/>
      <c r="D109" s="6" t="s">
        <v>510</v>
      </c>
      <c r="E109" s="14" t="s">
        <v>672</v>
      </c>
      <c r="F109" s="14">
        <v>20.0</v>
      </c>
      <c r="G109" s="14" t="s">
        <v>673</v>
      </c>
      <c r="H109" s="7" t="s">
        <v>667</v>
      </c>
      <c r="I109" s="7" t="s">
        <v>668</v>
      </c>
      <c r="J109" s="14" t="s">
        <v>674</v>
      </c>
      <c r="K109" s="14" t="s">
        <v>670</v>
      </c>
      <c r="L109" s="14"/>
      <c r="M109" s="16"/>
      <c r="N109" s="10">
        <f>IFERROR(__xludf.DUMMYFUNCTION("SPLIT(H109,"","",,TRUE)"),27.0)</f>
        <v>27</v>
      </c>
      <c r="O109" s="10">
        <f>IFERROR(__xludf.DUMMYFUNCTION("""COMPUTED_VALUE"""),44.0)</f>
        <v>44</v>
      </c>
      <c r="P109" s="10">
        <f>IFERROR(__xludf.DUMMYFUNCTION("""COMPUTED_VALUE"""),32.0)</f>
        <v>32</v>
      </c>
      <c r="Q109" s="10"/>
      <c r="R109" s="10"/>
      <c r="S109" s="10"/>
      <c r="T109" s="10"/>
      <c r="U109" s="10"/>
      <c r="V109" s="10"/>
      <c r="W109" s="10"/>
      <c r="X109" s="11" t="str">
        <f>IFERROR((VLOOKUP(N109,impact_ENG!A:F,6,TRUE)),"")</f>
        <v>- Availability: DoS: Resource Consumption (Memory): An attacker could provide unexpected values and cause a program crash or excessive consumption of resources, such as memory and CPU.</v>
      </c>
      <c r="Y109" s="9" t="str">
        <f>IFERROR((VLOOKUP(O109,impact_ENG!A:F,6,TRUE)),"")</f>
        <v>- Confidentiality: Read Files or Directories: An attacker could read confidential data if they are able to control resource references.</v>
      </c>
      <c r="Z109" s="9" t="str">
        <f>IFERROR((VLOOKUP(P109,impact_ENG!A:F,6,TRUE)),"")</f>
        <v>- Availability: Execute Unauthorized Code or Commands: An attacker could use malicious input to modify data or possibly alter control flow in unexpected ways, including arbitrary command execution.</v>
      </c>
      <c r="AA109" s="9" t="str">
        <f>IFERROR((VLOOKUP(Q109,impact_ENG!A:F,6,TRUE)),"")</f>
        <v/>
      </c>
      <c r="AB109" s="9" t="str">
        <f>IFERROR((VLOOKUP(R109,impact_ENG!A:F,6,TRUE)),"")</f>
        <v/>
      </c>
      <c r="AC109" s="9" t="str">
        <f>IFERROR((VLOOKUP(S109,impact_ENG!A:F,6,TRUE)),"")</f>
        <v/>
      </c>
      <c r="AD109" s="9" t="str">
        <f>IFERROR((VLOOKUP(T109,impact_ENG!A:F,6,TRUE)),"")</f>
        <v/>
      </c>
      <c r="AE109" s="9" t="str">
        <f>IFERROR((VLOOKUP(U109,impact_ENG!A:F,6,TRUE)),"")</f>
        <v/>
      </c>
      <c r="AF109" s="9" t="str">
        <f>IFERROR((VLOOKUP(V109,impact_ENG!A:F,6,TRUE)),"")</f>
        <v/>
      </c>
      <c r="AG109" s="9" t="str">
        <f>IFERROR((VLOOKUP(W109,impact_ENG!A:F,6,TRUE)),"")</f>
        <v/>
      </c>
      <c r="AH109" s="9" t="str">
        <f t="shared" si="1"/>
        <v>-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
</v>
      </c>
      <c r="AI109" s="16"/>
      <c r="AJ109" s="14"/>
      <c r="AK109" s="14"/>
    </row>
    <row r="110" ht="15.75" customHeight="1">
      <c r="A110" s="13" t="s">
        <v>662</v>
      </c>
      <c r="B110" s="13" t="s">
        <v>675</v>
      </c>
      <c r="C110" s="13"/>
      <c r="D110" s="6" t="s">
        <v>510</v>
      </c>
      <c r="E110" s="14" t="s">
        <v>676</v>
      </c>
      <c r="F110" s="14">
        <v>20.0</v>
      </c>
      <c r="G110" s="14" t="s">
        <v>677</v>
      </c>
      <c r="H110" s="7" t="s">
        <v>667</v>
      </c>
      <c r="I110" s="7" t="s">
        <v>668</v>
      </c>
      <c r="J110" s="14" t="s">
        <v>678</v>
      </c>
      <c r="K110" s="14" t="s">
        <v>670</v>
      </c>
      <c r="L110" s="14"/>
      <c r="M110" s="16"/>
      <c r="N110" s="10">
        <f>IFERROR(__xludf.DUMMYFUNCTION("SPLIT(H110,"","",,TRUE)"),27.0)</f>
        <v>27</v>
      </c>
      <c r="O110" s="17">
        <f>IFERROR(__xludf.DUMMYFUNCTION("""COMPUTED_VALUE"""),44.0)</f>
        <v>44</v>
      </c>
      <c r="P110" s="17">
        <f>IFERROR(__xludf.DUMMYFUNCTION("""COMPUTED_VALUE"""),32.0)</f>
        <v>32</v>
      </c>
      <c r="Q110" s="17"/>
      <c r="R110" s="17"/>
      <c r="S110" s="17"/>
      <c r="T110" s="17"/>
      <c r="U110" s="17"/>
      <c r="V110" s="17"/>
      <c r="W110" s="17"/>
      <c r="X110" s="11" t="str">
        <f>IFERROR((VLOOKUP(N110,impact_ENG!A:F,6,TRUE)),"")</f>
        <v>- Availability: DoS: Resource Consumption (Memory): An attacker could provide unexpected values and cause a program crash or excessive consumption of resources, such as memory and CPU.</v>
      </c>
      <c r="Y110" s="9" t="str">
        <f>IFERROR((VLOOKUP(O110,impact_ENG!A:F,6,TRUE)),"")</f>
        <v>- Confidentiality: Read Files or Directories: An attacker could read confidential data if they are able to control resource references.</v>
      </c>
      <c r="Z110" s="9" t="str">
        <f>IFERROR((VLOOKUP(P110,impact_ENG!A:F,6,TRUE)),"")</f>
        <v>- Availability: Execute Unauthorized Code or Commands: An attacker could use malicious input to modify data or possibly alter control flow in unexpected ways, including arbitrary command execution.</v>
      </c>
      <c r="AA110" s="9" t="str">
        <f>IFERROR((VLOOKUP(Q110,impact_ENG!A:F,6,TRUE)),"")</f>
        <v/>
      </c>
      <c r="AB110" s="9" t="str">
        <f>IFERROR((VLOOKUP(R110,impact_ENG!A:F,6,TRUE)),"")</f>
        <v/>
      </c>
      <c r="AC110" s="9" t="str">
        <f>IFERROR((VLOOKUP(S110,impact_ENG!A:F,6,TRUE)),"")</f>
        <v/>
      </c>
      <c r="AD110" s="9" t="str">
        <f>IFERROR((VLOOKUP(T110,impact_ENG!A:F,6,TRUE)),"")</f>
        <v/>
      </c>
      <c r="AE110" s="9" t="str">
        <f>IFERROR((VLOOKUP(U110,impact_ENG!A:F,6,TRUE)),"")</f>
        <v/>
      </c>
      <c r="AF110" s="9" t="str">
        <f>IFERROR((VLOOKUP(V110,impact_ENG!A:F,6,TRUE)),"")</f>
        <v/>
      </c>
      <c r="AG110" s="9" t="str">
        <f>IFERROR((VLOOKUP(W110,impact_ENG!A:F,6,TRUE)),"")</f>
        <v/>
      </c>
      <c r="AH110" s="9" t="str">
        <f t="shared" si="1"/>
        <v>-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
</v>
      </c>
      <c r="AI110" s="16"/>
      <c r="AJ110" s="14"/>
      <c r="AK110" s="14"/>
    </row>
    <row r="111" ht="15.75" customHeight="1">
      <c r="A111" s="6" t="s">
        <v>679</v>
      </c>
      <c r="B111" s="12" t="s">
        <v>680</v>
      </c>
      <c r="C111" s="6" t="s">
        <v>681</v>
      </c>
      <c r="D111" s="6" t="s">
        <v>682</v>
      </c>
      <c r="E111" s="6" t="s">
        <v>683</v>
      </c>
      <c r="F111" s="6">
        <v>209.0</v>
      </c>
      <c r="G111" s="6" t="s">
        <v>684</v>
      </c>
      <c r="H111" s="7">
        <v>98.0</v>
      </c>
      <c r="I111" s="7" t="s">
        <v>685</v>
      </c>
      <c r="J111" s="6" t="s">
        <v>686</v>
      </c>
      <c r="K111" s="8" t="s">
        <v>687</v>
      </c>
      <c r="L111" s="6"/>
      <c r="M111" s="9"/>
      <c r="N111" s="10">
        <f>IFERROR(__xludf.DUMMYFUNCTION("SPLIT(H111,"","",,TRUE)"),98.0)</f>
        <v>98</v>
      </c>
      <c r="O111" s="10"/>
      <c r="P111" s="10"/>
      <c r="Q111" s="10"/>
      <c r="R111" s="10"/>
      <c r="S111" s="10"/>
      <c r="T111" s="10"/>
      <c r="U111" s="10"/>
      <c r="V111" s="10"/>
      <c r="W111" s="10"/>
      <c r="X111" s="11" t="str">
        <f>IFERROR((VLOOKUP(N111,impact_ENG!A:F,6,TRUE)),"")</f>
        <v>- Confidentiality: Read Application Data: The attacker gets information from an error message response</v>
      </c>
      <c r="Y111" s="9" t="str">
        <f>IFERROR((VLOOKUP(O111,impact_ENG!A:F,6,TRUE)),"")</f>
        <v/>
      </c>
      <c r="Z111" s="9" t="str">
        <f>IFERROR((VLOOKUP(P111,impact_ENG!A:F,6,TRUE)),"")</f>
        <v/>
      </c>
      <c r="AA111" s="9" t="str">
        <f>IFERROR((VLOOKUP(Q111,impact_ENG!A:F,6,TRUE)),"")</f>
        <v/>
      </c>
      <c r="AB111" s="9" t="str">
        <f>IFERROR((VLOOKUP(R111,impact_ENG!A:F,6,TRUE)),"")</f>
        <v/>
      </c>
      <c r="AC111" s="9" t="str">
        <f>IFERROR((VLOOKUP(S111,impact_ENG!A:F,6,TRUE)),"")</f>
        <v/>
      </c>
      <c r="AD111" s="9" t="str">
        <f>IFERROR((VLOOKUP(T111,impact_ENG!A:F,6,TRUE)),"")</f>
        <v/>
      </c>
      <c r="AE111" s="9" t="str">
        <f>IFERROR((VLOOKUP(U111,impact_ENG!A:F,6,TRUE)),"")</f>
        <v/>
      </c>
      <c r="AF111" s="9" t="str">
        <f>IFERROR((VLOOKUP(V111,impact_ENG!A:F,6,TRUE)),"")</f>
        <v/>
      </c>
      <c r="AG111" s="9" t="str">
        <f>IFERROR((VLOOKUP(W111,impact_ENG!A:F,6,TRUE)),"")</f>
        <v/>
      </c>
      <c r="AH111" s="9" t="str">
        <f t="shared" si="1"/>
        <v>- Confidentiality: Read Application Data: The attacker gets information from an error message response
</v>
      </c>
      <c r="AI111" s="9"/>
      <c r="AJ111" s="6"/>
      <c r="AK111" s="6"/>
    </row>
    <row r="112" ht="15.75" customHeight="1">
      <c r="A112" s="6" t="s">
        <v>688</v>
      </c>
      <c r="B112" s="6"/>
      <c r="C112" s="6" t="s">
        <v>689</v>
      </c>
      <c r="D112" s="6" t="s">
        <v>690</v>
      </c>
      <c r="E112" s="6" t="s">
        <v>691</v>
      </c>
      <c r="F112" s="6" t="s">
        <v>692</v>
      </c>
      <c r="G112" s="6" t="s">
        <v>693</v>
      </c>
      <c r="H112" s="7">
        <v>62.0</v>
      </c>
      <c r="I112" s="7" t="s">
        <v>694</v>
      </c>
      <c r="J112" s="6" t="s">
        <v>695</v>
      </c>
      <c r="K112" s="8" t="s">
        <v>696</v>
      </c>
      <c r="L112" s="6"/>
      <c r="M112" s="9"/>
      <c r="N112" s="10">
        <f>IFERROR(__xludf.DUMMYFUNCTION("SPLIT(H112,"","",,TRUE)"),62.0)</f>
        <v>62</v>
      </c>
      <c r="O112" s="10"/>
      <c r="P112" s="10"/>
      <c r="Q112" s="10"/>
      <c r="R112" s="10"/>
      <c r="S112" s="10"/>
      <c r="T112" s="10"/>
      <c r="U112" s="10"/>
      <c r="V112" s="10"/>
      <c r="W112" s="10"/>
      <c r="X112" s="11" t="str">
        <f>IFERROR((VLOOKUP(N112,impact_ENG!A:F,6,TRUE)),"")</f>
        <v>- Other: Alter Execution Logic: An attacker could cause the software to skip critical steps or perform them in the wrong order, bypassing its intended business logic. This can sometimes have security implications.</v>
      </c>
      <c r="Y112" s="9" t="str">
        <f>IFERROR((VLOOKUP(O112,impact_ENG!A:F,6,TRUE)),"")</f>
        <v/>
      </c>
      <c r="Z112" s="9" t="str">
        <f>IFERROR((VLOOKUP(P112,impact_ENG!A:F,6,TRUE)),"")</f>
        <v/>
      </c>
      <c r="AA112" s="9" t="str">
        <f>IFERROR((VLOOKUP(Q112,impact_ENG!A:F,6,TRUE)),"")</f>
        <v/>
      </c>
      <c r="AB112" s="9" t="str">
        <f>IFERROR((VLOOKUP(R112,impact_ENG!A:F,6,TRUE)),"")</f>
        <v/>
      </c>
      <c r="AC112" s="9" t="str">
        <f>IFERROR((VLOOKUP(S112,impact_ENG!A:F,6,TRUE)),"")</f>
        <v/>
      </c>
      <c r="AD112" s="9" t="str">
        <f>IFERROR((VLOOKUP(T112,impact_ENG!A:F,6,TRUE)),"")</f>
        <v/>
      </c>
      <c r="AE112" s="9" t="str">
        <f>IFERROR((VLOOKUP(U112,impact_ENG!A:F,6,TRUE)),"")</f>
        <v/>
      </c>
      <c r="AF112" s="9" t="str">
        <f>IFERROR((VLOOKUP(V112,impact_ENG!A:F,6,TRUE)),"")</f>
        <v/>
      </c>
      <c r="AG112" s="9" t="str">
        <f>IFERROR((VLOOKUP(W112,impact_ENG!A:F,6,TRUE)),"")</f>
        <v/>
      </c>
      <c r="AH112" s="9" t="str">
        <f t="shared" si="1"/>
        <v>- Other: Alter Execution Logic: An attacker could cause the software to skip critical steps or perform them in the wrong order, bypassing its intended business logic. This can sometimes have security implications.
</v>
      </c>
      <c r="AI112" s="9"/>
      <c r="AJ112" s="6"/>
      <c r="AK112" s="6"/>
    </row>
    <row r="113" ht="15.75" customHeight="1">
      <c r="A113" s="6" t="s">
        <v>410</v>
      </c>
      <c r="B113" s="6" t="s">
        <v>697</v>
      </c>
      <c r="C113" s="6" t="s">
        <v>698</v>
      </c>
      <c r="D113" s="6" t="s">
        <v>690</v>
      </c>
      <c r="E113" s="6" t="s">
        <v>699</v>
      </c>
      <c r="F113" s="6" t="s">
        <v>700</v>
      </c>
      <c r="G113" s="6" t="s">
        <v>701</v>
      </c>
      <c r="H113" s="7">
        <v>33.0</v>
      </c>
      <c r="I113" s="7" t="s">
        <v>702</v>
      </c>
      <c r="J113" s="6" t="s">
        <v>703</v>
      </c>
      <c r="K113" s="6" t="s">
        <v>704</v>
      </c>
      <c r="L113" s="6"/>
      <c r="M113" s="9"/>
      <c r="N113" s="10">
        <f>IFERROR(__xludf.DUMMYFUNCTION("SPLIT(H113,"","",,TRUE)"),33.0)</f>
        <v>33</v>
      </c>
      <c r="O113" s="10"/>
      <c r="P113" s="10"/>
      <c r="Q113" s="10"/>
      <c r="R113" s="10"/>
      <c r="S113" s="10"/>
      <c r="T113" s="10"/>
      <c r="U113" s="10"/>
      <c r="V113" s="10"/>
      <c r="W113" s="10"/>
      <c r="X113" s="11" t="str">
        <f>IFERROR((VLOOKUP(N113,impact_ENG!A:F,6,TRUE)),"")</f>
        <v>- Availability: Execute Unauthorized Code or Commands: Arbitrary code execution is possible if an uploaded file is interpreted and executed as code by the recipient. This is especially true for .asp and .php extensions uploaded to web servers because these file types are often treated as automatically executable, even when file system permissions do not specify execution. For example, in Unix environments, programs typically cannot run unless the execute bit is set, but PHP programs may be executed by the web server without directly invoking them on the operating system.</v>
      </c>
      <c r="Y113" s="9" t="str">
        <f>IFERROR((VLOOKUP(O113,impact_ENG!A:F,6,TRUE)),"")</f>
        <v/>
      </c>
      <c r="Z113" s="9" t="str">
        <f>IFERROR((VLOOKUP(P113,impact_ENG!A:F,6,TRUE)),"")</f>
        <v/>
      </c>
      <c r="AA113" s="9" t="str">
        <f>IFERROR((VLOOKUP(Q113,impact_ENG!A:F,6,TRUE)),"")</f>
        <v/>
      </c>
      <c r="AB113" s="9" t="str">
        <f>IFERROR((VLOOKUP(R113,impact_ENG!A:F,6,TRUE)),"")</f>
        <v/>
      </c>
      <c r="AC113" s="9" t="str">
        <f>IFERROR((VLOOKUP(S113,impact_ENG!A:F,6,TRUE)),"")</f>
        <v/>
      </c>
      <c r="AD113" s="9" t="str">
        <f>IFERROR((VLOOKUP(T113,impact_ENG!A:F,6,TRUE)),"")</f>
        <v/>
      </c>
      <c r="AE113" s="9" t="str">
        <f>IFERROR((VLOOKUP(U113,impact_ENG!A:F,6,TRUE)),"")</f>
        <v/>
      </c>
      <c r="AF113" s="9" t="str">
        <f>IFERROR((VLOOKUP(V113,impact_ENG!A:F,6,TRUE)),"")</f>
        <v/>
      </c>
      <c r="AG113" s="9" t="str">
        <f>IFERROR((VLOOKUP(W113,impact_ENG!A:F,6,TRUE)),"")</f>
        <v/>
      </c>
      <c r="AH113" s="9" t="str">
        <f t="shared" si="1"/>
        <v>- Availability: Execute Unauthorized Code or Commands: Arbitrary code execution is possible if an uploaded file is interpreted and executed as code by the recipient. This is especially true for .asp and .php extensions uploaded to web servers because these file types are often treated as automatically executable, even when file system permissions do not specify execution. For example, in Unix environments, programs typically cannot run unless the execute bit is set, but PHP programs may be executed by the web server without directly invoking them on the operating system.
</v>
      </c>
      <c r="AI113" s="9"/>
      <c r="AJ113" s="6"/>
      <c r="AK113" s="6"/>
    </row>
    <row r="114" ht="15.75" customHeight="1">
      <c r="A114" s="6" t="s">
        <v>529</v>
      </c>
      <c r="B114" s="12" t="s">
        <v>705</v>
      </c>
      <c r="C114" s="6" t="s">
        <v>706</v>
      </c>
      <c r="D114" s="6" t="s">
        <v>690</v>
      </c>
      <c r="E114" s="6" t="s">
        <v>707</v>
      </c>
      <c r="F114" s="6">
        <v>502.0</v>
      </c>
      <c r="G114" s="6" t="s">
        <v>708</v>
      </c>
      <c r="H114" s="7" t="s">
        <v>709</v>
      </c>
      <c r="I114" s="7" t="s">
        <v>710</v>
      </c>
      <c r="J114" s="6" t="s">
        <v>711</v>
      </c>
      <c r="K114" s="8" t="s">
        <v>712</v>
      </c>
      <c r="L114" s="6"/>
      <c r="M114" s="9"/>
      <c r="N114" s="10">
        <f>IFERROR(__xludf.DUMMYFUNCTION("SPLIT(H114,"","",,TRUE)"),56.0)</f>
        <v>56</v>
      </c>
      <c r="O114" s="10">
        <f>IFERROR(__xludf.DUMMYFUNCTION("""COMPUTED_VALUE"""),26.0)</f>
        <v>26</v>
      </c>
      <c r="P114" s="10">
        <f>IFERROR(__xludf.DUMMYFUNCTION("""COMPUTED_VALUE"""),78.0)</f>
        <v>78</v>
      </c>
      <c r="Q114" s="10"/>
      <c r="R114" s="10"/>
      <c r="S114" s="10"/>
      <c r="T114" s="10"/>
      <c r="U114" s="10"/>
      <c r="V114" s="10"/>
      <c r="W114" s="10"/>
      <c r="X114" s="11" t="str">
        <f>IFERROR((VLOOKUP(N114,impact_ENG!A:F,6,TRUE)),"")</f>
        <v>- Integrity: Unexpected State: Attackers can modify unexpected objects or data that was assumed to be safe from modification.</v>
      </c>
      <c r="Y114" s="9" t="str">
        <f>IFERROR((VLOOKUP(O114,impact_ENG!A:F,6,TRUE)),"")</f>
        <v>- Availability: DoS: Resource Consumption (CPU): If a function is making an assumption on when to terminate, based on a sentry in a string, it could easily never terminate.</v>
      </c>
      <c r="Z114" s="9" t="str">
        <f>IFERROR((VLOOKUP(P114,impact_ENG!A:F,6,TRUE)),"")</f>
        <v>- Other: Varies by Context: The consequences can vary widely, because it depends on which objects or methods are being de-serialized, and how they are used. Making an assumption that the code in the de-serialized object is valid is dangerous and can enable exploitation.</v>
      </c>
      <c r="AA114" s="9" t="str">
        <f>IFERROR((VLOOKUP(Q114,impact_ENG!A:F,6,TRUE)),"")</f>
        <v/>
      </c>
      <c r="AB114" s="9" t="str">
        <f>IFERROR((VLOOKUP(R114,impact_ENG!A:F,6,TRUE)),"")</f>
        <v/>
      </c>
      <c r="AC114" s="9" t="str">
        <f>IFERROR((VLOOKUP(S114,impact_ENG!A:F,6,TRUE)),"")</f>
        <v/>
      </c>
      <c r="AD114" s="9" t="str">
        <f>IFERROR((VLOOKUP(T114,impact_ENG!A:F,6,TRUE)),"")</f>
        <v/>
      </c>
      <c r="AE114" s="9" t="str">
        <f>IFERROR((VLOOKUP(U114,impact_ENG!A:F,6,TRUE)),"")</f>
        <v/>
      </c>
      <c r="AF114" s="9" t="str">
        <f>IFERROR((VLOOKUP(V114,impact_ENG!A:F,6,TRUE)),"")</f>
        <v/>
      </c>
      <c r="AG114" s="9" t="str">
        <f>IFERROR((VLOOKUP(W114,impact_ENG!A:F,6,TRUE)),"")</f>
        <v/>
      </c>
      <c r="AH114" s="9" t="str">
        <f t="shared" si="1"/>
        <v>- Integrity: Unexpected State: Attackers can modify unexpected objects or data that was assumed to be safe from modification.
- Availability: DoS: Resource Consumption (CPU): If a function is making an assumption on when to terminate, based on a sentry in a string, it could easily never terminate.
- Other: Varies by Context: The consequences can vary widely, because it depends on which objects or methods are being de-serialized, and how they are used. Making an assumption that the code in the de-serialized object is valid is dangerous and can enable exploitation.
</v>
      </c>
      <c r="AI114" s="9"/>
      <c r="AJ114" s="6"/>
      <c r="AK114" s="6"/>
    </row>
    <row r="115" ht="15.75" customHeight="1">
      <c r="A115" s="6" t="s">
        <v>403</v>
      </c>
      <c r="B115" s="12" t="s">
        <v>713</v>
      </c>
      <c r="C115" s="6" t="s">
        <v>714</v>
      </c>
      <c r="D115" s="6" t="s">
        <v>715</v>
      </c>
      <c r="E115" s="6" t="s">
        <v>716</v>
      </c>
      <c r="F115" s="6">
        <v>601.0</v>
      </c>
      <c r="G115" s="6" t="s">
        <v>717</v>
      </c>
      <c r="H115" s="7" t="s">
        <v>718</v>
      </c>
      <c r="I115" s="7" t="s">
        <v>719</v>
      </c>
      <c r="J115" s="6" t="s">
        <v>720</v>
      </c>
      <c r="K115" s="8" t="s">
        <v>721</v>
      </c>
      <c r="L115" s="6"/>
      <c r="M115" s="9"/>
      <c r="N115" s="10">
        <f>IFERROR(__xludf.DUMMYFUNCTION("SPLIT(H115,"","",,TRUE)"),18.0)</f>
        <v>18</v>
      </c>
      <c r="O115" s="10">
        <f>IFERROR(__xludf.DUMMYFUNCTION("""COMPUTED_VALUE"""),74.0)</f>
        <v>74</v>
      </c>
      <c r="P115" s="10"/>
      <c r="Q115" s="10"/>
      <c r="R115" s="10"/>
      <c r="S115" s="10"/>
      <c r="T115" s="10"/>
      <c r="U115" s="10"/>
      <c r="V115" s="10"/>
      <c r="W115" s="10"/>
      <c r="X115" s="11" t="str">
        <f>IFERROR((VLOOKUP(N115,impact_ENG!A:F,6,TRUE)),"")</f>
        <v>- Access Control: Gain Privileges or Assume Identity: 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v>
      </c>
      <c r="Y115" s="9" t="str">
        <f>IFERROR((VLOOKUP(O115,impact_ENG!A:F,6,TRUE)),"")</f>
        <v>- Other: Other: The user may be subjected to phishing attacks by being redirected to an untrusted page. The phishing attack may point to an attacker controlled web page that appears to be a trusted web site. The phishers may then steal the user's credentials and then use these credentials to access the legitimate web site.</v>
      </c>
      <c r="Z115" s="9" t="str">
        <f>IFERROR((VLOOKUP(P115,impact_ENG!A:F,6,TRUE)),"")</f>
        <v/>
      </c>
      <c r="AA115" s="9" t="str">
        <f>IFERROR((VLOOKUP(Q115,impact_ENG!A:F,6,TRUE)),"")</f>
        <v/>
      </c>
      <c r="AB115" s="9" t="str">
        <f>IFERROR((VLOOKUP(R115,impact_ENG!A:F,6,TRUE)),"")</f>
        <v/>
      </c>
      <c r="AC115" s="9" t="str">
        <f>IFERROR((VLOOKUP(S115,impact_ENG!A:F,6,TRUE)),"")</f>
        <v/>
      </c>
      <c r="AD115" s="9" t="str">
        <f>IFERROR((VLOOKUP(T115,impact_ENG!A:F,6,TRUE)),"")</f>
        <v/>
      </c>
      <c r="AE115" s="9" t="str">
        <f>IFERROR((VLOOKUP(U115,impact_ENG!A:F,6,TRUE)),"")</f>
        <v/>
      </c>
      <c r="AF115" s="9" t="str">
        <f>IFERROR((VLOOKUP(V115,impact_ENG!A:F,6,TRUE)),"")</f>
        <v/>
      </c>
      <c r="AG115" s="9" t="str">
        <f>IFERROR((VLOOKUP(W115,impact_ENG!A:F,6,TRUE)),"")</f>
        <v/>
      </c>
      <c r="AH115" s="9" t="str">
        <f t="shared" si="1"/>
        <v>- Access Control: Gain Privileges or Assume Identity: 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
- Other: Other: The user may be subjected to phishing attacks by being redirected to an untrusted page. The phishing attack may point to an attacker controlled web page that appears to be a trusted web site. The phishers may then steal the user's credentials and then use these credentials to access the legitimate web site.
</v>
      </c>
      <c r="AI115" s="9"/>
      <c r="AJ115" s="6"/>
      <c r="AK115" s="6"/>
    </row>
    <row r="116" ht="15.75" customHeight="1">
      <c r="A116" s="6" t="s">
        <v>410</v>
      </c>
      <c r="B116" s="6"/>
      <c r="C116" s="6" t="s">
        <v>722</v>
      </c>
      <c r="D116" s="6" t="s">
        <v>715</v>
      </c>
      <c r="E116" s="6" t="s">
        <v>723</v>
      </c>
      <c r="F116" s="6">
        <v>20.0</v>
      </c>
      <c r="G116" s="6" t="s">
        <v>724</v>
      </c>
      <c r="H116" s="7" t="s">
        <v>667</v>
      </c>
      <c r="I116" s="7" t="s">
        <v>668</v>
      </c>
      <c r="J116" s="6" t="s">
        <v>725</v>
      </c>
      <c r="K116" s="8" t="s">
        <v>726</v>
      </c>
      <c r="L116" s="6"/>
      <c r="M116" s="9"/>
      <c r="N116" s="10">
        <f>IFERROR(__xludf.DUMMYFUNCTION("SPLIT(H116,"","",,TRUE)"),27.0)</f>
        <v>27</v>
      </c>
      <c r="O116" s="10">
        <f>IFERROR(__xludf.DUMMYFUNCTION("""COMPUTED_VALUE"""),44.0)</f>
        <v>44</v>
      </c>
      <c r="P116" s="10">
        <f>IFERROR(__xludf.DUMMYFUNCTION("""COMPUTED_VALUE"""),32.0)</f>
        <v>32</v>
      </c>
      <c r="Q116" s="10"/>
      <c r="R116" s="10"/>
      <c r="S116" s="10"/>
      <c r="T116" s="10"/>
      <c r="U116" s="10"/>
      <c r="V116" s="10"/>
      <c r="W116" s="10"/>
      <c r="X116" s="11" t="str">
        <f>IFERROR((VLOOKUP(N116,impact_ENG!A:F,6,TRUE)),"")</f>
        <v>- Availability: DoS: Resource Consumption (Memory): An attacker could provide unexpected values and cause a program crash or excessive consumption of resources, such as memory and CPU.</v>
      </c>
      <c r="Y116" s="9" t="str">
        <f>IFERROR((VLOOKUP(O116,impact_ENG!A:F,6,TRUE)),"")</f>
        <v>- Confidentiality: Read Files or Directories: An attacker could read confidential data if they are able to control resource references.</v>
      </c>
      <c r="Z116" s="9" t="str">
        <f>IFERROR((VLOOKUP(P116,impact_ENG!A:F,6,TRUE)),"")</f>
        <v>- Availability: Execute Unauthorized Code or Commands: An attacker could use malicious input to modify data or possibly alter control flow in unexpected ways, including arbitrary command execution.</v>
      </c>
      <c r="AA116" s="9" t="str">
        <f>IFERROR((VLOOKUP(Q116,impact_ENG!A:F,6,TRUE)),"")</f>
        <v/>
      </c>
      <c r="AB116" s="9" t="str">
        <f>IFERROR((VLOOKUP(R116,impact_ENG!A:F,6,TRUE)),"")</f>
        <v/>
      </c>
      <c r="AC116" s="9" t="str">
        <f>IFERROR((VLOOKUP(S116,impact_ENG!A:F,6,TRUE)),"")</f>
        <v/>
      </c>
      <c r="AD116" s="9" t="str">
        <f>IFERROR((VLOOKUP(T116,impact_ENG!A:F,6,TRUE)),"")</f>
        <v/>
      </c>
      <c r="AE116" s="9" t="str">
        <f>IFERROR((VLOOKUP(U116,impact_ENG!A:F,6,TRUE)),"")</f>
        <v/>
      </c>
      <c r="AF116" s="9" t="str">
        <f>IFERROR((VLOOKUP(V116,impact_ENG!A:F,6,TRUE)),"")</f>
        <v/>
      </c>
      <c r="AG116" s="9" t="str">
        <f>IFERROR((VLOOKUP(W116,impact_ENG!A:F,6,TRUE)),"")</f>
        <v/>
      </c>
      <c r="AH116" s="9" t="str">
        <f t="shared" si="1"/>
        <v>-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
</v>
      </c>
      <c r="AI116" s="9"/>
      <c r="AJ116" s="6"/>
      <c r="AK116" s="6"/>
    </row>
    <row r="117" ht="15.75" customHeight="1">
      <c r="A117" s="6" t="s">
        <v>165</v>
      </c>
      <c r="B117" s="6"/>
      <c r="C117" s="6" t="s">
        <v>727</v>
      </c>
      <c r="D117" s="6" t="s">
        <v>715</v>
      </c>
      <c r="E117" s="6" t="s">
        <v>728</v>
      </c>
      <c r="F117" s="6">
        <v>20.0</v>
      </c>
      <c r="G117" s="6" t="s">
        <v>729</v>
      </c>
      <c r="H117" s="7" t="s">
        <v>667</v>
      </c>
      <c r="I117" s="7" t="s">
        <v>668</v>
      </c>
      <c r="J117" s="6" t="s">
        <v>730</v>
      </c>
      <c r="K117" s="8" t="s">
        <v>731</v>
      </c>
      <c r="L117" s="6"/>
      <c r="M117" s="9"/>
      <c r="N117" s="10">
        <f>IFERROR(__xludf.DUMMYFUNCTION("SPLIT(H117,"","",,TRUE)"),27.0)</f>
        <v>27</v>
      </c>
      <c r="O117" s="10">
        <f>IFERROR(__xludf.DUMMYFUNCTION("""COMPUTED_VALUE"""),44.0)</f>
        <v>44</v>
      </c>
      <c r="P117" s="10">
        <f>IFERROR(__xludf.DUMMYFUNCTION("""COMPUTED_VALUE"""),32.0)</f>
        <v>32</v>
      </c>
      <c r="Q117" s="10"/>
      <c r="R117" s="10"/>
      <c r="S117" s="10"/>
      <c r="T117" s="10"/>
      <c r="U117" s="10"/>
      <c r="V117" s="10"/>
      <c r="W117" s="10"/>
      <c r="X117" s="11" t="str">
        <f>IFERROR((VLOOKUP(N117,impact_ENG!A:F,6,TRUE)),"")</f>
        <v>- Availability: DoS: Resource Consumption (Memory): An attacker could provide unexpected values and cause a program crash or excessive consumption of resources, such as memory and CPU.</v>
      </c>
      <c r="Y117" s="9" t="str">
        <f>IFERROR((VLOOKUP(O117,impact_ENG!A:F,6,TRUE)),"")</f>
        <v>- Confidentiality: Read Files or Directories: An attacker could read confidential data if they are able to control resource references.</v>
      </c>
      <c r="Z117" s="9" t="str">
        <f>IFERROR((VLOOKUP(P117,impact_ENG!A:F,6,TRUE)),"")</f>
        <v>- Availability: Execute Unauthorized Code or Commands: An attacker could use malicious input to modify data or possibly alter control flow in unexpected ways, including arbitrary command execution.</v>
      </c>
      <c r="AA117" s="9" t="str">
        <f>IFERROR((VLOOKUP(Q117,impact_ENG!A:F,6,TRUE)),"")</f>
        <v/>
      </c>
      <c r="AB117" s="9" t="str">
        <f>IFERROR((VLOOKUP(R117,impact_ENG!A:F,6,TRUE)),"")</f>
        <v/>
      </c>
      <c r="AC117" s="9" t="str">
        <f>IFERROR((VLOOKUP(S117,impact_ENG!A:F,6,TRUE)),"")</f>
        <v/>
      </c>
      <c r="AD117" s="9" t="str">
        <f>IFERROR((VLOOKUP(T117,impact_ENG!A:F,6,TRUE)),"")</f>
        <v/>
      </c>
      <c r="AE117" s="9" t="str">
        <f>IFERROR((VLOOKUP(U117,impact_ENG!A:F,6,TRUE)),"")</f>
        <v/>
      </c>
      <c r="AF117" s="9" t="str">
        <f>IFERROR((VLOOKUP(V117,impact_ENG!A:F,6,TRUE)),"")</f>
        <v/>
      </c>
      <c r="AG117" s="9" t="str">
        <f>IFERROR((VLOOKUP(W117,impact_ENG!A:F,6,TRUE)),"")</f>
        <v/>
      </c>
      <c r="AH117" s="9" t="str">
        <f t="shared" si="1"/>
        <v>-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
</v>
      </c>
      <c r="AI117" s="9"/>
      <c r="AJ117" s="6"/>
      <c r="AK117" s="6"/>
    </row>
    <row r="118" ht="15.75" customHeight="1">
      <c r="A118" s="6" t="s">
        <v>410</v>
      </c>
      <c r="B118" s="12" t="s">
        <v>518</v>
      </c>
      <c r="C118" s="6" t="s">
        <v>732</v>
      </c>
      <c r="D118" s="6" t="s">
        <v>715</v>
      </c>
      <c r="E118" s="6" t="s">
        <v>733</v>
      </c>
      <c r="F118" s="6">
        <v>79.0</v>
      </c>
      <c r="G118" s="6" t="s">
        <v>734</v>
      </c>
      <c r="H118" s="7" t="s">
        <v>522</v>
      </c>
      <c r="I118" s="7" t="s">
        <v>523</v>
      </c>
      <c r="J118" s="6" t="s">
        <v>735</v>
      </c>
      <c r="K118" s="8" t="s">
        <v>736</v>
      </c>
      <c r="L118" s="6"/>
      <c r="M118" s="9"/>
      <c r="N118" s="10">
        <f>IFERROR(__xludf.DUMMYFUNCTION("SPLIT(H118,"","",,TRUE)"),43.0)</f>
        <v>43</v>
      </c>
      <c r="O118" s="10">
        <f>IFERROR(__xludf.DUMMYFUNCTION("""COMPUTED_VALUE"""),34.0)</f>
        <v>34</v>
      </c>
      <c r="P118" s="10">
        <f>IFERROR(__xludf.DUMMYFUNCTION("""COMPUTED_VALUE"""),23.0)</f>
        <v>23</v>
      </c>
      <c r="Q118" s="10"/>
      <c r="R118" s="10"/>
      <c r="S118" s="10"/>
      <c r="T118" s="10"/>
      <c r="U118" s="10"/>
      <c r="V118" s="10"/>
      <c r="W118" s="10"/>
      <c r="X118" s="11" t="str">
        <f>IFERROR((VLOOKUP(N118,impact_ENG!A:F,6,TRUE)),"")</f>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v>
      </c>
      <c r="Y118" s="9" t="str">
        <f>IFERROR((VLOOKUP(O118,impact_ENG!A:F,6,TRUE)),"")</f>
        <v>- Availability: Execute Unauthorized Code or Commands: In some circumstances it may be possible to run arbitrary code on a victim's computer when cross-site scripting is combined with other flaws.</v>
      </c>
      <c r="Z118" s="9" t="str">
        <f>IFERROR((VLOOKUP(P118,impact_ENG!A:F,6,TRUE)),"")</f>
        <v>-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v>
      </c>
      <c r="AA118" s="9" t="str">
        <f>IFERROR((VLOOKUP(Q118,impact_ENG!A:F,6,TRUE)),"")</f>
        <v/>
      </c>
      <c r="AB118" s="9" t="str">
        <f>IFERROR((VLOOKUP(R118,impact_ENG!A:F,6,TRUE)),"")</f>
        <v/>
      </c>
      <c r="AC118" s="9" t="str">
        <f>IFERROR((VLOOKUP(S118,impact_ENG!A:F,6,TRUE)),"")</f>
        <v/>
      </c>
      <c r="AD118" s="9" t="str">
        <f>IFERROR((VLOOKUP(T118,impact_ENG!A:F,6,TRUE)),"")</f>
        <v/>
      </c>
      <c r="AE118" s="9" t="str">
        <f>IFERROR((VLOOKUP(U118,impact_ENG!A:F,6,TRUE)),"")</f>
        <v/>
      </c>
      <c r="AF118" s="9" t="str">
        <f>IFERROR((VLOOKUP(V118,impact_ENG!A:F,6,TRUE)),"")</f>
        <v/>
      </c>
      <c r="AG118" s="9" t="str">
        <f>IFERROR((VLOOKUP(W118,impact_ENG!A:F,6,TRUE)),"")</f>
        <v/>
      </c>
      <c r="AH118" s="9" t="str">
        <f t="shared" si="1"/>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
- Availability: Execute Unauthorized Code or Commands: In some circumstances it may be possible to run arbitrary code on a victim's computer when cross-site scripting is combined with other flaws.
-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
</v>
      </c>
      <c r="AI118" s="9"/>
      <c r="AJ118" s="6"/>
      <c r="AK118" s="6"/>
    </row>
    <row r="119" ht="15.75" customHeight="1">
      <c r="A119" s="6" t="s">
        <v>410</v>
      </c>
      <c r="B119" s="12" t="s">
        <v>233</v>
      </c>
      <c r="C119" s="6" t="s">
        <v>737</v>
      </c>
      <c r="D119" s="6" t="s">
        <v>715</v>
      </c>
      <c r="E119" s="6" t="s">
        <v>738</v>
      </c>
      <c r="F119" s="6" t="s">
        <v>739</v>
      </c>
      <c r="G119" s="6" t="s">
        <v>740</v>
      </c>
      <c r="H119" s="7">
        <v>77.0</v>
      </c>
      <c r="I119" s="7" t="s">
        <v>630</v>
      </c>
      <c r="J119" s="6" t="s">
        <v>741</v>
      </c>
      <c r="K119" s="8" t="s">
        <v>742</v>
      </c>
      <c r="L119" s="6"/>
      <c r="M119" s="9"/>
      <c r="N119" s="10">
        <f>IFERROR(__xludf.DUMMYFUNCTION("SPLIT(H119,"","",,TRUE)"),77.0)</f>
        <v>77</v>
      </c>
      <c r="O119" s="10"/>
      <c r="P119" s="10"/>
      <c r="Q119" s="10"/>
      <c r="R119" s="10"/>
      <c r="S119" s="10"/>
      <c r="T119" s="10"/>
      <c r="U119" s="10"/>
      <c r="V119" s="10"/>
      <c r="W119" s="10"/>
      <c r="X119" s="11" t="str">
        <f>IFERROR((VLOOKUP(N119,impact_ENG!A:F,6,TRUE)),"")</f>
        <v>- Other: Varies by Context: An attacker can access any functionality that is inadvertently accessible to the source.</v>
      </c>
      <c r="Y119" s="9" t="str">
        <f>IFERROR((VLOOKUP(O119,impact_ENG!A:F,6,TRUE)),"")</f>
        <v/>
      </c>
      <c r="Z119" s="9" t="str">
        <f>IFERROR((VLOOKUP(P119,impact_ENG!A:F,6,TRUE)),"")</f>
        <v/>
      </c>
      <c r="AA119" s="9" t="str">
        <f>IFERROR((VLOOKUP(Q119,impact_ENG!A:F,6,TRUE)),"")</f>
        <v/>
      </c>
      <c r="AB119" s="9" t="str">
        <f>IFERROR((VLOOKUP(R119,impact_ENG!A:F,6,TRUE)),"")</f>
        <v/>
      </c>
      <c r="AC119" s="9" t="str">
        <f>IFERROR((VLOOKUP(S119,impact_ENG!A:F,6,TRUE)),"")</f>
        <v/>
      </c>
      <c r="AD119" s="9" t="str">
        <f>IFERROR((VLOOKUP(T119,impact_ENG!A:F,6,TRUE)),"")</f>
        <v/>
      </c>
      <c r="AE119" s="9" t="str">
        <f>IFERROR((VLOOKUP(U119,impact_ENG!A:F,6,TRUE)),"")</f>
        <v/>
      </c>
      <c r="AF119" s="9" t="str">
        <f>IFERROR((VLOOKUP(V119,impact_ENG!A:F,6,TRUE)),"")</f>
        <v/>
      </c>
      <c r="AG119" s="9" t="str">
        <f>IFERROR((VLOOKUP(W119,impact_ENG!A:F,6,TRUE)),"")</f>
        <v/>
      </c>
      <c r="AH119" s="9" t="str">
        <f t="shared" si="1"/>
        <v>- Other: Varies by Context: An attacker can access any functionality that is inadvertently accessible to the source.
</v>
      </c>
      <c r="AI119" s="9"/>
      <c r="AJ119" s="6"/>
      <c r="AK119" s="6"/>
    </row>
    <row r="120" ht="15.75" customHeight="1">
      <c r="A120" s="6"/>
      <c r="B120" s="6"/>
      <c r="C120" s="6"/>
      <c r="D120" s="6"/>
      <c r="E120" s="6"/>
      <c r="F120" s="6"/>
      <c r="G120" s="6"/>
      <c r="H120" s="7"/>
      <c r="I120" s="7"/>
      <c r="J120" s="6"/>
      <c r="K120" s="6"/>
      <c r="L120" s="6"/>
      <c r="M120" s="9"/>
      <c r="N120" s="10"/>
      <c r="O120" s="10"/>
      <c r="P120" s="10"/>
      <c r="Q120" s="10"/>
      <c r="R120" s="10"/>
      <c r="S120" s="10"/>
      <c r="T120" s="10"/>
      <c r="U120" s="10"/>
      <c r="V120" s="10"/>
      <c r="W120" s="10"/>
      <c r="X120" s="24"/>
      <c r="Y120" s="9"/>
      <c r="Z120" s="9"/>
      <c r="AA120" s="9"/>
      <c r="AB120" s="9"/>
      <c r="AC120" s="9"/>
      <c r="AD120" s="9"/>
      <c r="AE120" s="9"/>
      <c r="AF120" s="9"/>
      <c r="AG120" s="9"/>
      <c r="AH120" s="9"/>
      <c r="AI120" s="9"/>
      <c r="AJ120" s="6"/>
      <c r="AK120" s="6"/>
    </row>
    <row r="121" ht="15.75" customHeight="1">
      <c r="A121" s="6"/>
      <c r="B121" s="6"/>
      <c r="C121" s="6"/>
      <c r="D121" s="6"/>
      <c r="E121" s="6"/>
      <c r="F121" s="6"/>
      <c r="G121" s="6"/>
      <c r="H121" s="7"/>
      <c r="I121" s="7"/>
      <c r="J121" s="6"/>
      <c r="K121" s="6"/>
      <c r="L121" s="6"/>
      <c r="M121" s="9"/>
      <c r="N121" s="10"/>
      <c r="O121" s="10"/>
      <c r="P121" s="10"/>
      <c r="Q121" s="10"/>
      <c r="R121" s="10"/>
      <c r="S121" s="10"/>
      <c r="T121" s="10"/>
      <c r="U121" s="10"/>
      <c r="V121" s="10"/>
      <c r="W121" s="10"/>
      <c r="X121" s="24"/>
      <c r="Y121" s="9"/>
      <c r="Z121" s="9"/>
      <c r="AA121" s="9"/>
      <c r="AB121" s="9"/>
      <c r="AC121" s="9"/>
      <c r="AD121" s="9"/>
      <c r="AE121" s="9"/>
      <c r="AF121" s="9"/>
      <c r="AG121" s="9"/>
      <c r="AH121" s="9"/>
      <c r="AI121" s="9"/>
      <c r="AJ121" s="6"/>
      <c r="AK121" s="6"/>
    </row>
    <row r="122" ht="15.75" customHeight="1">
      <c r="A122" s="6"/>
      <c r="B122" s="6"/>
      <c r="C122" s="6"/>
      <c r="D122" s="6"/>
      <c r="E122" s="6"/>
      <c r="F122" s="6"/>
      <c r="G122" s="6"/>
      <c r="H122" s="7"/>
      <c r="I122" s="7"/>
      <c r="J122" s="6"/>
      <c r="K122" s="6"/>
      <c r="L122" s="6"/>
      <c r="M122" s="9"/>
      <c r="N122" s="10"/>
      <c r="O122" s="10"/>
      <c r="P122" s="10"/>
      <c r="Q122" s="10"/>
      <c r="R122" s="10"/>
      <c r="S122" s="10"/>
      <c r="T122" s="10"/>
      <c r="U122" s="10"/>
      <c r="V122" s="10"/>
      <c r="W122" s="10"/>
      <c r="X122" s="24"/>
      <c r="Y122" s="9"/>
      <c r="Z122" s="9"/>
      <c r="AA122" s="9"/>
      <c r="AB122" s="9"/>
      <c r="AC122" s="9"/>
      <c r="AD122" s="9"/>
      <c r="AE122" s="9"/>
      <c r="AF122" s="9"/>
      <c r="AG122" s="9"/>
      <c r="AH122" s="9"/>
      <c r="AI122" s="9"/>
      <c r="AJ122" s="6"/>
      <c r="AK122" s="6"/>
    </row>
    <row r="123" ht="15.75" customHeight="1">
      <c r="A123" s="6"/>
      <c r="B123" s="6"/>
      <c r="C123" s="6"/>
      <c r="D123" s="6"/>
      <c r="E123" s="6"/>
      <c r="F123" s="6"/>
      <c r="G123" s="6"/>
      <c r="H123" s="7"/>
      <c r="I123" s="7"/>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row>
  </sheetData>
  <hyperlinks>
    <hyperlink r:id="rId1" ref="K2"/>
    <hyperlink r:id="rId2" ref="K3"/>
    <hyperlink r:id="rId3" ref="K4"/>
    <hyperlink r:id="rId4" ref="K5"/>
    <hyperlink r:id="rId5" ref="K6"/>
    <hyperlink r:id="rId6" ref="K7"/>
    <hyperlink r:id="rId7" ref="K8"/>
    <hyperlink r:id="rId8" ref="K9"/>
    <hyperlink r:id="rId9" ref="K11"/>
    <hyperlink r:id="rId10" ref="K14"/>
    <hyperlink r:id="rId11" ref="K15"/>
    <hyperlink r:id="rId12" ref="K16"/>
    <hyperlink r:id="rId13" ref="K17"/>
    <hyperlink r:id="rId14" ref="K19"/>
    <hyperlink r:id="rId15" ref="K20"/>
    <hyperlink r:id="rId16" ref="K21"/>
    <hyperlink r:id="rId17" ref="K22"/>
    <hyperlink r:id="rId18" ref="K23"/>
    <hyperlink r:id="rId19" ref="K25"/>
    <hyperlink r:id="rId20" ref="K27"/>
    <hyperlink r:id="rId21" ref="K28"/>
    <hyperlink r:id="rId22" ref="K29"/>
    <hyperlink r:id="rId23" ref="K30"/>
    <hyperlink r:id="rId24" ref="K31"/>
    <hyperlink r:id="rId25" ref="K32"/>
    <hyperlink r:id="rId26" ref="K33"/>
    <hyperlink r:id="rId27" ref="K34"/>
    <hyperlink r:id="rId28" ref="K35"/>
    <hyperlink r:id="rId29" ref="K36"/>
    <hyperlink r:id="rId30" ref="K37"/>
    <hyperlink r:id="rId31" ref="K38"/>
    <hyperlink r:id="rId32" ref="K39"/>
    <hyperlink r:id="rId33" ref="K40"/>
    <hyperlink r:id="rId34" ref="K41"/>
    <hyperlink r:id="rId35" ref="K42"/>
    <hyperlink r:id="rId36" ref="K44"/>
    <hyperlink r:id="rId37" ref="K45"/>
    <hyperlink r:id="rId38" ref="K47"/>
    <hyperlink r:id="rId39" ref="K48"/>
    <hyperlink r:id="rId40" ref="K50"/>
    <hyperlink r:id="rId41" ref="K55"/>
    <hyperlink r:id="rId42" ref="K56"/>
    <hyperlink r:id="rId43" ref="K57"/>
    <hyperlink r:id="rId44" ref="K58"/>
    <hyperlink r:id="rId45" ref="K59"/>
    <hyperlink r:id="rId46" ref="K60"/>
    <hyperlink r:id="rId47" ref="K61"/>
    <hyperlink r:id="rId48" ref="K65"/>
    <hyperlink r:id="rId49" ref="K66"/>
    <hyperlink r:id="rId50" ref="K69"/>
    <hyperlink r:id="rId51" ref="K70"/>
    <hyperlink r:id="rId52" ref="K71"/>
    <hyperlink r:id="rId53" ref="K72"/>
    <hyperlink r:id="rId54" ref="K73"/>
    <hyperlink r:id="rId55" ref="K74"/>
    <hyperlink r:id="rId56" ref="K75"/>
    <hyperlink r:id="rId57" ref="K78"/>
    <hyperlink r:id="rId58" ref="K79"/>
    <hyperlink r:id="rId59" ref="K80"/>
    <hyperlink r:id="rId60" ref="K81"/>
    <hyperlink r:id="rId61" ref="K83"/>
    <hyperlink r:id="rId62" ref="K84"/>
    <hyperlink r:id="rId63" ref="K86"/>
    <hyperlink r:id="rId64" ref="K87"/>
    <hyperlink r:id="rId65" ref="K88"/>
    <hyperlink r:id="rId66" ref="K89"/>
    <hyperlink r:id="rId67" ref="K90"/>
    <hyperlink r:id="rId68" ref="K91"/>
    <hyperlink r:id="rId69" ref="K92"/>
    <hyperlink r:id="rId70" ref="K93"/>
    <hyperlink r:id="rId71" ref="K94"/>
    <hyperlink r:id="rId72" ref="K95"/>
    <hyperlink r:id="rId73" ref="K96"/>
    <hyperlink r:id="rId74" ref="K97"/>
    <hyperlink r:id="rId75" ref="K98"/>
    <hyperlink r:id="rId76" ref="K99"/>
    <hyperlink r:id="rId77" ref="K100"/>
    <hyperlink r:id="rId78" ref="K101"/>
    <hyperlink r:id="rId79" ref="K103"/>
    <hyperlink r:id="rId80" ref="K104"/>
    <hyperlink r:id="rId81" ref="K105"/>
    <hyperlink r:id="rId82" ref="K106"/>
    <hyperlink r:id="rId83" ref="K107"/>
    <hyperlink r:id="rId84" ref="K111"/>
    <hyperlink r:id="rId85" ref="K112"/>
    <hyperlink r:id="rId86" ref="K114"/>
    <hyperlink r:id="rId87" ref="K115"/>
    <hyperlink r:id="rId88" ref="K116"/>
    <hyperlink r:id="rId89" ref="K117"/>
    <hyperlink r:id="rId90" ref="K118"/>
    <hyperlink r:id="rId91" ref="K119"/>
  </hyperlinks>
  <printOptions/>
  <pageMargins bottom="0.75" footer="0.0" header="0.0" left="0.7" right="0.7" top="0.75"/>
  <pageSetup orientation="landscape"/>
  <drawing r:id="rId92"/>
  <tableParts count="1">
    <tablePart r:id="rId9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63"/>
    <col customWidth="1" min="3" max="3" width="14.88"/>
    <col customWidth="1" min="4" max="4" width="35.38"/>
    <col customWidth="1" min="5" max="5" width="64.63"/>
    <col customWidth="1" min="6" max="6" width="99.38"/>
  </cols>
  <sheetData>
    <row r="1" ht="15.75" customHeight="1">
      <c r="A1" s="26" t="s">
        <v>743</v>
      </c>
      <c r="B1" s="27" t="s">
        <v>744</v>
      </c>
      <c r="C1" s="28" t="s">
        <v>745</v>
      </c>
      <c r="D1" s="29" t="s">
        <v>746</v>
      </c>
      <c r="E1" s="29" t="s">
        <v>8</v>
      </c>
      <c r="F1" s="29" t="s">
        <v>747</v>
      </c>
      <c r="G1" s="29"/>
      <c r="H1" s="29"/>
      <c r="I1" s="29"/>
      <c r="J1" s="29"/>
      <c r="K1" s="29"/>
      <c r="L1" s="29"/>
      <c r="M1" s="29"/>
      <c r="N1" s="29"/>
      <c r="O1" s="29"/>
      <c r="P1" s="29"/>
      <c r="Q1" s="29"/>
      <c r="R1" s="29"/>
      <c r="S1" s="29"/>
      <c r="T1" s="29"/>
    </row>
    <row r="2" ht="15.75" customHeight="1">
      <c r="A2" s="30">
        <v>1.0</v>
      </c>
      <c r="B2" s="31" t="s">
        <v>748</v>
      </c>
      <c r="C2" s="32" t="s">
        <v>749</v>
      </c>
      <c r="D2" s="33" t="s">
        <v>750</v>
      </c>
      <c r="E2" s="33" t="s">
        <v>751</v>
      </c>
      <c r="F2" s="33" t="str">
        <f t="shared" ref="F2:F116" si="1">CONCATENATE("- ",C2, ": ",D2,": ",E2)</f>
        <v>- Access Control: Bypass Protection Mechanism: Access control checks for specific user data or functionality can be bypassed.</v>
      </c>
      <c r="G2" s="33"/>
      <c r="H2" s="33"/>
      <c r="I2" s="33"/>
      <c r="J2" s="33"/>
      <c r="K2" s="33"/>
      <c r="L2" s="33"/>
      <c r="M2" s="33"/>
      <c r="N2" s="33"/>
      <c r="O2" s="33"/>
      <c r="P2" s="33"/>
      <c r="Q2" s="33"/>
      <c r="R2" s="33"/>
      <c r="S2" s="33"/>
      <c r="T2" s="33"/>
    </row>
    <row r="3" ht="15.75" customHeight="1">
      <c r="A3" s="30">
        <v>2.0</v>
      </c>
      <c r="B3" s="31" t="s">
        <v>748</v>
      </c>
      <c r="C3" s="32" t="s">
        <v>749</v>
      </c>
      <c r="D3" s="33" t="s">
        <v>750</v>
      </c>
      <c r="E3" s="33" t="s">
        <v>752</v>
      </c>
      <c r="F3" s="33" t="str">
        <f t="shared" si="1"/>
        <v>- Access Control: Bypass Protection Mechanism: An attacker could perform an arbitrary number of authentication attempts using different passwords, and eventually gain access to the targeted account.</v>
      </c>
      <c r="G3" s="33"/>
      <c r="H3" s="33"/>
      <c r="I3" s="33"/>
      <c r="J3" s="33"/>
      <c r="K3" s="33"/>
      <c r="L3" s="33"/>
      <c r="M3" s="33"/>
      <c r="N3" s="33"/>
      <c r="O3" s="33"/>
      <c r="P3" s="33"/>
      <c r="Q3" s="33"/>
      <c r="R3" s="33"/>
      <c r="S3" s="33"/>
      <c r="T3" s="33"/>
    </row>
    <row r="4" ht="15.75" customHeight="1">
      <c r="A4" s="30">
        <v>3.0</v>
      </c>
      <c r="B4" s="31" t="s">
        <v>748</v>
      </c>
      <c r="C4" s="32" t="s">
        <v>749</v>
      </c>
      <c r="D4" s="33" t="s">
        <v>750</v>
      </c>
      <c r="E4" s="33" t="s">
        <v>753</v>
      </c>
      <c r="F4" s="33" t="str">
        <f t="shared" si="1"/>
        <v>- Access Control: Bypass Protection Mechanism: If a PRNG is used for authentication and authorization, such as a session ID or a seed for generating a cryptographic key, then an attacker may be able to easily guess the ID or cryptographic key and gain access to restricted functionality.</v>
      </c>
      <c r="G4" s="33"/>
      <c r="H4" s="33"/>
      <c r="I4" s="33"/>
      <c r="J4" s="33"/>
      <c r="K4" s="33"/>
      <c r="L4" s="33"/>
      <c r="M4" s="33"/>
      <c r="N4" s="33"/>
      <c r="O4" s="33"/>
      <c r="P4" s="33"/>
      <c r="Q4" s="33"/>
      <c r="R4" s="33"/>
      <c r="S4" s="33"/>
      <c r="T4" s="33"/>
    </row>
    <row r="5" ht="15.75" customHeight="1">
      <c r="A5" s="30">
        <v>4.0</v>
      </c>
      <c r="B5" s="31" t="s">
        <v>748</v>
      </c>
      <c r="C5" s="32" t="s">
        <v>749</v>
      </c>
      <c r="D5" s="33" t="s">
        <v>750</v>
      </c>
      <c r="E5" s="33" t="s">
        <v>754</v>
      </c>
      <c r="F5" s="33" t="str">
        <f t="shared" si="1"/>
        <v>- Access Control: Bypass Protection Mechanism: If hard-coded passwords are used, it is almost certain that malicious users will gain access to the account in question.</v>
      </c>
      <c r="G5" s="33"/>
      <c r="H5" s="33"/>
      <c r="I5" s="33"/>
      <c r="J5" s="33"/>
      <c r="K5" s="33"/>
      <c r="L5" s="33"/>
      <c r="M5" s="33"/>
      <c r="N5" s="33"/>
      <c r="O5" s="33"/>
      <c r="P5" s="33"/>
      <c r="Q5" s="33"/>
      <c r="R5" s="33"/>
      <c r="S5" s="33"/>
      <c r="T5" s="33"/>
    </row>
    <row r="6" ht="15.75" customHeight="1">
      <c r="A6" s="30">
        <v>5.0</v>
      </c>
      <c r="B6" s="31" t="s">
        <v>748</v>
      </c>
      <c r="C6" s="32" t="s">
        <v>749</v>
      </c>
      <c r="D6" s="33" t="s">
        <v>750</v>
      </c>
      <c r="E6" s="33" t="s">
        <v>755</v>
      </c>
      <c r="F6" s="33" t="str">
        <f t="shared" si="1"/>
        <v>- Access Control: Bypass Protection Mechanism: If the secret in a single-factor authentication scheme gets compromised, full authentication is possible.</v>
      </c>
      <c r="G6" s="33"/>
      <c r="H6" s="33"/>
      <c r="I6" s="33"/>
      <c r="J6" s="33"/>
      <c r="K6" s="33"/>
      <c r="L6" s="33"/>
      <c r="M6" s="33"/>
      <c r="N6" s="33"/>
      <c r="O6" s="33"/>
      <c r="P6" s="33"/>
      <c r="Q6" s="33"/>
      <c r="R6" s="33"/>
      <c r="S6" s="33"/>
      <c r="T6" s="33"/>
    </row>
    <row r="7" ht="15.75" customHeight="1">
      <c r="A7" s="30">
        <v>6.0</v>
      </c>
      <c r="B7" s="31" t="s">
        <v>748</v>
      </c>
      <c r="C7" s="32" t="s">
        <v>749</v>
      </c>
      <c r="D7" s="33" t="s">
        <v>750</v>
      </c>
      <c r="E7" s="33" t="s">
        <v>756</v>
      </c>
      <c r="F7" s="33" t="str">
        <f t="shared" si="1"/>
        <v>- Access Control: Bypass Protection Mechanism: In some cases, injectable code controls authentication; this may lead to a remote vulnerability.</v>
      </c>
      <c r="G7" s="33"/>
      <c r="H7" s="33"/>
      <c r="I7" s="33"/>
      <c r="J7" s="33"/>
      <c r="K7" s="33"/>
      <c r="L7" s="33"/>
      <c r="M7" s="33"/>
      <c r="N7" s="33"/>
      <c r="O7" s="33"/>
      <c r="P7" s="33"/>
      <c r="Q7" s="33"/>
      <c r="R7" s="33"/>
      <c r="S7" s="33"/>
      <c r="T7" s="33"/>
    </row>
    <row r="8" ht="15.75" customHeight="1">
      <c r="A8" s="30">
        <v>7.0</v>
      </c>
      <c r="B8" s="31" t="s">
        <v>748</v>
      </c>
      <c r="C8" s="32" t="s">
        <v>749</v>
      </c>
      <c r="D8" s="33" t="s">
        <v>757</v>
      </c>
      <c r="E8" s="33" t="s">
        <v>758</v>
      </c>
      <c r="F8" s="33" t="str">
        <f t="shared" si="1"/>
        <v>-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v>
      </c>
      <c r="G8" s="33"/>
      <c r="H8" s="33"/>
      <c r="I8" s="33"/>
      <c r="J8" s="33"/>
      <c r="K8" s="33"/>
      <c r="L8" s="33"/>
      <c r="M8" s="33"/>
      <c r="N8" s="33"/>
      <c r="O8" s="33"/>
      <c r="P8" s="33"/>
      <c r="Q8" s="33"/>
      <c r="R8" s="33"/>
      <c r="S8" s="33"/>
      <c r="T8" s="33"/>
    </row>
    <row r="9" ht="15.75" customHeight="1">
      <c r="A9" s="30">
        <v>8.0</v>
      </c>
      <c r="B9" s="31" t="s">
        <v>748</v>
      </c>
      <c r="C9" s="32" t="s">
        <v>749</v>
      </c>
      <c r="D9" s="33" t="s">
        <v>759</v>
      </c>
      <c r="E9" s="33" t="s">
        <v>760</v>
      </c>
      <c r="F9" s="33" t="str">
        <f t="shared" si="1"/>
        <v>- Access Control: Execute Unauthorized Code or Commands: This weakness can lead to the exposure of resources or functionality to unintended actors, possibly providing attackers with sensitive information or even execute arbitrary code.</v>
      </c>
      <c r="G9" s="33"/>
      <c r="H9" s="33"/>
      <c r="I9" s="33"/>
      <c r="J9" s="33"/>
      <c r="K9" s="33"/>
      <c r="L9" s="33"/>
      <c r="M9" s="33"/>
      <c r="N9" s="33"/>
      <c r="O9" s="33"/>
      <c r="P9" s="33"/>
      <c r="Q9" s="33"/>
      <c r="R9" s="33"/>
      <c r="S9" s="33"/>
      <c r="T9" s="33"/>
    </row>
    <row r="10" ht="15.75" customHeight="1">
      <c r="A10" s="30">
        <v>9.0</v>
      </c>
      <c r="B10" s="31" t="s">
        <v>748</v>
      </c>
      <c r="C10" s="32" t="s">
        <v>749</v>
      </c>
      <c r="D10" s="33" t="s">
        <v>761</v>
      </c>
      <c r="E10" s="33" t="s">
        <v>762</v>
      </c>
      <c r="F10" s="33" t="str">
        <f t="shared" si="1"/>
        <v>- Access Control: Gain Privileges or Assume Identity: An attacker could easily guess user passwords and gain access user accounts.</v>
      </c>
      <c r="G10" s="33"/>
      <c r="H10" s="33"/>
      <c r="I10" s="33"/>
      <c r="J10" s="33"/>
      <c r="K10" s="33"/>
      <c r="L10" s="33"/>
      <c r="M10" s="33"/>
      <c r="N10" s="33"/>
      <c r="O10" s="33"/>
      <c r="P10" s="33"/>
      <c r="Q10" s="33"/>
      <c r="R10" s="33"/>
      <c r="S10" s="33"/>
      <c r="T10" s="33"/>
    </row>
    <row r="11" ht="15.75" customHeight="1">
      <c r="A11" s="30">
        <v>10.0</v>
      </c>
      <c r="B11" s="31" t="s">
        <v>748</v>
      </c>
      <c r="C11" s="32" t="s">
        <v>749</v>
      </c>
      <c r="D11" s="33" t="s">
        <v>761</v>
      </c>
      <c r="E11" s="33" t="s">
        <v>763</v>
      </c>
      <c r="F11" s="33" t="str">
        <f t="shared" si="1"/>
        <v>- Access Control: Gain Privileges or Assume Identity: An attacker could gain privileges by modifying or reading critical data directly, or by accessing insufficiently-protected, privileged functionality.</v>
      </c>
      <c r="G11" s="33"/>
      <c r="H11" s="33"/>
      <c r="I11" s="33"/>
      <c r="J11" s="33"/>
      <c r="K11" s="33"/>
      <c r="L11" s="33"/>
      <c r="M11" s="33"/>
      <c r="N11" s="33"/>
      <c r="O11" s="33"/>
      <c r="P11" s="33"/>
      <c r="Q11" s="33"/>
      <c r="R11" s="33"/>
      <c r="S11" s="33"/>
      <c r="T11" s="33"/>
    </row>
    <row r="12" ht="15.75" customHeight="1">
      <c r="A12" s="30">
        <v>11.0</v>
      </c>
      <c r="B12" s="31" t="s">
        <v>748</v>
      </c>
      <c r="C12" s="32" t="s">
        <v>749</v>
      </c>
      <c r="D12" s="33" t="s">
        <v>761</v>
      </c>
      <c r="E12" s="33" t="s">
        <v>764</v>
      </c>
      <c r="F12" s="33" t="str">
        <f t="shared" si="1"/>
        <v>- Access Control: Gain Privileges or Assume Identity: An attacker could gain unauthorized access to the system by retrieving legitimate user's authentication credentials</v>
      </c>
      <c r="G12" s="33"/>
      <c r="H12" s="33"/>
      <c r="I12" s="33"/>
      <c r="J12" s="33"/>
      <c r="K12" s="33"/>
      <c r="L12" s="33"/>
      <c r="M12" s="33"/>
      <c r="N12" s="33"/>
      <c r="O12" s="33"/>
      <c r="P12" s="33"/>
      <c r="Q12" s="33"/>
      <c r="R12" s="33"/>
      <c r="S12" s="33"/>
      <c r="T12" s="33"/>
    </row>
    <row r="13" ht="15.75" customHeight="1">
      <c r="A13" s="30">
        <v>12.0</v>
      </c>
      <c r="B13" s="31" t="s">
        <v>748</v>
      </c>
      <c r="C13" s="32" t="s">
        <v>749</v>
      </c>
      <c r="D13" s="33" t="s">
        <v>761</v>
      </c>
      <c r="E13" s="33" t="s">
        <v>765</v>
      </c>
      <c r="F13" s="33" t="str">
        <f t="shared" si="1"/>
        <v>- Access Control: Gain Privileges or Assume Identity: An attacker may be able to modify critical properties of the associated resource to gain privileges, such as replacing a world-writeable executable with a Trojan horse.</v>
      </c>
      <c r="G13" s="33"/>
      <c r="H13" s="33"/>
      <c r="I13" s="33"/>
      <c r="J13" s="33"/>
      <c r="K13" s="33"/>
      <c r="L13" s="33"/>
      <c r="M13" s="33"/>
      <c r="N13" s="33"/>
      <c r="O13" s="33"/>
      <c r="P13" s="33"/>
      <c r="Q13" s="33"/>
      <c r="R13" s="33"/>
      <c r="S13" s="33"/>
      <c r="T13" s="33"/>
    </row>
    <row r="14" ht="15.75" customHeight="1">
      <c r="A14" s="30">
        <v>13.0</v>
      </c>
      <c r="B14" s="31" t="s">
        <v>748</v>
      </c>
      <c r="C14" s="32" t="s">
        <v>749</v>
      </c>
      <c r="D14" s="33" t="s">
        <v>761</v>
      </c>
      <c r="E14" s="33" t="s">
        <v>766</v>
      </c>
      <c r="F14" s="33" t="str">
        <f t="shared" si="1"/>
        <v>- Access Control: Gain Privileges or Assume Identity: An attacker with knowledge of the password and network access to a system can log in, usually with root or administrative privileges. Further consequences depend on the type and use of the compromised system.</v>
      </c>
      <c r="G14" s="33"/>
      <c r="H14" s="33"/>
      <c r="I14" s="33"/>
      <c r="J14" s="33"/>
      <c r="K14" s="33"/>
      <c r="L14" s="33"/>
      <c r="M14" s="33"/>
      <c r="N14" s="33"/>
      <c r="O14" s="33"/>
      <c r="P14" s="33"/>
      <c r="Q14" s="33"/>
      <c r="R14" s="33"/>
      <c r="S14" s="33"/>
      <c r="T14" s="33"/>
    </row>
    <row r="15" ht="15.75" customHeight="1">
      <c r="A15" s="30">
        <v>14.0</v>
      </c>
      <c r="B15" s="31" t="s">
        <v>748</v>
      </c>
      <c r="C15" s="32" t="s">
        <v>749</v>
      </c>
      <c r="D15" s="33" t="s">
        <v>761</v>
      </c>
      <c r="E15" s="33" t="s">
        <v>767</v>
      </c>
      <c r="F15" s="33" t="str">
        <f t="shared" si="1"/>
        <v>- Access Control: Gain Privileges or Assume Identity: As passwords age, the probability that they are compromised grows.</v>
      </c>
      <c r="G15" s="33"/>
      <c r="H15" s="33"/>
      <c r="I15" s="33"/>
      <c r="J15" s="33"/>
      <c r="K15" s="33"/>
      <c r="L15" s="33"/>
      <c r="M15" s="33"/>
      <c r="N15" s="33"/>
      <c r="O15" s="33"/>
      <c r="P15" s="33"/>
      <c r="Q15" s="33"/>
      <c r="R15" s="33"/>
      <c r="S15" s="33"/>
      <c r="T15" s="33"/>
    </row>
    <row r="16" ht="15.75" customHeight="1">
      <c r="A16" s="30">
        <v>15.0</v>
      </c>
      <c r="B16" s="31" t="s">
        <v>748</v>
      </c>
      <c r="C16" s="32" t="s">
        <v>749</v>
      </c>
      <c r="D16" s="33" t="s">
        <v>761</v>
      </c>
      <c r="E16" s="33" t="s">
        <v>768</v>
      </c>
      <c r="F16" s="33" t="str">
        <f t="shared" si="1"/>
        <v>- Access Control: Gain Privileges or Assume Identity: Client-side checks for authentication can be easily bypassed, allowing clients to escalate their access levels and perform unintended actions.</v>
      </c>
      <c r="G16" s="33"/>
      <c r="H16" s="33"/>
      <c r="I16" s="33"/>
      <c r="J16" s="33"/>
      <c r="K16" s="33"/>
      <c r="L16" s="33"/>
      <c r="M16" s="33"/>
      <c r="N16" s="33"/>
      <c r="O16" s="33"/>
      <c r="P16" s="33"/>
      <c r="Q16" s="33"/>
      <c r="R16" s="33"/>
      <c r="S16" s="33"/>
      <c r="T16" s="33"/>
    </row>
    <row r="17" ht="15.75" customHeight="1">
      <c r="A17" s="30">
        <v>16.0</v>
      </c>
      <c r="B17" s="31" t="s">
        <v>748</v>
      </c>
      <c r="C17" s="32" t="s">
        <v>749</v>
      </c>
      <c r="D17" s="33" t="s">
        <v>761</v>
      </c>
      <c r="E17" s="33" t="s">
        <v>769</v>
      </c>
      <c r="F17" s="33" t="str">
        <f t="shared" si="1"/>
        <v>- Access Control: Gain Privileges or Assume Identity: Horizontal escalation of privilege is possible (one user can view/modify information of another user).</v>
      </c>
      <c r="G17" s="33"/>
      <c r="H17" s="33"/>
      <c r="I17" s="33"/>
      <c r="J17" s="33"/>
      <c r="K17" s="33"/>
      <c r="L17" s="33"/>
      <c r="M17" s="33"/>
      <c r="N17" s="33"/>
      <c r="O17" s="33"/>
      <c r="P17" s="33"/>
      <c r="Q17" s="33"/>
      <c r="R17" s="33"/>
      <c r="S17" s="33"/>
      <c r="T17" s="33"/>
    </row>
    <row r="18" ht="15.75" customHeight="1">
      <c r="A18" s="30">
        <v>17.0</v>
      </c>
      <c r="B18" s="31" t="s">
        <v>748</v>
      </c>
      <c r="C18" s="32" t="s">
        <v>749</v>
      </c>
      <c r="D18" s="33" t="s">
        <v>761</v>
      </c>
      <c r="E18" s="33" t="s">
        <v>770</v>
      </c>
      <c r="F18" s="33" t="str">
        <f t="shared" si="1"/>
        <v>- Access Control: Gain Privileges or Assume Identity: Injected code can access resources that the attacker is directly prevented from accessing.</v>
      </c>
      <c r="G18" s="33"/>
      <c r="H18" s="33"/>
      <c r="I18" s="33"/>
      <c r="J18" s="33"/>
      <c r="K18" s="33"/>
      <c r="L18" s="33"/>
      <c r="M18" s="33"/>
      <c r="N18" s="33"/>
      <c r="O18" s="33"/>
      <c r="P18" s="33"/>
      <c r="Q18" s="33"/>
      <c r="R18" s="33"/>
      <c r="S18" s="33"/>
      <c r="T18" s="33"/>
    </row>
    <row r="19" ht="15.75" customHeight="1">
      <c r="A19" s="30">
        <v>18.0</v>
      </c>
      <c r="B19" s="31" t="s">
        <v>748</v>
      </c>
      <c r="C19" s="32" t="s">
        <v>749</v>
      </c>
      <c r="D19" s="33" t="s">
        <v>761</v>
      </c>
      <c r="E19" s="33" t="s">
        <v>771</v>
      </c>
      <c r="F19" s="33" t="str">
        <f t="shared" si="1"/>
        <v>- Access Control: Gain Privileges or Assume Identity: 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v>
      </c>
      <c r="G19" s="33"/>
      <c r="H19" s="33"/>
      <c r="I19" s="33"/>
      <c r="J19" s="33"/>
      <c r="K19" s="33"/>
      <c r="L19" s="33"/>
      <c r="M19" s="33"/>
      <c r="N19" s="33"/>
      <c r="O19" s="33"/>
      <c r="P19" s="33"/>
      <c r="Q19" s="33"/>
      <c r="R19" s="33"/>
      <c r="S19" s="33"/>
      <c r="T19" s="33"/>
    </row>
    <row r="20" ht="15.75" customHeight="1">
      <c r="A20" s="30">
        <v>19.0</v>
      </c>
      <c r="B20" s="31" t="s">
        <v>748</v>
      </c>
      <c r="C20" s="32" t="s">
        <v>749</v>
      </c>
      <c r="D20" s="33" t="s">
        <v>761</v>
      </c>
      <c r="E20" s="33" t="s">
        <v>772</v>
      </c>
      <c r="F20" s="33" t="str">
        <f t="shared" si="1"/>
        <v>- Access Control: Gain Privileges or Assume Identity: Trust may be assigned to an entity who is not who it claims to be</v>
      </c>
      <c r="G20" s="33"/>
      <c r="H20" s="33"/>
      <c r="I20" s="33"/>
      <c r="J20" s="33"/>
      <c r="K20" s="33"/>
      <c r="L20" s="33"/>
      <c r="M20" s="33"/>
      <c r="N20" s="33"/>
      <c r="O20" s="33"/>
      <c r="P20" s="33"/>
      <c r="Q20" s="33"/>
      <c r="R20" s="33"/>
      <c r="S20" s="33"/>
      <c r="T20" s="33"/>
    </row>
    <row r="21" ht="15.75" customHeight="1">
      <c r="A21" s="30">
        <v>20.0</v>
      </c>
      <c r="B21" s="31" t="s">
        <v>748</v>
      </c>
      <c r="C21" s="32" t="s">
        <v>749</v>
      </c>
      <c r="D21" s="33" t="s">
        <v>761</v>
      </c>
      <c r="E21" s="33" t="s">
        <v>773</v>
      </c>
      <c r="F21" s="33" t="str">
        <f t="shared" si="1"/>
        <v>- Access Control: Gain Privileges or Assume Identity: Vertical escalation of privilege is possible if the user-controlled key is actually a flag that indicates administrator status, allowing the attacker to gain administrative access.</v>
      </c>
      <c r="G21" s="33"/>
      <c r="H21" s="33"/>
      <c r="I21" s="33"/>
      <c r="J21" s="33"/>
      <c r="K21" s="33"/>
      <c r="L21" s="33"/>
      <c r="M21" s="33"/>
      <c r="N21" s="33"/>
      <c r="O21" s="33"/>
      <c r="P21" s="33"/>
      <c r="Q21" s="33"/>
      <c r="R21" s="33"/>
      <c r="S21" s="33"/>
      <c r="T21" s="33"/>
    </row>
    <row r="22" ht="15.75" customHeight="1">
      <c r="A22" s="30">
        <v>21.0</v>
      </c>
      <c r="B22" s="31" t="s">
        <v>748</v>
      </c>
      <c r="C22" s="32" t="s">
        <v>749</v>
      </c>
      <c r="D22" s="33" t="s">
        <v>761</v>
      </c>
      <c r="E22" s="33" t="s">
        <v>774</v>
      </c>
      <c r="F22" s="33" t="str">
        <f t="shared" si="1"/>
        <v>- Access Control: Gain Privileges or Assume Identity: When an authorization or authentication mechanism relies on random values to restrict access to restricted functionality, such as a session ID or a seed for generating a cryptographic key, then an attacker may access the restricted functionality by guessing the ID or key.</v>
      </c>
      <c r="G22" s="33"/>
      <c r="H22" s="33"/>
      <c r="I22" s="33"/>
      <c r="J22" s="33"/>
      <c r="K22" s="33"/>
      <c r="L22" s="33"/>
      <c r="M22" s="33"/>
      <c r="N22" s="33"/>
      <c r="O22" s="33"/>
      <c r="P22" s="33"/>
      <c r="Q22" s="33"/>
      <c r="R22" s="33"/>
      <c r="S22" s="33"/>
      <c r="T22" s="33"/>
    </row>
    <row r="23" ht="15.75" customHeight="1">
      <c r="A23" s="30">
        <v>22.0</v>
      </c>
      <c r="B23" s="31" t="s">
        <v>748</v>
      </c>
      <c r="C23" s="32" t="s">
        <v>749</v>
      </c>
      <c r="D23" s="33" t="s">
        <v>775</v>
      </c>
      <c r="E23" s="33" t="s">
        <v>776</v>
      </c>
      <c r="F23" s="33" t="str">
        <f t="shared" si="1"/>
        <v>-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v>
      </c>
      <c r="G23" s="33"/>
      <c r="H23" s="33"/>
      <c r="I23" s="33"/>
      <c r="J23" s="33"/>
      <c r="K23" s="33"/>
      <c r="L23" s="33"/>
      <c r="M23" s="33"/>
      <c r="N23" s="33"/>
      <c r="O23" s="33"/>
      <c r="P23" s="33"/>
      <c r="Q23" s="33"/>
      <c r="R23" s="33"/>
      <c r="S23" s="33"/>
      <c r="T23" s="33"/>
    </row>
    <row r="24" ht="15.75" customHeight="1">
      <c r="A24" s="30">
        <v>23.0</v>
      </c>
      <c r="B24" s="31" t="s">
        <v>748</v>
      </c>
      <c r="C24" s="32" t="s">
        <v>749</v>
      </c>
      <c r="D24" s="33" t="s">
        <v>777</v>
      </c>
      <c r="E24" s="33" t="s">
        <v>778</v>
      </c>
      <c r="F24" s="33" t="str">
        <f t="shared" si="1"/>
        <v>-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v>
      </c>
      <c r="G24" s="33"/>
      <c r="H24" s="33"/>
      <c r="I24" s="33"/>
      <c r="J24" s="33"/>
      <c r="K24" s="33"/>
      <c r="L24" s="33"/>
      <c r="M24" s="33"/>
      <c r="N24" s="33"/>
      <c r="O24" s="33"/>
      <c r="P24" s="33"/>
      <c r="Q24" s="33"/>
      <c r="R24" s="33"/>
      <c r="S24" s="33"/>
      <c r="T24" s="33"/>
    </row>
    <row r="25" ht="15.75" customHeight="1">
      <c r="A25" s="30">
        <v>24.0</v>
      </c>
      <c r="B25" s="31" t="s">
        <v>748</v>
      </c>
      <c r="C25" s="32" t="s">
        <v>779</v>
      </c>
      <c r="D25" s="33" t="s">
        <v>757</v>
      </c>
      <c r="E25" s="33" t="s">
        <v>780</v>
      </c>
      <c r="F25" s="33" t="str">
        <f t="shared" si="1"/>
        <v>- Availability: DoS: Crash, Exit, or Restart: Client-side validation checks can be easily bypassed, allowing malformed or unexpected input to pass into the application, potentially as trusted data. This may lead to unexpected states, behaviours and possibly a resulting crash.</v>
      </c>
      <c r="G25" s="33"/>
      <c r="H25" s="33"/>
      <c r="I25" s="33"/>
      <c r="J25" s="33"/>
      <c r="K25" s="33"/>
      <c r="L25" s="33"/>
      <c r="M25" s="33"/>
      <c r="N25" s="33"/>
      <c r="O25" s="33"/>
      <c r="P25" s="33"/>
      <c r="Q25" s="33"/>
      <c r="R25" s="33"/>
      <c r="S25" s="33"/>
      <c r="T25" s="33"/>
    </row>
    <row r="26" ht="15.75" customHeight="1">
      <c r="A26" s="30">
        <v>25.0</v>
      </c>
      <c r="B26" s="31" t="s">
        <v>748</v>
      </c>
      <c r="C26" s="32" t="s">
        <v>779</v>
      </c>
      <c r="D26" s="33" t="s">
        <v>781</v>
      </c>
      <c r="E26" s="33" t="s">
        <v>782</v>
      </c>
      <c r="F26" s="33" t="str">
        <f t="shared" si="1"/>
        <v>- Availability: DoS: Resource Consumption: An attacker could deny service to legitimate system users by launching a brute force attack on the password recovery mechanism using user ids of legitimate users.</v>
      </c>
      <c r="G26" s="33"/>
      <c r="H26" s="33"/>
      <c r="I26" s="33"/>
      <c r="J26" s="33"/>
      <c r="K26" s="33"/>
      <c r="L26" s="33"/>
      <c r="M26" s="33"/>
      <c r="N26" s="33"/>
      <c r="O26" s="33"/>
      <c r="P26" s="33"/>
      <c r="Q26" s="33"/>
      <c r="R26" s="33"/>
      <c r="S26" s="33"/>
      <c r="T26" s="33"/>
    </row>
    <row r="27" ht="15.75" customHeight="1">
      <c r="A27" s="30">
        <v>26.0</v>
      </c>
      <c r="B27" s="31" t="s">
        <v>748</v>
      </c>
      <c r="C27" s="32" t="s">
        <v>779</v>
      </c>
      <c r="D27" s="33" t="s">
        <v>783</v>
      </c>
      <c r="E27" s="33" t="s">
        <v>784</v>
      </c>
      <c r="F27" s="33" t="str">
        <f t="shared" si="1"/>
        <v>- Availability: DoS: Resource Consumption (CPU): If a function is making an assumption on when to terminate, based on a sentry in a string, it could easily never terminate.</v>
      </c>
      <c r="G27" s="33"/>
      <c r="H27" s="33"/>
      <c r="I27" s="33"/>
      <c r="J27" s="33"/>
      <c r="K27" s="33"/>
      <c r="L27" s="33"/>
      <c r="M27" s="33"/>
      <c r="N27" s="33"/>
      <c r="O27" s="33"/>
      <c r="P27" s="33"/>
      <c r="Q27" s="33"/>
      <c r="R27" s="33"/>
      <c r="S27" s="33"/>
      <c r="T27" s="33"/>
    </row>
    <row r="28" ht="15.75" customHeight="1">
      <c r="A28" s="30">
        <v>27.0</v>
      </c>
      <c r="B28" s="31" t="s">
        <v>748</v>
      </c>
      <c r="C28" s="32" t="s">
        <v>779</v>
      </c>
      <c r="D28" s="33" t="s">
        <v>785</v>
      </c>
      <c r="E28" s="33" t="s">
        <v>786</v>
      </c>
      <c r="F28" s="33" t="str">
        <f t="shared" si="1"/>
        <v>- Availability: DoS: Resource Consumption (Memory): An attacker could provide unexpected values and cause a program crash or excessive consumption of resources, such as memory and CPU.</v>
      </c>
      <c r="G28" s="33"/>
      <c r="H28" s="33"/>
      <c r="I28" s="33"/>
      <c r="J28" s="33"/>
      <c r="K28" s="33"/>
      <c r="L28" s="33"/>
      <c r="M28" s="33"/>
      <c r="N28" s="33"/>
      <c r="O28" s="33"/>
      <c r="P28" s="33"/>
      <c r="Q28" s="33"/>
      <c r="R28" s="33"/>
      <c r="S28" s="33"/>
      <c r="T28" s="33"/>
    </row>
    <row r="29" ht="15.75" customHeight="1">
      <c r="A29" s="30">
        <v>28.0</v>
      </c>
      <c r="B29" s="31" t="s">
        <v>748</v>
      </c>
      <c r="C29" s="32" t="s">
        <v>779</v>
      </c>
      <c r="D29" s="33" t="s">
        <v>785</v>
      </c>
      <c r="E29" s="33" t="s">
        <v>787</v>
      </c>
      <c r="F29" s="33" t="str">
        <f t="shared" si="1"/>
        <v>- Availability: DoS: Resource Consumption (Memory): The software could consume excessive CPU cycles or memory using a URI that points to a large file, or a device that always returns data such as /dev/random. Alternately, the URI could reference a file that contains many nested or recursive entity references to further slow down parsing.</v>
      </c>
      <c r="G29" s="33"/>
      <c r="H29" s="33"/>
      <c r="I29" s="33"/>
      <c r="J29" s="33"/>
      <c r="K29" s="33"/>
      <c r="L29" s="33"/>
      <c r="M29" s="33"/>
      <c r="N29" s="33"/>
      <c r="O29" s="33"/>
      <c r="P29" s="33"/>
      <c r="Q29" s="33"/>
      <c r="R29" s="33"/>
      <c r="S29" s="33"/>
      <c r="T29" s="33"/>
    </row>
    <row r="30" ht="15.75" customHeight="1">
      <c r="A30" s="30">
        <v>29.0</v>
      </c>
      <c r="B30" s="31" t="s">
        <v>748</v>
      </c>
      <c r="C30" s="32" t="s">
        <v>779</v>
      </c>
      <c r="D30" s="33" t="s">
        <v>788</v>
      </c>
      <c r="E30" s="33" t="s">
        <v>789</v>
      </c>
      <c r="F30" s="33" t="str">
        <f t="shared" si="1"/>
        <v>- Availability: DoS: Resource Consumption (Other): Log files can become so large that they consume excessive resources, such as disk and CPU, which can hinder the performance of the system.</v>
      </c>
      <c r="G30" s="33"/>
      <c r="H30" s="33"/>
      <c r="I30" s="33"/>
      <c r="J30" s="33"/>
      <c r="K30" s="33"/>
      <c r="L30" s="33"/>
      <c r="M30" s="33"/>
      <c r="N30" s="33"/>
      <c r="O30" s="33"/>
      <c r="P30" s="33"/>
      <c r="Q30" s="33"/>
      <c r="R30" s="33"/>
      <c r="S30" s="33"/>
      <c r="T30" s="33"/>
    </row>
    <row r="31" ht="15.75" customHeight="1">
      <c r="A31" s="30">
        <v>30.0</v>
      </c>
      <c r="B31" s="31" t="s">
        <v>748</v>
      </c>
      <c r="C31" s="32" t="s">
        <v>779</v>
      </c>
      <c r="D31" s="33" t="s">
        <v>788</v>
      </c>
      <c r="E31" s="33" t="s">
        <v>790</v>
      </c>
      <c r="F31" s="33" t="str">
        <f t="shared" si="1"/>
        <v>- Availability: DoS: Resource Consumption (Other): When allocating resources without limits, an attacker could prevent other systems, applications, or processes from accessing the same type of resource.</v>
      </c>
      <c r="G31" s="33"/>
      <c r="H31" s="33"/>
      <c r="I31" s="33"/>
      <c r="J31" s="33"/>
      <c r="K31" s="33"/>
      <c r="L31" s="33"/>
      <c r="M31" s="33"/>
      <c r="N31" s="33"/>
      <c r="O31" s="33"/>
      <c r="P31" s="33"/>
      <c r="Q31" s="33"/>
      <c r="R31" s="33"/>
      <c r="S31" s="33"/>
      <c r="T31" s="33"/>
    </row>
    <row r="32" ht="15.75" customHeight="1">
      <c r="A32" s="30">
        <v>31.0</v>
      </c>
      <c r="B32" s="31" t="s">
        <v>748</v>
      </c>
      <c r="C32" s="32" t="s">
        <v>779</v>
      </c>
      <c r="D32" s="33" t="s">
        <v>759</v>
      </c>
      <c r="E32" s="33" t="s">
        <v>791</v>
      </c>
      <c r="F32" s="33" t="str">
        <f t="shared" si="1"/>
        <v>- Availability: Execute Unauthorized Code or Commands: An attacker could insert malicious functionality into the program by causing the program to download code that the attacker has placed into the untrusted control sphere, such as a malicious web site.</v>
      </c>
      <c r="G32" s="33"/>
      <c r="H32" s="33"/>
      <c r="I32" s="33"/>
      <c r="J32" s="33"/>
      <c r="K32" s="33"/>
      <c r="L32" s="33"/>
      <c r="M32" s="33"/>
      <c r="N32" s="33"/>
      <c r="O32" s="33"/>
      <c r="P32" s="33"/>
      <c r="Q32" s="33"/>
      <c r="R32" s="33"/>
      <c r="S32" s="33"/>
      <c r="T32" s="33"/>
    </row>
    <row r="33" ht="15.75" customHeight="1">
      <c r="A33" s="30">
        <v>32.0</v>
      </c>
      <c r="B33" s="31" t="s">
        <v>748</v>
      </c>
      <c r="C33" s="32" t="s">
        <v>779</v>
      </c>
      <c r="D33" s="33" t="s">
        <v>759</v>
      </c>
      <c r="E33" s="33" t="s">
        <v>792</v>
      </c>
      <c r="F33" s="33" t="str">
        <f t="shared" si="1"/>
        <v>- Availability: Execute Unauthorized Code or Commands: An attacker could use malicious input to modify data or possibly alter control flow in unexpected ways, including arbitrary command execution.</v>
      </c>
      <c r="G33" s="33"/>
      <c r="H33" s="33"/>
      <c r="I33" s="33"/>
      <c r="J33" s="33"/>
      <c r="K33" s="33"/>
      <c r="L33" s="33"/>
      <c r="M33" s="33"/>
      <c r="N33" s="33"/>
      <c r="O33" s="33"/>
      <c r="P33" s="33"/>
      <c r="Q33" s="33"/>
      <c r="R33" s="33"/>
      <c r="S33" s="33"/>
      <c r="T33" s="33"/>
    </row>
    <row r="34" ht="15.75" customHeight="1">
      <c r="A34" s="30">
        <v>33.0</v>
      </c>
      <c r="B34" s="31" t="s">
        <v>748</v>
      </c>
      <c r="C34" s="32" t="s">
        <v>779</v>
      </c>
      <c r="D34" s="33" t="s">
        <v>759</v>
      </c>
      <c r="E34" s="33" t="s">
        <v>793</v>
      </c>
      <c r="F34" s="33" t="str">
        <f t="shared" si="1"/>
        <v>- Availability: Execute Unauthorized Code or Commands: Arbitrary code execution is possible if an uploaded file is interpreted and executed as code by the recipient. This is especially true for .asp and .php extensions uploaded to web servers because these file types are often treated as automatically executable, even when file system permissions do not specify execution. For example, in Unix environments, programs typically cannot run unless the execute bit is set, but PHP programs may be executed by the web server without directly invoking them on the operating system.</v>
      </c>
      <c r="G34" s="33"/>
      <c r="H34" s="33"/>
      <c r="I34" s="33"/>
      <c r="J34" s="33"/>
      <c r="K34" s="33"/>
      <c r="L34" s="33"/>
      <c r="M34" s="33"/>
      <c r="N34" s="33"/>
      <c r="O34" s="33"/>
      <c r="P34" s="33"/>
      <c r="Q34" s="33"/>
      <c r="R34" s="33"/>
      <c r="S34" s="33"/>
      <c r="T34" s="33"/>
    </row>
    <row r="35" ht="15.75" customHeight="1">
      <c r="A35" s="30">
        <v>34.0</v>
      </c>
      <c r="B35" s="31" t="s">
        <v>748</v>
      </c>
      <c r="C35" s="32" t="s">
        <v>779</v>
      </c>
      <c r="D35" s="33" t="s">
        <v>759</v>
      </c>
      <c r="E35" s="33" t="s">
        <v>794</v>
      </c>
      <c r="F35" s="33" t="str">
        <f t="shared" si="1"/>
        <v>- Availability: Execute Unauthorized Code or Commands: In some circumstances it may be possible to run arbitrary code on a victim's computer when cross-site scripting is combined with other flaws.</v>
      </c>
      <c r="G35" s="33"/>
      <c r="H35" s="33"/>
      <c r="I35" s="33"/>
      <c r="J35" s="33"/>
      <c r="K35" s="33"/>
      <c r="L35" s="33"/>
      <c r="M35" s="33"/>
      <c r="N35" s="33"/>
      <c r="O35" s="33"/>
      <c r="P35" s="33"/>
      <c r="Q35" s="33"/>
      <c r="R35" s="33"/>
      <c r="S35" s="33"/>
      <c r="T35" s="33"/>
    </row>
    <row r="36" ht="15.75" customHeight="1">
      <c r="A36" s="30">
        <v>35.0</v>
      </c>
      <c r="B36" s="31" t="s">
        <v>748</v>
      </c>
      <c r="C36" s="32" t="s">
        <v>795</v>
      </c>
      <c r="D36" s="33" t="s">
        <v>796</v>
      </c>
      <c r="E36" s="33" t="s">
        <v>797</v>
      </c>
      <c r="F36" s="33" t="str">
        <f t="shared" si="1"/>
        <v>- Confidentiality: Modify Files or Directories: Anyone can read the information by gaining access to the channel being used for communication.</v>
      </c>
      <c r="G36" s="33"/>
      <c r="H36" s="33"/>
      <c r="I36" s="33"/>
      <c r="J36" s="33"/>
      <c r="K36" s="33"/>
      <c r="L36" s="33"/>
      <c r="M36" s="33"/>
      <c r="N36" s="33"/>
      <c r="O36" s="33"/>
      <c r="P36" s="33"/>
      <c r="Q36" s="33"/>
      <c r="R36" s="33"/>
      <c r="S36" s="33"/>
      <c r="T36" s="33"/>
    </row>
    <row r="37" ht="15.75" customHeight="1">
      <c r="A37" s="30">
        <v>36.0</v>
      </c>
      <c r="B37" s="31" t="s">
        <v>748</v>
      </c>
      <c r="C37" s="32" t="s">
        <v>795</v>
      </c>
      <c r="D37" s="33" t="s">
        <v>796</v>
      </c>
      <c r="E37" s="33" t="s">
        <v>798</v>
      </c>
      <c r="F37" s="33" t="str">
        <f t="shared" si="1"/>
        <v>- Confidentiality: Modify Files or Directories: The application can operate on unexpected files. Confidentiality is violated when the targeted filename is not directly readable by the attacker.</v>
      </c>
      <c r="G37" s="33"/>
      <c r="H37" s="33"/>
      <c r="I37" s="33"/>
      <c r="J37" s="33"/>
      <c r="K37" s="33"/>
      <c r="L37" s="33"/>
      <c r="M37" s="33"/>
      <c r="N37" s="33"/>
      <c r="O37" s="33"/>
      <c r="P37" s="33"/>
      <c r="Q37" s="33"/>
      <c r="R37" s="33"/>
      <c r="S37" s="33"/>
      <c r="T37" s="33"/>
    </row>
    <row r="38" ht="15.75" customHeight="1">
      <c r="A38" s="30">
        <v>37.0</v>
      </c>
      <c r="B38" s="31" t="s">
        <v>748</v>
      </c>
      <c r="C38" s="32" t="s">
        <v>795</v>
      </c>
      <c r="D38" s="33" t="s">
        <v>777</v>
      </c>
      <c r="E38" s="33" t="s">
        <v>799</v>
      </c>
      <c r="F38" s="33" t="str">
        <f t="shared" si="1"/>
        <v>- Confidentiality: Read Application Data: An attacker may be able to decrypt the data using brute force attacks.</v>
      </c>
      <c r="G38" s="33"/>
      <c r="H38" s="33"/>
      <c r="I38" s="33"/>
      <c r="J38" s="33"/>
      <c r="K38" s="33"/>
      <c r="L38" s="33"/>
      <c r="M38" s="33"/>
      <c r="N38" s="33"/>
      <c r="O38" s="33"/>
      <c r="P38" s="33"/>
      <c r="Q38" s="33"/>
      <c r="R38" s="33"/>
      <c r="S38" s="33"/>
      <c r="T38" s="33"/>
    </row>
    <row r="39" ht="15.75" customHeight="1">
      <c r="A39" s="30">
        <v>38.0</v>
      </c>
      <c r="B39" s="31" t="s">
        <v>748</v>
      </c>
      <c r="C39" s="32" t="s">
        <v>795</v>
      </c>
      <c r="D39" s="33" t="s">
        <v>777</v>
      </c>
      <c r="E39" s="33" t="s">
        <v>800</v>
      </c>
      <c r="F39" s="33" t="str">
        <f t="shared" si="1"/>
        <v>- Confidentiality: Read Application Data: At a minimum, attackers can garner information from query strings that can be utilized in escalating their method of attack, such as information about the internal workings of the application or database column names. Successful exploitation of query string parameter vulnerabilities could lead to an attacker impersonating a legitimate user, obtaining proprietary data, or simply executing actions not intended by the application developers.</v>
      </c>
      <c r="G39" s="33"/>
      <c r="H39" s="33"/>
      <c r="I39" s="33"/>
      <c r="J39" s="33"/>
      <c r="K39" s="33"/>
      <c r="L39" s="33"/>
      <c r="M39" s="33"/>
      <c r="N39" s="33"/>
      <c r="O39" s="33"/>
      <c r="P39" s="33"/>
      <c r="Q39" s="33"/>
      <c r="R39" s="33"/>
      <c r="S39" s="33"/>
      <c r="T39" s="33"/>
    </row>
    <row r="40" ht="15.75" customHeight="1">
      <c r="A40" s="30">
        <v>39.0</v>
      </c>
      <c r="B40" s="31" t="s">
        <v>748</v>
      </c>
      <c r="C40" s="32" t="s">
        <v>795</v>
      </c>
      <c r="D40" s="33" t="s">
        <v>777</v>
      </c>
      <c r="E40" s="33" t="s">
        <v>801</v>
      </c>
      <c r="F40" s="33" t="str">
        <f t="shared" si="1"/>
        <v>- Confidentiality: Read Application Data: Browsers often store information in a client-side cache, which can leave behind sensitive information for other users to find and exploit, such as passwords or credit card numbers. The locations at most risk include public terminals, such as those in libraries and Internet cafes.</v>
      </c>
      <c r="G40" s="33"/>
      <c r="H40" s="33"/>
      <c r="I40" s="33"/>
      <c r="J40" s="33"/>
      <c r="K40" s="33"/>
      <c r="L40" s="33"/>
      <c r="M40" s="33"/>
      <c r="N40" s="33"/>
      <c r="O40" s="33"/>
      <c r="P40" s="33"/>
      <c r="Q40" s="33"/>
      <c r="R40" s="33"/>
      <c r="S40" s="33"/>
      <c r="T40" s="33"/>
    </row>
    <row r="41" ht="15.75" customHeight="1">
      <c r="A41" s="30">
        <v>40.0</v>
      </c>
      <c r="B41" s="31" t="s">
        <v>748</v>
      </c>
      <c r="C41" s="32" t="s">
        <v>795</v>
      </c>
      <c r="D41" s="33" t="s">
        <v>777</v>
      </c>
      <c r="E41" s="33" t="s">
        <v>802</v>
      </c>
      <c r="F41" s="33" t="str">
        <f t="shared" si="1"/>
        <v>- Confidentiality: Read Application Data: Data may be disclosed to an entity impersonating a trusted entity, resulting in information disclosure.</v>
      </c>
      <c r="G41" s="33"/>
      <c r="H41" s="33"/>
      <c r="I41" s="33"/>
      <c r="J41" s="33"/>
      <c r="K41" s="33"/>
      <c r="L41" s="33"/>
      <c r="M41" s="33"/>
      <c r="N41" s="33"/>
      <c r="O41" s="33"/>
      <c r="P41" s="33"/>
      <c r="Q41" s="33"/>
      <c r="R41" s="33"/>
      <c r="S41" s="33"/>
      <c r="T41" s="33"/>
    </row>
    <row r="42" ht="15.75" customHeight="1">
      <c r="A42" s="30">
        <v>41.0</v>
      </c>
      <c r="B42" s="31" t="s">
        <v>748</v>
      </c>
      <c r="C42" s="32" t="s">
        <v>795</v>
      </c>
      <c r="D42" s="33" t="s">
        <v>777</v>
      </c>
      <c r="E42" s="33" t="s">
        <v>803</v>
      </c>
      <c r="F42" s="33" t="str">
        <f t="shared" si="1"/>
        <v>- Confidentiality: Read Application Data: Sensitive information stored in the cookie may be exposed to unintended parties</v>
      </c>
      <c r="G42" s="33"/>
      <c r="H42" s="33"/>
      <c r="I42" s="33"/>
      <c r="J42" s="33"/>
      <c r="K42" s="33"/>
      <c r="L42" s="33"/>
      <c r="M42" s="33"/>
      <c r="N42" s="33"/>
      <c r="O42" s="33"/>
      <c r="P42" s="33"/>
      <c r="Q42" s="33"/>
      <c r="R42" s="33"/>
      <c r="S42" s="33"/>
      <c r="T42" s="33"/>
    </row>
    <row r="43" ht="15.75" customHeight="1">
      <c r="A43" s="30">
        <v>42.0</v>
      </c>
      <c r="B43" s="31" t="s">
        <v>748</v>
      </c>
      <c r="C43" s="32" t="s">
        <v>795</v>
      </c>
      <c r="D43" s="33" t="s">
        <v>777</v>
      </c>
      <c r="E43" s="33" t="s">
        <v>804</v>
      </c>
      <c r="F43" s="33" t="str">
        <f t="shared" si="1"/>
        <v>- Confidentiality: Read Application Data: The injected code could access restricted data / files.</v>
      </c>
      <c r="G43" s="33"/>
      <c r="H43" s="33"/>
      <c r="I43" s="33"/>
      <c r="J43" s="33"/>
      <c r="K43" s="33"/>
      <c r="L43" s="33"/>
      <c r="M43" s="33"/>
      <c r="N43" s="33"/>
      <c r="O43" s="33"/>
      <c r="P43" s="33"/>
      <c r="Q43" s="33"/>
      <c r="R43" s="33"/>
      <c r="S43" s="33"/>
      <c r="T43" s="33"/>
    </row>
    <row r="44" ht="15.75" customHeight="1">
      <c r="A44" s="30">
        <v>43.0</v>
      </c>
      <c r="B44" s="31" t="s">
        <v>748</v>
      </c>
      <c r="C44" s="32" t="s">
        <v>795</v>
      </c>
      <c r="D44" s="33" t="s">
        <v>777</v>
      </c>
      <c r="E44" s="33" t="s">
        <v>805</v>
      </c>
      <c r="F44" s="33" t="str">
        <f t="shared" si="1"/>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v>
      </c>
      <c r="G44" s="33"/>
      <c r="H44" s="33"/>
      <c r="I44" s="33"/>
      <c r="J44" s="33"/>
      <c r="K44" s="33"/>
      <c r="L44" s="33"/>
      <c r="M44" s="33"/>
      <c r="N44" s="33"/>
      <c r="O44" s="33"/>
      <c r="P44" s="33"/>
      <c r="Q44" s="33"/>
      <c r="R44" s="33"/>
      <c r="S44" s="33"/>
      <c r="T44" s="33"/>
    </row>
    <row r="45" ht="15.75" customHeight="1">
      <c r="A45" s="30">
        <v>44.0</v>
      </c>
      <c r="B45" s="31" t="s">
        <v>748</v>
      </c>
      <c r="C45" s="32" t="s">
        <v>795</v>
      </c>
      <c r="D45" s="33" t="s">
        <v>806</v>
      </c>
      <c r="E45" s="33" t="s">
        <v>807</v>
      </c>
      <c r="F45" s="33" t="str">
        <f t="shared" si="1"/>
        <v>- Confidentiality: Read Files or Directories: An attacker could read confidential data if they are able to control resource references.</v>
      </c>
      <c r="G45" s="33"/>
      <c r="H45" s="33"/>
      <c r="I45" s="33"/>
      <c r="J45" s="33"/>
      <c r="K45" s="33"/>
      <c r="L45" s="33"/>
      <c r="M45" s="33"/>
      <c r="N45" s="33"/>
      <c r="O45" s="33"/>
      <c r="P45" s="33"/>
      <c r="Q45" s="33"/>
      <c r="R45" s="33"/>
      <c r="S45" s="33"/>
      <c r="T45" s="33"/>
    </row>
    <row r="46" ht="15.75" customHeight="1">
      <c r="A46" s="30">
        <v>45.0</v>
      </c>
      <c r="B46" s="31" t="s">
        <v>748</v>
      </c>
      <c r="C46" s="32" t="s">
        <v>795</v>
      </c>
      <c r="D46" s="33" t="s">
        <v>806</v>
      </c>
      <c r="E46" s="33" t="s">
        <v>808</v>
      </c>
      <c r="F46" s="33" t="str">
        <f t="shared" si="1"/>
        <v>- Confidentiality: Read Files or Directories: An attacker could read sensitive data, either by reading the data directly from a data store that is not properly restricted, or by accessing insufficiently-protected, privileged functionality to read the data.</v>
      </c>
      <c r="G46" s="33"/>
      <c r="H46" s="33"/>
      <c r="I46" s="33"/>
      <c r="J46" s="33"/>
      <c r="K46" s="33"/>
      <c r="L46" s="33"/>
      <c r="M46" s="33"/>
      <c r="N46" s="33"/>
      <c r="O46" s="33"/>
      <c r="P46" s="33"/>
      <c r="Q46" s="33"/>
      <c r="R46" s="33"/>
      <c r="S46" s="33"/>
      <c r="T46" s="33"/>
    </row>
    <row r="47" ht="15.75" customHeight="1">
      <c r="A47" s="30">
        <v>46.0</v>
      </c>
      <c r="B47" s="31" t="s">
        <v>748</v>
      </c>
      <c r="C47" s="32" t="s">
        <v>795</v>
      </c>
      <c r="D47" s="33" t="s">
        <v>806</v>
      </c>
      <c r="E47" s="33" t="s">
        <v>809</v>
      </c>
      <c r="F47" s="33" t="str">
        <f t="shared" si="1"/>
        <v>- Confidentiality: Read Files or Directories: An attacker may be able to read sensitive information from the associated resource, such as credentials or configuration information stored in a file.</v>
      </c>
      <c r="G47" s="33"/>
      <c r="H47" s="33"/>
      <c r="I47" s="33"/>
      <c r="J47" s="33"/>
      <c r="K47" s="33"/>
      <c r="L47" s="33"/>
      <c r="M47" s="33"/>
      <c r="N47" s="33"/>
      <c r="O47" s="33"/>
      <c r="P47" s="33"/>
      <c r="Q47" s="33"/>
      <c r="R47" s="33"/>
      <c r="S47" s="33"/>
      <c r="T47" s="33"/>
    </row>
    <row r="48" ht="15.75" customHeight="1">
      <c r="A48" s="30">
        <v>47.0</v>
      </c>
      <c r="B48" s="31" t="s">
        <v>748</v>
      </c>
      <c r="C48" s="32" t="s">
        <v>795</v>
      </c>
      <c r="D48" s="33" t="s">
        <v>806</v>
      </c>
      <c r="E48" s="33" t="s">
        <v>810</v>
      </c>
      <c r="F48" s="33" t="str">
        <f t="shared" si="1"/>
        <v>- Confidentiality: Read Files or Directories: Attackers can read sensitive information by accessing the unrestricted storage mechanism.</v>
      </c>
      <c r="G48" s="33"/>
      <c r="H48" s="33"/>
      <c r="I48" s="33"/>
      <c r="J48" s="33"/>
      <c r="K48" s="33"/>
      <c r="L48" s="33"/>
      <c r="M48" s="33"/>
      <c r="N48" s="33"/>
      <c r="O48" s="33"/>
      <c r="P48" s="33"/>
      <c r="Q48" s="33"/>
      <c r="R48" s="33"/>
      <c r="S48" s="33"/>
      <c r="T48" s="33"/>
    </row>
    <row r="49" ht="15.75" customHeight="1">
      <c r="A49" s="30">
        <v>48.0</v>
      </c>
      <c r="B49" s="31" t="s">
        <v>748</v>
      </c>
      <c r="C49" s="32" t="s">
        <v>795</v>
      </c>
      <c r="D49" s="33" t="s">
        <v>806</v>
      </c>
      <c r="E49" s="33" t="s">
        <v>811</v>
      </c>
      <c r="F49" s="33" t="str">
        <f t="shared" si="1"/>
        <v>- Confidentiality: Read Files or Directories: Exposing the contents of a directory can lead to an attacker gaining access to source code or providing useful information for the attacker to devise exploits, such as creation times of files or any information that may be encoded in file names. The directory listing may also compromise private or confidential data.</v>
      </c>
      <c r="G49" s="33"/>
      <c r="H49" s="33"/>
      <c r="I49" s="33"/>
      <c r="J49" s="33"/>
      <c r="K49" s="33"/>
      <c r="L49" s="33"/>
      <c r="M49" s="33"/>
      <c r="N49" s="33"/>
      <c r="O49" s="33"/>
      <c r="P49" s="33"/>
      <c r="Q49" s="33"/>
      <c r="R49" s="33"/>
      <c r="S49" s="33"/>
      <c r="T49" s="33"/>
    </row>
    <row r="50" ht="15.75" customHeight="1">
      <c r="A50" s="30">
        <v>49.0</v>
      </c>
      <c r="B50" s="31" t="s">
        <v>748</v>
      </c>
      <c r="C50" s="32" t="s">
        <v>795</v>
      </c>
      <c r="D50" s="33" t="s">
        <v>806</v>
      </c>
      <c r="E50" s="33" t="s">
        <v>812</v>
      </c>
      <c r="F50" s="33" t="str">
        <f t="shared" si="1"/>
        <v>- Confidentiality: Read Files or Directories: If the attacker is able to include a crafted DTD and a default entity resolver is enabled, the attacker may be able to access arbitrary files on the system.</v>
      </c>
      <c r="G50" s="33"/>
      <c r="H50" s="33"/>
      <c r="I50" s="33"/>
      <c r="J50" s="33"/>
      <c r="K50" s="33"/>
      <c r="L50" s="33"/>
      <c r="M50" s="33"/>
      <c r="N50" s="33"/>
      <c r="O50" s="33"/>
      <c r="P50" s="33"/>
      <c r="Q50" s="33"/>
      <c r="R50" s="33"/>
      <c r="S50" s="33"/>
      <c r="T50" s="33"/>
    </row>
    <row r="51" ht="15.75" customHeight="1">
      <c r="A51" s="30">
        <v>50.0</v>
      </c>
      <c r="B51" s="31" t="s">
        <v>748</v>
      </c>
      <c r="C51" s="32" t="s">
        <v>795</v>
      </c>
      <c r="D51" s="33" t="s">
        <v>806</v>
      </c>
      <c r="E51" s="33" t="s">
        <v>813</v>
      </c>
      <c r="F51" s="33" t="str">
        <f t="shared" si="1"/>
        <v>- Confidentiality: Read Files or Directories: Sensible data may be disclosed to unauthorized actors</v>
      </c>
      <c r="G51" s="33"/>
      <c r="H51" s="33"/>
      <c r="I51" s="33"/>
      <c r="J51" s="33"/>
      <c r="K51" s="33"/>
      <c r="L51" s="33"/>
      <c r="M51" s="33"/>
      <c r="N51" s="33"/>
      <c r="O51" s="33"/>
      <c r="P51" s="33"/>
      <c r="Q51" s="33"/>
      <c r="R51" s="33"/>
      <c r="S51" s="33"/>
      <c r="T51" s="33"/>
    </row>
    <row r="52" ht="15.75" customHeight="1">
      <c r="A52" s="30">
        <v>51.0</v>
      </c>
      <c r="B52" s="31" t="s">
        <v>748</v>
      </c>
      <c r="C52" s="32" t="s">
        <v>814</v>
      </c>
      <c r="D52" s="33" t="s">
        <v>750</v>
      </c>
      <c r="E52" s="33" t="s">
        <v>815</v>
      </c>
      <c r="F52" s="33" t="str">
        <f t="shared" si="1"/>
        <v>- Integrity: Bypass Protection Mechanism: The DTD may include arbitrary HTTP requests that the server may execute. This could lead to other attacks leveraging the server's trust relationship with other entities.</v>
      </c>
      <c r="G52" s="33"/>
      <c r="H52" s="33"/>
      <c r="I52" s="33"/>
      <c r="J52" s="33"/>
      <c r="K52" s="33"/>
      <c r="L52" s="33"/>
      <c r="M52" s="33"/>
      <c r="N52" s="33"/>
      <c r="O52" s="33"/>
      <c r="P52" s="33"/>
      <c r="Q52" s="33"/>
      <c r="R52" s="33"/>
      <c r="S52" s="33"/>
      <c r="T52" s="33"/>
    </row>
    <row r="53" ht="15.75" customHeight="1">
      <c r="A53" s="30">
        <v>52.0</v>
      </c>
      <c r="B53" s="31" t="s">
        <v>748</v>
      </c>
      <c r="C53" s="32" t="s">
        <v>814</v>
      </c>
      <c r="D53" s="33" t="s">
        <v>816</v>
      </c>
      <c r="E53" s="33" t="s">
        <v>817</v>
      </c>
      <c r="F53" s="33" t="str">
        <f t="shared" si="1"/>
        <v>- Integrity: Expose Private Functionalities: Functionalities not intended to be publicly accessed might be disclosed</v>
      </c>
      <c r="G53" s="33"/>
      <c r="H53" s="33"/>
      <c r="I53" s="33"/>
      <c r="J53" s="33"/>
      <c r="K53" s="33"/>
      <c r="L53" s="33"/>
      <c r="M53" s="33"/>
      <c r="N53" s="33"/>
      <c r="O53" s="33"/>
      <c r="P53" s="33"/>
      <c r="Q53" s="33"/>
      <c r="R53" s="33"/>
      <c r="S53" s="33"/>
      <c r="T53" s="33"/>
    </row>
    <row r="54" ht="15.75" customHeight="1">
      <c r="A54" s="30">
        <v>53.0</v>
      </c>
      <c r="B54" s="31" t="s">
        <v>748</v>
      </c>
      <c r="C54" s="32" t="s">
        <v>814</v>
      </c>
      <c r="D54" s="33" t="s">
        <v>761</v>
      </c>
      <c r="E54" s="33" t="s">
        <v>818</v>
      </c>
      <c r="F54" s="33" t="str">
        <f t="shared" si="1"/>
        <v>- Integrity: Gain Privileges or Assume Identity: It may allow an adversary to steal authentication data (e.g., a session ID) and assume the identity of the user</v>
      </c>
      <c r="G54" s="33"/>
      <c r="H54" s="33"/>
      <c r="I54" s="33"/>
      <c r="J54" s="33"/>
      <c r="K54" s="33"/>
      <c r="L54" s="33"/>
      <c r="M54" s="33"/>
      <c r="N54" s="33"/>
      <c r="O54" s="33"/>
      <c r="P54" s="33"/>
      <c r="Q54" s="33"/>
      <c r="R54" s="33"/>
      <c r="S54" s="33"/>
      <c r="T54" s="33"/>
    </row>
    <row r="55" ht="15.75" customHeight="1">
      <c r="A55" s="30">
        <v>54.0</v>
      </c>
      <c r="B55" s="31" t="s">
        <v>748</v>
      </c>
      <c r="C55" s="32" t="s">
        <v>814</v>
      </c>
      <c r="D55" s="33" t="s">
        <v>796</v>
      </c>
      <c r="E55" s="33" t="s">
        <v>819</v>
      </c>
      <c r="F55" s="33" t="str">
        <f t="shared" si="1"/>
        <v>- Integrity: Modify Files or Directories: An attacker could modify sensitive data, either by writing the data directly to a data store that is not properly restricted, or by accessing insufficiently-protected, privileged functionality to write the data.</v>
      </c>
      <c r="G55" s="33"/>
      <c r="H55" s="33"/>
      <c r="I55" s="33"/>
      <c r="J55" s="33"/>
      <c r="K55" s="33"/>
      <c r="L55" s="33"/>
      <c r="M55" s="33"/>
      <c r="N55" s="33"/>
      <c r="O55" s="33"/>
      <c r="P55" s="33"/>
      <c r="Q55" s="33"/>
      <c r="R55" s="33"/>
      <c r="S55" s="33"/>
      <c r="T55" s="33"/>
    </row>
    <row r="56" ht="15.75" customHeight="1">
      <c r="A56" s="30">
        <v>55.0</v>
      </c>
      <c r="B56" s="31" t="s">
        <v>748</v>
      </c>
      <c r="C56" s="32" t="s">
        <v>814</v>
      </c>
      <c r="D56" s="33" t="s">
        <v>796</v>
      </c>
      <c r="E56" s="33" t="s">
        <v>820</v>
      </c>
      <c r="F56" s="33" t="str">
        <f t="shared" si="1"/>
        <v>- Integrity: Modify Files or Directories: Attackers can modify sensitive information by accessing the unrestricted storage mechanism.</v>
      </c>
      <c r="G56" s="33"/>
      <c r="H56" s="33"/>
      <c r="I56" s="33"/>
      <c r="J56" s="33"/>
      <c r="K56" s="33"/>
      <c r="L56" s="33"/>
      <c r="M56" s="33"/>
      <c r="N56" s="33"/>
      <c r="O56" s="33"/>
      <c r="P56" s="33"/>
      <c r="Q56" s="33"/>
      <c r="R56" s="33"/>
      <c r="S56" s="33"/>
      <c r="T56" s="33"/>
    </row>
    <row r="57" ht="15.75" customHeight="1">
      <c r="A57" s="30">
        <v>56.0</v>
      </c>
      <c r="B57" s="31" t="s">
        <v>748</v>
      </c>
      <c r="C57" s="32" t="s">
        <v>814</v>
      </c>
      <c r="D57" s="33" t="s">
        <v>821</v>
      </c>
      <c r="E57" s="33" t="s">
        <v>822</v>
      </c>
      <c r="F57" s="33" t="str">
        <f t="shared" si="1"/>
        <v>- Integrity: Unexpected State: Attackers can modify unexpected objects or data that was assumed to be safe from modification.</v>
      </c>
      <c r="G57" s="33"/>
      <c r="H57" s="33"/>
      <c r="I57" s="33"/>
      <c r="J57" s="33"/>
      <c r="K57" s="33"/>
      <c r="L57" s="33"/>
      <c r="M57" s="33"/>
      <c r="N57" s="33"/>
      <c r="O57" s="33"/>
      <c r="P57" s="33"/>
      <c r="Q57" s="33"/>
      <c r="R57" s="33"/>
      <c r="S57" s="33"/>
      <c r="T57" s="33"/>
    </row>
    <row r="58" ht="15.75" customHeight="1">
      <c r="A58" s="30">
        <v>57.0</v>
      </c>
      <c r="B58" s="31" t="s">
        <v>748</v>
      </c>
      <c r="C58" s="32" t="s">
        <v>823</v>
      </c>
      <c r="D58" s="33" t="s">
        <v>824</v>
      </c>
      <c r="E58" s="33" t="s">
        <v>825</v>
      </c>
      <c r="F58" s="33" t="str">
        <f t="shared" si="1"/>
        <v>- Non-Repudiation: Hide Activities: If a file or other resource is written in this method, as opposed to in a valid way, logging of the activity may not occur.</v>
      </c>
      <c r="G58" s="33"/>
      <c r="H58" s="33"/>
      <c r="I58" s="33"/>
      <c r="J58" s="33"/>
      <c r="K58" s="33"/>
      <c r="L58" s="33"/>
      <c r="M58" s="33"/>
      <c r="N58" s="33"/>
      <c r="O58" s="33"/>
      <c r="P58" s="33"/>
      <c r="Q58" s="33"/>
      <c r="R58" s="33"/>
      <c r="S58" s="33"/>
      <c r="T58" s="33"/>
    </row>
    <row r="59" ht="15.75" customHeight="1">
      <c r="A59" s="30">
        <v>58.0</v>
      </c>
      <c r="B59" s="31" t="s">
        <v>748</v>
      </c>
      <c r="C59" s="32" t="s">
        <v>823</v>
      </c>
      <c r="D59" s="33" t="s">
        <v>824</v>
      </c>
      <c r="E59" s="33" t="s">
        <v>826</v>
      </c>
      <c r="F59" s="33" t="str">
        <f t="shared" si="1"/>
        <v>- Non-Repudiation: Hide Activities: If security critical information is not recorded, there will be no trail for forensic analysis and discovering the cause of problems or the source of attacks may become more difficult or impossible.</v>
      </c>
      <c r="G59" s="33"/>
      <c r="H59" s="33"/>
      <c r="I59" s="33"/>
      <c r="J59" s="33"/>
      <c r="K59" s="33"/>
      <c r="L59" s="33"/>
      <c r="M59" s="33"/>
      <c r="N59" s="33"/>
      <c r="O59" s="33"/>
      <c r="P59" s="33"/>
      <c r="Q59" s="33"/>
      <c r="R59" s="33"/>
      <c r="S59" s="33"/>
      <c r="T59" s="33"/>
    </row>
    <row r="60" ht="15.75" customHeight="1">
      <c r="A60" s="30">
        <v>59.0</v>
      </c>
      <c r="B60" s="31" t="s">
        <v>748</v>
      </c>
      <c r="C60" s="32" t="s">
        <v>823</v>
      </c>
      <c r="D60" s="33" t="s">
        <v>824</v>
      </c>
      <c r="E60" s="33" t="s">
        <v>827</v>
      </c>
      <c r="F60" s="33" t="str">
        <f t="shared" si="1"/>
        <v>- Non-Repudiation: Hide Activities: If system administrators are unable to effectively process log files, attempted attacks may go undetected, possibly leading to eventual system compromise.</v>
      </c>
      <c r="G60" s="33"/>
      <c r="H60" s="33"/>
      <c r="I60" s="33"/>
      <c r="J60" s="33"/>
      <c r="K60" s="33"/>
      <c r="L60" s="33"/>
      <c r="M60" s="33"/>
      <c r="N60" s="33"/>
      <c r="O60" s="33"/>
      <c r="P60" s="33"/>
      <c r="Q60" s="33"/>
      <c r="R60" s="33"/>
      <c r="S60" s="33"/>
      <c r="T60" s="33"/>
    </row>
    <row r="61" ht="15.75" customHeight="1">
      <c r="A61" s="30">
        <v>60.0</v>
      </c>
      <c r="B61" s="31" t="s">
        <v>748</v>
      </c>
      <c r="C61" s="32" t="s">
        <v>823</v>
      </c>
      <c r="D61" s="33" t="s">
        <v>824</v>
      </c>
      <c r="E61" s="33" t="s">
        <v>828</v>
      </c>
      <c r="F61" s="33" t="str">
        <f t="shared" si="1"/>
        <v>- Non-Repudiation: Hide Activities: Logging too much information can make the log files of less use to forensics analysts and developers when trying to diagnose a problem or recover from an attack.</v>
      </c>
      <c r="G61" s="33"/>
      <c r="H61" s="33"/>
      <c r="I61" s="33"/>
      <c r="J61" s="33"/>
      <c r="K61" s="33"/>
      <c r="L61" s="33"/>
      <c r="M61" s="33"/>
      <c r="N61" s="33"/>
      <c r="O61" s="33"/>
      <c r="P61" s="33"/>
      <c r="Q61" s="33"/>
      <c r="R61" s="33"/>
      <c r="S61" s="33"/>
      <c r="T61" s="33"/>
    </row>
    <row r="62" ht="15.75" customHeight="1">
      <c r="A62" s="30">
        <v>61.0</v>
      </c>
      <c r="B62" s="31" t="s">
        <v>748</v>
      </c>
      <c r="C62" s="32" t="s">
        <v>823</v>
      </c>
      <c r="D62" s="33" t="s">
        <v>824</v>
      </c>
      <c r="E62" s="33" t="s">
        <v>829</v>
      </c>
      <c r="F62" s="33" t="str">
        <f t="shared" si="1"/>
        <v>- Non-Repudiation: Hide Activities: Often the actions performed by injected control code are without been logged.</v>
      </c>
      <c r="G62" s="33"/>
      <c r="H62" s="33"/>
      <c r="I62" s="33"/>
      <c r="J62" s="33"/>
      <c r="K62" s="33"/>
      <c r="L62" s="33"/>
      <c r="M62" s="33"/>
      <c r="N62" s="33"/>
      <c r="O62" s="33"/>
      <c r="P62" s="33"/>
      <c r="Q62" s="33"/>
      <c r="R62" s="33"/>
      <c r="S62" s="33"/>
      <c r="T62" s="33"/>
    </row>
    <row r="63" ht="15.75" customHeight="1">
      <c r="A63" s="30">
        <v>62.0</v>
      </c>
      <c r="B63" s="31" t="s">
        <v>748</v>
      </c>
      <c r="C63" s="32" t="s">
        <v>830</v>
      </c>
      <c r="D63" s="33" t="s">
        <v>831</v>
      </c>
      <c r="E63" s="33" t="s">
        <v>832</v>
      </c>
      <c r="F63" s="33" t="str">
        <f t="shared" si="1"/>
        <v>- Other: Alter Execution Logic: An attacker could cause the software to skip critical steps or perform them in the wrong order, bypassing its intended business logic. This can sometimes have security implications.</v>
      </c>
      <c r="G63" s="33"/>
      <c r="H63" s="33"/>
      <c r="I63" s="33"/>
      <c r="J63" s="33"/>
      <c r="K63" s="33"/>
      <c r="L63" s="33"/>
      <c r="M63" s="33"/>
      <c r="N63" s="33"/>
      <c r="O63" s="33"/>
      <c r="P63" s="33"/>
      <c r="Q63" s="33"/>
      <c r="R63" s="33"/>
      <c r="S63" s="33"/>
      <c r="T63" s="33"/>
    </row>
    <row r="64" ht="15.75" customHeight="1">
      <c r="A64" s="30">
        <v>63.0</v>
      </c>
      <c r="B64" s="31" t="s">
        <v>748</v>
      </c>
      <c r="C64" s="32" t="s">
        <v>830</v>
      </c>
      <c r="D64" s="33" t="s">
        <v>759</v>
      </c>
      <c r="E64" s="33" t="s">
        <v>833</v>
      </c>
      <c r="F64" s="33" t="str">
        <f t="shared" si="1"/>
        <v>-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v>
      </c>
      <c r="G64" s="33"/>
      <c r="H64" s="33"/>
      <c r="I64" s="33"/>
      <c r="J64" s="33"/>
      <c r="K64" s="33"/>
      <c r="L64" s="33"/>
      <c r="M64" s="33"/>
      <c r="N64" s="33"/>
      <c r="O64" s="33"/>
      <c r="P64" s="33"/>
      <c r="Q64" s="33"/>
      <c r="R64" s="33"/>
      <c r="S64" s="33"/>
      <c r="T64" s="33"/>
    </row>
    <row r="65" ht="15.75" customHeight="1">
      <c r="A65" s="30">
        <v>64.0</v>
      </c>
      <c r="B65" s="31" t="s">
        <v>748</v>
      </c>
      <c r="C65" s="32" t="s">
        <v>830</v>
      </c>
      <c r="D65" s="33" t="s">
        <v>830</v>
      </c>
      <c r="E65" s="33" t="s">
        <v>834</v>
      </c>
      <c r="F65" s="33" t="str">
        <f t="shared" si="1"/>
        <v>- Other: Other: An attacker may be able to destroy or corrupt critical data in the associated resource, such as deletion of records from a database.</v>
      </c>
      <c r="G65" s="33"/>
      <c r="H65" s="33"/>
      <c r="I65" s="33"/>
      <c r="J65" s="33"/>
      <c r="K65" s="33"/>
      <c r="L65" s="33"/>
      <c r="M65" s="33"/>
      <c r="N65" s="33"/>
      <c r="O65" s="33"/>
      <c r="P65" s="33"/>
      <c r="Q65" s="33"/>
      <c r="R65" s="33"/>
      <c r="S65" s="33"/>
      <c r="T65" s="33"/>
    </row>
    <row r="66" ht="15.75" customHeight="1">
      <c r="A66" s="30">
        <v>65.0</v>
      </c>
      <c r="B66" s="31" t="s">
        <v>748</v>
      </c>
      <c r="C66" s="32" t="s">
        <v>830</v>
      </c>
      <c r="D66" s="33" t="s">
        <v>830</v>
      </c>
      <c r="E66" s="33" t="s">
        <v>835</v>
      </c>
      <c r="F66" s="33" t="str">
        <f t="shared" si="1"/>
        <v>- Other: Other: Data from an untrusted (and possibly malicious) source may be integrated.</v>
      </c>
      <c r="G66" s="33"/>
      <c r="H66" s="33"/>
      <c r="I66" s="33"/>
      <c r="J66" s="33"/>
      <c r="K66" s="33"/>
      <c r="L66" s="33"/>
      <c r="M66" s="33"/>
      <c r="N66" s="33"/>
      <c r="O66" s="33"/>
      <c r="P66" s="33"/>
      <c r="Q66" s="33"/>
      <c r="R66" s="33"/>
      <c r="S66" s="33"/>
      <c r="T66" s="33"/>
    </row>
    <row r="67" ht="15.75" customHeight="1">
      <c r="A67" s="30">
        <v>66.0</v>
      </c>
      <c r="B67" s="31" t="s">
        <v>748</v>
      </c>
      <c r="C67" s="33" t="s">
        <v>830</v>
      </c>
      <c r="D67" s="33" t="s">
        <v>830</v>
      </c>
      <c r="E67" s="33" t="s">
        <v>836</v>
      </c>
      <c r="F67" s="33" t="str">
        <f t="shared" si="1"/>
        <v>-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v>
      </c>
      <c r="G67" s="33"/>
      <c r="H67" s="33"/>
      <c r="I67" s="33"/>
      <c r="J67" s="33"/>
      <c r="K67" s="33"/>
      <c r="L67" s="33"/>
      <c r="M67" s="33"/>
      <c r="N67" s="33"/>
      <c r="O67" s="33"/>
      <c r="P67" s="33"/>
      <c r="Q67" s="33"/>
      <c r="R67" s="33"/>
      <c r="S67" s="33"/>
      <c r="T67" s="33"/>
    </row>
    <row r="68" ht="15.75" customHeight="1">
      <c r="A68" s="30">
        <v>67.0</v>
      </c>
      <c r="B68" s="31" t="s">
        <v>748</v>
      </c>
      <c r="C68" s="32" t="s">
        <v>830</v>
      </c>
      <c r="D68" s="33" t="s">
        <v>830</v>
      </c>
      <c r="E68" s="33" t="s">
        <v>837</v>
      </c>
      <c r="F68" s="33" t="str">
        <f t="shared" si="1"/>
        <v>- Other: Other: If software relies on unique, unguessable IDs to identify a resource, an attacker might be able to guess an ID for a resource that is owned by another user. The attacker could then read the resource, or pre-create a resource with the same ID to prevent the legitimate program from properly sending the resource to the intended user. For example, a product might maintain session information in a file whose name is based on a username. An attacker could pre-create this file for a victim user, then set the permissions so that the application cannot generate the session for the victim, preventing the victim from using the application.</v>
      </c>
      <c r="G68" s="33"/>
      <c r="H68" s="33"/>
      <c r="I68" s="33"/>
      <c r="J68" s="33"/>
      <c r="K68" s="33"/>
      <c r="L68" s="33"/>
      <c r="M68" s="33"/>
      <c r="N68" s="33"/>
      <c r="O68" s="33"/>
      <c r="P68" s="33"/>
      <c r="Q68" s="33"/>
      <c r="R68" s="33"/>
      <c r="S68" s="33"/>
      <c r="T68" s="33"/>
    </row>
    <row r="69" ht="15.75" customHeight="1">
      <c r="A69" s="30">
        <v>68.0</v>
      </c>
      <c r="B69" s="31" t="s">
        <v>748</v>
      </c>
      <c r="C69" s="32" t="s">
        <v>830</v>
      </c>
      <c r="D69" s="33" t="s">
        <v>830</v>
      </c>
      <c r="E69" s="33" t="s">
        <v>838</v>
      </c>
      <c r="F69" s="33" t="str">
        <f t="shared" si="1"/>
        <v>- Other: Other: In some cases it may be possible to delete files a malicious user might not otherwise have access to, such as log files.</v>
      </c>
      <c r="G69" s="33"/>
      <c r="H69" s="33"/>
      <c r="I69" s="33"/>
      <c r="J69" s="33"/>
      <c r="K69" s="33"/>
      <c r="L69" s="33"/>
      <c r="M69" s="33"/>
      <c r="N69" s="33"/>
      <c r="O69" s="33"/>
      <c r="P69" s="33"/>
      <c r="Q69" s="33"/>
      <c r="R69" s="33"/>
      <c r="S69" s="33"/>
      <c r="T69" s="33"/>
    </row>
    <row r="70" ht="15.75" customHeight="1">
      <c r="A70" s="30">
        <v>69.0</v>
      </c>
      <c r="B70" s="31" t="s">
        <v>748</v>
      </c>
      <c r="C70" s="32" t="s">
        <v>830</v>
      </c>
      <c r="D70" s="33" t="s">
        <v>830</v>
      </c>
      <c r="E70" s="33" t="s">
        <v>839</v>
      </c>
      <c r="F70" s="33" t="str">
        <f t="shared" si="1"/>
        <v>- Other: Other: In some cases it may be possible to force the software to "fail open" in the event of resource exhaustion. The state of the software -- and possibly the security functionality - may then be compromised.</v>
      </c>
      <c r="G70" s="33"/>
      <c r="H70" s="33"/>
      <c r="I70" s="33"/>
      <c r="J70" s="33"/>
      <c r="K70" s="33"/>
      <c r="L70" s="33"/>
      <c r="M70" s="33"/>
      <c r="N70" s="33"/>
      <c r="O70" s="33"/>
      <c r="P70" s="33"/>
      <c r="Q70" s="33"/>
      <c r="R70" s="33"/>
      <c r="S70" s="33"/>
      <c r="T70" s="33"/>
    </row>
    <row r="71" ht="15.75" customHeight="1">
      <c r="A71" s="30">
        <v>70.0</v>
      </c>
      <c r="B71" s="31" t="s">
        <v>748</v>
      </c>
      <c r="C71" s="32" t="s">
        <v>830</v>
      </c>
      <c r="D71" s="33" t="s">
        <v>830</v>
      </c>
      <c r="E71" s="33" t="s">
        <v>840</v>
      </c>
      <c r="F71" s="33" t="str">
        <f t="shared" si="1"/>
        <v>- Other: Other: Race conditions such as this kind may be employed to gain read or write access to resources which are not normally readable or writeable by the user in question.</v>
      </c>
      <c r="G71" s="33"/>
      <c r="H71" s="33"/>
      <c r="I71" s="33"/>
      <c r="J71" s="33"/>
      <c r="K71" s="33"/>
      <c r="L71" s="33"/>
      <c r="M71" s="33"/>
      <c r="N71" s="33"/>
      <c r="O71" s="33"/>
      <c r="P71" s="33"/>
      <c r="Q71" s="33"/>
      <c r="R71" s="33"/>
      <c r="S71" s="33"/>
      <c r="T71" s="33"/>
    </row>
    <row r="72" ht="15.75" customHeight="1">
      <c r="A72" s="30">
        <v>71.0</v>
      </c>
      <c r="B72" s="31" t="s">
        <v>748</v>
      </c>
      <c r="C72" s="32" t="s">
        <v>830</v>
      </c>
      <c r="D72" s="33" t="s">
        <v>830</v>
      </c>
      <c r="E72" s="33" t="s">
        <v>841</v>
      </c>
      <c r="F72" s="33" t="str">
        <f t="shared" si="1"/>
        <v>- Other: Other: Such flaws frequently give attackers unauthorized access to some system data or functionality. Occasionally, such flaws result in a complete system compromise. The business impact depends on the protection needs of the application and data.</v>
      </c>
      <c r="G72" s="33"/>
      <c r="H72" s="33"/>
      <c r="I72" s="33"/>
      <c r="J72" s="33"/>
      <c r="K72" s="33"/>
      <c r="L72" s="33"/>
      <c r="M72" s="33"/>
      <c r="N72" s="33"/>
      <c r="O72" s="33"/>
      <c r="P72" s="33"/>
      <c r="Q72" s="33"/>
      <c r="R72" s="33"/>
      <c r="S72" s="33"/>
      <c r="T72" s="33"/>
    </row>
    <row r="73" ht="15.75" customHeight="1">
      <c r="A73" s="30">
        <v>72.0</v>
      </c>
      <c r="B73" s="31" t="s">
        <v>748</v>
      </c>
      <c r="C73" s="32" t="s">
        <v>830</v>
      </c>
      <c r="D73" s="33" t="s">
        <v>830</v>
      </c>
      <c r="E73" s="33" t="s">
        <v>842</v>
      </c>
      <c r="F73" s="33" t="str">
        <f t="shared" si="1"/>
        <v>- Other: Other: The resource in question, or other resources (through the corrupted one), may be changed in undesirable ways by a malicious user.</v>
      </c>
      <c r="G73" s="33"/>
      <c r="H73" s="33"/>
      <c r="I73" s="33"/>
      <c r="J73" s="33"/>
      <c r="K73" s="33"/>
      <c r="L73" s="33"/>
      <c r="M73" s="33"/>
      <c r="N73" s="33"/>
      <c r="O73" s="33"/>
      <c r="P73" s="33"/>
      <c r="Q73" s="33"/>
      <c r="R73" s="33"/>
      <c r="S73" s="33"/>
      <c r="T73" s="33"/>
    </row>
    <row r="74" ht="15.75" customHeight="1">
      <c r="A74" s="30">
        <v>73.0</v>
      </c>
      <c r="B74" s="31" t="s">
        <v>748</v>
      </c>
      <c r="C74" s="32" t="s">
        <v>830</v>
      </c>
      <c r="D74" s="33" t="s">
        <v>830</v>
      </c>
      <c r="E74" s="33" t="s">
        <v>843</v>
      </c>
      <c r="F74" s="33" t="str">
        <f t="shared" si="1"/>
        <v>- Other: Other: The system's security functionality is turned against the system by the attacker.</v>
      </c>
      <c r="G74" s="33"/>
      <c r="H74" s="33"/>
      <c r="I74" s="33"/>
      <c r="J74" s="33"/>
      <c r="K74" s="33"/>
      <c r="L74" s="33"/>
      <c r="M74" s="33"/>
      <c r="N74" s="33"/>
      <c r="O74" s="33"/>
      <c r="P74" s="33"/>
      <c r="Q74" s="33"/>
      <c r="R74" s="33"/>
      <c r="S74" s="33"/>
      <c r="T74" s="33"/>
    </row>
    <row r="75" ht="15.75" customHeight="1">
      <c r="A75" s="30">
        <v>74.0</v>
      </c>
      <c r="B75" s="31" t="s">
        <v>748</v>
      </c>
      <c r="C75" s="32" t="s">
        <v>830</v>
      </c>
      <c r="D75" s="33" t="s">
        <v>830</v>
      </c>
      <c r="E75" s="33" t="s">
        <v>844</v>
      </c>
      <c r="F75" s="33" t="str">
        <f t="shared" si="1"/>
        <v>- Other: Other: The user may be subjected to phishing attacks by being redirected to an untrusted page. The phishing attack may point to an attacker controlled web page that appears to be a trusted web site. The phishers may then steal the user's credentials and then use these credentials to access the legitimate web site.</v>
      </c>
      <c r="G75" s="33"/>
      <c r="H75" s="33"/>
      <c r="I75" s="33"/>
      <c r="J75" s="33"/>
      <c r="K75" s="33"/>
      <c r="L75" s="33"/>
      <c r="M75" s="33"/>
      <c r="N75" s="33"/>
      <c r="O75" s="33"/>
      <c r="P75" s="33"/>
      <c r="Q75" s="33"/>
      <c r="R75" s="33"/>
      <c r="S75" s="33"/>
      <c r="T75" s="33"/>
    </row>
    <row r="76" ht="15.75" customHeight="1">
      <c r="A76" s="30">
        <v>75.0</v>
      </c>
      <c r="B76" s="31" t="s">
        <v>748</v>
      </c>
      <c r="C76" s="32" t="s">
        <v>830</v>
      </c>
      <c r="D76" s="33" t="s">
        <v>830</v>
      </c>
      <c r="E76" s="33" t="s">
        <v>845</v>
      </c>
      <c r="F76" s="33" t="str">
        <f t="shared" si="1"/>
        <v>- Other: Other: When a protection mechanism relies on random values to restrict access to a sensitive resource, such as a session ID or a seed for generating a cryptographic key, then the resource being protected could be accessed by guessing the ID or key</v>
      </c>
      <c r="G76" s="33"/>
      <c r="H76" s="33"/>
      <c r="I76" s="33"/>
      <c r="J76" s="33"/>
      <c r="K76" s="33"/>
      <c r="L76" s="33"/>
      <c r="M76" s="33"/>
      <c r="N76" s="33"/>
      <c r="O76" s="33"/>
      <c r="P76" s="33"/>
      <c r="Q76" s="33"/>
      <c r="R76" s="33"/>
      <c r="S76" s="33"/>
      <c r="T76" s="33"/>
    </row>
    <row r="77" ht="15.75" customHeight="1">
      <c r="A77" s="30">
        <v>76.0</v>
      </c>
      <c r="B77" s="31" t="s">
        <v>748</v>
      </c>
      <c r="C77" s="32" t="s">
        <v>830</v>
      </c>
      <c r="D77" s="33" t="s">
        <v>821</v>
      </c>
      <c r="E77" s="33" t="s">
        <v>846</v>
      </c>
      <c r="F77" s="33" t="str">
        <f t="shared" si="1"/>
        <v>- Other: Unexpected State: The attacker can gain access to otherwise unauthorized resources.</v>
      </c>
      <c r="G77" s="33"/>
      <c r="H77" s="33"/>
      <c r="I77" s="33"/>
      <c r="J77" s="33"/>
      <c r="K77" s="33"/>
      <c r="L77" s="33"/>
      <c r="M77" s="33"/>
      <c r="N77" s="33"/>
      <c r="O77" s="33"/>
      <c r="P77" s="33"/>
      <c r="Q77" s="33"/>
      <c r="R77" s="33"/>
      <c r="S77" s="33"/>
      <c r="T77" s="33"/>
    </row>
    <row r="78" ht="15.75" customHeight="1">
      <c r="A78" s="30">
        <v>77.0</v>
      </c>
      <c r="B78" s="31" t="s">
        <v>748</v>
      </c>
      <c r="C78" s="32" t="s">
        <v>830</v>
      </c>
      <c r="D78" s="33" t="s">
        <v>847</v>
      </c>
      <c r="E78" s="33" t="s">
        <v>848</v>
      </c>
      <c r="F78" s="33" t="str">
        <f t="shared" si="1"/>
        <v>- Other: Varies by Context: An attacker can access any functionality that is inadvertently accessible to the source.</v>
      </c>
      <c r="G78" s="33"/>
      <c r="H78" s="33"/>
      <c r="I78" s="33"/>
      <c r="J78" s="33"/>
      <c r="K78" s="33"/>
      <c r="L78" s="33"/>
      <c r="M78" s="33"/>
      <c r="N78" s="33"/>
      <c r="O78" s="33"/>
      <c r="P78" s="33"/>
      <c r="Q78" s="33"/>
      <c r="R78" s="33"/>
      <c r="S78" s="33"/>
      <c r="T78" s="33"/>
    </row>
    <row r="79" ht="15.75" customHeight="1">
      <c r="A79" s="30">
        <v>78.0</v>
      </c>
      <c r="B79" s="31" t="s">
        <v>748</v>
      </c>
      <c r="C79" s="32" t="s">
        <v>830</v>
      </c>
      <c r="D79" s="33" t="s">
        <v>847</v>
      </c>
      <c r="E79" s="33" t="s">
        <v>849</v>
      </c>
      <c r="F79" s="33" t="str">
        <f t="shared" si="1"/>
        <v>- Other: Varies by Context: The consequences can vary widely, because it depends on which objects or methods are being de-serialized, and how they are used. Making an assumption that the code in the de-serialized object is valid is dangerous and can enable exploitation.</v>
      </c>
      <c r="G79" s="33"/>
      <c r="H79" s="33"/>
      <c r="I79" s="33"/>
      <c r="J79" s="33"/>
      <c r="K79" s="33"/>
      <c r="L79" s="33"/>
      <c r="M79" s="33"/>
      <c r="N79" s="33"/>
      <c r="O79" s="33"/>
      <c r="P79" s="33"/>
      <c r="Q79" s="33"/>
      <c r="R79" s="33"/>
      <c r="S79" s="33"/>
      <c r="T79" s="33"/>
    </row>
    <row r="80" ht="15.75" customHeight="1">
      <c r="A80" s="30">
        <v>79.0</v>
      </c>
      <c r="B80" s="31" t="s">
        <v>748</v>
      </c>
      <c r="C80" s="32" t="s">
        <v>830</v>
      </c>
      <c r="D80" s="33" t="s">
        <v>746</v>
      </c>
      <c r="E80" s="33" t="s">
        <v>847</v>
      </c>
      <c r="F80" s="33" t="str">
        <f t="shared" si="1"/>
        <v>- Other: Technical Impact: Varies by Context</v>
      </c>
      <c r="G80" s="33"/>
      <c r="H80" s="33"/>
      <c r="I80" s="33"/>
      <c r="J80" s="33"/>
      <c r="K80" s="33"/>
      <c r="L80" s="33"/>
      <c r="M80" s="33"/>
      <c r="N80" s="33"/>
      <c r="O80" s="33"/>
      <c r="P80" s="33"/>
      <c r="Q80" s="33"/>
      <c r="R80" s="33"/>
      <c r="S80" s="33"/>
      <c r="T80" s="33"/>
    </row>
    <row r="81" ht="15.75" customHeight="1">
      <c r="A81" s="30">
        <v>80.0</v>
      </c>
      <c r="B81" s="31" t="s">
        <v>748</v>
      </c>
      <c r="C81" s="32" t="s">
        <v>814</v>
      </c>
      <c r="D81" s="33" t="s">
        <v>759</v>
      </c>
      <c r="E81" s="33" t="s">
        <v>850</v>
      </c>
      <c r="F81" s="33" t="str">
        <f t="shared" si="1"/>
        <v>- Integrity: Execute Unauthorized Code or Commands: The attacker may be able to create or overwrite critical files that are used to execute code, such as programs or libraries.</v>
      </c>
      <c r="G81" s="33"/>
      <c r="H81" s="33"/>
      <c r="I81" s="33"/>
      <c r="J81" s="33"/>
      <c r="K81" s="33"/>
      <c r="L81" s="33"/>
      <c r="M81" s="33"/>
      <c r="N81" s="33"/>
      <c r="O81" s="33"/>
      <c r="P81" s="33"/>
      <c r="Q81" s="33"/>
      <c r="R81" s="33"/>
      <c r="S81" s="33"/>
      <c r="T81" s="33"/>
    </row>
    <row r="82" ht="15.75" customHeight="1">
      <c r="A82" s="30">
        <v>81.0</v>
      </c>
      <c r="B82" s="31" t="s">
        <v>748</v>
      </c>
      <c r="C82" s="32" t="s">
        <v>795</v>
      </c>
      <c r="D82" s="33" t="s">
        <v>759</v>
      </c>
      <c r="E82" s="33" t="s">
        <v>850</v>
      </c>
      <c r="F82" s="33" t="str">
        <f t="shared" si="1"/>
        <v>- Confidentiality: Execute Unauthorized Code or Commands: The attacker may be able to create or overwrite critical files that are used to execute code, such as programs or libraries.</v>
      </c>
      <c r="G82" s="33"/>
      <c r="H82" s="33"/>
      <c r="I82" s="33"/>
      <c r="J82" s="33"/>
      <c r="K82" s="33"/>
      <c r="L82" s="33"/>
      <c r="M82" s="33"/>
      <c r="N82" s="33"/>
      <c r="O82" s="33"/>
      <c r="P82" s="33"/>
      <c r="Q82" s="33"/>
      <c r="R82" s="33"/>
      <c r="S82" s="33"/>
      <c r="T82" s="33"/>
    </row>
    <row r="83" ht="15.75" customHeight="1">
      <c r="A83" s="30">
        <v>82.0</v>
      </c>
      <c r="B83" s="31" t="s">
        <v>748</v>
      </c>
      <c r="C83" s="32" t="s">
        <v>779</v>
      </c>
      <c r="D83" s="33" t="s">
        <v>759</v>
      </c>
      <c r="E83" s="33" t="s">
        <v>850</v>
      </c>
      <c r="F83" s="33" t="str">
        <f t="shared" si="1"/>
        <v>- Availability: Execute Unauthorized Code or Commands: The attacker may be able to create or overwrite critical files that are used to execute code, such as programs or libraries.</v>
      </c>
      <c r="G83" s="33"/>
      <c r="H83" s="33"/>
      <c r="I83" s="33"/>
      <c r="J83" s="33"/>
      <c r="K83" s="33"/>
      <c r="L83" s="33"/>
      <c r="M83" s="33"/>
      <c r="N83" s="33"/>
      <c r="O83" s="33"/>
      <c r="P83" s="33"/>
      <c r="Q83" s="33"/>
      <c r="R83" s="33"/>
      <c r="S83" s="33"/>
      <c r="T83" s="33"/>
    </row>
    <row r="84" ht="15.75" customHeight="1">
      <c r="A84" s="30">
        <v>83.0</v>
      </c>
      <c r="B84" s="31" t="s">
        <v>748</v>
      </c>
      <c r="C84" s="32" t="s">
        <v>814</v>
      </c>
      <c r="D84" s="33" t="s">
        <v>796</v>
      </c>
      <c r="E84" s="33" t="s">
        <v>851</v>
      </c>
      <c r="F84" s="33" t="str">
        <f t="shared" si="1"/>
        <v>- Integrity: Modify Files or Directories: 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v>
      </c>
      <c r="G84" s="33"/>
      <c r="H84" s="33"/>
      <c r="I84" s="33"/>
      <c r="J84" s="33"/>
      <c r="K84" s="33"/>
      <c r="L84" s="33"/>
      <c r="M84" s="33"/>
      <c r="N84" s="33"/>
      <c r="O84" s="33"/>
      <c r="P84" s="33"/>
      <c r="Q84" s="33"/>
      <c r="R84" s="33"/>
      <c r="S84" s="33"/>
      <c r="T84" s="33"/>
    </row>
    <row r="85" ht="15.75" customHeight="1">
      <c r="A85" s="30">
        <v>84.0</v>
      </c>
      <c r="B85" s="31" t="s">
        <v>748</v>
      </c>
      <c r="C85" s="32" t="s">
        <v>795</v>
      </c>
      <c r="D85" s="33" t="s">
        <v>806</v>
      </c>
      <c r="E85" s="33" t="s">
        <v>852</v>
      </c>
      <c r="F85" s="33" t="str">
        <f t="shared" si="1"/>
        <v>- Confidentiality: Read Files or Directories: 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v>
      </c>
      <c r="G85" s="33"/>
      <c r="H85" s="33"/>
      <c r="I85" s="33"/>
      <c r="J85" s="33"/>
      <c r="K85" s="33"/>
      <c r="L85" s="33"/>
      <c r="M85" s="33"/>
      <c r="N85" s="33"/>
      <c r="O85" s="33"/>
      <c r="P85" s="33"/>
      <c r="Q85" s="33"/>
      <c r="R85" s="33"/>
      <c r="S85" s="33"/>
      <c r="T85" s="33"/>
    </row>
    <row r="86" ht="15.75" customHeight="1">
      <c r="A86" s="30">
        <v>85.0</v>
      </c>
      <c r="B86" s="31" t="s">
        <v>748</v>
      </c>
      <c r="C86" s="32" t="s">
        <v>779</v>
      </c>
      <c r="D86" s="33" t="s">
        <v>757</v>
      </c>
      <c r="E86" s="33" t="s">
        <v>853</v>
      </c>
      <c r="F86" s="33" t="str">
        <f t="shared" si="1"/>
        <v>- Availability: DoS: Crash, Exit, or Restart: 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v>
      </c>
      <c r="G86" s="33"/>
      <c r="H86" s="33"/>
      <c r="I86" s="33"/>
      <c r="J86" s="33"/>
      <c r="K86" s="33"/>
      <c r="L86" s="33"/>
      <c r="M86" s="33"/>
      <c r="N86" s="33"/>
      <c r="O86" s="33"/>
      <c r="P86" s="33"/>
      <c r="Q86" s="33"/>
      <c r="R86" s="33"/>
      <c r="S86" s="33"/>
      <c r="T86" s="33"/>
    </row>
    <row r="87" ht="15.75" customHeight="1">
      <c r="A87" s="30">
        <v>86.0</v>
      </c>
      <c r="B87" s="31" t="s">
        <v>854</v>
      </c>
      <c r="C87" s="32" t="s">
        <v>795</v>
      </c>
      <c r="D87" s="33" t="s">
        <v>777</v>
      </c>
      <c r="E87" s="33" t="s">
        <v>855</v>
      </c>
      <c r="F87" s="33" t="str">
        <f t="shared" si="1"/>
        <v>- Confidentiality: Read Application Data: The attacker may be able to read sensitive information</v>
      </c>
      <c r="G87" s="33"/>
      <c r="H87" s="33"/>
      <c r="I87" s="33"/>
      <c r="J87" s="33"/>
      <c r="K87" s="33"/>
      <c r="L87" s="33"/>
      <c r="M87" s="33"/>
      <c r="N87" s="33"/>
      <c r="O87" s="33"/>
      <c r="P87" s="33"/>
      <c r="Q87" s="33"/>
      <c r="R87" s="33"/>
      <c r="S87" s="33"/>
      <c r="T87" s="33"/>
    </row>
    <row r="88" ht="15.75" customHeight="1">
      <c r="A88" s="30">
        <v>87.0</v>
      </c>
      <c r="B88" s="31" t="s">
        <v>854</v>
      </c>
      <c r="C88" s="32" t="s">
        <v>830</v>
      </c>
      <c r="D88" s="33" t="s">
        <v>856</v>
      </c>
      <c r="E88" s="33" t="s">
        <v>857</v>
      </c>
      <c r="F88" s="33" t="str">
        <f t="shared" si="1"/>
        <v>- Other: Reduce Maintainability: The attacker could find vulnerabilities of outdated components and use those to exploit new attack vectors.</v>
      </c>
      <c r="G88" s="33"/>
      <c r="H88" s="33"/>
      <c r="I88" s="33"/>
      <c r="J88" s="33"/>
      <c r="K88" s="33"/>
      <c r="L88" s="33"/>
      <c r="M88" s="33"/>
      <c r="N88" s="33"/>
      <c r="O88" s="33"/>
      <c r="P88" s="33"/>
      <c r="Q88" s="33"/>
      <c r="R88" s="33"/>
      <c r="S88" s="33"/>
      <c r="T88" s="33"/>
    </row>
    <row r="89" ht="15.75" customHeight="1">
      <c r="A89" s="30">
        <v>88.0</v>
      </c>
      <c r="B89" s="31" t="s">
        <v>748</v>
      </c>
      <c r="C89" s="32" t="s">
        <v>814</v>
      </c>
      <c r="D89" s="33" t="s">
        <v>796</v>
      </c>
      <c r="E89" s="33" t="s">
        <v>858</v>
      </c>
      <c r="F89" s="33" t="str">
        <f t="shared" si="1"/>
        <v>- Integrity: Modify Files or Directories: The application can operate on unexpected files. This may violate integrity if the filename is written to, or if the filename is for a program or other form of executable code.</v>
      </c>
      <c r="G89" s="33"/>
      <c r="H89" s="33"/>
      <c r="I89" s="33"/>
      <c r="J89" s="33"/>
      <c r="K89" s="33"/>
      <c r="L89" s="33"/>
      <c r="M89" s="33"/>
      <c r="N89" s="33"/>
      <c r="O89" s="33"/>
      <c r="P89" s="33"/>
      <c r="Q89" s="33"/>
      <c r="R89" s="33"/>
      <c r="S89" s="33"/>
      <c r="T89" s="33"/>
    </row>
    <row r="90" ht="15.75" customHeight="1">
      <c r="A90" s="30">
        <v>89.0</v>
      </c>
      <c r="B90" s="31" t="s">
        <v>748</v>
      </c>
      <c r="C90" s="32" t="s">
        <v>779</v>
      </c>
      <c r="D90" s="33" t="s">
        <v>859</v>
      </c>
      <c r="E90" s="33" t="s">
        <v>860</v>
      </c>
      <c r="F90" s="33" t="str">
        <f t="shared" si="1"/>
        <v>- Availability: DoS: Crash, Exit, or Restart; DoS: Resource Consumption (Other): The application can operate on unexpected files. Availability can be violated if the attacker specifies an unexpected file that the application modifies. Availability can also be affected if the attacker specifies a filename for a large file, or points to a special device or a file that does not have the format that the application expects.</v>
      </c>
      <c r="G90" s="33"/>
      <c r="H90" s="33"/>
      <c r="I90" s="33"/>
      <c r="J90" s="33"/>
      <c r="K90" s="33"/>
      <c r="L90" s="33"/>
      <c r="M90" s="33"/>
      <c r="N90" s="33"/>
      <c r="O90" s="33"/>
      <c r="P90" s="33"/>
      <c r="Q90" s="33"/>
      <c r="R90" s="33"/>
      <c r="S90" s="33"/>
      <c r="T90" s="33"/>
    </row>
    <row r="91" ht="15.75" customHeight="1">
      <c r="A91" s="30">
        <v>90.0</v>
      </c>
      <c r="B91" s="31" t="s">
        <v>748</v>
      </c>
      <c r="C91" s="32" t="s">
        <v>795</v>
      </c>
      <c r="D91" s="33" t="s">
        <v>777</v>
      </c>
      <c r="E91" s="33" t="s">
        <v>861</v>
      </c>
      <c r="F91" s="33" t="str">
        <f t="shared" si="1"/>
        <v>- Confidentiality: Read Application Data: If the HttpOnly flag is not set, then sensitive information stored in the cookie may be exposed to unintended parties.</v>
      </c>
      <c r="G91" s="33"/>
      <c r="H91" s="33"/>
      <c r="I91" s="33"/>
      <c r="J91" s="33"/>
      <c r="K91" s="33"/>
      <c r="L91" s="33"/>
      <c r="M91" s="33"/>
      <c r="N91" s="33"/>
      <c r="O91" s="33"/>
      <c r="P91" s="33"/>
      <c r="Q91" s="33"/>
      <c r="R91" s="33"/>
      <c r="S91" s="33"/>
      <c r="T91" s="33"/>
    </row>
    <row r="92" ht="15.75" customHeight="1">
      <c r="A92" s="30">
        <v>91.0</v>
      </c>
      <c r="B92" s="31" t="s">
        <v>748</v>
      </c>
      <c r="C92" s="32" t="s">
        <v>814</v>
      </c>
      <c r="D92" s="33" t="s">
        <v>761</v>
      </c>
      <c r="E92" s="33" t="s">
        <v>862</v>
      </c>
      <c r="F92" s="33" t="str">
        <f t="shared" si="1"/>
        <v>- Integrity: Gain Privileges or Assume Identity: If the cookie in question is an authentication cookie, then not setting the HttpOnly flag may allow an adversary to steal authentication data (e.g., a session ID) and assume the identity of the user.</v>
      </c>
      <c r="G92" s="33"/>
      <c r="H92" s="33"/>
      <c r="I92" s="33"/>
      <c r="J92" s="33"/>
      <c r="K92" s="33"/>
      <c r="L92" s="33"/>
      <c r="M92" s="33"/>
      <c r="N92" s="33"/>
      <c r="O92" s="33"/>
      <c r="P92" s="33"/>
      <c r="Q92" s="33"/>
      <c r="R92" s="33"/>
      <c r="S92" s="33"/>
      <c r="T92" s="33"/>
    </row>
    <row r="93" ht="15.75" customHeight="1">
      <c r="A93" s="30">
        <v>92.0</v>
      </c>
      <c r="B93" s="31" t="s">
        <v>854</v>
      </c>
      <c r="C93" s="32" t="s">
        <v>795</v>
      </c>
      <c r="D93" s="33" t="s">
        <v>777</v>
      </c>
      <c r="E93" s="33" t="s">
        <v>863</v>
      </c>
      <c r="F93" s="33" t="str">
        <f t="shared" si="1"/>
        <v>- Confidentiality: Read Application Data: An attacker that performs a successful cross-site scripting or man-in-the-middle attack will be able to read the contents of the cookie and exfiltrate information obtained.</v>
      </c>
      <c r="G93" s="33"/>
      <c r="H93" s="33"/>
      <c r="I93" s="33"/>
      <c r="J93" s="33"/>
      <c r="K93" s="33"/>
      <c r="L93" s="33"/>
      <c r="M93" s="33"/>
      <c r="N93" s="33"/>
      <c r="O93" s="33"/>
      <c r="P93" s="33"/>
      <c r="Q93" s="33"/>
      <c r="R93" s="33"/>
      <c r="S93" s="33"/>
      <c r="T93" s="33"/>
    </row>
    <row r="94" ht="15.75" customHeight="1">
      <c r="A94" s="30">
        <v>93.0</v>
      </c>
      <c r="B94" s="31" t="s">
        <v>748</v>
      </c>
      <c r="C94" s="32" t="s">
        <v>795</v>
      </c>
      <c r="D94" s="33" t="s">
        <v>777</v>
      </c>
      <c r="E94" s="33" t="s">
        <v>864</v>
      </c>
      <c r="F94" s="33" t="str">
        <f t="shared" si="1"/>
        <v>- Confidentiality: Read Application Data: Since SQL databases generally hold sensitive data, loss of confidentiality is a frequent problem with SQL injection vulnerabilities.</v>
      </c>
      <c r="G94" s="33"/>
      <c r="H94" s="33"/>
      <c r="I94" s="33"/>
      <c r="J94" s="33"/>
      <c r="K94" s="33"/>
      <c r="L94" s="33"/>
      <c r="M94" s="33"/>
      <c r="N94" s="33"/>
      <c r="O94" s="33"/>
      <c r="P94" s="33"/>
      <c r="Q94" s="33"/>
      <c r="R94" s="33"/>
      <c r="S94" s="33"/>
      <c r="T94" s="33"/>
    </row>
    <row r="95" ht="15.75" customHeight="1">
      <c r="A95" s="30">
        <v>94.0</v>
      </c>
      <c r="B95" s="31" t="s">
        <v>748</v>
      </c>
      <c r="C95" s="32" t="s">
        <v>749</v>
      </c>
      <c r="D95" s="33" t="s">
        <v>750</v>
      </c>
      <c r="E95" s="33" t="s">
        <v>865</v>
      </c>
      <c r="F95" s="33" t="str">
        <f t="shared" si="1"/>
        <v>- Access Control: Bypass Protection Mechanism: If poor SQL commands are used to check user names and passwords, it may be possible to connect to a system as another user with no previous knowledge of the password.</v>
      </c>
      <c r="G95" s="33"/>
      <c r="H95" s="33"/>
      <c r="I95" s="33"/>
      <c r="J95" s="33"/>
      <c r="K95" s="33"/>
      <c r="L95" s="33"/>
      <c r="M95" s="33"/>
      <c r="N95" s="33"/>
      <c r="O95" s="33"/>
      <c r="P95" s="33"/>
      <c r="Q95" s="33"/>
      <c r="R95" s="33"/>
      <c r="S95" s="33"/>
      <c r="T95" s="33"/>
    </row>
    <row r="96" ht="15.75" customHeight="1">
      <c r="A96" s="30">
        <v>95.0</v>
      </c>
      <c r="B96" s="31" t="s">
        <v>748</v>
      </c>
      <c r="C96" s="32" t="s">
        <v>749</v>
      </c>
      <c r="D96" s="33" t="s">
        <v>750</v>
      </c>
      <c r="E96" s="33" t="s">
        <v>866</v>
      </c>
      <c r="F96" s="33" t="str">
        <f t="shared" si="1"/>
        <v>- Access Control: Bypass Protection Mechanism: If authorization information is held in a SQL database, it may be possible to change this information through the successful exploitation of a SQL injection vulnerability.</v>
      </c>
      <c r="G96" s="33"/>
      <c r="H96" s="33"/>
      <c r="I96" s="33"/>
      <c r="J96" s="33"/>
      <c r="K96" s="33"/>
      <c r="L96" s="33"/>
      <c r="M96" s="33"/>
      <c r="N96" s="33"/>
      <c r="O96" s="33"/>
      <c r="P96" s="33"/>
      <c r="Q96" s="33"/>
      <c r="R96" s="33"/>
      <c r="S96" s="33"/>
      <c r="T96" s="33"/>
    </row>
    <row r="97" ht="15.75" customHeight="1">
      <c r="A97" s="30">
        <v>96.0</v>
      </c>
      <c r="B97" s="31" t="s">
        <v>748</v>
      </c>
      <c r="C97" s="32" t="s">
        <v>814</v>
      </c>
      <c r="D97" s="33" t="s">
        <v>775</v>
      </c>
      <c r="E97" s="33" t="s">
        <v>867</v>
      </c>
      <c r="F97" s="33" t="str">
        <f t="shared" si="1"/>
        <v>- Integrity: Modify Application Data: Just as it may be possible to read sensitive information, it is also possible to make changes or even delete this information with a SQL injection attack.</v>
      </c>
      <c r="G97" s="33"/>
      <c r="H97" s="33"/>
      <c r="I97" s="33"/>
      <c r="J97" s="33"/>
      <c r="K97" s="33"/>
      <c r="L97" s="33"/>
      <c r="M97" s="33"/>
      <c r="N97" s="33"/>
      <c r="O97" s="33"/>
      <c r="P97" s="33"/>
      <c r="Q97" s="33"/>
      <c r="R97" s="33"/>
      <c r="S97" s="33"/>
      <c r="T97" s="33"/>
    </row>
    <row r="98" ht="15.75" customHeight="1">
      <c r="A98" s="30">
        <v>97.0</v>
      </c>
      <c r="B98" s="31" t="s">
        <v>854</v>
      </c>
      <c r="C98" s="32" t="s">
        <v>830</v>
      </c>
      <c r="D98" s="33" t="s">
        <v>868</v>
      </c>
      <c r="E98" s="33" t="s">
        <v>869</v>
      </c>
      <c r="F98" s="33" t="str">
        <f t="shared" si="1"/>
        <v>- Other: Quality Degradation: The attacker is using a function that is no updated</v>
      </c>
      <c r="G98" s="33"/>
      <c r="H98" s="33"/>
      <c r="I98" s="33"/>
      <c r="J98" s="33"/>
      <c r="K98" s="33"/>
      <c r="L98" s="33"/>
      <c r="M98" s="33"/>
      <c r="N98" s="33"/>
      <c r="O98" s="33"/>
      <c r="P98" s="33"/>
      <c r="Q98" s="33"/>
      <c r="R98" s="33"/>
      <c r="S98" s="33"/>
      <c r="T98" s="33"/>
    </row>
    <row r="99" ht="15.75" customHeight="1">
      <c r="A99" s="30">
        <v>98.0</v>
      </c>
      <c r="B99" s="31" t="s">
        <v>854</v>
      </c>
      <c r="C99" s="32" t="s">
        <v>795</v>
      </c>
      <c r="D99" s="33" t="s">
        <v>777</v>
      </c>
      <c r="E99" s="33" t="s">
        <v>870</v>
      </c>
      <c r="F99" s="33" t="str">
        <f t="shared" si="1"/>
        <v>- Confidentiality: Read Application Data: The attacker gets information from an error message response</v>
      </c>
      <c r="G99" s="33"/>
      <c r="H99" s="33"/>
      <c r="I99" s="33"/>
      <c r="J99" s="33"/>
      <c r="K99" s="33"/>
      <c r="L99" s="33"/>
      <c r="M99" s="33"/>
      <c r="N99" s="33"/>
      <c r="O99" s="33"/>
      <c r="P99" s="33"/>
      <c r="Q99" s="33"/>
      <c r="R99" s="33"/>
      <c r="S99" s="33"/>
      <c r="T99" s="33"/>
    </row>
    <row r="100" ht="15.75" customHeight="1">
      <c r="A100" s="30">
        <v>99.0</v>
      </c>
      <c r="B100" s="31" t="s">
        <v>748</v>
      </c>
      <c r="C100" s="34" t="s">
        <v>814</v>
      </c>
      <c r="D100" s="33" t="s">
        <v>759</v>
      </c>
      <c r="E100" s="35" t="s">
        <v>871</v>
      </c>
      <c r="F100" s="33" t="str">
        <f t="shared" si="1"/>
        <v>- Integrity: Execute Unauthorized Code or Commands: If a malicious user injects a character (such as a semi-colon) that delimits the end of one command and the beginning of another, it may be possible to then insert an entirely new and unrelated command that was not intended to be executed.</v>
      </c>
      <c r="G100" s="33"/>
      <c r="H100" s="33"/>
      <c r="I100" s="33"/>
      <c r="J100" s="33"/>
      <c r="K100" s="33"/>
      <c r="L100" s="33"/>
      <c r="M100" s="33"/>
      <c r="N100" s="33"/>
      <c r="O100" s="33"/>
      <c r="P100" s="33"/>
      <c r="Q100" s="33"/>
      <c r="R100" s="33"/>
      <c r="S100" s="33"/>
      <c r="T100" s="33"/>
    </row>
    <row r="101" ht="15.75" customHeight="1">
      <c r="A101" s="30">
        <v>100.0</v>
      </c>
      <c r="B101" s="31" t="s">
        <v>748</v>
      </c>
      <c r="C101" s="34" t="s">
        <v>823</v>
      </c>
      <c r="D101" s="33" t="s">
        <v>824</v>
      </c>
      <c r="E101" s="35" t="s">
        <v>872</v>
      </c>
      <c r="F101" s="33" t="str">
        <f t="shared" si="1"/>
        <v>- Non-Repudiation: Hide Activities: Often the actions performed by injected control code are unlogged.</v>
      </c>
      <c r="G101" s="33"/>
      <c r="H101" s="33"/>
      <c r="I101" s="33"/>
      <c r="J101" s="33"/>
      <c r="K101" s="33"/>
      <c r="L101" s="33"/>
      <c r="M101" s="33"/>
      <c r="N101" s="33"/>
      <c r="O101" s="33"/>
      <c r="P101" s="33"/>
      <c r="Q101" s="33"/>
      <c r="R101" s="33"/>
      <c r="S101" s="33"/>
      <c r="T101" s="33"/>
    </row>
    <row r="102" ht="15.75" customHeight="1">
      <c r="A102" s="30">
        <v>101.0</v>
      </c>
      <c r="B102" s="31" t="s">
        <v>748</v>
      </c>
      <c r="C102" s="34" t="s">
        <v>814</v>
      </c>
      <c r="D102" s="33" t="s">
        <v>775</v>
      </c>
      <c r="E102" s="35" t="s">
        <v>873</v>
      </c>
      <c r="F102" s="33" t="str">
        <f t="shared" si="1"/>
        <v>- Integrity: Modify Application Data: The communications between components can be modified in unexpected ways. Unexpected commands can be executed, bypassing other security mechanisms. Incoming data can be misinterpreted.</v>
      </c>
      <c r="G102" s="33"/>
      <c r="H102" s="33"/>
      <c r="I102" s="33"/>
      <c r="J102" s="33"/>
      <c r="K102" s="33"/>
      <c r="L102" s="33"/>
      <c r="M102" s="33"/>
      <c r="N102" s="33"/>
      <c r="O102" s="33"/>
      <c r="P102" s="33"/>
      <c r="Q102" s="33"/>
      <c r="R102" s="33"/>
      <c r="S102" s="33"/>
      <c r="T102" s="33"/>
    </row>
    <row r="103" ht="15.75" customHeight="1">
      <c r="A103" s="30">
        <v>102.0</v>
      </c>
      <c r="B103" s="36" t="s">
        <v>748</v>
      </c>
      <c r="C103" s="34" t="s">
        <v>814</v>
      </c>
      <c r="D103" s="33" t="s">
        <v>775</v>
      </c>
      <c r="E103" s="35" t="s">
        <v>874</v>
      </c>
      <c r="F103" s="33" t="str">
        <f t="shared" si="1"/>
        <v>- Integrity: Modify Application Data: An attacker could include input that changes the LDAP query which allows unintended commands or code to be executed, allows sensitive data to be read or modified or causes other unintended behavior.</v>
      </c>
      <c r="G103" s="33"/>
      <c r="H103" s="33"/>
      <c r="I103" s="33"/>
      <c r="J103" s="33"/>
      <c r="K103" s="33"/>
      <c r="L103" s="33"/>
      <c r="M103" s="33"/>
      <c r="N103" s="33"/>
      <c r="O103" s="33"/>
      <c r="P103" s="33"/>
      <c r="Q103" s="33"/>
      <c r="R103" s="33"/>
      <c r="S103" s="33"/>
      <c r="T103" s="33"/>
    </row>
    <row r="104" ht="15.75" customHeight="1">
      <c r="A104" s="30">
        <v>103.0</v>
      </c>
      <c r="B104" s="31" t="s">
        <v>854</v>
      </c>
      <c r="C104" s="32" t="s">
        <v>814</v>
      </c>
      <c r="D104" s="33" t="s">
        <v>821</v>
      </c>
      <c r="E104" s="37" t="s">
        <v>875</v>
      </c>
      <c r="F104" s="33" t="str">
        <f t="shared" si="1"/>
        <v>- Integrity: Unexpected State: An attacker could manipulate parameters in the application</v>
      </c>
      <c r="G104" s="33"/>
      <c r="H104" s="33"/>
      <c r="I104" s="33"/>
      <c r="J104" s="33"/>
      <c r="K104" s="33"/>
      <c r="L104" s="33"/>
      <c r="M104" s="33"/>
      <c r="N104" s="33"/>
      <c r="O104" s="33"/>
      <c r="P104" s="33"/>
      <c r="Q104" s="33"/>
      <c r="R104" s="33"/>
      <c r="S104" s="33"/>
      <c r="T104" s="33"/>
    </row>
    <row r="105" ht="15.75" customHeight="1">
      <c r="A105" s="30">
        <v>104.0</v>
      </c>
      <c r="B105" s="31" t="s">
        <v>854</v>
      </c>
      <c r="C105" s="34" t="s">
        <v>795</v>
      </c>
      <c r="D105" s="33" t="s">
        <v>775</v>
      </c>
      <c r="E105" s="35" t="s">
        <v>876</v>
      </c>
      <c r="F105" s="33" t="str">
        <f t="shared" si="1"/>
        <v>- Confidentiality: Modify Application Data: If the website does not impose additional defense against CSRF attacks, failing to use the 'Lax' or 'Strict' values could increase the risk of exposure to CSRF attacks. The likelihood of the integrity breach is Low because a successful attack does not only depend on an insecure SameSite attribute. In order to perform a CSRF attack there are many conditions that must be met, such as the lack of CSRF tokens, no confirmations for sensitive actions on the website, a "simple" "Content-Type" header in the HTTP request and many more.</v>
      </c>
      <c r="G105" s="33"/>
      <c r="H105" s="33"/>
      <c r="I105" s="33"/>
      <c r="J105" s="33"/>
      <c r="K105" s="33"/>
      <c r="L105" s="33"/>
      <c r="M105" s="33"/>
      <c r="N105" s="33"/>
      <c r="O105" s="33"/>
      <c r="P105" s="33"/>
      <c r="Q105" s="33"/>
      <c r="R105" s="33"/>
      <c r="S105" s="33"/>
      <c r="T105" s="33"/>
    </row>
    <row r="106" ht="15.75" customHeight="1">
      <c r="A106" s="30">
        <v>105.0</v>
      </c>
      <c r="B106" s="31" t="s">
        <v>854</v>
      </c>
      <c r="C106" s="32" t="s">
        <v>749</v>
      </c>
      <c r="D106" s="37" t="s">
        <v>750</v>
      </c>
      <c r="E106" s="33" t="s">
        <v>877</v>
      </c>
      <c r="F106" s="33" t="str">
        <f t="shared" si="1"/>
        <v>- Access Control: Bypass Protection Mechanism: An attacker could stay logged for long, which could reuse old or deleted IDs and direct references.</v>
      </c>
      <c r="G106" s="33"/>
      <c r="H106" s="33"/>
      <c r="I106" s="33"/>
      <c r="J106" s="33"/>
      <c r="K106" s="33"/>
      <c r="L106" s="33"/>
      <c r="M106" s="33"/>
      <c r="N106" s="33"/>
      <c r="O106" s="33"/>
      <c r="P106" s="33"/>
      <c r="Q106" s="33"/>
      <c r="R106" s="33"/>
      <c r="S106" s="33"/>
      <c r="T106" s="33"/>
    </row>
    <row r="107" ht="15.75" customHeight="1">
      <c r="A107" s="30">
        <v>106.0</v>
      </c>
      <c r="B107" s="31" t="s">
        <v>854</v>
      </c>
      <c r="C107" s="32" t="s">
        <v>749</v>
      </c>
      <c r="D107" s="33" t="s">
        <v>761</v>
      </c>
      <c r="E107" s="33" t="s">
        <v>878</v>
      </c>
      <c r="F107" s="33" t="str">
        <f t="shared" si="1"/>
        <v>- Access Control: Gain Privileges or Assume Identity: The application does not invalidate any existing session identifier and gives an attacker the opportunity to steal authenticated sessions.</v>
      </c>
      <c r="G107" s="33"/>
      <c r="H107" s="33"/>
      <c r="I107" s="33"/>
      <c r="J107" s="33"/>
      <c r="K107" s="33"/>
      <c r="L107" s="33"/>
      <c r="M107" s="33"/>
      <c r="N107" s="33"/>
      <c r="O107" s="33"/>
      <c r="P107" s="33"/>
      <c r="Q107" s="33"/>
      <c r="R107" s="33"/>
      <c r="S107" s="33"/>
      <c r="T107" s="33"/>
    </row>
    <row r="108" ht="15.75" customHeight="1">
      <c r="A108" s="30">
        <v>107.0</v>
      </c>
      <c r="B108" s="31" t="s">
        <v>748</v>
      </c>
      <c r="C108" s="32" t="s">
        <v>749</v>
      </c>
      <c r="D108" s="33" t="s">
        <v>761</v>
      </c>
      <c r="E108" s="33" t="s">
        <v>879</v>
      </c>
      <c r="F108" s="33" t="str">
        <f t="shared" si="1"/>
        <v>- Access Control: Gain Privileges or Assume Identity: Trust may be assigned to an entity who is not who it claims to be.</v>
      </c>
      <c r="G108" s="33"/>
      <c r="H108" s="33"/>
      <c r="I108" s="33"/>
      <c r="J108" s="33"/>
      <c r="K108" s="33"/>
      <c r="L108" s="33"/>
      <c r="M108" s="33"/>
      <c r="N108" s="33"/>
      <c r="O108" s="33"/>
      <c r="P108" s="33"/>
      <c r="Q108" s="33"/>
      <c r="R108" s="33"/>
      <c r="S108" s="33"/>
      <c r="T108" s="33"/>
    </row>
    <row r="109" ht="15.75" customHeight="1">
      <c r="A109" s="30">
        <v>108.0</v>
      </c>
      <c r="B109" s="31" t="s">
        <v>854</v>
      </c>
      <c r="C109" s="32" t="s">
        <v>749</v>
      </c>
      <c r="D109" s="33" t="s">
        <v>750</v>
      </c>
      <c r="E109" s="33" t="s">
        <v>880</v>
      </c>
      <c r="F109" s="33" t="str">
        <f t="shared" si="1"/>
        <v>- Access Control: Bypass Protection Mechanism: The application does not use or incorrectly uses a protection mechanism that provides sufficient defense against directed attacks against the product.</v>
      </c>
      <c r="G109" s="33"/>
      <c r="H109" s="33"/>
      <c r="I109" s="33"/>
      <c r="J109" s="33"/>
      <c r="K109" s="33"/>
      <c r="L109" s="33"/>
      <c r="M109" s="33"/>
      <c r="N109" s="33"/>
      <c r="O109" s="33"/>
      <c r="P109" s="33"/>
      <c r="Q109" s="33"/>
      <c r="R109" s="33"/>
      <c r="S109" s="33"/>
      <c r="T109" s="33"/>
    </row>
    <row r="110" ht="15.75" customHeight="1">
      <c r="A110" s="30">
        <v>109.0</v>
      </c>
      <c r="B110" s="31" t="s">
        <v>854</v>
      </c>
      <c r="C110" s="32" t="s">
        <v>749</v>
      </c>
      <c r="D110" s="33" t="s">
        <v>750</v>
      </c>
      <c r="E110" s="33" t="s">
        <v>881</v>
      </c>
      <c r="F110" s="33" t="str">
        <f t="shared" si="1"/>
        <v>- Access Control: Bypass Protection Mechanism: The attacker may use an alternate path or channel that does not require authentication.</v>
      </c>
      <c r="G110" s="33"/>
      <c r="H110" s="33"/>
      <c r="I110" s="33"/>
      <c r="J110" s="33"/>
      <c r="K110" s="33"/>
      <c r="L110" s="33"/>
      <c r="M110" s="33"/>
      <c r="N110" s="33"/>
      <c r="O110" s="33"/>
      <c r="P110" s="33"/>
      <c r="Q110" s="33"/>
      <c r="R110" s="33"/>
      <c r="S110" s="33"/>
      <c r="T110" s="33"/>
    </row>
    <row r="111" ht="15.75" customHeight="1">
      <c r="A111" s="30">
        <v>110.0</v>
      </c>
      <c r="B111" s="31" t="s">
        <v>748</v>
      </c>
      <c r="C111" s="32" t="s">
        <v>749</v>
      </c>
      <c r="D111" s="33" t="s">
        <v>750</v>
      </c>
      <c r="E111" s="33" t="s">
        <v>882</v>
      </c>
      <c r="F111" s="33" t="str">
        <f t="shared" si="1"/>
        <v>- Access Control: Bypass Protection Mechanism: When authorization, authentication, or another protection mechanism relies on CAPTCHA entities to ensure that only human actors can access certain functionality, then an automated attacker such as a bot may access the restricted functionality by guessing the CAPTCHA.</v>
      </c>
      <c r="G111" s="33"/>
      <c r="H111" s="33"/>
      <c r="I111" s="33"/>
      <c r="J111" s="33"/>
      <c r="K111" s="33"/>
      <c r="L111" s="33"/>
      <c r="M111" s="33"/>
      <c r="N111" s="33"/>
      <c r="O111" s="33"/>
      <c r="P111" s="33"/>
      <c r="Q111" s="33"/>
      <c r="R111" s="33"/>
      <c r="S111" s="33"/>
      <c r="T111" s="33"/>
    </row>
    <row r="112" ht="15.75" customHeight="1">
      <c r="A112" s="30">
        <v>111.0</v>
      </c>
      <c r="B112" s="31" t="s">
        <v>748</v>
      </c>
      <c r="C112" s="32" t="s">
        <v>779</v>
      </c>
      <c r="D112" s="33" t="s">
        <v>788</v>
      </c>
      <c r="E112" s="33" t="s">
        <v>883</v>
      </c>
      <c r="F112" s="33" t="str">
        <f t="shared" si="1"/>
        <v>- Availability: DoS: Resource Consumption (Other): Users could be locked out of accounts.</v>
      </c>
      <c r="G112" s="33"/>
      <c r="H112" s="33"/>
      <c r="I112" s="33"/>
      <c r="J112" s="33"/>
      <c r="K112" s="33"/>
      <c r="L112" s="33"/>
      <c r="M112" s="33"/>
      <c r="N112" s="33"/>
      <c r="O112" s="33"/>
      <c r="P112" s="33"/>
      <c r="Q112" s="33"/>
      <c r="R112" s="33"/>
      <c r="S112" s="33"/>
      <c r="T112" s="33"/>
    </row>
    <row r="113" ht="15.75" customHeight="1">
      <c r="A113" s="30">
        <v>112.0</v>
      </c>
      <c r="B113" s="31"/>
      <c r="C113" s="32"/>
      <c r="D113" s="33"/>
      <c r="E113" s="33"/>
      <c r="F113" s="33" t="str">
        <f t="shared" si="1"/>
        <v>- : : </v>
      </c>
      <c r="G113" s="33"/>
      <c r="H113" s="33"/>
      <c r="I113" s="33"/>
      <c r="J113" s="33"/>
      <c r="K113" s="33"/>
      <c r="L113" s="33"/>
      <c r="M113" s="33"/>
      <c r="N113" s="33"/>
      <c r="O113" s="33"/>
      <c r="P113" s="33"/>
      <c r="Q113" s="33"/>
      <c r="R113" s="33"/>
      <c r="S113" s="33"/>
      <c r="T113" s="33"/>
    </row>
    <row r="114" ht="15.75" customHeight="1">
      <c r="A114" s="30">
        <v>113.0</v>
      </c>
      <c r="B114" s="31"/>
      <c r="C114" s="32"/>
      <c r="D114" s="33"/>
      <c r="E114" s="33"/>
      <c r="F114" s="33" t="str">
        <f t="shared" si="1"/>
        <v>- : : </v>
      </c>
      <c r="G114" s="33"/>
      <c r="H114" s="33"/>
      <c r="I114" s="33"/>
      <c r="J114" s="33"/>
      <c r="K114" s="33"/>
      <c r="L114" s="33"/>
      <c r="M114" s="33"/>
      <c r="N114" s="33"/>
      <c r="O114" s="33"/>
      <c r="P114" s="33"/>
      <c r="Q114" s="33"/>
      <c r="R114" s="33"/>
      <c r="S114" s="33"/>
      <c r="T114" s="33"/>
    </row>
    <row r="115" ht="15.75" customHeight="1">
      <c r="A115" s="30">
        <v>114.0</v>
      </c>
      <c r="B115" s="31"/>
      <c r="C115" s="32"/>
      <c r="D115" s="33"/>
      <c r="E115" s="33"/>
      <c r="F115" s="33" t="str">
        <f t="shared" si="1"/>
        <v>- : : </v>
      </c>
      <c r="G115" s="33"/>
      <c r="H115" s="33"/>
      <c r="I115" s="33"/>
      <c r="J115" s="33"/>
      <c r="K115" s="33"/>
      <c r="L115" s="33"/>
      <c r="M115" s="33"/>
      <c r="N115" s="33"/>
      <c r="O115" s="33"/>
      <c r="P115" s="33"/>
      <c r="Q115" s="33"/>
      <c r="R115" s="33"/>
      <c r="S115" s="33"/>
      <c r="T115" s="33"/>
    </row>
    <row r="116" ht="15.75" customHeight="1">
      <c r="A116" s="30">
        <v>115.0</v>
      </c>
      <c r="B116" s="31"/>
      <c r="C116" s="32"/>
      <c r="D116" s="33"/>
      <c r="E116" s="33"/>
      <c r="F116" s="33" t="str">
        <f t="shared" si="1"/>
        <v>- : : </v>
      </c>
      <c r="G116" s="33"/>
      <c r="H116" s="33"/>
      <c r="I116" s="33"/>
      <c r="J116" s="33"/>
      <c r="K116" s="33"/>
      <c r="L116" s="33"/>
      <c r="M116" s="33"/>
      <c r="N116" s="33"/>
      <c r="O116" s="33"/>
      <c r="P116" s="33"/>
      <c r="Q116" s="33"/>
      <c r="R116" s="33"/>
      <c r="S116" s="33"/>
      <c r="T116" s="33"/>
    </row>
    <row r="117" ht="15.75" customHeight="1">
      <c r="A117" s="30"/>
      <c r="B117" s="31"/>
      <c r="C117" s="32"/>
      <c r="D117" s="33"/>
      <c r="E117" s="33"/>
      <c r="F117" s="33"/>
      <c r="G117" s="33"/>
      <c r="H117" s="33"/>
      <c r="I117" s="33"/>
      <c r="J117" s="33"/>
      <c r="K117" s="33"/>
      <c r="L117" s="33"/>
      <c r="M117" s="33"/>
      <c r="N117" s="33"/>
      <c r="O117" s="33"/>
      <c r="P117" s="33"/>
      <c r="Q117" s="33"/>
      <c r="R117" s="33"/>
      <c r="S117" s="33"/>
      <c r="T117" s="33"/>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2.63"/>
    <col customWidth="1" min="3" max="3" width="22.25"/>
    <col customWidth="1" min="4" max="4" width="21.13"/>
    <col customWidth="1" min="5" max="5" width="45.38"/>
    <col customWidth="1" min="6" max="6" width="8.0"/>
    <col customWidth="1" min="7" max="7" width="75.88"/>
    <col customWidth="1" min="8" max="9" width="15.88"/>
    <col customWidth="1" min="10" max="10" width="33.25"/>
    <col customWidth="1" min="11" max="11" width="60.38"/>
    <col customWidth="1" hidden="1" min="14" max="14" width="6.38"/>
    <col customWidth="1" hidden="1" min="15" max="16" width="6.63"/>
    <col customWidth="1" hidden="1" min="17" max="17" width="6.75"/>
    <col customWidth="1" hidden="1" min="18" max="18" width="6.38"/>
    <col customWidth="1" hidden="1" min="19" max="19" width="6.13"/>
    <col customWidth="1" hidden="1" min="20" max="20" width="6.75"/>
    <col customWidth="1" hidden="1" min="21" max="21" width="6.38"/>
    <col customWidth="1" hidden="1" min="22" max="22" width="6.88"/>
    <col customWidth="1" hidden="1" min="23" max="23" width="7.38"/>
    <col customWidth="1" hidden="1" min="24" max="24" width="8.0"/>
    <col customWidth="1" hidden="1" min="25" max="25" width="6.13"/>
    <col customWidth="1" hidden="1" min="26" max="26" width="7.13"/>
    <col customWidth="1" hidden="1" min="27" max="27" width="7.0"/>
    <col customWidth="1" hidden="1" min="28" max="28" width="6.88"/>
    <col customWidth="1" hidden="1" min="29" max="29" width="7.38"/>
    <col customWidth="1" hidden="1" min="30" max="31" width="7.13"/>
    <col customWidth="1" hidden="1" min="32" max="32" width="7.0"/>
    <col customWidth="1" hidden="1" min="33" max="33" width="8.13"/>
    <col customWidth="1" hidden="1" min="34" max="34" width="7.75"/>
  </cols>
  <sheetData>
    <row r="1" ht="15.75" customHeight="1">
      <c r="A1" s="38" t="s">
        <v>0</v>
      </c>
      <c r="B1" s="38" t="s">
        <v>1</v>
      </c>
      <c r="C1" s="38" t="s">
        <v>2</v>
      </c>
      <c r="D1" s="38" t="s">
        <v>3</v>
      </c>
      <c r="E1" s="38" t="s">
        <v>4</v>
      </c>
      <c r="F1" s="38" t="s">
        <v>5</v>
      </c>
      <c r="G1" s="38" t="s">
        <v>6</v>
      </c>
      <c r="H1" s="39" t="s">
        <v>7</v>
      </c>
      <c r="I1" s="39" t="s">
        <v>8</v>
      </c>
      <c r="J1" s="38" t="s">
        <v>9</v>
      </c>
      <c r="K1" s="38" t="s">
        <v>10</v>
      </c>
      <c r="L1" s="38"/>
      <c r="M1" s="40" t="s">
        <v>11</v>
      </c>
      <c r="N1" s="41" t="s">
        <v>12</v>
      </c>
      <c r="O1" s="41" t="s">
        <v>13</v>
      </c>
      <c r="P1" s="41" t="s">
        <v>14</v>
      </c>
      <c r="Q1" s="41" t="s">
        <v>15</v>
      </c>
      <c r="R1" s="41" t="s">
        <v>16</v>
      </c>
      <c r="S1" s="41" t="s">
        <v>17</v>
      </c>
      <c r="T1" s="41" t="s">
        <v>18</v>
      </c>
      <c r="U1" s="41" t="s">
        <v>19</v>
      </c>
      <c r="V1" s="41" t="s">
        <v>20</v>
      </c>
      <c r="W1" s="41" t="s">
        <v>21</v>
      </c>
      <c r="X1" s="42" t="s">
        <v>22</v>
      </c>
      <c r="Y1" s="42" t="s">
        <v>23</v>
      </c>
      <c r="Z1" s="42" t="s">
        <v>24</v>
      </c>
      <c r="AA1" s="42" t="s">
        <v>25</v>
      </c>
      <c r="AB1" s="42" t="s">
        <v>26</v>
      </c>
      <c r="AC1" s="42" t="s">
        <v>27</v>
      </c>
      <c r="AD1" s="42" t="s">
        <v>28</v>
      </c>
      <c r="AE1" s="42" t="s">
        <v>29</v>
      </c>
      <c r="AF1" s="42" t="s">
        <v>30</v>
      </c>
      <c r="AG1" s="42" t="s">
        <v>31</v>
      </c>
      <c r="AH1" s="40" t="s">
        <v>32</v>
      </c>
      <c r="AI1" s="40" t="s">
        <v>11</v>
      </c>
      <c r="AJ1" s="38"/>
      <c r="AK1" s="38"/>
    </row>
    <row r="2" ht="15.75" customHeight="1">
      <c r="A2" s="43" t="s">
        <v>33</v>
      </c>
      <c r="B2" s="43"/>
      <c r="C2" s="43" t="s">
        <v>34</v>
      </c>
      <c r="D2" s="43" t="s">
        <v>35</v>
      </c>
      <c r="E2" s="43" t="s">
        <v>884</v>
      </c>
      <c r="F2" s="43">
        <v>200.0</v>
      </c>
      <c r="G2" s="43" t="s">
        <v>885</v>
      </c>
      <c r="H2" s="44">
        <v>86.0</v>
      </c>
      <c r="I2" s="44" t="s">
        <v>886</v>
      </c>
      <c r="J2" s="43" t="s">
        <v>887</v>
      </c>
      <c r="K2" s="45" t="s">
        <v>40</v>
      </c>
      <c r="L2" s="43"/>
      <c r="M2" s="46"/>
      <c r="N2" s="47">
        <f>IFERROR(__xludf.DUMMYFUNCTION("SPLIT(H2,"","",,TRUE)"),86.0)</f>
        <v>86</v>
      </c>
      <c r="O2" s="47"/>
      <c r="P2" s="47"/>
      <c r="Q2" s="47"/>
      <c r="R2" s="47"/>
      <c r="S2" s="47"/>
      <c r="T2" s="47"/>
      <c r="U2" s="47"/>
      <c r="V2" s="47"/>
      <c r="W2" s="47"/>
      <c r="X2" s="48" t="str">
        <f>IFERROR((VLOOKUP(N2,impact_ESP!A:F,6,TRUE)),"")</f>
        <v>- Confidencialidad: Lectura de datos de aplicación: El atacante puede ser capaz de leer información sensible</v>
      </c>
      <c r="Y2" s="46" t="str">
        <f>IFERROR((VLOOKUP(O2,impact_ESP!A:F,6,TRUE)),"")</f>
        <v/>
      </c>
      <c r="Z2" s="46" t="str">
        <f>IFERROR((VLOOKUP(P2,impact_ESP!A:F,6,TRUE)),"")</f>
        <v/>
      </c>
      <c r="AA2" s="46" t="str">
        <f>IFERROR((VLOOKUP(Q2,impact_ESP!A:F,6,TRUE)),"")</f>
        <v/>
      </c>
      <c r="AB2" s="46" t="str">
        <f>IFERROR((VLOOKUP(R2,impact_ESP!A:F,6,TRUE)),"")</f>
        <v/>
      </c>
      <c r="AC2" s="46" t="str">
        <f>IFERROR((VLOOKUP(S2,impact_ESP!A:F,6,TRUE)),"")</f>
        <v/>
      </c>
      <c r="AD2" s="46" t="str">
        <f>IFERROR((VLOOKUP(T2,impact_ESP!A:F,6,TRUE)),"")</f>
        <v/>
      </c>
      <c r="AE2" s="46" t="str">
        <f>IFERROR((VLOOKUP(U2,impact_ESP!A:F,6,TRUE)),"")</f>
        <v/>
      </c>
      <c r="AF2" s="46" t="str">
        <f>IFERROR((VLOOKUP(V2,impact_ESP!A:F,6,TRUE)),"")</f>
        <v/>
      </c>
      <c r="AG2" s="46" t="str">
        <f>IFERROR((VLOOKUP(W2,impact_ESP!A:F,6,TRUE)),"")</f>
        <v/>
      </c>
      <c r="AH2" s="46" t="str">
        <f t="shared" ref="AH2:AH119" si="1">CONCATENATE(X2,CHAR(10),Y2,CHAR(10),Z2,CHAR(10),AA2,CHAR(10),AB2,CHAR(10),AC2,CHAR(10),AD2,CHAR(10),AE2,CHAR(10),AF2,CHAR(10),AG2)</f>
        <v>- Confidencialidad: Lectura de datos de aplicación: El atacante puede ser capaz de leer información sensible
</v>
      </c>
      <c r="AI2" s="46"/>
      <c r="AJ2" s="43"/>
      <c r="AK2" s="43"/>
    </row>
    <row r="3" ht="15.75" customHeight="1">
      <c r="A3" s="43" t="s">
        <v>33</v>
      </c>
      <c r="B3" s="49" t="s">
        <v>41</v>
      </c>
      <c r="C3" s="43" t="s">
        <v>42</v>
      </c>
      <c r="D3" s="43" t="s">
        <v>35</v>
      </c>
      <c r="E3" s="43" t="s">
        <v>888</v>
      </c>
      <c r="F3" s="43">
        <v>200.0</v>
      </c>
      <c r="G3" s="43" t="s">
        <v>889</v>
      </c>
      <c r="H3" s="44">
        <v>86.0</v>
      </c>
      <c r="I3" s="44" t="s">
        <v>886</v>
      </c>
      <c r="J3" s="43" t="s">
        <v>890</v>
      </c>
      <c r="K3" s="45" t="s">
        <v>46</v>
      </c>
      <c r="L3" s="43"/>
      <c r="M3" s="46"/>
      <c r="N3" s="47">
        <f>IFERROR(__xludf.DUMMYFUNCTION("SPLIT(H3,"","",,TRUE)"),86.0)</f>
        <v>86</v>
      </c>
      <c r="O3" s="47"/>
      <c r="P3" s="47"/>
      <c r="Q3" s="47"/>
      <c r="R3" s="47"/>
      <c r="S3" s="47"/>
      <c r="T3" s="47"/>
      <c r="U3" s="47"/>
      <c r="V3" s="47"/>
      <c r="W3" s="47"/>
      <c r="X3" s="48" t="str">
        <f>IFERROR((VLOOKUP(N3,impact_ESP!A:F,6,TRUE)),"")</f>
        <v>- Confidencialidad: Lectura de datos de aplicación: El atacante puede ser capaz de leer información sensible</v>
      </c>
      <c r="Y3" s="46" t="str">
        <f>IFERROR((VLOOKUP(O3,impact_ESP!A:F,6,TRUE)),"")</f>
        <v/>
      </c>
      <c r="Z3" s="46" t="str">
        <f>IFERROR((VLOOKUP(P3,impact_ESP!A:F,6,TRUE)),"")</f>
        <v/>
      </c>
      <c r="AA3" s="46" t="str">
        <f>IFERROR((VLOOKUP(Q3,impact_ESP!A:F,6,TRUE)),"")</f>
        <v/>
      </c>
      <c r="AB3" s="46" t="str">
        <f>IFERROR((VLOOKUP(R3,impact_ESP!A:F,6,TRUE)),"")</f>
        <v/>
      </c>
      <c r="AC3" s="46" t="str">
        <f>IFERROR((VLOOKUP(S3,impact_ESP!A:F,6,TRUE)),"")</f>
        <v/>
      </c>
      <c r="AD3" s="46" t="str">
        <f>IFERROR((VLOOKUP(T3,impact_ESP!A:F,6,TRUE)),"")</f>
        <v/>
      </c>
      <c r="AE3" s="46" t="str">
        <f>IFERROR((VLOOKUP(U3,impact_ESP!A:F,6,TRUE)),"")</f>
        <v/>
      </c>
      <c r="AF3" s="46" t="str">
        <f>IFERROR((VLOOKUP(V3,impact_ESP!A:F,6,TRUE)),"")</f>
        <v/>
      </c>
      <c r="AG3" s="46" t="str">
        <f>IFERROR((VLOOKUP(W3,impact_ESP!A:F,6,TRUE)),"")</f>
        <v/>
      </c>
      <c r="AH3" s="46" t="str">
        <f t="shared" si="1"/>
        <v>- Confidencialidad: Lectura de datos de aplicación: El atacante puede ser capaz de leer información sensible
</v>
      </c>
      <c r="AI3" s="46"/>
      <c r="AJ3" s="43"/>
      <c r="AK3" s="43"/>
    </row>
    <row r="4" ht="15.75" customHeight="1">
      <c r="A4" s="43" t="s">
        <v>33</v>
      </c>
      <c r="B4" s="43"/>
      <c r="C4" s="43" t="s">
        <v>47</v>
      </c>
      <c r="D4" s="43" t="s">
        <v>35</v>
      </c>
      <c r="E4" s="43" t="s">
        <v>891</v>
      </c>
      <c r="F4" s="43">
        <v>200.0</v>
      </c>
      <c r="G4" s="43" t="s">
        <v>892</v>
      </c>
      <c r="H4" s="44">
        <v>86.0</v>
      </c>
      <c r="I4" s="44" t="s">
        <v>886</v>
      </c>
      <c r="J4" s="43" t="s">
        <v>893</v>
      </c>
      <c r="K4" s="45" t="s">
        <v>51</v>
      </c>
      <c r="L4" s="43"/>
      <c r="M4" s="46"/>
      <c r="N4" s="47">
        <f>IFERROR(__xludf.DUMMYFUNCTION("SPLIT(H4,"","",,TRUE)"),86.0)</f>
        <v>86</v>
      </c>
      <c r="O4" s="47"/>
      <c r="P4" s="47"/>
      <c r="Q4" s="47"/>
      <c r="R4" s="47"/>
      <c r="S4" s="47"/>
      <c r="T4" s="47"/>
      <c r="U4" s="47"/>
      <c r="V4" s="47"/>
      <c r="W4" s="47"/>
      <c r="X4" s="48" t="str">
        <f>IFERROR((VLOOKUP(N4,impact_ESP!A:F,6,TRUE)),"")</f>
        <v>- Confidencialidad: Lectura de datos de aplicación: El atacante puede ser capaz de leer información sensible</v>
      </c>
      <c r="Y4" s="46" t="str">
        <f>IFERROR((VLOOKUP(O4,impact_ESP!A:F,6,TRUE)),"")</f>
        <v/>
      </c>
      <c r="Z4" s="46" t="str">
        <f>IFERROR((VLOOKUP(P4,impact_ESP!A:F,6,TRUE)),"")</f>
        <v/>
      </c>
      <c r="AA4" s="46" t="str">
        <f>IFERROR((VLOOKUP(Q4,impact_ESP!A:F,6,TRUE)),"")</f>
        <v/>
      </c>
      <c r="AB4" s="46" t="str">
        <f>IFERROR((VLOOKUP(R4,impact_ESP!A:F,6,TRUE)),"")</f>
        <v/>
      </c>
      <c r="AC4" s="46" t="str">
        <f>IFERROR((VLOOKUP(S4,impact_ESP!A:F,6,TRUE)),"")</f>
        <v/>
      </c>
      <c r="AD4" s="46" t="str">
        <f>IFERROR((VLOOKUP(T4,impact_ESP!A:F,6,TRUE)),"")</f>
        <v/>
      </c>
      <c r="AE4" s="46" t="str">
        <f>IFERROR((VLOOKUP(U4,impact_ESP!A:F,6,TRUE)),"")</f>
        <v/>
      </c>
      <c r="AF4" s="46" t="str">
        <f>IFERROR((VLOOKUP(V4,impact_ESP!A:F,6,TRUE)),"")</f>
        <v/>
      </c>
      <c r="AG4" s="46" t="str">
        <f>IFERROR((VLOOKUP(W4,impact_ESP!A:F,6,TRUE)),"")</f>
        <v/>
      </c>
      <c r="AH4" s="46" t="str">
        <f t="shared" si="1"/>
        <v>- Confidencialidad: Lectura de datos de aplicación: El atacante puede ser capaz de leer información sensible
</v>
      </c>
      <c r="AI4" s="46"/>
      <c r="AJ4" s="43"/>
      <c r="AK4" s="43"/>
    </row>
    <row r="5" ht="15.75" customHeight="1">
      <c r="A5" s="43" t="s">
        <v>33</v>
      </c>
      <c r="B5" s="43"/>
      <c r="C5" s="43" t="s">
        <v>52</v>
      </c>
      <c r="D5" s="43" t="s">
        <v>35</v>
      </c>
      <c r="E5" s="43" t="s">
        <v>894</v>
      </c>
      <c r="F5" s="43">
        <v>200.0</v>
      </c>
      <c r="G5" s="43" t="s">
        <v>895</v>
      </c>
      <c r="H5" s="44">
        <v>86.0</v>
      </c>
      <c r="I5" s="44" t="s">
        <v>886</v>
      </c>
      <c r="J5" s="43" t="s">
        <v>896</v>
      </c>
      <c r="K5" s="45" t="s">
        <v>897</v>
      </c>
      <c r="L5" s="43"/>
      <c r="M5" s="46"/>
      <c r="N5" s="47">
        <f>IFERROR(__xludf.DUMMYFUNCTION("SPLIT(H5,"","",,TRUE)"),86.0)</f>
        <v>86</v>
      </c>
      <c r="O5" s="47"/>
      <c r="P5" s="47"/>
      <c r="Q5" s="47"/>
      <c r="R5" s="47"/>
      <c r="S5" s="47"/>
      <c r="T5" s="47"/>
      <c r="U5" s="47"/>
      <c r="V5" s="47"/>
      <c r="W5" s="47"/>
      <c r="X5" s="48" t="str">
        <f>IFERROR((VLOOKUP(N5,impact_ESP!A:F,6,TRUE)),"")</f>
        <v>- Confidencialidad: Lectura de datos de aplicación: El atacante puede ser capaz de leer información sensible</v>
      </c>
      <c r="Y5" s="46" t="str">
        <f>IFERROR((VLOOKUP(O5,impact_ESP!A:F,6,TRUE)),"")</f>
        <v/>
      </c>
      <c r="Z5" s="46" t="str">
        <f>IFERROR((VLOOKUP(P5,impact_ESP!A:F,6,TRUE)),"")</f>
        <v/>
      </c>
      <c r="AA5" s="46" t="str">
        <f>IFERROR((VLOOKUP(Q5,impact_ESP!A:F,6,TRUE)),"")</f>
        <v/>
      </c>
      <c r="AB5" s="46" t="str">
        <f>IFERROR((VLOOKUP(R5,impact_ESP!A:F,6,TRUE)),"")</f>
        <v/>
      </c>
      <c r="AC5" s="46" t="str">
        <f>IFERROR((VLOOKUP(S5,impact_ESP!A:F,6,TRUE)),"")</f>
        <v/>
      </c>
      <c r="AD5" s="46" t="str">
        <f>IFERROR((VLOOKUP(T5,impact_ESP!A:F,6,TRUE)),"")</f>
        <v/>
      </c>
      <c r="AE5" s="46" t="str">
        <f>IFERROR((VLOOKUP(U5,impact_ESP!A:F,6,TRUE)),"")</f>
        <v/>
      </c>
      <c r="AF5" s="46" t="str">
        <f>IFERROR((VLOOKUP(V5,impact_ESP!A:F,6,TRUE)),"")</f>
        <v/>
      </c>
      <c r="AG5" s="46" t="str">
        <f>IFERROR((VLOOKUP(W5,impact_ESP!A:F,6,TRUE)),"")</f>
        <v/>
      </c>
      <c r="AH5" s="46" t="str">
        <f t="shared" si="1"/>
        <v>- Confidencialidad: Lectura de datos de aplicación: El atacante puede ser capaz de leer información sensible
</v>
      </c>
      <c r="AI5" s="46"/>
      <c r="AJ5" s="43"/>
      <c r="AK5" s="43"/>
    </row>
    <row r="6" ht="15.75" customHeight="1">
      <c r="A6" s="43" t="s">
        <v>33</v>
      </c>
      <c r="B6" s="43"/>
      <c r="C6" s="43" t="s">
        <v>52</v>
      </c>
      <c r="D6" s="43" t="s">
        <v>35</v>
      </c>
      <c r="E6" s="43" t="s">
        <v>898</v>
      </c>
      <c r="F6" s="43">
        <v>200.0</v>
      </c>
      <c r="G6" s="43" t="s">
        <v>899</v>
      </c>
      <c r="H6" s="44">
        <v>86.0</v>
      </c>
      <c r="I6" s="44" t="s">
        <v>886</v>
      </c>
      <c r="J6" s="43" t="s">
        <v>900</v>
      </c>
      <c r="K6" s="45" t="s">
        <v>901</v>
      </c>
      <c r="L6" s="43"/>
      <c r="M6" s="46"/>
      <c r="N6" s="47">
        <f>IFERROR(__xludf.DUMMYFUNCTION("SPLIT(H6,"","",,TRUE)"),86.0)</f>
        <v>86</v>
      </c>
      <c r="O6" s="47"/>
      <c r="P6" s="47"/>
      <c r="Q6" s="47"/>
      <c r="R6" s="47"/>
      <c r="S6" s="47"/>
      <c r="T6" s="47"/>
      <c r="U6" s="47"/>
      <c r="V6" s="47"/>
      <c r="W6" s="47"/>
      <c r="X6" s="48" t="str">
        <f>IFERROR((VLOOKUP(N6,impact_ESP!A:F,6,TRUE)),"")</f>
        <v>- Confidencialidad: Lectura de datos de aplicación: El atacante puede ser capaz de leer información sensible</v>
      </c>
      <c r="Y6" s="46" t="str">
        <f>IFERROR((VLOOKUP(O6,impact_ESP!A:F,6,TRUE)),"")</f>
        <v/>
      </c>
      <c r="Z6" s="46" t="str">
        <f>IFERROR((VLOOKUP(P6,impact_ESP!A:F,6,TRUE)),"")</f>
        <v/>
      </c>
      <c r="AA6" s="46" t="str">
        <f>IFERROR((VLOOKUP(Q6,impact_ESP!A:F,6,TRUE)),"")</f>
        <v/>
      </c>
      <c r="AB6" s="46" t="str">
        <f>IFERROR((VLOOKUP(R6,impact_ESP!A:F,6,TRUE)),"")</f>
        <v/>
      </c>
      <c r="AC6" s="46" t="str">
        <f>IFERROR((VLOOKUP(S6,impact_ESP!A:F,6,TRUE)),"")</f>
        <v/>
      </c>
      <c r="AD6" s="46" t="str">
        <f>IFERROR((VLOOKUP(T6,impact_ESP!A:F,6,TRUE)),"")</f>
        <v/>
      </c>
      <c r="AE6" s="46" t="str">
        <f>IFERROR((VLOOKUP(U6,impact_ESP!A:F,6,TRUE)),"")</f>
        <v/>
      </c>
      <c r="AF6" s="46" t="str">
        <f>IFERROR((VLOOKUP(V6,impact_ESP!A:F,6,TRUE)),"")</f>
        <v/>
      </c>
      <c r="AG6" s="46" t="str">
        <f>IFERROR((VLOOKUP(W6,impact_ESP!A:F,6,TRUE)),"")</f>
        <v/>
      </c>
      <c r="AH6" s="46" t="str">
        <f t="shared" si="1"/>
        <v>- Confidencialidad: Lectura de datos de aplicación: El atacante puede ser capaz de leer información sensible
</v>
      </c>
      <c r="AI6" s="46"/>
      <c r="AJ6" s="43"/>
      <c r="AK6" s="43"/>
    </row>
    <row r="7" ht="15.75" customHeight="1">
      <c r="A7" s="43" t="s">
        <v>33</v>
      </c>
      <c r="B7" s="43"/>
      <c r="C7" s="43" t="s">
        <v>52</v>
      </c>
      <c r="D7" s="43" t="s">
        <v>35</v>
      </c>
      <c r="E7" s="43" t="s">
        <v>902</v>
      </c>
      <c r="F7" s="43">
        <v>200.0</v>
      </c>
      <c r="G7" s="43" t="s">
        <v>903</v>
      </c>
      <c r="H7" s="44">
        <v>86.0</v>
      </c>
      <c r="I7" s="44" t="s">
        <v>886</v>
      </c>
      <c r="J7" s="43" t="s">
        <v>904</v>
      </c>
      <c r="K7" s="45" t="s">
        <v>905</v>
      </c>
      <c r="L7" s="43"/>
      <c r="M7" s="46"/>
      <c r="N7" s="47">
        <f>IFERROR(__xludf.DUMMYFUNCTION("SPLIT(H7,"","",,TRUE)"),86.0)</f>
        <v>86</v>
      </c>
      <c r="O7" s="47"/>
      <c r="P7" s="47"/>
      <c r="Q7" s="47"/>
      <c r="R7" s="47"/>
      <c r="S7" s="47"/>
      <c r="T7" s="47"/>
      <c r="U7" s="47"/>
      <c r="V7" s="47"/>
      <c r="W7" s="47"/>
      <c r="X7" s="48" t="str">
        <f>IFERROR((VLOOKUP(N7,impact_ESP!A:F,6,TRUE)),"")</f>
        <v>- Confidencialidad: Lectura de datos de aplicación: El atacante puede ser capaz de leer información sensible</v>
      </c>
      <c r="Y7" s="46" t="str">
        <f>IFERROR((VLOOKUP(O7,impact_ESP!A:F,6,TRUE)),"")</f>
        <v/>
      </c>
      <c r="Z7" s="46" t="str">
        <f>IFERROR((VLOOKUP(P7,impact_ESP!A:F,6,TRUE)),"")</f>
        <v/>
      </c>
      <c r="AA7" s="46" t="str">
        <f>IFERROR((VLOOKUP(Q7,impact_ESP!A:F,6,TRUE)),"")</f>
        <v/>
      </c>
      <c r="AB7" s="46" t="str">
        <f>IFERROR((VLOOKUP(R7,impact_ESP!A:F,6,TRUE)),"")</f>
        <v/>
      </c>
      <c r="AC7" s="46" t="str">
        <f>IFERROR((VLOOKUP(S7,impact_ESP!A:F,6,TRUE)),"")</f>
        <v/>
      </c>
      <c r="AD7" s="46" t="str">
        <f>IFERROR((VLOOKUP(T7,impact_ESP!A:F,6,TRUE)),"")</f>
        <v/>
      </c>
      <c r="AE7" s="46" t="str">
        <f>IFERROR((VLOOKUP(U7,impact_ESP!A:F,6,TRUE)),"")</f>
        <v/>
      </c>
      <c r="AF7" s="46" t="str">
        <f>IFERROR((VLOOKUP(V7,impact_ESP!A:F,6,TRUE)),"")</f>
        <v/>
      </c>
      <c r="AG7" s="46" t="str">
        <f>IFERROR((VLOOKUP(W7,impact_ESP!A:F,6,TRUE)),"")</f>
        <v/>
      </c>
      <c r="AH7" s="46" t="str">
        <f t="shared" si="1"/>
        <v>- Confidencialidad: Lectura de datos de aplicación: El atacante puede ser capaz de leer información sensible
</v>
      </c>
      <c r="AI7" s="46"/>
      <c r="AJ7" s="43"/>
      <c r="AK7" s="43"/>
    </row>
    <row r="8" ht="15.75" customHeight="1">
      <c r="A8" s="43" t="s">
        <v>33</v>
      </c>
      <c r="B8" s="43"/>
      <c r="C8" s="43" t="s">
        <v>52</v>
      </c>
      <c r="D8" s="43" t="s">
        <v>35</v>
      </c>
      <c r="E8" s="43" t="s">
        <v>906</v>
      </c>
      <c r="F8" s="43">
        <v>200.0</v>
      </c>
      <c r="G8" s="43" t="s">
        <v>907</v>
      </c>
      <c r="H8" s="44">
        <v>86.0</v>
      </c>
      <c r="I8" s="44" t="s">
        <v>886</v>
      </c>
      <c r="J8" s="43" t="s">
        <v>908</v>
      </c>
      <c r="K8" s="45" t="s">
        <v>909</v>
      </c>
      <c r="L8" s="43"/>
      <c r="M8" s="46"/>
      <c r="N8" s="47">
        <f>IFERROR(__xludf.DUMMYFUNCTION("SPLIT(H8,"","",,TRUE)"),86.0)</f>
        <v>86</v>
      </c>
      <c r="O8" s="47"/>
      <c r="P8" s="47"/>
      <c r="Q8" s="47"/>
      <c r="R8" s="47"/>
      <c r="S8" s="47"/>
      <c r="T8" s="47"/>
      <c r="U8" s="47"/>
      <c r="V8" s="47"/>
      <c r="W8" s="47"/>
      <c r="X8" s="48" t="str">
        <f>IFERROR((VLOOKUP(N8,impact_ESP!A:F,6,TRUE)),"")</f>
        <v>- Confidencialidad: Lectura de datos de aplicación: El atacante puede ser capaz de leer información sensible</v>
      </c>
      <c r="Y8" s="46" t="str">
        <f>IFERROR((VLOOKUP(O8,impact_ESP!A:F,6,TRUE)),"")</f>
        <v/>
      </c>
      <c r="Z8" s="46" t="str">
        <f>IFERROR((VLOOKUP(P8,impact_ESP!A:F,6,TRUE)),"")</f>
        <v/>
      </c>
      <c r="AA8" s="46" t="str">
        <f>IFERROR((VLOOKUP(Q8,impact_ESP!A:F,6,TRUE)),"")</f>
        <v/>
      </c>
      <c r="AB8" s="46" t="str">
        <f>IFERROR((VLOOKUP(R8,impact_ESP!A:F,6,TRUE)),"")</f>
        <v/>
      </c>
      <c r="AC8" s="46" t="str">
        <f>IFERROR((VLOOKUP(S8,impact_ESP!A:F,6,TRUE)),"")</f>
        <v/>
      </c>
      <c r="AD8" s="46" t="str">
        <f>IFERROR((VLOOKUP(T8,impact_ESP!A:F,6,TRUE)),"")</f>
        <v/>
      </c>
      <c r="AE8" s="46" t="str">
        <f>IFERROR((VLOOKUP(U8,impact_ESP!A:F,6,TRUE)),"")</f>
        <v/>
      </c>
      <c r="AF8" s="46" t="str">
        <f>IFERROR((VLOOKUP(V8,impact_ESP!A:F,6,TRUE)),"")</f>
        <v/>
      </c>
      <c r="AG8" s="46" t="str">
        <f>IFERROR((VLOOKUP(W8,impact_ESP!A:F,6,TRUE)),"")</f>
        <v/>
      </c>
      <c r="AH8" s="46" t="str">
        <f t="shared" si="1"/>
        <v>- Confidencialidad: Lectura de datos de aplicación: El atacante puede ser capaz de leer información sensible
</v>
      </c>
      <c r="AI8" s="46"/>
      <c r="AJ8" s="43"/>
      <c r="AK8" s="43"/>
    </row>
    <row r="9" ht="15.75" customHeight="1">
      <c r="A9" s="43" t="s">
        <v>33</v>
      </c>
      <c r="B9" s="43"/>
      <c r="C9" s="43" t="s">
        <v>69</v>
      </c>
      <c r="D9" s="43" t="s">
        <v>35</v>
      </c>
      <c r="E9" s="43" t="s">
        <v>910</v>
      </c>
      <c r="F9" s="43">
        <v>540.0</v>
      </c>
      <c r="G9" s="43" t="s">
        <v>911</v>
      </c>
      <c r="H9" s="44">
        <v>86.0</v>
      </c>
      <c r="I9" s="44" t="s">
        <v>886</v>
      </c>
      <c r="J9" s="43" t="s">
        <v>912</v>
      </c>
      <c r="K9" s="45" t="s">
        <v>73</v>
      </c>
      <c r="L9" s="43"/>
      <c r="M9" s="46"/>
      <c r="N9" s="47">
        <f>IFERROR(__xludf.DUMMYFUNCTION("SPLIT(H9,"","",,TRUE)"),86.0)</f>
        <v>86</v>
      </c>
      <c r="O9" s="47"/>
      <c r="P9" s="47"/>
      <c r="Q9" s="47"/>
      <c r="R9" s="47"/>
      <c r="S9" s="47"/>
      <c r="T9" s="47"/>
      <c r="U9" s="47"/>
      <c r="V9" s="47"/>
      <c r="W9" s="47"/>
      <c r="X9" s="48" t="str">
        <f>IFERROR((VLOOKUP(N9,impact_ESP!A:F,6,TRUE)),"")</f>
        <v>- Confidencialidad: Lectura de datos de aplicación: El atacante puede ser capaz de leer información sensible</v>
      </c>
      <c r="Y9" s="46" t="str">
        <f>IFERROR((VLOOKUP(O9,impact_ESP!A:F,6,TRUE)),"")</f>
        <v/>
      </c>
      <c r="Z9" s="46" t="str">
        <f>IFERROR((VLOOKUP(P9,impact_ESP!A:F,6,TRUE)),"")</f>
        <v/>
      </c>
      <c r="AA9" s="46" t="str">
        <f>IFERROR((VLOOKUP(Q9,impact_ESP!A:F,6,TRUE)),"")</f>
        <v/>
      </c>
      <c r="AB9" s="46" t="str">
        <f>IFERROR((VLOOKUP(R9,impact_ESP!A:F,6,TRUE)),"")</f>
        <v/>
      </c>
      <c r="AC9" s="46" t="str">
        <f>IFERROR((VLOOKUP(S9,impact_ESP!A:F,6,TRUE)),"")</f>
        <v/>
      </c>
      <c r="AD9" s="46" t="str">
        <f>IFERROR((VLOOKUP(T9,impact_ESP!A:F,6,TRUE)),"")</f>
        <v/>
      </c>
      <c r="AE9" s="46" t="str">
        <f>IFERROR((VLOOKUP(U9,impact_ESP!A:F,6,TRUE)),"")</f>
        <v/>
      </c>
      <c r="AF9" s="46" t="str">
        <f>IFERROR((VLOOKUP(V9,impact_ESP!A:F,6,TRUE)),"")</f>
        <v/>
      </c>
      <c r="AG9" s="46" t="str">
        <f>IFERROR((VLOOKUP(W9,impact_ESP!A:F,6,TRUE)),"")</f>
        <v/>
      </c>
      <c r="AH9" s="46" t="str">
        <f t="shared" si="1"/>
        <v>- Confidencialidad: Lectura de datos de aplicación: El atacante puede ser capaz de leer información sensible
</v>
      </c>
      <c r="AI9" s="46"/>
      <c r="AJ9" s="43"/>
      <c r="AK9" s="43"/>
    </row>
    <row r="10" ht="15.75" customHeight="1">
      <c r="A10" s="43" t="s">
        <v>33</v>
      </c>
      <c r="B10" s="49" t="s">
        <v>74</v>
      </c>
      <c r="C10" s="43" t="s">
        <v>69</v>
      </c>
      <c r="D10" s="43" t="s">
        <v>35</v>
      </c>
      <c r="E10" s="43" t="s">
        <v>913</v>
      </c>
      <c r="F10" s="43" t="s">
        <v>76</v>
      </c>
      <c r="G10" s="43" t="s">
        <v>914</v>
      </c>
      <c r="H10" s="44">
        <v>86.0</v>
      </c>
      <c r="I10" s="44" t="s">
        <v>886</v>
      </c>
      <c r="J10" s="43" t="s">
        <v>915</v>
      </c>
      <c r="K10" s="43" t="s">
        <v>79</v>
      </c>
      <c r="L10" s="43"/>
      <c r="M10" s="46"/>
      <c r="N10" s="47">
        <f>IFERROR(__xludf.DUMMYFUNCTION("SPLIT(H10,"","",,TRUE)"),86.0)</f>
        <v>86</v>
      </c>
      <c r="O10" s="47"/>
      <c r="P10" s="47"/>
      <c r="Q10" s="47"/>
      <c r="R10" s="47"/>
      <c r="S10" s="47"/>
      <c r="T10" s="47"/>
      <c r="U10" s="47"/>
      <c r="V10" s="47"/>
      <c r="W10" s="47"/>
      <c r="X10" s="48" t="str">
        <f>IFERROR((VLOOKUP(N10,impact_ESP!A:F,6,TRUE)),"")</f>
        <v>- Confidencialidad: Lectura de datos de aplicación: El atacante puede ser capaz de leer información sensible</v>
      </c>
      <c r="Y10" s="46" t="str">
        <f>IFERROR((VLOOKUP(O10,impact_ESP!A:F,6,TRUE)),"")</f>
        <v/>
      </c>
      <c r="Z10" s="46" t="str">
        <f>IFERROR((VLOOKUP(P10,impact_ESP!A:F,6,TRUE)),"")</f>
        <v/>
      </c>
      <c r="AA10" s="46" t="str">
        <f>IFERROR((VLOOKUP(Q10,impact_ESP!A:F,6,TRUE)),"")</f>
        <v/>
      </c>
      <c r="AB10" s="46" t="str">
        <f>IFERROR((VLOOKUP(R10,impact_ESP!A:F,6,TRUE)),"")</f>
        <v/>
      </c>
      <c r="AC10" s="46" t="str">
        <f>IFERROR((VLOOKUP(S10,impact_ESP!A:F,6,TRUE)),"")</f>
        <v/>
      </c>
      <c r="AD10" s="46" t="str">
        <f>IFERROR((VLOOKUP(T10,impact_ESP!A:F,6,TRUE)),"")</f>
        <v/>
      </c>
      <c r="AE10" s="46" t="str">
        <f>IFERROR((VLOOKUP(U10,impact_ESP!A:F,6,TRUE)),"")</f>
        <v/>
      </c>
      <c r="AF10" s="46" t="str">
        <f>IFERROR((VLOOKUP(V10,impact_ESP!A:F,6,TRUE)),"")</f>
        <v/>
      </c>
      <c r="AG10" s="46" t="str">
        <f>IFERROR((VLOOKUP(W10,impact_ESP!A:F,6,TRUE)),"")</f>
        <v/>
      </c>
      <c r="AH10" s="46" t="str">
        <f t="shared" si="1"/>
        <v>- Confidencialidad: Lectura de datos de aplicación: El atacante puede ser capaz de leer información sensible
</v>
      </c>
      <c r="AI10" s="46"/>
      <c r="AJ10" s="43"/>
      <c r="AK10" s="43"/>
    </row>
    <row r="11" ht="15.75" customHeight="1">
      <c r="A11" s="43" t="s">
        <v>33</v>
      </c>
      <c r="B11" s="49" t="s">
        <v>80</v>
      </c>
      <c r="C11" s="43" t="s">
        <v>69</v>
      </c>
      <c r="D11" s="43" t="s">
        <v>35</v>
      </c>
      <c r="E11" s="43" t="s">
        <v>916</v>
      </c>
      <c r="F11" s="43" t="s">
        <v>82</v>
      </c>
      <c r="G11" s="43" t="s">
        <v>917</v>
      </c>
      <c r="H11" s="44">
        <v>86.0</v>
      </c>
      <c r="I11" s="44" t="s">
        <v>886</v>
      </c>
      <c r="J11" s="43" t="s">
        <v>918</v>
      </c>
      <c r="K11" s="45" t="s">
        <v>919</v>
      </c>
      <c r="L11" s="43"/>
      <c r="M11" s="46"/>
      <c r="N11" s="47">
        <f>IFERROR(__xludf.DUMMYFUNCTION("SPLIT(H11,"","",,TRUE)"),86.0)</f>
        <v>86</v>
      </c>
      <c r="O11" s="47"/>
      <c r="P11" s="47"/>
      <c r="Q11" s="47"/>
      <c r="R11" s="47"/>
      <c r="S11" s="47"/>
      <c r="T11" s="47"/>
      <c r="U11" s="47"/>
      <c r="V11" s="47"/>
      <c r="W11" s="47"/>
      <c r="X11" s="48" t="str">
        <f>IFERROR((VLOOKUP(N11,impact_ESP!A:F,6,TRUE)),"")</f>
        <v>- Confidencialidad: Lectura de datos de aplicación: El atacante puede ser capaz de leer información sensible</v>
      </c>
      <c r="Y11" s="46" t="str">
        <f>IFERROR((VLOOKUP(O11,impact_ESP!A:F,6,TRUE)),"")</f>
        <v/>
      </c>
      <c r="Z11" s="46" t="str">
        <f>IFERROR((VLOOKUP(P11,impact_ESP!A:F,6,TRUE)),"")</f>
        <v/>
      </c>
      <c r="AA11" s="46" t="str">
        <f>IFERROR((VLOOKUP(Q11,impact_ESP!A:F,6,TRUE)),"")</f>
        <v/>
      </c>
      <c r="AB11" s="46" t="str">
        <f>IFERROR((VLOOKUP(R11,impact_ESP!A:F,6,TRUE)),"")</f>
        <v/>
      </c>
      <c r="AC11" s="46" t="str">
        <f>IFERROR((VLOOKUP(S11,impact_ESP!A:F,6,TRUE)),"")</f>
        <v/>
      </c>
      <c r="AD11" s="46" t="str">
        <f>IFERROR((VLOOKUP(T11,impact_ESP!A:F,6,TRUE)),"")</f>
        <v/>
      </c>
      <c r="AE11" s="46" t="str">
        <f>IFERROR((VLOOKUP(U11,impact_ESP!A:F,6,TRUE)),"")</f>
        <v/>
      </c>
      <c r="AF11" s="46" t="str">
        <f>IFERROR((VLOOKUP(V11,impact_ESP!A:F,6,TRUE)),"")</f>
        <v/>
      </c>
      <c r="AG11" s="46" t="str">
        <f>IFERROR((VLOOKUP(W11,impact_ESP!A:F,6,TRUE)),"")</f>
        <v/>
      </c>
      <c r="AH11" s="46" t="str">
        <f t="shared" si="1"/>
        <v>- Confidencialidad: Lectura de datos de aplicación: El atacante puede ser capaz de leer información sensible
</v>
      </c>
      <c r="AI11" s="46"/>
      <c r="AJ11" s="43"/>
      <c r="AK11" s="43"/>
    </row>
    <row r="12" ht="15.75" customHeight="1">
      <c r="A12" s="43" t="s">
        <v>33</v>
      </c>
      <c r="B12" s="49" t="s">
        <v>86</v>
      </c>
      <c r="C12" s="43" t="s">
        <v>69</v>
      </c>
      <c r="D12" s="43" t="s">
        <v>35</v>
      </c>
      <c r="E12" s="43" t="s">
        <v>920</v>
      </c>
      <c r="F12" s="43" t="s">
        <v>88</v>
      </c>
      <c r="G12" s="43" t="s">
        <v>921</v>
      </c>
      <c r="H12" s="44">
        <v>86.0</v>
      </c>
      <c r="I12" s="44" t="s">
        <v>886</v>
      </c>
      <c r="J12" s="43" t="s">
        <v>922</v>
      </c>
      <c r="K12" s="43" t="s">
        <v>91</v>
      </c>
      <c r="L12" s="43"/>
      <c r="M12" s="46"/>
      <c r="N12" s="47">
        <f>IFERROR(__xludf.DUMMYFUNCTION("SPLIT(H12,"","",,TRUE)"),86.0)</f>
        <v>86</v>
      </c>
      <c r="O12" s="47"/>
      <c r="P12" s="47"/>
      <c r="Q12" s="47"/>
      <c r="R12" s="47"/>
      <c r="S12" s="47"/>
      <c r="T12" s="47"/>
      <c r="U12" s="47"/>
      <c r="V12" s="47"/>
      <c r="W12" s="47"/>
      <c r="X12" s="48" t="str">
        <f>IFERROR((VLOOKUP(N12,impact_ESP!A:F,6,TRUE)),"")</f>
        <v>- Confidencialidad: Lectura de datos de aplicación: El atacante puede ser capaz de leer información sensible</v>
      </c>
      <c r="Y12" s="46" t="str">
        <f>IFERROR((VLOOKUP(O12,impact_ESP!A:F,6,TRUE)),"")</f>
        <v/>
      </c>
      <c r="Z12" s="46" t="str">
        <f>IFERROR((VLOOKUP(P12,impact_ESP!A:F,6,TRUE)),"")</f>
        <v/>
      </c>
      <c r="AA12" s="46" t="str">
        <f>IFERROR((VLOOKUP(Q12,impact_ESP!A:F,6,TRUE)),"")</f>
        <v/>
      </c>
      <c r="AB12" s="46" t="str">
        <f>IFERROR((VLOOKUP(R12,impact_ESP!A:F,6,TRUE)),"")</f>
        <v/>
      </c>
      <c r="AC12" s="46" t="str">
        <f>IFERROR((VLOOKUP(S12,impact_ESP!A:F,6,TRUE)),"")</f>
        <v/>
      </c>
      <c r="AD12" s="46" t="str">
        <f>IFERROR((VLOOKUP(T12,impact_ESP!A:F,6,TRUE)),"")</f>
        <v/>
      </c>
      <c r="AE12" s="46" t="str">
        <f>IFERROR((VLOOKUP(U12,impact_ESP!A:F,6,TRUE)),"")</f>
        <v/>
      </c>
      <c r="AF12" s="46" t="str">
        <f>IFERROR((VLOOKUP(V12,impact_ESP!A:F,6,TRUE)),"")</f>
        <v/>
      </c>
      <c r="AG12" s="46" t="str">
        <f>IFERROR((VLOOKUP(W12,impact_ESP!A:F,6,TRUE)),"")</f>
        <v/>
      </c>
      <c r="AH12" s="46" t="str">
        <f t="shared" si="1"/>
        <v>- Confidencialidad: Lectura de datos de aplicación: El atacante puede ser capaz de leer información sensible
</v>
      </c>
      <c r="AI12" s="46"/>
      <c r="AJ12" s="43"/>
      <c r="AK12" s="43"/>
    </row>
    <row r="13" ht="15.75" customHeight="1">
      <c r="A13" s="50" t="s">
        <v>92</v>
      </c>
      <c r="B13" s="50" t="s">
        <v>93</v>
      </c>
      <c r="C13" s="50"/>
      <c r="D13" s="43" t="s">
        <v>35</v>
      </c>
      <c r="E13" s="51" t="s">
        <v>923</v>
      </c>
      <c r="F13" s="51">
        <v>798.0</v>
      </c>
      <c r="G13" s="51" t="s">
        <v>924</v>
      </c>
      <c r="H13" s="52" t="s">
        <v>96</v>
      </c>
      <c r="I13" s="52" t="s">
        <v>925</v>
      </c>
      <c r="J13" s="51" t="s">
        <v>926</v>
      </c>
      <c r="K13" s="51" t="s">
        <v>99</v>
      </c>
      <c r="L13" s="51"/>
      <c r="M13" s="53"/>
      <c r="N13" s="47">
        <f>IFERROR(__xludf.DUMMYFUNCTION("SPLIT(H13,"","",,TRUE)"),4.0)</f>
        <v>4</v>
      </c>
      <c r="O13" s="47">
        <f>IFERROR(__xludf.DUMMYFUNCTION("""COMPUTED_VALUE"""),8.0)</f>
        <v>8</v>
      </c>
      <c r="P13" s="47"/>
      <c r="Q13" s="47"/>
      <c r="R13" s="47"/>
      <c r="S13" s="47"/>
      <c r="T13" s="47"/>
      <c r="U13" s="47"/>
      <c r="V13" s="47"/>
      <c r="W13" s="47"/>
      <c r="X13" s="48" t="str">
        <f>IFERROR((VLOOKUP(N13,impact_ESP!A:F,6,TRUE)),"")</f>
        <v>- Control de acceso: Bypass de mecanismo de protección: Si se utilizan contraseñas codificadas, es casi seguro que usuarios malintencionados obtendrán acceso a la cuenta en cuestión.</v>
      </c>
      <c r="Y13" s="46" t="str">
        <f>IFERROR((VLOOKUP(O13,impact_ESP!A:F,6,TRUE)),"")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Z13" s="46" t="str">
        <f>IFERROR((VLOOKUP(P13,impact_ESP!A:F,6,TRUE)),"")</f>
        <v/>
      </c>
      <c r="AA13" s="46" t="str">
        <f>IFERROR((VLOOKUP(Q13,impact_ESP!A:F,6,TRUE)),"")</f>
        <v/>
      </c>
      <c r="AB13" s="46" t="str">
        <f>IFERROR((VLOOKUP(R13,impact_ESP!A:F,6,TRUE)),"")</f>
        <v/>
      </c>
      <c r="AC13" s="46" t="str">
        <f>IFERROR((VLOOKUP(S13,impact_ESP!A:F,6,TRUE)),"")</f>
        <v/>
      </c>
      <c r="AD13" s="46" t="str">
        <f>IFERROR((VLOOKUP(T13,impact_ESP!A:F,6,TRUE)),"")</f>
        <v/>
      </c>
      <c r="AE13" s="46" t="str">
        <f>IFERROR((VLOOKUP(U13,impact_ESP!A:F,6,TRUE)),"")</f>
        <v/>
      </c>
      <c r="AF13" s="46" t="str">
        <f>IFERROR((VLOOKUP(V13,impact_ESP!A:F,6,TRUE)),"")</f>
        <v/>
      </c>
      <c r="AG13" s="46" t="str">
        <f>IFERROR((VLOOKUP(W13,impact_ESP!A:F,6,TRUE)),"")</f>
        <v/>
      </c>
      <c r="AH13" s="46" t="str">
        <f t="shared" si="1"/>
        <v>- Control de acceso: Bypass de mecanismo de protección: Si se utilizan contraseñas codificadas, es casi seguro que usuarios malintencionados obtendrán acceso a la cuenta en cuestión.
-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13" s="53"/>
      <c r="AJ13" s="51"/>
      <c r="AK13" s="51"/>
    </row>
    <row r="14" ht="15.75" customHeight="1">
      <c r="A14" s="43" t="s">
        <v>33</v>
      </c>
      <c r="B14" s="43"/>
      <c r="C14" s="43" t="s">
        <v>69</v>
      </c>
      <c r="D14" s="43" t="s">
        <v>35</v>
      </c>
      <c r="E14" s="43" t="s">
        <v>927</v>
      </c>
      <c r="F14" s="43">
        <v>200.0</v>
      </c>
      <c r="G14" s="43" t="s">
        <v>928</v>
      </c>
      <c r="H14" s="44">
        <v>86.0</v>
      </c>
      <c r="I14" s="44" t="s">
        <v>886</v>
      </c>
      <c r="J14" s="43" t="s">
        <v>929</v>
      </c>
      <c r="K14" s="45" t="s">
        <v>930</v>
      </c>
      <c r="L14" s="43"/>
      <c r="M14" s="46"/>
      <c r="N14" s="47">
        <f>IFERROR(__xludf.DUMMYFUNCTION("SPLIT(H14,"","",,TRUE)"),86.0)</f>
        <v>86</v>
      </c>
      <c r="O14" s="47"/>
      <c r="P14" s="47"/>
      <c r="Q14" s="47"/>
      <c r="R14" s="47"/>
      <c r="S14" s="47"/>
      <c r="T14" s="47"/>
      <c r="U14" s="47"/>
      <c r="V14" s="47"/>
      <c r="W14" s="47"/>
      <c r="X14" s="48" t="str">
        <f>IFERROR((VLOOKUP(N14,impact_ESP!A:F,6,TRUE)),"")</f>
        <v>- Confidencialidad: Lectura de datos de aplicación: El atacante puede ser capaz de leer información sensible</v>
      </c>
      <c r="Y14" s="46" t="str">
        <f>IFERROR((VLOOKUP(O14,impact_ESP!A:F,6,TRUE)),"")</f>
        <v/>
      </c>
      <c r="Z14" s="46" t="str">
        <f>IFERROR((VLOOKUP(P14,impact_ESP!A:F,6,TRUE)),"")</f>
        <v/>
      </c>
      <c r="AA14" s="46" t="str">
        <f>IFERROR((VLOOKUP(Q14,impact_ESP!A:F,6,TRUE)),"")</f>
        <v/>
      </c>
      <c r="AB14" s="46" t="str">
        <f>IFERROR((VLOOKUP(R14,impact_ESP!A:F,6,TRUE)),"")</f>
        <v/>
      </c>
      <c r="AC14" s="46" t="str">
        <f>IFERROR((VLOOKUP(S14,impact_ESP!A:F,6,TRUE)),"")</f>
        <v/>
      </c>
      <c r="AD14" s="46" t="str">
        <f>IFERROR((VLOOKUP(T14,impact_ESP!A:F,6,TRUE)),"")</f>
        <v/>
      </c>
      <c r="AE14" s="46" t="str">
        <f>IFERROR((VLOOKUP(U14,impact_ESP!A:F,6,TRUE)),"")</f>
        <v/>
      </c>
      <c r="AF14" s="46" t="str">
        <f>IFERROR((VLOOKUP(V14,impact_ESP!A:F,6,TRUE)),"")</f>
        <v/>
      </c>
      <c r="AG14" s="46" t="str">
        <f>IFERROR((VLOOKUP(W14,impact_ESP!A:F,6,TRUE)),"")</f>
        <v/>
      </c>
      <c r="AH14" s="46" t="str">
        <f t="shared" si="1"/>
        <v>- Confidencialidad: Lectura de datos de aplicación: El atacante puede ser capaz de leer información sensible
</v>
      </c>
      <c r="AI14" s="46"/>
      <c r="AJ14" s="43"/>
      <c r="AK14" s="43"/>
    </row>
    <row r="15" ht="15.75" customHeight="1">
      <c r="A15" s="43" t="s">
        <v>33</v>
      </c>
      <c r="B15" s="43"/>
      <c r="C15" s="43" t="s">
        <v>47</v>
      </c>
      <c r="D15" s="43" t="s">
        <v>35</v>
      </c>
      <c r="E15" s="43" t="s">
        <v>931</v>
      </c>
      <c r="F15" s="43">
        <v>200.0</v>
      </c>
      <c r="G15" s="43" t="s">
        <v>932</v>
      </c>
      <c r="H15" s="44">
        <v>86.0</v>
      </c>
      <c r="I15" s="44" t="s">
        <v>886</v>
      </c>
      <c r="J15" s="43" t="s">
        <v>933</v>
      </c>
      <c r="K15" s="45" t="s">
        <v>934</v>
      </c>
      <c r="L15" s="43"/>
      <c r="M15" s="46"/>
      <c r="N15" s="47">
        <f>IFERROR(__xludf.DUMMYFUNCTION("SPLIT(H15,"","",,TRUE)"),86.0)</f>
        <v>86</v>
      </c>
      <c r="O15" s="47"/>
      <c r="P15" s="47"/>
      <c r="Q15" s="47"/>
      <c r="R15" s="47"/>
      <c r="S15" s="47"/>
      <c r="T15" s="47"/>
      <c r="U15" s="47"/>
      <c r="V15" s="47"/>
      <c r="W15" s="47"/>
      <c r="X15" s="48" t="str">
        <f>IFERROR((VLOOKUP(N15,impact_ESP!A:F,6,TRUE)),"")</f>
        <v>- Confidencialidad: Lectura de datos de aplicación: El atacante puede ser capaz de leer información sensible</v>
      </c>
      <c r="Y15" s="46" t="str">
        <f>IFERROR((VLOOKUP(O15,impact_ESP!A:F,6,TRUE)),"")</f>
        <v/>
      </c>
      <c r="Z15" s="46" t="str">
        <f>IFERROR((VLOOKUP(P15,impact_ESP!A:F,6,TRUE)),"")</f>
        <v/>
      </c>
      <c r="AA15" s="46" t="str">
        <f>IFERROR((VLOOKUP(Q15,impact_ESP!A:F,6,TRUE)),"")</f>
        <v/>
      </c>
      <c r="AB15" s="46" t="str">
        <f>IFERROR((VLOOKUP(R15,impact_ESP!A:F,6,TRUE)),"")</f>
        <v/>
      </c>
      <c r="AC15" s="46" t="str">
        <f>IFERROR((VLOOKUP(S15,impact_ESP!A:F,6,TRUE)),"")</f>
        <v/>
      </c>
      <c r="AD15" s="46" t="str">
        <f>IFERROR((VLOOKUP(T15,impact_ESP!A:F,6,TRUE)),"")</f>
        <v/>
      </c>
      <c r="AE15" s="46" t="str">
        <f>IFERROR((VLOOKUP(U15,impact_ESP!A:F,6,TRUE)),"")</f>
        <v/>
      </c>
      <c r="AF15" s="46" t="str">
        <f>IFERROR((VLOOKUP(V15,impact_ESP!A:F,6,TRUE)),"")</f>
        <v/>
      </c>
      <c r="AG15" s="46" t="str">
        <f>IFERROR((VLOOKUP(W15,impact_ESP!A:F,6,TRUE)),"")</f>
        <v/>
      </c>
      <c r="AH15" s="46" t="str">
        <f t="shared" si="1"/>
        <v>- Confidencialidad: Lectura de datos de aplicación: El atacante puede ser capaz de leer información sensible
</v>
      </c>
      <c r="AI15" s="46"/>
      <c r="AJ15" s="43"/>
      <c r="AK15" s="43"/>
    </row>
    <row r="16" ht="15.75" customHeight="1">
      <c r="A16" s="43" t="s">
        <v>108</v>
      </c>
      <c r="B16" s="43"/>
      <c r="C16" s="43" t="s">
        <v>47</v>
      </c>
      <c r="D16" s="43" t="s">
        <v>35</v>
      </c>
      <c r="E16" s="43" t="s">
        <v>935</v>
      </c>
      <c r="F16" s="43">
        <v>538.0</v>
      </c>
      <c r="G16" s="43" t="s">
        <v>936</v>
      </c>
      <c r="H16" s="44">
        <v>86.0</v>
      </c>
      <c r="I16" s="44" t="s">
        <v>886</v>
      </c>
      <c r="J16" s="43" t="s">
        <v>937</v>
      </c>
      <c r="K16" s="45" t="s">
        <v>938</v>
      </c>
      <c r="L16" s="43"/>
      <c r="M16" s="46"/>
      <c r="N16" s="47">
        <f>IFERROR(__xludf.DUMMYFUNCTION("SPLIT(H16,"","",,TRUE)"),86.0)</f>
        <v>86</v>
      </c>
      <c r="O16" s="47"/>
      <c r="P16" s="47"/>
      <c r="Q16" s="47"/>
      <c r="R16" s="47"/>
      <c r="S16" s="47"/>
      <c r="T16" s="47"/>
      <c r="U16" s="47"/>
      <c r="V16" s="47"/>
      <c r="W16" s="47"/>
      <c r="X16" s="48" t="str">
        <f>IFERROR((VLOOKUP(N16,impact_ESP!A:F,6,TRUE)),"")</f>
        <v>- Confidencialidad: Lectura de datos de aplicación: El atacante puede ser capaz de leer información sensible</v>
      </c>
      <c r="Y16" s="46" t="str">
        <f>IFERROR((VLOOKUP(O16,impact_ESP!A:F,6,TRUE)),"")</f>
        <v/>
      </c>
      <c r="Z16" s="46" t="str">
        <f>IFERROR((VLOOKUP(P16,impact_ESP!A:F,6,TRUE)),"")</f>
        <v/>
      </c>
      <c r="AA16" s="46" t="str">
        <f>IFERROR((VLOOKUP(Q16,impact_ESP!A:F,6,TRUE)),"")</f>
        <v/>
      </c>
      <c r="AB16" s="46" t="str">
        <f>IFERROR((VLOOKUP(R16,impact_ESP!A:F,6,TRUE)),"")</f>
        <v/>
      </c>
      <c r="AC16" s="46" t="str">
        <f>IFERROR((VLOOKUP(S16,impact_ESP!A:F,6,TRUE)),"")</f>
        <v/>
      </c>
      <c r="AD16" s="46" t="str">
        <f>IFERROR((VLOOKUP(T16,impact_ESP!A:F,6,TRUE)),"")</f>
        <v/>
      </c>
      <c r="AE16" s="46" t="str">
        <f>IFERROR((VLOOKUP(U16,impact_ESP!A:F,6,TRUE)),"")</f>
        <v/>
      </c>
      <c r="AF16" s="46" t="str">
        <f>IFERROR((VLOOKUP(V16,impact_ESP!A:F,6,TRUE)),"")</f>
        <v/>
      </c>
      <c r="AG16" s="46" t="str">
        <f>IFERROR((VLOOKUP(W16,impact_ESP!A:F,6,TRUE)),"")</f>
        <v/>
      </c>
      <c r="AH16" s="46" t="str">
        <f t="shared" si="1"/>
        <v>- Confidencialidad: Lectura de datos de aplicación: El atacante puede ser capaz de leer información sensible
</v>
      </c>
      <c r="AI16" s="46"/>
      <c r="AJ16" s="43"/>
      <c r="AK16" s="43"/>
    </row>
    <row r="17" ht="15.75" customHeight="1">
      <c r="A17" s="43" t="s">
        <v>108</v>
      </c>
      <c r="B17" s="49" t="s">
        <v>113</v>
      </c>
      <c r="C17" s="43" t="s">
        <v>47</v>
      </c>
      <c r="D17" s="43" t="s">
        <v>35</v>
      </c>
      <c r="E17" s="43" t="s">
        <v>939</v>
      </c>
      <c r="F17" s="43">
        <v>548.0</v>
      </c>
      <c r="G17" s="43" t="s">
        <v>940</v>
      </c>
      <c r="H17" s="44">
        <v>48.0</v>
      </c>
      <c r="I17" s="44" t="s">
        <v>941</v>
      </c>
      <c r="J17" s="43" t="s">
        <v>942</v>
      </c>
      <c r="K17" s="45" t="s">
        <v>943</v>
      </c>
      <c r="L17" s="43"/>
      <c r="M17" s="46"/>
      <c r="N17" s="47">
        <f>IFERROR(__xludf.DUMMYFUNCTION("SPLIT(H17,"","",,TRUE)"),48.0)</f>
        <v>48</v>
      </c>
      <c r="O17" s="47"/>
      <c r="P17" s="47"/>
      <c r="Q17" s="47"/>
      <c r="R17" s="47"/>
      <c r="S17" s="47"/>
      <c r="T17" s="47"/>
      <c r="U17" s="47"/>
      <c r="V17" s="47"/>
      <c r="W17" s="47"/>
      <c r="X17" s="48" t="str">
        <f>IFERROR((VLOOKUP(N17,impact_ESP!A:F,6,TRUE)),"")</f>
        <v>- Confidencialidad: Lectura de ficheros o directorios: Exponer el contenido de un directorio puede hacer que un atacante acceda al código fuente o proporcionarle información útil para idear exploits, como las horas de creación de los archivos o cualquier información que pueda estar codificada en los nombres de los archivos. El listado de directorios también puede comprometer datos privados o confidenciales.</v>
      </c>
      <c r="Y17" s="46" t="str">
        <f>IFERROR((VLOOKUP(O17,impact_ESP!A:F,6,TRUE)),"")</f>
        <v/>
      </c>
      <c r="Z17" s="46" t="str">
        <f>IFERROR((VLOOKUP(P17,impact_ESP!A:F,6,TRUE)),"")</f>
        <v/>
      </c>
      <c r="AA17" s="46" t="str">
        <f>IFERROR((VLOOKUP(Q17,impact_ESP!A:F,6,TRUE)),"")</f>
        <v/>
      </c>
      <c r="AB17" s="46" t="str">
        <f>IFERROR((VLOOKUP(R17,impact_ESP!A:F,6,TRUE)),"")</f>
        <v/>
      </c>
      <c r="AC17" s="46" t="str">
        <f>IFERROR((VLOOKUP(S17,impact_ESP!A:F,6,TRUE)),"")</f>
        <v/>
      </c>
      <c r="AD17" s="46" t="str">
        <f>IFERROR((VLOOKUP(T17,impact_ESP!A:F,6,TRUE)),"")</f>
        <v/>
      </c>
      <c r="AE17" s="46" t="str">
        <f>IFERROR((VLOOKUP(U17,impact_ESP!A:F,6,TRUE)),"")</f>
        <v/>
      </c>
      <c r="AF17" s="46" t="str">
        <f>IFERROR((VLOOKUP(V17,impact_ESP!A:F,6,TRUE)),"")</f>
        <v/>
      </c>
      <c r="AG17" s="46" t="str">
        <f>IFERROR((VLOOKUP(W17,impact_ESP!A:F,6,TRUE)),"")</f>
        <v/>
      </c>
      <c r="AH17" s="46" t="str">
        <f t="shared" si="1"/>
        <v>- Confidencialidad: Lectura de ficheros o directorios: Exponer el contenido de un directorio puede hacer que un atacante acceda al código fuente o proporcionarle información útil para idear exploits, como las horas de creación de los archivos o cualquier información que pueda estar codificada en los nombres de los archivos. El listado de directorios también puede comprometer datos privados o confidenciales.
</v>
      </c>
      <c r="AI17" s="46"/>
      <c r="AJ17" s="43"/>
      <c r="AK17" s="43"/>
    </row>
    <row r="18" ht="15.75" customHeight="1">
      <c r="A18" s="43" t="s">
        <v>119</v>
      </c>
      <c r="B18" s="49" t="s">
        <v>120</v>
      </c>
      <c r="C18" s="43" t="s">
        <v>121</v>
      </c>
      <c r="D18" s="43" t="s">
        <v>122</v>
      </c>
      <c r="E18" s="43" t="s">
        <v>944</v>
      </c>
      <c r="F18" s="43" t="s">
        <v>124</v>
      </c>
      <c r="G18" s="43" t="s">
        <v>945</v>
      </c>
      <c r="H18" s="44">
        <v>37.0</v>
      </c>
      <c r="I18" s="44" t="s">
        <v>946</v>
      </c>
      <c r="J18" s="43" t="s">
        <v>947</v>
      </c>
      <c r="K18" s="43" t="s">
        <v>128</v>
      </c>
      <c r="L18" s="43"/>
      <c r="M18" s="46"/>
      <c r="N18" s="47">
        <f>IFERROR(__xludf.DUMMYFUNCTION("SPLIT(H18,"","",,TRUE)"),37.0)</f>
        <v>37</v>
      </c>
      <c r="O18" s="47"/>
      <c r="P18" s="47"/>
      <c r="Q18" s="47"/>
      <c r="R18" s="47"/>
      <c r="S18" s="47"/>
      <c r="T18" s="47"/>
      <c r="U18" s="47"/>
      <c r="V18" s="47"/>
      <c r="W18" s="47"/>
      <c r="X18" s="48" t="str">
        <f>IFERROR((VLOOKUP(N18,impact_ESP!A:F,6,TRUE)),"")</f>
        <v>- Confidencialidad: Lectura de datos de aplicación: Un atacante puede ser capaz de descifrar los datos utilizando ataques de fuerza bruta.</v>
      </c>
      <c r="Y18" s="46" t="str">
        <f>IFERROR((VLOOKUP(O18,impact_ESP!A:F,6,TRUE)),"")</f>
        <v/>
      </c>
      <c r="Z18" s="46" t="str">
        <f>IFERROR((VLOOKUP(P18,impact_ESP!A:F,6,TRUE)),"")</f>
        <v/>
      </c>
      <c r="AA18" s="46" t="str">
        <f>IFERROR((VLOOKUP(Q18,impact_ESP!A:F,6,TRUE)),"")</f>
        <v/>
      </c>
      <c r="AB18" s="46" t="str">
        <f>IFERROR((VLOOKUP(R18,impact_ESP!A:F,6,TRUE)),"")</f>
        <v/>
      </c>
      <c r="AC18" s="46" t="str">
        <f>IFERROR((VLOOKUP(S18,impact_ESP!A:F,6,TRUE)),"")</f>
        <v/>
      </c>
      <c r="AD18" s="46" t="str">
        <f>IFERROR((VLOOKUP(T18,impact_ESP!A:F,6,TRUE)),"")</f>
        <v/>
      </c>
      <c r="AE18" s="46" t="str">
        <f>IFERROR((VLOOKUP(U18,impact_ESP!A:F,6,TRUE)),"")</f>
        <v/>
      </c>
      <c r="AF18" s="46" t="str">
        <f>IFERROR((VLOOKUP(V18,impact_ESP!A:F,6,TRUE)),"")</f>
        <v/>
      </c>
      <c r="AG18" s="46" t="str">
        <f>IFERROR((VLOOKUP(W18,impact_ESP!A:F,6,TRUE)),"")</f>
        <v/>
      </c>
      <c r="AH18" s="46" t="str">
        <f t="shared" si="1"/>
        <v>- Confidencialidad: Lectura de datos de aplicación: Un atacante puede ser capaz de descifrar los datos utilizando ataques de fuerza bruta.
</v>
      </c>
      <c r="AI18" s="46"/>
      <c r="AJ18" s="43"/>
      <c r="AK18" s="43"/>
    </row>
    <row r="19" ht="15.75" customHeight="1">
      <c r="A19" s="43" t="s">
        <v>119</v>
      </c>
      <c r="B19" s="43"/>
      <c r="C19" s="43" t="s">
        <v>121</v>
      </c>
      <c r="D19" s="43" t="s">
        <v>122</v>
      </c>
      <c r="E19" s="43" t="s">
        <v>948</v>
      </c>
      <c r="F19" s="43" t="s">
        <v>130</v>
      </c>
      <c r="G19" s="43" t="s">
        <v>949</v>
      </c>
      <c r="H19" s="44">
        <v>86.0</v>
      </c>
      <c r="I19" s="44" t="s">
        <v>886</v>
      </c>
      <c r="J19" s="43" t="s">
        <v>947</v>
      </c>
      <c r="K19" s="45" t="s">
        <v>950</v>
      </c>
      <c r="L19" s="43"/>
      <c r="M19" s="46"/>
      <c r="N19" s="47">
        <f>IFERROR(__xludf.DUMMYFUNCTION("SPLIT(H19,"","",,TRUE)"),86.0)</f>
        <v>86</v>
      </c>
      <c r="O19" s="47"/>
      <c r="P19" s="47"/>
      <c r="Q19" s="47"/>
      <c r="R19" s="47"/>
      <c r="S19" s="47"/>
      <c r="T19" s="47"/>
      <c r="U19" s="47"/>
      <c r="V19" s="47"/>
      <c r="W19" s="47"/>
      <c r="X19" s="48" t="str">
        <f>IFERROR((VLOOKUP(N19,impact_ESP!A:F,6,TRUE)),"")</f>
        <v>- Confidencialidad: Lectura de datos de aplicación: El atacante puede ser capaz de leer información sensible</v>
      </c>
      <c r="Y19" s="46" t="str">
        <f>IFERROR((VLOOKUP(O19,impact_ESP!A:F,6,TRUE)),"")</f>
        <v/>
      </c>
      <c r="Z19" s="46" t="str">
        <f>IFERROR((VLOOKUP(P19,impact_ESP!A:F,6,TRUE)),"")</f>
        <v/>
      </c>
      <c r="AA19" s="46" t="str">
        <f>IFERROR((VLOOKUP(Q19,impact_ESP!A:F,6,TRUE)),"")</f>
        <v/>
      </c>
      <c r="AB19" s="46" t="str">
        <f>IFERROR((VLOOKUP(R19,impact_ESP!A:F,6,TRUE)),"")</f>
        <v/>
      </c>
      <c r="AC19" s="46" t="str">
        <f>IFERROR((VLOOKUP(S19,impact_ESP!A:F,6,TRUE)),"")</f>
        <v/>
      </c>
      <c r="AD19" s="46" t="str">
        <f>IFERROR((VLOOKUP(T19,impact_ESP!A:F,6,TRUE)),"")</f>
        <v/>
      </c>
      <c r="AE19" s="46" t="str">
        <f>IFERROR((VLOOKUP(U19,impact_ESP!A:F,6,TRUE)),"")</f>
        <v/>
      </c>
      <c r="AF19" s="46" t="str">
        <f>IFERROR((VLOOKUP(V19,impact_ESP!A:F,6,TRUE)),"")</f>
        <v/>
      </c>
      <c r="AG19" s="46" t="str">
        <f>IFERROR((VLOOKUP(W19,impact_ESP!A:F,6,TRUE)),"")</f>
        <v/>
      </c>
      <c r="AH19" s="46" t="str">
        <f t="shared" si="1"/>
        <v>- Confidencialidad: Lectura de datos de aplicación: El atacante puede ser capaz de leer información sensible
</v>
      </c>
      <c r="AI19" s="46"/>
      <c r="AJ19" s="43"/>
      <c r="AK19" s="43"/>
    </row>
    <row r="20" ht="15.75" customHeight="1">
      <c r="A20" s="43" t="s">
        <v>119</v>
      </c>
      <c r="B20" s="49" t="s">
        <v>133</v>
      </c>
      <c r="C20" s="43" t="s">
        <v>134</v>
      </c>
      <c r="D20" s="43" t="s">
        <v>122</v>
      </c>
      <c r="E20" s="43" t="s">
        <v>951</v>
      </c>
      <c r="F20" s="43" t="s">
        <v>136</v>
      </c>
      <c r="G20" s="43" t="s">
        <v>952</v>
      </c>
      <c r="H20" s="44" t="s">
        <v>138</v>
      </c>
      <c r="I20" s="44" t="s">
        <v>953</v>
      </c>
      <c r="J20" s="43" t="s">
        <v>954</v>
      </c>
      <c r="K20" s="45" t="s">
        <v>955</v>
      </c>
      <c r="L20" s="43"/>
      <c r="M20" s="46"/>
      <c r="N20" s="47">
        <f>IFERROR(__xludf.DUMMYFUNCTION("SPLIT(H20,"","",,TRUE)"),86.0)</f>
        <v>86</v>
      </c>
      <c r="O20" s="47">
        <f>IFERROR(__xludf.DUMMYFUNCTION("""COMPUTED_VALUE"""),22.0)</f>
        <v>22</v>
      </c>
      <c r="P20" s="47"/>
      <c r="Q20" s="47"/>
      <c r="R20" s="47"/>
      <c r="S20" s="47"/>
      <c r="T20" s="47"/>
      <c r="U20" s="47"/>
      <c r="V20" s="47"/>
      <c r="W20" s="47"/>
      <c r="X20" s="48" t="str">
        <f>IFERROR((VLOOKUP(N20,impact_ESP!A:F,6,TRUE)),"")</f>
        <v>- Confidencialidad: Lectura de datos de aplicación: El atacante puede ser capaz de leer información sensible</v>
      </c>
      <c r="Y20" s="46" t="str">
        <f>IFERROR((VLOOKUP(O20,impact_ESP!A:F,6,TRUE)),"")</f>
        <v>-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v>
      </c>
      <c r="Z20" s="46" t="str">
        <f>IFERROR((VLOOKUP(P20,impact_ESP!A:F,6,TRUE)),"")</f>
        <v/>
      </c>
      <c r="AA20" s="46" t="str">
        <f>IFERROR((VLOOKUP(Q20,impact_ESP!A:F,6,TRUE)),"")</f>
        <v/>
      </c>
      <c r="AB20" s="46" t="str">
        <f>IFERROR((VLOOKUP(R20,impact_ESP!A:F,6,TRUE)),"")</f>
        <v/>
      </c>
      <c r="AC20" s="46" t="str">
        <f>IFERROR((VLOOKUP(S20,impact_ESP!A:F,6,TRUE)),"")</f>
        <v/>
      </c>
      <c r="AD20" s="46" t="str">
        <f>IFERROR((VLOOKUP(T20,impact_ESP!A:F,6,TRUE)),"")</f>
        <v/>
      </c>
      <c r="AE20" s="46" t="str">
        <f>IFERROR((VLOOKUP(U20,impact_ESP!A:F,6,TRUE)),"")</f>
        <v/>
      </c>
      <c r="AF20" s="46" t="str">
        <f>IFERROR((VLOOKUP(V20,impact_ESP!A:F,6,TRUE)),"")</f>
        <v/>
      </c>
      <c r="AG20" s="46" t="str">
        <f>IFERROR((VLOOKUP(W20,impact_ESP!A:F,6,TRUE)),"")</f>
        <v/>
      </c>
      <c r="AH20" s="46" t="str">
        <f t="shared" si="1"/>
        <v>- Confidencialidad: Lectura de datos de aplicación: El atacante puede ser capaz de leer información sensible
-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
</v>
      </c>
      <c r="AI20" s="46"/>
      <c r="AJ20" s="43"/>
      <c r="AK20" s="43"/>
    </row>
    <row r="21" ht="15.75" customHeight="1">
      <c r="A21" s="43" t="s">
        <v>119</v>
      </c>
      <c r="B21" s="43"/>
      <c r="C21" s="43" t="s">
        <v>142</v>
      </c>
      <c r="D21" s="43" t="s">
        <v>122</v>
      </c>
      <c r="E21" s="43" t="s">
        <v>956</v>
      </c>
      <c r="F21" s="43">
        <v>326.0</v>
      </c>
      <c r="G21" s="43" t="s">
        <v>957</v>
      </c>
      <c r="H21" s="44">
        <v>86.0</v>
      </c>
      <c r="I21" s="44" t="s">
        <v>886</v>
      </c>
      <c r="J21" s="43" t="s">
        <v>958</v>
      </c>
      <c r="K21" s="45" t="s">
        <v>959</v>
      </c>
      <c r="L21" s="43"/>
      <c r="M21" s="46"/>
      <c r="N21" s="47">
        <f>IFERROR(__xludf.DUMMYFUNCTION("SPLIT(H21,"","",,TRUE)"),86.0)</f>
        <v>86</v>
      </c>
      <c r="O21" s="47"/>
      <c r="P21" s="47"/>
      <c r="Q21" s="47"/>
      <c r="R21" s="47"/>
      <c r="S21" s="47"/>
      <c r="T21" s="47"/>
      <c r="U21" s="47"/>
      <c r="V21" s="47"/>
      <c r="W21" s="47"/>
      <c r="X21" s="48" t="str">
        <f>IFERROR((VLOOKUP(N21,impact_ESP!A:F,6,TRUE)),"")</f>
        <v>- Confidencialidad: Lectura de datos de aplicación: El atacante puede ser capaz de leer información sensible</v>
      </c>
      <c r="Y21" s="46" t="str">
        <f>IFERROR((VLOOKUP(O21,impact_ESP!A:F,6,TRUE)),"")</f>
        <v/>
      </c>
      <c r="Z21" s="46" t="str">
        <f>IFERROR((VLOOKUP(P21,impact_ESP!A:F,6,TRUE)),"")</f>
        <v/>
      </c>
      <c r="AA21" s="46" t="str">
        <f>IFERROR((VLOOKUP(Q21,impact_ESP!A:F,6,TRUE)),"")</f>
        <v/>
      </c>
      <c r="AB21" s="46" t="str">
        <f>IFERROR((VLOOKUP(R21,impact_ESP!A:F,6,TRUE)),"")</f>
        <v/>
      </c>
      <c r="AC21" s="46" t="str">
        <f>IFERROR((VLOOKUP(S21,impact_ESP!A:F,6,TRUE)),"")</f>
        <v/>
      </c>
      <c r="AD21" s="46" t="str">
        <f>IFERROR((VLOOKUP(T21,impact_ESP!A:F,6,TRUE)),"")</f>
        <v/>
      </c>
      <c r="AE21" s="46" t="str">
        <f>IFERROR((VLOOKUP(U21,impact_ESP!A:F,6,TRUE)),"")</f>
        <v/>
      </c>
      <c r="AF21" s="46" t="str">
        <f>IFERROR((VLOOKUP(V21,impact_ESP!A:F,6,TRUE)),"")</f>
        <v/>
      </c>
      <c r="AG21" s="46" t="str">
        <f>IFERROR((VLOOKUP(W21,impact_ESP!A:F,6,TRUE)),"")</f>
        <v/>
      </c>
      <c r="AH21" s="46" t="str">
        <f t="shared" si="1"/>
        <v>- Confidencialidad: Lectura de datos de aplicación: El atacante puede ser capaz de leer información sensible
</v>
      </c>
      <c r="AI21" s="46"/>
      <c r="AJ21" s="43"/>
      <c r="AK21" s="43"/>
    </row>
    <row r="22" ht="15.75" customHeight="1">
      <c r="A22" s="43" t="s">
        <v>119</v>
      </c>
      <c r="B22" s="43"/>
      <c r="C22" s="43" t="s">
        <v>142</v>
      </c>
      <c r="D22" s="43" t="s">
        <v>122</v>
      </c>
      <c r="E22" s="43" t="s">
        <v>960</v>
      </c>
      <c r="F22" s="43">
        <v>310.0</v>
      </c>
      <c r="G22" s="43" t="s">
        <v>961</v>
      </c>
      <c r="H22" s="44">
        <v>86.0</v>
      </c>
      <c r="I22" s="44" t="s">
        <v>886</v>
      </c>
      <c r="J22" s="43" t="s">
        <v>962</v>
      </c>
      <c r="K22" s="45" t="s">
        <v>963</v>
      </c>
      <c r="L22" s="43"/>
      <c r="M22" s="46"/>
      <c r="N22" s="47">
        <f>IFERROR(__xludf.DUMMYFUNCTION("SPLIT(H22,"","",,TRUE)"),86.0)</f>
        <v>86</v>
      </c>
      <c r="O22" s="47"/>
      <c r="P22" s="47"/>
      <c r="Q22" s="47"/>
      <c r="R22" s="47"/>
      <c r="S22" s="47"/>
      <c r="T22" s="47"/>
      <c r="U22" s="47"/>
      <c r="V22" s="47"/>
      <c r="W22" s="47"/>
      <c r="X22" s="48" t="str">
        <f>IFERROR((VLOOKUP(N22,impact_ESP!A:F,6,TRUE)),"")</f>
        <v>- Confidencialidad: Lectura de datos de aplicación: El atacante puede ser capaz de leer información sensible</v>
      </c>
      <c r="Y22" s="46" t="str">
        <f>IFERROR((VLOOKUP(O22,impact_ESP!A:F,6,TRUE)),"")</f>
        <v/>
      </c>
      <c r="Z22" s="46" t="str">
        <f>IFERROR((VLOOKUP(P22,impact_ESP!A:F,6,TRUE)),"")</f>
        <v/>
      </c>
      <c r="AA22" s="46" t="str">
        <f>IFERROR((VLOOKUP(Q22,impact_ESP!A:F,6,TRUE)),"")</f>
        <v/>
      </c>
      <c r="AB22" s="46" t="str">
        <f>IFERROR((VLOOKUP(R22,impact_ESP!A:F,6,TRUE)),"")</f>
        <v/>
      </c>
      <c r="AC22" s="46" t="str">
        <f>IFERROR((VLOOKUP(S22,impact_ESP!A:F,6,TRUE)),"")</f>
        <v/>
      </c>
      <c r="AD22" s="46" t="str">
        <f>IFERROR((VLOOKUP(T22,impact_ESP!A:F,6,TRUE)),"")</f>
        <v/>
      </c>
      <c r="AE22" s="46" t="str">
        <f>IFERROR((VLOOKUP(U22,impact_ESP!A:F,6,TRUE)),"")</f>
        <v/>
      </c>
      <c r="AF22" s="46" t="str">
        <f>IFERROR((VLOOKUP(V22,impact_ESP!A:F,6,TRUE)),"")</f>
        <v/>
      </c>
      <c r="AG22" s="46" t="str">
        <f>IFERROR((VLOOKUP(W22,impact_ESP!A:F,6,TRUE)),"")</f>
        <v/>
      </c>
      <c r="AH22" s="46" t="str">
        <f t="shared" si="1"/>
        <v>- Confidencialidad: Lectura de datos de aplicación: El atacante puede ser capaz de leer información sensible
</v>
      </c>
      <c r="AI22" s="46"/>
      <c r="AJ22" s="43"/>
      <c r="AK22" s="43"/>
    </row>
    <row r="23" ht="15.75" customHeight="1">
      <c r="A23" s="43" t="s">
        <v>119</v>
      </c>
      <c r="B23" s="43"/>
      <c r="C23" s="43" t="s">
        <v>151</v>
      </c>
      <c r="D23" s="43" t="s">
        <v>122</v>
      </c>
      <c r="E23" s="43" t="s">
        <v>964</v>
      </c>
      <c r="F23" s="43">
        <v>16.0</v>
      </c>
      <c r="G23" s="43" t="s">
        <v>965</v>
      </c>
      <c r="H23" s="44">
        <v>79.0</v>
      </c>
      <c r="I23" s="44" t="s">
        <v>966</v>
      </c>
      <c r="J23" s="43" t="s">
        <v>967</v>
      </c>
      <c r="K23" s="45" t="s">
        <v>968</v>
      </c>
      <c r="L23" s="43"/>
      <c r="M23" s="46"/>
      <c r="N23" s="47">
        <f>IFERROR(__xludf.DUMMYFUNCTION("SPLIT(H23,"","",,TRUE)"),79.0)</f>
        <v>79</v>
      </c>
      <c r="O23" s="47"/>
      <c r="P23" s="47"/>
      <c r="Q23" s="47"/>
      <c r="R23" s="47"/>
      <c r="S23" s="47"/>
      <c r="T23" s="47"/>
      <c r="U23" s="47"/>
      <c r="V23" s="47"/>
      <c r="W23" s="47"/>
      <c r="X23" s="48" t="str">
        <f>IFERROR((VLOOKUP(N23,impact_ESP!A:F,6,TRUE)),"")</f>
        <v>- Otro: Impacto técnico: Varía según el contexto</v>
      </c>
      <c r="Y23" s="46" t="str">
        <f>IFERROR((VLOOKUP(O23,impact_ESP!A:F,6,TRUE)),"")</f>
        <v/>
      </c>
      <c r="Z23" s="46" t="str">
        <f>IFERROR((VLOOKUP(P23,impact_ESP!A:F,6,TRUE)),"")</f>
        <v/>
      </c>
      <c r="AA23" s="46" t="str">
        <f>IFERROR((VLOOKUP(Q23,impact_ESP!A:F,6,TRUE)),"")</f>
        <v/>
      </c>
      <c r="AB23" s="46" t="str">
        <f>IFERROR((VLOOKUP(R23,impact_ESP!A:F,6,TRUE)),"")</f>
        <v/>
      </c>
      <c r="AC23" s="46" t="str">
        <f>IFERROR((VLOOKUP(S23,impact_ESP!A:F,6,TRUE)),"")</f>
        <v/>
      </c>
      <c r="AD23" s="46" t="str">
        <f>IFERROR((VLOOKUP(T23,impact_ESP!A:F,6,TRUE)),"")</f>
        <v/>
      </c>
      <c r="AE23" s="46" t="str">
        <f>IFERROR((VLOOKUP(U23,impact_ESP!A:F,6,TRUE)),"")</f>
        <v/>
      </c>
      <c r="AF23" s="46" t="str">
        <f>IFERROR((VLOOKUP(V23,impact_ESP!A:F,6,TRUE)),"")</f>
        <v/>
      </c>
      <c r="AG23" s="46" t="str">
        <f>IFERROR((VLOOKUP(W23,impact_ESP!A:F,6,TRUE)),"")</f>
        <v/>
      </c>
      <c r="AH23" s="46" t="str">
        <f t="shared" si="1"/>
        <v>- Otro: Impacto técnico: Varía según el contexto
</v>
      </c>
      <c r="AI23" s="46"/>
      <c r="AJ23" s="43"/>
      <c r="AK23" s="43"/>
    </row>
    <row r="24" ht="15.75" customHeight="1">
      <c r="A24" s="50" t="s">
        <v>157</v>
      </c>
      <c r="B24" s="50" t="s">
        <v>158</v>
      </c>
      <c r="C24" s="50"/>
      <c r="D24" s="43" t="s">
        <v>122</v>
      </c>
      <c r="E24" s="51" t="s">
        <v>969</v>
      </c>
      <c r="F24" s="51">
        <v>299.0</v>
      </c>
      <c r="G24" s="51" t="s">
        <v>970</v>
      </c>
      <c r="H24" s="52" t="s">
        <v>161</v>
      </c>
      <c r="I24" s="52" t="s">
        <v>971</v>
      </c>
      <c r="J24" s="51" t="s">
        <v>972</v>
      </c>
      <c r="K24" s="51" t="s">
        <v>164</v>
      </c>
      <c r="L24" s="51"/>
      <c r="M24" s="53"/>
      <c r="N24" s="47">
        <f>IFERROR(__xludf.DUMMYFUNCTION("SPLIT(H24,"","",,TRUE)"),107.0)</f>
        <v>107</v>
      </c>
      <c r="O24" s="54">
        <f>IFERROR(__xludf.DUMMYFUNCTION("""COMPUTED_VALUE"""),65.0)</f>
        <v>65</v>
      </c>
      <c r="P24" s="54">
        <f>IFERROR(__xludf.DUMMYFUNCTION("""COMPUTED_VALUE"""),40.0)</f>
        <v>40</v>
      </c>
      <c r="Q24" s="54"/>
      <c r="R24" s="54"/>
      <c r="S24" s="54"/>
      <c r="T24" s="54"/>
      <c r="U24" s="54"/>
      <c r="V24" s="54"/>
      <c r="W24" s="54"/>
      <c r="X24" s="48" t="str">
        <f>IFERROR((VLOOKUP(N24,impact_ESP!A:F,6,TRUE)),"")</f>
        <v>- Control de acceso: Obtención de privilegios o suplantación de identidad: La confianza puede asignarse a una entidad que no es quien dice ser.</v>
      </c>
      <c r="Y24" s="46" t="str">
        <f>IFERROR((VLOOKUP(O24,impact_ESP!A:F,6,TRUE)),"")</f>
        <v>- Otro: Otros: Pueden integrarse datos procedentes de una fuente no fiable (y posiblemente maliciosa).</v>
      </c>
      <c r="Z24" s="46" t="str">
        <f>IFERROR((VLOOKUP(P24,impact_ESP!A:F,6,TRUE)),"")</f>
        <v>- Confidencialidad: Lectura de datos de aplicación: Los datos pueden ser revelados a una entidad que se haga pasar por una entidad de confianza, lo que da lugar a la divulgación de información.</v>
      </c>
      <c r="AA24" s="46" t="str">
        <f>IFERROR((VLOOKUP(Q24,impact_ESP!A:F,6,TRUE)),"")</f>
        <v/>
      </c>
      <c r="AB24" s="46" t="str">
        <f>IFERROR((VLOOKUP(R24,impact_ESP!A:F,6,TRUE)),"")</f>
        <v/>
      </c>
      <c r="AC24" s="46" t="str">
        <f>IFERROR((VLOOKUP(S24,impact_ESP!A:F,6,TRUE)),"")</f>
        <v/>
      </c>
      <c r="AD24" s="46" t="str">
        <f>IFERROR((VLOOKUP(T24,impact_ESP!A:F,6,TRUE)),"")</f>
        <v/>
      </c>
      <c r="AE24" s="46" t="str">
        <f>IFERROR((VLOOKUP(U24,impact_ESP!A:F,6,TRUE)),"")</f>
        <v/>
      </c>
      <c r="AF24" s="46" t="str">
        <f>IFERROR((VLOOKUP(V24,impact_ESP!A:F,6,TRUE)),"")</f>
        <v/>
      </c>
      <c r="AG24" s="46" t="str">
        <f>IFERROR((VLOOKUP(W24,impact_ESP!A:F,6,TRUE)),"")</f>
        <v/>
      </c>
      <c r="AH24" s="46" t="str">
        <f t="shared" si="1"/>
        <v>- Control de acceso: Obtención de privilegios o suplantación de identidad: La confianza puede asignarse a una entidad que no es quien dice ser.
- Otro: Otros: Pueden integrarse datos procedentes de una fuente no fiable (y posiblemente maliciosa).
- Confidencialidad: Lectura de datos de aplicación: Los datos pueden ser revelados a una entidad que se haga pasar por una entidad de confianza, lo que da lugar a la divulgación de información.
</v>
      </c>
      <c r="AI24" s="53"/>
      <c r="AJ24" s="51"/>
      <c r="AK24" s="51"/>
    </row>
    <row r="25" ht="15.75" customHeight="1">
      <c r="A25" s="50" t="s">
        <v>165</v>
      </c>
      <c r="B25" s="50" t="s">
        <v>166</v>
      </c>
      <c r="C25" s="50"/>
      <c r="D25" s="43" t="s">
        <v>122</v>
      </c>
      <c r="E25" s="51" t="s">
        <v>973</v>
      </c>
      <c r="F25" s="51">
        <v>299.0</v>
      </c>
      <c r="G25" s="51" t="s">
        <v>974</v>
      </c>
      <c r="H25" s="52" t="s">
        <v>161</v>
      </c>
      <c r="I25" s="52" t="s">
        <v>971</v>
      </c>
      <c r="J25" s="51" t="s">
        <v>975</v>
      </c>
      <c r="K25" s="55" t="s">
        <v>976</v>
      </c>
      <c r="L25" s="51"/>
      <c r="M25" s="53"/>
      <c r="N25" s="47">
        <f>IFERROR(__xludf.DUMMYFUNCTION("SPLIT(H25,"","",,TRUE)"),107.0)</f>
        <v>107</v>
      </c>
      <c r="O25" s="54">
        <f>IFERROR(__xludf.DUMMYFUNCTION("""COMPUTED_VALUE"""),65.0)</f>
        <v>65</v>
      </c>
      <c r="P25" s="54">
        <f>IFERROR(__xludf.DUMMYFUNCTION("""COMPUTED_VALUE"""),40.0)</f>
        <v>40</v>
      </c>
      <c r="Q25" s="54"/>
      <c r="R25" s="54"/>
      <c r="S25" s="54"/>
      <c r="T25" s="54"/>
      <c r="U25" s="54"/>
      <c r="V25" s="54"/>
      <c r="W25" s="54"/>
      <c r="X25" s="48" t="str">
        <f>IFERROR((VLOOKUP(N25,impact_ESP!A:F,6,TRUE)),"")</f>
        <v>- Control de acceso: Obtención de privilegios o suplantación de identidad: La confianza puede asignarse a una entidad que no es quien dice ser.</v>
      </c>
      <c r="Y25" s="46" t="str">
        <f>IFERROR((VLOOKUP(O25,impact_ESP!A:F,6,TRUE)),"")</f>
        <v>- Otro: Otros: Pueden integrarse datos procedentes de una fuente no fiable (y posiblemente maliciosa).</v>
      </c>
      <c r="Z25" s="46" t="str">
        <f>IFERROR((VLOOKUP(P25,impact_ESP!A:F,6,TRUE)),"")</f>
        <v>- Confidencialidad: Lectura de datos de aplicación: Los datos pueden ser revelados a una entidad que se haga pasar por una entidad de confianza, lo que da lugar a la divulgación de información.</v>
      </c>
      <c r="AA25" s="46" t="str">
        <f>IFERROR((VLOOKUP(Q25,impact_ESP!A:F,6,TRUE)),"")</f>
        <v/>
      </c>
      <c r="AB25" s="46" t="str">
        <f>IFERROR((VLOOKUP(R25,impact_ESP!A:F,6,TRUE)),"")</f>
        <v/>
      </c>
      <c r="AC25" s="46" t="str">
        <f>IFERROR((VLOOKUP(S25,impact_ESP!A:F,6,TRUE)),"")</f>
        <v/>
      </c>
      <c r="AD25" s="46" t="str">
        <f>IFERROR((VLOOKUP(T25,impact_ESP!A:F,6,TRUE)),"")</f>
        <v/>
      </c>
      <c r="AE25" s="46" t="str">
        <f>IFERROR((VLOOKUP(U25,impact_ESP!A:F,6,TRUE)),"")</f>
        <v/>
      </c>
      <c r="AF25" s="46" t="str">
        <f>IFERROR((VLOOKUP(V25,impact_ESP!A:F,6,TRUE)),"")</f>
        <v/>
      </c>
      <c r="AG25" s="46" t="str">
        <f>IFERROR((VLOOKUP(W25,impact_ESP!A:F,6,TRUE)),"")</f>
        <v/>
      </c>
      <c r="AH25" s="46" t="str">
        <f t="shared" si="1"/>
        <v>- Control de acceso: Obtención de privilegios o suplantación de identidad: La confianza puede asignarse a una entidad que no es quien dice ser.
- Otro: Otros: Pueden integrarse datos procedentes de una fuente no fiable (y posiblemente maliciosa).
- Confidencialidad: Lectura de datos de aplicación: Los datos pueden ser revelados a una entidad que se haga pasar por una entidad de confianza, lo que da lugar a la divulgación de información.
</v>
      </c>
      <c r="AI25" s="53"/>
      <c r="AJ25" s="51"/>
      <c r="AK25" s="51"/>
    </row>
    <row r="26" ht="15.75" customHeight="1">
      <c r="A26" s="43" t="s">
        <v>157</v>
      </c>
      <c r="B26" s="49" t="s">
        <v>171</v>
      </c>
      <c r="C26" s="43"/>
      <c r="D26" s="43" t="s">
        <v>172</v>
      </c>
      <c r="E26" s="43" t="s">
        <v>977</v>
      </c>
      <c r="F26" s="43">
        <v>306.0</v>
      </c>
      <c r="G26" s="43" t="s">
        <v>978</v>
      </c>
      <c r="H26" s="44">
        <v>66.0</v>
      </c>
      <c r="I26" s="44" t="s">
        <v>979</v>
      </c>
      <c r="J26" s="43" t="s">
        <v>980</v>
      </c>
      <c r="K26" s="43" t="s">
        <v>177</v>
      </c>
      <c r="L26" s="43"/>
      <c r="M26" s="46"/>
      <c r="N26" s="47">
        <f>IFERROR(__xludf.DUMMYFUNCTION("SPLIT(H26,"","",,TRUE)"),66.0)</f>
        <v>66</v>
      </c>
      <c r="O26" s="47"/>
      <c r="P26" s="47"/>
      <c r="Q26" s="47"/>
      <c r="R26" s="47"/>
      <c r="S26" s="47"/>
      <c r="T26" s="47"/>
      <c r="U26" s="47"/>
      <c r="V26" s="47"/>
      <c r="W26" s="47"/>
      <c r="X26" s="48" t="str">
        <f>IFERROR((VLOOKUP(N26,impact_ESP!A:F,6,TRUE)),"")</f>
        <v>-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v>
      </c>
      <c r="Y26" s="46" t="str">
        <f>IFERROR((VLOOKUP(O26,impact_ESP!A:F,6,TRUE)),"")</f>
        <v/>
      </c>
      <c r="Z26" s="46" t="str">
        <f>IFERROR((VLOOKUP(P26,impact_ESP!A:F,6,TRUE)),"")</f>
        <v/>
      </c>
      <c r="AA26" s="46" t="str">
        <f>IFERROR((VLOOKUP(Q26,impact_ESP!A:F,6,TRUE)),"")</f>
        <v/>
      </c>
      <c r="AB26" s="46" t="str">
        <f>IFERROR((VLOOKUP(R26,impact_ESP!A:F,6,TRUE)),"")</f>
        <v/>
      </c>
      <c r="AC26" s="46" t="str">
        <f>IFERROR((VLOOKUP(S26,impact_ESP!A:F,6,TRUE)),"")</f>
        <v/>
      </c>
      <c r="AD26" s="46" t="str">
        <f>IFERROR((VLOOKUP(T26,impact_ESP!A:F,6,TRUE)),"")</f>
        <v/>
      </c>
      <c r="AE26" s="46" t="str">
        <f>IFERROR((VLOOKUP(U26,impact_ESP!A:F,6,TRUE)),"")</f>
        <v/>
      </c>
      <c r="AF26" s="46" t="str">
        <f>IFERROR((VLOOKUP(V26,impact_ESP!A:F,6,TRUE)),"")</f>
        <v/>
      </c>
      <c r="AG26" s="46" t="str">
        <f>IFERROR((VLOOKUP(W26,impact_ESP!A:F,6,TRUE)),"")</f>
        <v/>
      </c>
      <c r="AH26" s="46" t="str">
        <f t="shared" si="1"/>
        <v>-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
</v>
      </c>
      <c r="AI26" s="46"/>
      <c r="AJ26" s="43"/>
      <c r="AK26" s="43"/>
    </row>
    <row r="27" ht="15.75" customHeight="1">
      <c r="A27" s="43" t="s">
        <v>33</v>
      </c>
      <c r="B27" s="43"/>
      <c r="C27" s="43" t="s">
        <v>178</v>
      </c>
      <c r="D27" s="43" t="s">
        <v>172</v>
      </c>
      <c r="E27" s="43" t="s">
        <v>981</v>
      </c>
      <c r="F27" s="43">
        <v>477.0</v>
      </c>
      <c r="G27" s="43" t="s">
        <v>982</v>
      </c>
      <c r="H27" s="44">
        <v>97.0</v>
      </c>
      <c r="I27" s="44" t="s">
        <v>983</v>
      </c>
      <c r="J27" s="43" t="s">
        <v>984</v>
      </c>
      <c r="K27" s="45" t="s">
        <v>985</v>
      </c>
      <c r="L27" s="43"/>
      <c r="M27" s="46"/>
      <c r="N27" s="47">
        <f>IFERROR(__xludf.DUMMYFUNCTION("SPLIT(H27,"","",,TRUE)"),97.0)</f>
        <v>97</v>
      </c>
      <c r="O27" s="47"/>
      <c r="P27" s="47"/>
      <c r="Q27" s="47"/>
      <c r="R27" s="47"/>
      <c r="S27" s="47"/>
      <c r="T27" s="47"/>
      <c r="U27" s="47"/>
      <c r="V27" s="47"/>
      <c r="W27" s="47"/>
      <c r="X27" s="48" t="str">
        <f>IFERROR((VLOOKUP(N27,impact_ESP!A:F,6,TRUE)),"")</f>
        <v>- Otro: Degradación de calidad: El atacante está utilizando una función que no se actualiza</v>
      </c>
      <c r="Y27" s="46" t="str">
        <f>IFERROR((VLOOKUP(O27,impact_ESP!A:F,6,TRUE)),"")</f>
        <v/>
      </c>
      <c r="Z27" s="46" t="str">
        <f>IFERROR((VLOOKUP(P27,impact_ESP!A:F,6,TRUE)),"")</f>
        <v/>
      </c>
      <c r="AA27" s="46" t="str">
        <f>IFERROR((VLOOKUP(Q27,impact_ESP!A:F,6,TRUE)),"")</f>
        <v/>
      </c>
      <c r="AB27" s="46" t="str">
        <f>IFERROR((VLOOKUP(R27,impact_ESP!A:F,6,TRUE)),"")</f>
        <v/>
      </c>
      <c r="AC27" s="46" t="str">
        <f>IFERROR((VLOOKUP(S27,impact_ESP!A:F,6,TRUE)),"")</f>
        <v/>
      </c>
      <c r="AD27" s="46" t="str">
        <f>IFERROR((VLOOKUP(T27,impact_ESP!A:F,6,TRUE)),"")</f>
        <v/>
      </c>
      <c r="AE27" s="46" t="str">
        <f>IFERROR((VLOOKUP(U27,impact_ESP!A:F,6,TRUE)),"")</f>
        <v/>
      </c>
      <c r="AF27" s="46" t="str">
        <f>IFERROR((VLOOKUP(V27,impact_ESP!A:F,6,TRUE)),"")</f>
        <v/>
      </c>
      <c r="AG27" s="46" t="str">
        <f>IFERROR((VLOOKUP(W27,impact_ESP!A:F,6,TRUE)),"")</f>
        <v/>
      </c>
      <c r="AH27" s="46" t="str">
        <f t="shared" si="1"/>
        <v>- Otro: Degradación de calidad: El atacante está utilizando una función que no se actualiza
</v>
      </c>
      <c r="AI27" s="46"/>
      <c r="AJ27" s="43"/>
      <c r="AK27" s="43"/>
    </row>
    <row r="28" ht="15.75" customHeight="1">
      <c r="A28" s="43" t="s">
        <v>33</v>
      </c>
      <c r="B28" s="49" t="s">
        <v>184</v>
      </c>
      <c r="C28" s="43" t="s">
        <v>178</v>
      </c>
      <c r="D28" s="43" t="s">
        <v>172</v>
      </c>
      <c r="E28" s="43" t="s">
        <v>986</v>
      </c>
      <c r="F28" s="43" t="s">
        <v>186</v>
      </c>
      <c r="G28" s="43" t="s">
        <v>987</v>
      </c>
      <c r="H28" s="44">
        <v>87.0</v>
      </c>
      <c r="I28" s="44" t="s">
        <v>988</v>
      </c>
      <c r="J28" s="43" t="s">
        <v>989</v>
      </c>
      <c r="K28" s="45" t="s">
        <v>990</v>
      </c>
      <c r="L28" s="43"/>
      <c r="M28" s="46"/>
      <c r="N28" s="47">
        <f>IFERROR(__xludf.DUMMYFUNCTION("SPLIT(H28,"","",,TRUE)"),87.0)</f>
        <v>87</v>
      </c>
      <c r="O28" s="47"/>
      <c r="P28" s="47"/>
      <c r="Q28" s="47"/>
      <c r="R28" s="47"/>
      <c r="S28" s="47"/>
      <c r="T28" s="47"/>
      <c r="U28" s="47"/>
      <c r="V28" s="47"/>
      <c r="W28" s="47"/>
      <c r="X28" s="48" t="str">
        <f>IFERROR((VLOOKUP(N28,impact_ESP!A:F,6,TRUE)),"")</f>
        <v>- Otro: Mantenibilidad reducida: El atacante podría encontrar vulnerabilidades de componentes obsoletos y utilizarlas para explotar nuevos vectores de ataque.</v>
      </c>
      <c r="Y28" s="46" t="str">
        <f>IFERROR((VLOOKUP(O28,impact_ESP!A:F,6,TRUE)),"")</f>
        <v/>
      </c>
      <c r="Z28" s="46" t="str">
        <f>IFERROR((VLOOKUP(P28,impact_ESP!A:F,6,TRUE)),"")</f>
        <v/>
      </c>
      <c r="AA28" s="46" t="str">
        <f>IFERROR((VLOOKUP(Q28,impact_ESP!A:F,6,TRUE)),"")</f>
        <v/>
      </c>
      <c r="AB28" s="46" t="str">
        <f>IFERROR((VLOOKUP(R28,impact_ESP!A:F,6,TRUE)),"")</f>
        <v/>
      </c>
      <c r="AC28" s="46" t="str">
        <f>IFERROR((VLOOKUP(S28,impact_ESP!A:F,6,TRUE)),"")</f>
        <v/>
      </c>
      <c r="AD28" s="46" t="str">
        <f>IFERROR((VLOOKUP(T28,impact_ESP!A:F,6,TRUE)),"")</f>
        <v/>
      </c>
      <c r="AE28" s="46" t="str">
        <f>IFERROR((VLOOKUP(U28,impact_ESP!A:F,6,TRUE)),"")</f>
        <v/>
      </c>
      <c r="AF28" s="46" t="str">
        <f>IFERROR((VLOOKUP(V28,impact_ESP!A:F,6,TRUE)),"")</f>
        <v/>
      </c>
      <c r="AG28" s="46" t="str">
        <f>IFERROR((VLOOKUP(W28,impact_ESP!A:F,6,TRUE)),"")</f>
        <v/>
      </c>
      <c r="AH28" s="46" t="str">
        <f t="shared" si="1"/>
        <v>- Otro: Mantenibilidad reducida: El atacante podría encontrar vulnerabilidades de componentes obsoletos y utilizarlas para explotar nuevos vectores de ataque.
</v>
      </c>
      <c r="AI28" s="46"/>
      <c r="AJ28" s="43"/>
      <c r="AK28" s="43"/>
    </row>
    <row r="29" ht="15.75" customHeight="1">
      <c r="A29" s="43" t="s">
        <v>33</v>
      </c>
      <c r="B29" s="43"/>
      <c r="C29" s="43" t="s">
        <v>191</v>
      </c>
      <c r="D29" s="43" t="s">
        <v>172</v>
      </c>
      <c r="E29" s="43" t="s">
        <v>991</v>
      </c>
      <c r="F29" s="43" t="s">
        <v>193</v>
      </c>
      <c r="G29" s="43" t="s">
        <v>992</v>
      </c>
      <c r="H29" s="44">
        <v>86.0</v>
      </c>
      <c r="I29" s="44" t="s">
        <v>886</v>
      </c>
      <c r="J29" s="43" t="s">
        <v>993</v>
      </c>
      <c r="K29" s="45" t="s">
        <v>994</v>
      </c>
      <c r="L29" s="43"/>
      <c r="M29" s="46"/>
      <c r="N29" s="47">
        <f>IFERROR(__xludf.DUMMYFUNCTION("SPLIT(H29,"","",,TRUE)"),86.0)</f>
        <v>86</v>
      </c>
      <c r="O29" s="47"/>
      <c r="P29" s="47"/>
      <c r="Q29" s="47"/>
      <c r="R29" s="47"/>
      <c r="S29" s="47"/>
      <c r="T29" s="47"/>
      <c r="U29" s="47"/>
      <c r="V29" s="47"/>
      <c r="W29" s="47"/>
      <c r="X29" s="48" t="str">
        <f>IFERROR((VLOOKUP(N29,impact_ESP!A:F,6,TRUE)),"")</f>
        <v>- Confidencialidad: Lectura de datos de aplicación: El atacante puede ser capaz de leer información sensible</v>
      </c>
      <c r="Y29" s="46" t="str">
        <f>IFERROR((VLOOKUP(O29,impact_ESP!A:F,6,TRUE)),"")</f>
        <v/>
      </c>
      <c r="Z29" s="46" t="str">
        <f>IFERROR((VLOOKUP(P29,impact_ESP!A:F,6,TRUE)),"")</f>
        <v/>
      </c>
      <c r="AA29" s="46" t="str">
        <f>IFERROR((VLOOKUP(Q29,impact_ESP!A:F,6,TRUE)),"")</f>
        <v/>
      </c>
      <c r="AB29" s="46" t="str">
        <f>IFERROR((VLOOKUP(R29,impact_ESP!A:F,6,TRUE)),"")</f>
        <v/>
      </c>
      <c r="AC29" s="46" t="str">
        <f>IFERROR((VLOOKUP(S29,impact_ESP!A:F,6,TRUE)),"")</f>
        <v/>
      </c>
      <c r="AD29" s="46" t="str">
        <f>IFERROR((VLOOKUP(T29,impact_ESP!A:F,6,TRUE)),"")</f>
        <v/>
      </c>
      <c r="AE29" s="46" t="str">
        <f>IFERROR((VLOOKUP(U29,impact_ESP!A:F,6,TRUE)),"")</f>
        <v/>
      </c>
      <c r="AF29" s="46" t="str">
        <f>IFERROR((VLOOKUP(V29,impact_ESP!A:F,6,TRUE)),"")</f>
        <v/>
      </c>
      <c r="AG29" s="46" t="str">
        <f>IFERROR((VLOOKUP(W29,impact_ESP!A:F,6,TRUE)),"")</f>
        <v/>
      </c>
      <c r="AH29" s="46" t="str">
        <f t="shared" si="1"/>
        <v>- Confidencialidad: Lectura de datos de aplicación: El atacante puede ser capaz de leer información sensible
</v>
      </c>
      <c r="AI29" s="46"/>
      <c r="AJ29" s="43"/>
      <c r="AK29" s="43"/>
    </row>
    <row r="30" ht="15.75" customHeight="1">
      <c r="A30" s="43" t="s">
        <v>33</v>
      </c>
      <c r="B30" s="49" t="s">
        <v>197</v>
      </c>
      <c r="C30" s="43"/>
      <c r="D30" s="43" t="s">
        <v>172</v>
      </c>
      <c r="E30" s="43" t="s">
        <v>995</v>
      </c>
      <c r="F30" s="43" t="s">
        <v>193</v>
      </c>
      <c r="G30" s="43" t="s">
        <v>996</v>
      </c>
      <c r="H30" s="44">
        <v>86.0</v>
      </c>
      <c r="I30" s="44" t="s">
        <v>886</v>
      </c>
      <c r="J30" s="43" t="s">
        <v>997</v>
      </c>
      <c r="K30" s="45" t="s">
        <v>998</v>
      </c>
      <c r="L30" s="43"/>
      <c r="M30" s="46"/>
      <c r="N30" s="47">
        <f>IFERROR(__xludf.DUMMYFUNCTION("SPLIT(H30,"","",,TRUE)"),86.0)</f>
        <v>86</v>
      </c>
      <c r="O30" s="47"/>
      <c r="P30" s="47"/>
      <c r="Q30" s="47"/>
      <c r="R30" s="47"/>
      <c r="S30" s="47"/>
      <c r="T30" s="47"/>
      <c r="U30" s="47"/>
      <c r="V30" s="47"/>
      <c r="W30" s="47"/>
      <c r="X30" s="48" t="str">
        <f>IFERROR((VLOOKUP(N30,impact_ESP!A:F,6,TRUE)),"")</f>
        <v>- Confidencialidad: Lectura de datos de aplicación: El atacante puede ser capaz de leer información sensible</v>
      </c>
      <c r="Y30" s="46" t="str">
        <f>IFERROR((VLOOKUP(O30,impact_ESP!A:F,6,TRUE)),"")</f>
        <v/>
      </c>
      <c r="Z30" s="46" t="str">
        <f>IFERROR((VLOOKUP(P30,impact_ESP!A:F,6,TRUE)),"")</f>
        <v/>
      </c>
      <c r="AA30" s="46" t="str">
        <f>IFERROR((VLOOKUP(Q30,impact_ESP!A:F,6,TRUE)),"")</f>
        <v/>
      </c>
      <c r="AB30" s="46" t="str">
        <f>IFERROR((VLOOKUP(R30,impact_ESP!A:F,6,TRUE)),"")</f>
        <v/>
      </c>
      <c r="AC30" s="46" t="str">
        <f>IFERROR((VLOOKUP(S30,impact_ESP!A:F,6,TRUE)),"")</f>
        <v/>
      </c>
      <c r="AD30" s="46" t="str">
        <f>IFERROR((VLOOKUP(T30,impact_ESP!A:F,6,TRUE)),"")</f>
        <v/>
      </c>
      <c r="AE30" s="46" t="str">
        <f>IFERROR((VLOOKUP(U30,impact_ESP!A:F,6,TRUE)),"")</f>
        <v/>
      </c>
      <c r="AF30" s="46" t="str">
        <f>IFERROR((VLOOKUP(V30,impact_ESP!A:F,6,TRUE)),"")</f>
        <v/>
      </c>
      <c r="AG30" s="46" t="str">
        <f>IFERROR((VLOOKUP(W30,impact_ESP!A:F,6,TRUE)),"")</f>
        <v/>
      </c>
      <c r="AH30" s="46" t="str">
        <f t="shared" si="1"/>
        <v>- Confidencialidad: Lectura de datos de aplicación: El atacante puede ser capaz de leer información sensible
</v>
      </c>
      <c r="AI30" s="46"/>
      <c r="AJ30" s="43"/>
      <c r="AK30" s="43"/>
    </row>
    <row r="31" ht="15.75" customHeight="1">
      <c r="A31" s="43" t="s">
        <v>33</v>
      </c>
      <c r="B31" s="43"/>
      <c r="C31" s="43" t="s">
        <v>202</v>
      </c>
      <c r="D31" s="43" t="s">
        <v>172</v>
      </c>
      <c r="E31" s="43" t="s">
        <v>999</v>
      </c>
      <c r="F31" s="43" t="s">
        <v>204</v>
      </c>
      <c r="G31" s="43" t="s">
        <v>1000</v>
      </c>
      <c r="H31" s="44">
        <v>86.0</v>
      </c>
      <c r="I31" s="44" t="s">
        <v>886</v>
      </c>
      <c r="J31" s="43" t="s">
        <v>1001</v>
      </c>
      <c r="K31" s="45" t="s">
        <v>1002</v>
      </c>
      <c r="L31" s="43"/>
      <c r="M31" s="46"/>
      <c r="N31" s="47">
        <f>IFERROR(__xludf.DUMMYFUNCTION("SPLIT(H31,"","",,TRUE)"),86.0)</f>
        <v>86</v>
      </c>
      <c r="O31" s="47"/>
      <c r="P31" s="47"/>
      <c r="Q31" s="47"/>
      <c r="R31" s="47"/>
      <c r="S31" s="47"/>
      <c r="T31" s="47"/>
      <c r="U31" s="47"/>
      <c r="V31" s="47"/>
      <c r="W31" s="47"/>
      <c r="X31" s="48" t="str">
        <f>IFERROR((VLOOKUP(N31,impact_ESP!A:F,6,TRUE)),"")</f>
        <v>- Confidencialidad: Lectura de datos de aplicación: El atacante puede ser capaz de leer información sensible</v>
      </c>
      <c r="Y31" s="46" t="str">
        <f>IFERROR((VLOOKUP(O31,impact_ESP!A:F,6,TRUE)),"")</f>
        <v/>
      </c>
      <c r="Z31" s="46" t="str">
        <f>IFERROR((VLOOKUP(P31,impact_ESP!A:F,6,TRUE)),"")</f>
        <v/>
      </c>
      <c r="AA31" s="46" t="str">
        <f>IFERROR((VLOOKUP(Q31,impact_ESP!A:F,6,TRUE)),"")</f>
        <v/>
      </c>
      <c r="AB31" s="46" t="str">
        <f>IFERROR((VLOOKUP(R31,impact_ESP!A:F,6,TRUE)),"")</f>
        <v/>
      </c>
      <c r="AC31" s="46" t="str">
        <f>IFERROR((VLOOKUP(S31,impact_ESP!A:F,6,TRUE)),"")</f>
        <v/>
      </c>
      <c r="AD31" s="46" t="str">
        <f>IFERROR((VLOOKUP(T31,impact_ESP!A:F,6,TRUE)),"")</f>
        <v/>
      </c>
      <c r="AE31" s="46" t="str">
        <f>IFERROR((VLOOKUP(U31,impact_ESP!A:F,6,TRUE)),"")</f>
        <v/>
      </c>
      <c r="AF31" s="46" t="str">
        <f>IFERROR((VLOOKUP(V31,impact_ESP!A:F,6,TRUE)),"")</f>
        <v/>
      </c>
      <c r="AG31" s="46" t="str">
        <f>IFERROR((VLOOKUP(W31,impact_ESP!A:F,6,TRUE)),"")</f>
        <v/>
      </c>
      <c r="AH31" s="46" t="str">
        <f t="shared" si="1"/>
        <v>- Confidencialidad: Lectura de datos de aplicación: El atacante puede ser capaz de leer información sensible
</v>
      </c>
      <c r="AI31" s="46"/>
      <c r="AJ31" s="43"/>
      <c r="AK31" s="43"/>
    </row>
    <row r="32" ht="15.75" customHeight="1">
      <c r="A32" s="43" t="s">
        <v>33</v>
      </c>
      <c r="B32" s="43"/>
      <c r="C32" s="43" t="s">
        <v>208</v>
      </c>
      <c r="D32" s="43" t="s">
        <v>172</v>
      </c>
      <c r="E32" s="43" t="s">
        <v>1003</v>
      </c>
      <c r="F32" s="43" t="s">
        <v>210</v>
      </c>
      <c r="G32" s="43" t="s">
        <v>1004</v>
      </c>
      <c r="H32" s="44">
        <v>86.0</v>
      </c>
      <c r="I32" s="44" t="s">
        <v>886</v>
      </c>
      <c r="J32" s="43" t="s">
        <v>1005</v>
      </c>
      <c r="K32" s="45" t="s">
        <v>1006</v>
      </c>
      <c r="L32" s="43"/>
      <c r="M32" s="46"/>
      <c r="N32" s="47">
        <f>IFERROR(__xludf.DUMMYFUNCTION("SPLIT(H32,"","",,TRUE)"),86.0)</f>
        <v>86</v>
      </c>
      <c r="O32" s="47"/>
      <c r="P32" s="47"/>
      <c r="Q32" s="47"/>
      <c r="R32" s="47"/>
      <c r="S32" s="47"/>
      <c r="T32" s="47"/>
      <c r="U32" s="47"/>
      <c r="V32" s="47"/>
      <c r="W32" s="47"/>
      <c r="X32" s="48" t="str">
        <f>IFERROR((VLOOKUP(N32,impact_ESP!A:F,6,TRUE)),"")</f>
        <v>- Confidencialidad: Lectura de datos de aplicación: El atacante puede ser capaz de leer información sensible</v>
      </c>
      <c r="Y32" s="46" t="str">
        <f>IFERROR((VLOOKUP(O32,impact_ESP!A:F,6,TRUE)),"")</f>
        <v/>
      </c>
      <c r="Z32" s="46" t="str">
        <f>IFERROR((VLOOKUP(P32,impact_ESP!A:F,6,TRUE)),"")</f>
        <v/>
      </c>
      <c r="AA32" s="46" t="str">
        <f>IFERROR((VLOOKUP(Q32,impact_ESP!A:F,6,TRUE)),"")</f>
        <v/>
      </c>
      <c r="AB32" s="46" t="str">
        <f>IFERROR((VLOOKUP(R32,impact_ESP!A:F,6,TRUE)),"")</f>
        <v/>
      </c>
      <c r="AC32" s="46" t="str">
        <f>IFERROR((VLOOKUP(S32,impact_ESP!A:F,6,TRUE)),"")</f>
        <v/>
      </c>
      <c r="AD32" s="46" t="str">
        <f>IFERROR((VLOOKUP(T32,impact_ESP!A:F,6,TRUE)),"")</f>
        <v/>
      </c>
      <c r="AE32" s="46" t="str">
        <f>IFERROR((VLOOKUP(U32,impact_ESP!A:F,6,TRUE)),"")</f>
        <v/>
      </c>
      <c r="AF32" s="46" t="str">
        <f>IFERROR((VLOOKUP(V32,impact_ESP!A:F,6,TRUE)),"")</f>
        <v/>
      </c>
      <c r="AG32" s="46" t="str">
        <f>IFERROR((VLOOKUP(W32,impact_ESP!A:F,6,TRUE)),"")</f>
        <v/>
      </c>
      <c r="AH32" s="46" t="str">
        <f t="shared" si="1"/>
        <v>- Confidencialidad: Lectura de datos de aplicación: El atacante puede ser capaz de leer información sensible
</v>
      </c>
      <c r="AI32" s="46"/>
      <c r="AJ32" s="43"/>
      <c r="AK32" s="43"/>
    </row>
    <row r="33" ht="15.75" customHeight="1">
      <c r="A33" s="43" t="s">
        <v>33</v>
      </c>
      <c r="B33" s="49" t="s">
        <v>214</v>
      </c>
      <c r="C33" s="43" t="s">
        <v>215</v>
      </c>
      <c r="D33" s="43" t="s">
        <v>172</v>
      </c>
      <c r="E33" s="43" t="s">
        <v>1007</v>
      </c>
      <c r="F33" s="43">
        <v>16.0</v>
      </c>
      <c r="G33" s="43" t="s">
        <v>1008</v>
      </c>
      <c r="H33" s="44">
        <v>79.0</v>
      </c>
      <c r="I33" s="44" t="s">
        <v>966</v>
      </c>
      <c r="J33" s="43" t="s">
        <v>1009</v>
      </c>
      <c r="K33" s="45" t="s">
        <v>1010</v>
      </c>
      <c r="L33" s="43"/>
      <c r="M33" s="46"/>
      <c r="N33" s="47">
        <f>IFERROR(__xludf.DUMMYFUNCTION("SPLIT(H33,"","",,TRUE)"),79.0)</f>
        <v>79</v>
      </c>
      <c r="O33" s="47"/>
      <c r="P33" s="47"/>
      <c r="Q33" s="47"/>
      <c r="R33" s="47"/>
      <c r="S33" s="47"/>
      <c r="T33" s="47"/>
      <c r="U33" s="47"/>
      <c r="V33" s="47"/>
      <c r="W33" s="47"/>
      <c r="X33" s="48" t="str">
        <f>IFERROR((VLOOKUP(N33,impact_ESP!A:F,6,TRUE)),"")</f>
        <v>- Otro: Impacto técnico: Varía según el contexto</v>
      </c>
      <c r="Y33" s="46" t="str">
        <f>IFERROR((VLOOKUP(O33,impact_ESP!A:F,6,TRUE)),"")</f>
        <v/>
      </c>
      <c r="Z33" s="46" t="str">
        <f>IFERROR((VLOOKUP(P33,impact_ESP!A:F,6,TRUE)),"")</f>
        <v/>
      </c>
      <c r="AA33" s="46" t="str">
        <f>IFERROR((VLOOKUP(Q33,impact_ESP!A:F,6,TRUE)),"")</f>
        <v/>
      </c>
      <c r="AB33" s="46" t="str">
        <f>IFERROR((VLOOKUP(R33,impact_ESP!A:F,6,TRUE)),"")</f>
        <v/>
      </c>
      <c r="AC33" s="46" t="str">
        <f>IFERROR((VLOOKUP(S33,impact_ESP!A:F,6,TRUE)),"")</f>
        <v/>
      </c>
      <c r="AD33" s="46" t="str">
        <f>IFERROR((VLOOKUP(T33,impact_ESP!A:F,6,TRUE)),"")</f>
        <v/>
      </c>
      <c r="AE33" s="46" t="str">
        <f>IFERROR((VLOOKUP(U33,impact_ESP!A:F,6,TRUE)),"")</f>
        <v/>
      </c>
      <c r="AF33" s="46" t="str">
        <f>IFERROR((VLOOKUP(V33,impact_ESP!A:F,6,TRUE)),"")</f>
        <v/>
      </c>
      <c r="AG33" s="46" t="str">
        <f>IFERROR((VLOOKUP(W33,impact_ESP!A:F,6,TRUE)),"")</f>
        <v/>
      </c>
      <c r="AH33" s="46" t="str">
        <f t="shared" si="1"/>
        <v>- Otro: Impacto técnico: Varía según el contexto
</v>
      </c>
      <c r="AI33" s="46"/>
      <c r="AJ33" s="43"/>
      <c r="AK33" s="43"/>
    </row>
    <row r="34" ht="15.75" customHeight="1">
      <c r="A34" s="43" t="s">
        <v>165</v>
      </c>
      <c r="B34" s="43"/>
      <c r="C34" s="43" t="s">
        <v>220</v>
      </c>
      <c r="D34" s="43" t="s">
        <v>172</v>
      </c>
      <c r="E34" s="43" t="s">
        <v>1011</v>
      </c>
      <c r="F34" s="43" t="s">
        <v>222</v>
      </c>
      <c r="G34" s="43" t="s">
        <v>1012</v>
      </c>
      <c r="H34" s="44">
        <v>1.0</v>
      </c>
      <c r="I34" s="44" t="s">
        <v>1013</v>
      </c>
      <c r="J34" s="43" t="s">
        <v>1014</v>
      </c>
      <c r="K34" s="45" t="s">
        <v>1015</v>
      </c>
      <c r="L34" s="43"/>
      <c r="M34" s="46"/>
      <c r="N34" s="47">
        <f>IFERROR(__xludf.DUMMYFUNCTION("SPLIT(H34,"","",,TRUE)"),1.0)</f>
        <v>1</v>
      </c>
      <c r="O34" s="47"/>
      <c r="P34" s="47"/>
      <c r="Q34" s="47"/>
      <c r="R34" s="47"/>
      <c r="S34" s="47"/>
      <c r="T34" s="47"/>
      <c r="U34" s="47"/>
      <c r="V34" s="47"/>
      <c r="W34" s="47"/>
      <c r="X34" s="48" t="str">
        <f>IFERROR((VLOOKUP(N34,impact_ESP!A:F,6,TRUE)),"")</f>
        <v>- Control de acceso: Bypass de mecanismo de protección: Se pueden eludir las comprobaciones de control de acceso a datos o funciones específicas del usuario.</v>
      </c>
      <c r="Y34" s="46" t="str">
        <f>IFERROR((VLOOKUP(O34,impact_ESP!A:F,6,TRUE)),"")</f>
        <v/>
      </c>
      <c r="Z34" s="46" t="str">
        <f>IFERROR((VLOOKUP(P34,impact_ESP!A:F,6,TRUE)),"")</f>
        <v/>
      </c>
      <c r="AA34" s="46" t="str">
        <f>IFERROR((VLOOKUP(Q34,impact_ESP!A:F,6,TRUE)),"")</f>
        <v/>
      </c>
      <c r="AB34" s="46" t="str">
        <f>IFERROR((VLOOKUP(R34,impact_ESP!A:F,6,TRUE)),"")</f>
        <v/>
      </c>
      <c r="AC34" s="46" t="str">
        <f>IFERROR((VLOOKUP(S34,impact_ESP!A:F,6,TRUE)),"")</f>
        <v/>
      </c>
      <c r="AD34" s="46" t="str">
        <f>IFERROR((VLOOKUP(T34,impact_ESP!A:F,6,TRUE)),"")</f>
        <v/>
      </c>
      <c r="AE34" s="46" t="str">
        <f>IFERROR((VLOOKUP(U34,impact_ESP!A:F,6,TRUE)),"")</f>
        <v/>
      </c>
      <c r="AF34" s="46" t="str">
        <f>IFERROR((VLOOKUP(V34,impact_ESP!A:F,6,TRUE)),"")</f>
        <v/>
      </c>
      <c r="AG34" s="46" t="str">
        <f>IFERROR((VLOOKUP(W34,impact_ESP!A:F,6,TRUE)),"")</f>
        <v/>
      </c>
      <c r="AH34" s="46" t="str">
        <f t="shared" si="1"/>
        <v>- Control de acceso: Bypass de mecanismo de protección: Se pueden eludir las comprobaciones de control de acceso a datos o funciones específicas del usuario.
</v>
      </c>
      <c r="AI34" s="46"/>
      <c r="AJ34" s="43"/>
      <c r="AK34" s="43"/>
    </row>
    <row r="35" ht="15.75" customHeight="1">
      <c r="A35" s="51" t="s">
        <v>165</v>
      </c>
      <c r="B35" s="49" t="s">
        <v>227</v>
      </c>
      <c r="C35" s="51" t="s">
        <v>220</v>
      </c>
      <c r="D35" s="51" t="s">
        <v>172</v>
      </c>
      <c r="E35" s="51" t="s">
        <v>1016</v>
      </c>
      <c r="F35" s="43">
        <v>523.0</v>
      </c>
      <c r="G35" s="51" t="s">
        <v>1017</v>
      </c>
      <c r="H35" s="44">
        <v>11.0</v>
      </c>
      <c r="I35" s="44" t="s">
        <v>1018</v>
      </c>
      <c r="J35" s="51" t="s">
        <v>1019</v>
      </c>
      <c r="K35" s="55" t="s">
        <v>1020</v>
      </c>
      <c r="L35" s="51"/>
      <c r="M35" s="53"/>
      <c r="N35" s="47">
        <f>IFERROR(__xludf.DUMMYFUNCTION("SPLIT(H35,"","",,TRUE)"),11.0)</f>
        <v>11</v>
      </c>
      <c r="O35" s="47"/>
      <c r="P35" s="47"/>
      <c r="Q35" s="47"/>
      <c r="R35" s="47"/>
      <c r="S35" s="47"/>
      <c r="T35" s="47"/>
      <c r="U35" s="47"/>
      <c r="V35" s="47"/>
      <c r="W35" s="47"/>
      <c r="X35" s="48" t="str">
        <f>IFERROR((VLOOKUP(N35,impact_ESP!A:F,6,TRUE)),"")</f>
        <v>- Control de acceso: Obtención de privilegios o suplantación de identidad: Un atacante podría obtener acceso no autorizado al sistema recuperando las credenciales de autenticación de un usuario legítimo.</v>
      </c>
      <c r="Y35" s="46" t="str">
        <f>IFERROR((VLOOKUP(O35,impact_ESP!A:F,6,TRUE)),"")</f>
        <v/>
      </c>
      <c r="Z35" s="46" t="str">
        <f>IFERROR((VLOOKUP(P35,impact_ESP!A:F,6,TRUE)),"")</f>
        <v/>
      </c>
      <c r="AA35" s="46" t="str">
        <f>IFERROR((VLOOKUP(Q35,impact_ESP!A:F,6,TRUE)),"")</f>
        <v/>
      </c>
      <c r="AB35" s="46" t="str">
        <f>IFERROR((VLOOKUP(R35,impact_ESP!A:F,6,TRUE)),"")</f>
        <v/>
      </c>
      <c r="AC35" s="46" t="str">
        <f>IFERROR((VLOOKUP(S35,impact_ESP!A:F,6,TRUE)),"")</f>
        <v/>
      </c>
      <c r="AD35" s="46" t="str">
        <f>IFERROR((VLOOKUP(T35,impact_ESP!A:F,6,TRUE)),"")</f>
        <v/>
      </c>
      <c r="AE35" s="46" t="str">
        <f>IFERROR((VLOOKUP(U35,impact_ESP!A:F,6,TRUE)),"")</f>
        <v/>
      </c>
      <c r="AF35" s="46" t="str">
        <f>IFERROR((VLOOKUP(V35,impact_ESP!A:F,6,TRUE)),"")</f>
        <v/>
      </c>
      <c r="AG35" s="46" t="str">
        <f>IFERROR((VLOOKUP(W35,impact_ESP!A:F,6,TRUE)),"")</f>
        <v/>
      </c>
      <c r="AH35" s="46" t="str">
        <f t="shared" si="1"/>
        <v>- Control de acceso: Obtención de privilegios o suplantación de identidad: Un atacante podría obtener acceso no autorizado al sistema recuperando las credenciales de autenticación de un usuario legítimo.
</v>
      </c>
      <c r="AI35" s="53"/>
      <c r="AJ35" s="51"/>
      <c r="AK35" s="51"/>
    </row>
    <row r="36" ht="15.75" customHeight="1">
      <c r="A36" s="51" t="s">
        <v>165</v>
      </c>
      <c r="B36" s="49" t="s">
        <v>233</v>
      </c>
      <c r="C36" s="51" t="s">
        <v>220</v>
      </c>
      <c r="D36" s="51" t="s">
        <v>172</v>
      </c>
      <c r="E36" s="51" t="s">
        <v>1021</v>
      </c>
      <c r="F36" s="43">
        <v>346.0</v>
      </c>
      <c r="G36" s="51" t="s">
        <v>1022</v>
      </c>
      <c r="H36" s="44">
        <v>10.0</v>
      </c>
      <c r="I36" s="44" t="s">
        <v>1023</v>
      </c>
      <c r="J36" s="51" t="s">
        <v>1024</v>
      </c>
      <c r="K36" s="55" t="s">
        <v>238</v>
      </c>
      <c r="L36" s="51"/>
      <c r="M36" s="53"/>
      <c r="N36" s="47">
        <f>IFERROR(__xludf.DUMMYFUNCTION("SPLIT(H36,"","",,TRUE)"),10.0)</f>
        <v>10</v>
      </c>
      <c r="O36" s="47"/>
      <c r="P36" s="47"/>
      <c r="Q36" s="47"/>
      <c r="R36" s="47"/>
      <c r="S36" s="47"/>
      <c r="T36" s="47"/>
      <c r="U36" s="47"/>
      <c r="V36" s="47"/>
      <c r="W36" s="47"/>
      <c r="X36" s="48" t="str">
        <f>IFERROR((VLOOKUP(N36,impact_ESP!A:F,6,TRUE)),"")</f>
        <v>- Control de acceso: Obtención de privilegios o suplantación de identidad: Un atacante podría obtener privilegios modificando o leyendo datos críticos directamente, o accediendo a funcionalidades privilegiadas insuficientemente protegidas.</v>
      </c>
      <c r="Y36" s="46" t="str">
        <f>IFERROR((VLOOKUP(O36,impact_ESP!A:F,6,TRUE)),"")</f>
        <v/>
      </c>
      <c r="Z36" s="46" t="str">
        <f>IFERROR((VLOOKUP(P36,impact_ESP!A:F,6,TRUE)),"")</f>
        <v/>
      </c>
      <c r="AA36" s="46" t="str">
        <f>IFERROR((VLOOKUP(Q36,impact_ESP!A:F,6,TRUE)),"")</f>
        <v/>
      </c>
      <c r="AB36" s="46" t="str">
        <f>IFERROR((VLOOKUP(R36,impact_ESP!A:F,6,TRUE)),"")</f>
        <v/>
      </c>
      <c r="AC36" s="46" t="str">
        <f>IFERROR((VLOOKUP(S36,impact_ESP!A:F,6,TRUE)),"")</f>
        <v/>
      </c>
      <c r="AD36" s="46" t="str">
        <f>IFERROR((VLOOKUP(T36,impact_ESP!A:F,6,TRUE)),"")</f>
        <v/>
      </c>
      <c r="AE36" s="46" t="str">
        <f>IFERROR((VLOOKUP(U36,impact_ESP!A:F,6,TRUE)),"")</f>
        <v/>
      </c>
      <c r="AF36" s="46" t="str">
        <f>IFERROR((VLOOKUP(V36,impact_ESP!A:F,6,TRUE)),"")</f>
        <v/>
      </c>
      <c r="AG36" s="46" t="str">
        <f>IFERROR((VLOOKUP(W36,impact_ESP!A:F,6,TRUE)),"")</f>
        <v/>
      </c>
      <c r="AH36" s="46" t="str">
        <f t="shared" si="1"/>
        <v>- Control de acceso: Obtención de privilegios o suplantación de identidad: Un atacante podría obtener privilegios modificando o leyendo datos críticos directamente, o accediendo a funcionalidades privilegiadas insuficientemente protegidas.
</v>
      </c>
      <c r="AI36" s="53"/>
      <c r="AJ36" s="51"/>
      <c r="AK36" s="51"/>
    </row>
    <row r="37" ht="15.75" customHeight="1">
      <c r="A37" s="51" t="s">
        <v>165</v>
      </c>
      <c r="B37" s="49" t="s">
        <v>239</v>
      </c>
      <c r="C37" s="51" t="s">
        <v>220</v>
      </c>
      <c r="D37" s="51" t="s">
        <v>172</v>
      </c>
      <c r="E37" s="51" t="s">
        <v>1025</v>
      </c>
      <c r="F37" s="43">
        <v>1021.0</v>
      </c>
      <c r="G37" s="51" t="s">
        <v>1026</v>
      </c>
      <c r="H37" s="44" t="s">
        <v>242</v>
      </c>
      <c r="I37" s="44" t="s">
        <v>1027</v>
      </c>
      <c r="J37" s="51" t="s">
        <v>1028</v>
      </c>
      <c r="K37" s="55" t="s">
        <v>1029</v>
      </c>
      <c r="L37" s="51"/>
      <c r="M37" s="53"/>
      <c r="N37" s="47">
        <f>IFERROR(__xludf.DUMMYFUNCTION("SPLIT(H37,"","",,TRUE)"),10.0)</f>
        <v>10</v>
      </c>
      <c r="O37" s="47">
        <f>IFERROR(__xludf.DUMMYFUNCTION("""COMPUTED_VALUE"""),1.0)</f>
        <v>1</v>
      </c>
      <c r="P37" s="47">
        <f>IFERROR(__xludf.DUMMYFUNCTION("""COMPUTED_VALUE"""),40.0)</f>
        <v>40</v>
      </c>
      <c r="Q37" s="47">
        <f>IFERROR(__xludf.DUMMYFUNCTION("""COMPUTED_VALUE"""),22.0)</f>
        <v>22</v>
      </c>
      <c r="R37" s="47"/>
      <c r="S37" s="47"/>
      <c r="T37" s="47"/>
      <c r="U37" s="47"/>
      <c r="V37" s="47"/>
      <c r="W37" s="47"/>
      <c r="X37" s="48" t="str">
        <f>IFERROR((VLOOKUP(N37,impact_ESP!A:F,6,TRUE)),"")</f>
        <v>- Control de acceso: Obtención de privilegios o suplantación de identidad: Un atacante podría obtener privilegios modificando o leyendo datos críticos directamente, o accediendo a funcionalidades privilegiadas insuficientemente protegidas.</v>
      </c>
      <c r="Y37" s="46" t="str">
        <f>IFERROR((VLOOKUP(O37,impact_ESP!A:F,6,TRUE)),"")</f>
        <v>- Control de acceso: Bypass de mecanismo de protección: Se pueden eludir las comprobaciones de control de acceso a datos o funciones específicas del usuario.</v>
      </c>
      <c r="Z37" s="46" t="str">
        <f>IFERROR((VLOOKUP(P37,impact_ESP!A:F,6,TRUE)),"")</f>
        <v>- Confidencialidad: Lectura de datos de aplicación: Los datos pueden ser revelados a una entidad que se haga pasar por una entidad de confianza, lo que da lugar a la divulgación de información.</v>
      </c>
      <c r="AA37" s="46" t="str">
        <f>IFERROR((VLOOKUP(Q37,impact_ESP!A:F,6,TRUE)),"")</f>
        <v>-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v>
      </c>
      <c r="AB37" s="46" t="str">
        <f>IFERROR((VLOOKUP(R37,impact_ESP!A:F,6,TRUE)),"")</f>
        <v/>
      </c>
      <c r="AC37" s="46" t="str">
        <f>IFERROR((VLOOKUP(S37,impact_ESP!A:F,6,TRUE)),"")</f>
        <v/>
      </c>
      <c r="AD37" s="46" t="str">
        <f>IFERROR((VLOOKUP(T37,impact_ESP!A:F,6,TRUE)),"")</f>
        <v/>
      </c>
      <c r="AE37" s="46" t="str">
        <f>IFERROR((VLOOKUP(U37,impact_ESP!A:F,6,TRUE)),"")</f>
        <v/>
      </c>
      <c r="AF37" s="46" t="str">
        <f>IFERROR((VLOOKUP(V37,impact_ESP!A:F,6,TRUE)),"")</f>
        <v/>
      </c>
      <c r="AG37" s="46" t="str">
        <f>IFERROR((VLOOKUP(W37,impact_ESP!A:F,6,TRUE)),"")</f>
        <v/>
      </c>
      <c r="AH37" s="46" t="str">
        <f t="shared" si="1"/>
        <v>- Control de acceso: Obtención de privilegios o suplantación de identidad: Un atacante podría obtener privilegios modificando o leyendo datos críticos directamente, o accediendo a funcionalidades privilegiadas insuficientemente protegidas.
- Control de acceso: Bypass de mecanismo de protección: Se pueden eludir las comprobaciones de control de acceso a datos o funciones específicas del usuario.
- Confidencialidad: Lectura de datos de aplicación: Los datos pueden ser revelados a una entidad que se haga pasar por una entidad de confianza, lo que da lugar a la divulgación de información.
-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
</v>
      </c>
      <c r="AI37" s="53"/>
      <c r="AJ37" s="51"/>
      <c r="AK37" s="51"/>
    </row>
    <row r="38" ht="15.75" customHeight="1">
      <c r="A38" s="51" t="s">
        <v>165</v>
      </c>
      <c r="B38" s="51"/>
      <c r="C38" s="51" t="s">
        <v>220</v>
      </c>
      <c r="D38" s="51" t="s">
        <v>172</v>
      </c>
      <c r="E38" s="51" t="s">
        <v>1030</v>
      </c>
      <c r="F38" s="43">
        <v>693.0</v>
      </c>
      <c r="G38" s="51" t="s">
        <v>1031</v>
      </c>
      <c r="H38" s="52">
        <v>1.0</v>
      </c>
      <c r="I38" s="52" t="s">
        <v>1013</v>
      </c>
      <c r="J38" s="51" t="s">
        <v>1032</v>
      </c>
      <c r="K38" s="55" t="s">
        <v>1033</v>
      </c>
      <c r="L38" s="51"/>
      <c r="M38" s="53"/>
      <c r="N38" s="47">
        <f>IFERROR(__xludf.DUMMYFUNCTION("SPLIT(H38,"","",,TRUE)"),1.0)</f>
        <v>1</v>
      </c>
      <c r="O38" s="54"/>
      <c r="P38" s="54"/>
      <c r="Q38" s="54"/>
      <c r="R38" s="54"/>
      <c r="S38" s="54"/>
      <c r="T38" s="54"/>
      <c r="U38" s="54"/>
      <c r="V38" s="54"/>
      <c r="W38" s="54"/>
      <c r="X38" s="48" t="str">
        <f>IFERROR((VLOOKUP(N38,impact_ESP!A:F,6,TRUE)),"")</f>
        <v>- Control de acceso: Bypass de mecanismo de protección: Se pueden eludir las comprobaciones de control de acceso a datos o funciones específicas del usuario.</v>
      </c>
      <c r="Y38" s="46" t="str">
        <f>IFERROR((VLOOKUP(O38,impact_ESP!A:F,6,TRUE)),"")</f>
        <v/>
      </c>
      <c r="Z38" s="46" t="str">
        <f>IFERROR((VLOOKUP(P38,impact_ESP!A:F,6,TRUE)),"")</f>
        <v/>
      </c>
      <c r="AA38" s="46" t="str">
        <f>IFERROR((VLOOKUP(Q38,impact_ESP!A:F,6,TRUE)),"")</f>
        <v/>
      </c>
      <c r="AB38" s="46" t="str">
        <f>IFERROR((VLOOKUP(R38,impact_ESP!A:F,6,TRUE)),"")</f>
        <v/>
      </c>
      <c r="AC38" s="46" t="str">
        <f>IFERROR((VLOOKUP(S38,impact_ESP!A:F,6,TRUE)),"")</f>
        <v/>
      </c>
      <c r="AD38" s="46" t="str">
        <f>IFERROR((VLOOKUP(T38,impact_ESP!A:F,6,TRUE)),"")</f>
        <v/>
      </c>
      <c r="AE38" s="46" t="str">
        <f>IFERROR((VLOOKUP(U38,impact_ESP!A:F,6,TRUE)),"")</f>
        <v/>
      </c>
      <c r="AF38" s="46" t="str">
        <f>IFERROR((VLOOKUP(V38,impact_ESP!A:F,6,TRUE)),"")</f>
        <v/>
      </c>
      <c r="AG38" s="46" t="str">
        <f>IFERROR((VLOOKUP(W38,impact_ESP!A:F,6,TRUE)),"")</f>
        <v/>
      </c>
      <c r="AH38" s="46" t="str">
        <f t="shared" si="1"/>
        <v>- Control de acceso: Bypass de mecanismo de protección: Se pueden eludir las comprobaciones de control de acceso a datos o funciones específicas del usuario.
</v>
      </c>
      <c r="AI38" s="53"/>
      <c r="AJ38" s="51"/>
      <c r="AK38" s="51"/>
    </row>
    <row r="39" ht="15.75" customHeight="1">
      <c r="A39" s="51" t="s">
        <v>165</v>
      </c>
      <c r="B39" s="51"/>
      <c r="C39" s="51" t="s">
        <v>220</v>
      </c>
      <c r="D39" s="51" t="s">
        <v>172</v>
      </c>
      <c r="E39" s="51" t="s">
        <v>1034</v>
      </c>
      <c r="F39" s="43">
        <v>693.0</v>
      </c>
      <c r="G39" s="51" t="s">
        <v>1035</v>
      </c>
      <c r="H39" s="52">
        <v>1.0</v>
      </c>
      <c r="I39" s="52" t="s">
        <v>1013</v>
      </c>
      <c r="J39" s="51" t="s">
        <v>1036</v>
      </c>
      <c r="K39" s="55" t="s">
        <v>1037</v>
      </c>
      <c r="L39" s="51"/>
      <c r="M39" s="53"/>
      <c r="N39" s="47">
        <f>IFERROR(__xludf.DUMMYFUNCTION("SPLIT(H39,"","",,TRUE)"),1.0)</f>
        <v>1</v>
      </c>
      <c r="O39" s="54"/>
      <c r="P39" s="54"/>
      <c r="Q39" s="54"/>
      <c r="R39" s="54"/>
      <c r="S39" s="54"/>
      <c r="T39" s="54"/>
      <c r="U39" s="54"/>
      <c r="V39" s="54"/>
      <c r="W39" s="54"/>
      <c r="X39" s="48" t="str">
        <f>IFERROR((VLOOKUP(N39,impact_ESP!A:F,6,TRUE)),"")</f>
        <v>- Control de acceso: Bypass de mecanismo de protección: Se pueden eludir las comprobaciones de control de acceso a datos o funciones específicas del usuario.</v>
      </c>
      <c r="Y39" s="46" t="str">
        <f>IFERROR((VLOOKUP(O39,impact_ESP!A:F,6,TRUE)),"")</f>
        <v/>
      </c>
      <c r="Z39" s="46" t="str">
        <f>IFERROR((VLOOKUP(P39,impact_ESP!A:F,6,TRUE)),"")</f>
        <v/>
      </c>
      <c r="AA39" s="46" t="str">
        <f>IFERROR((VLOOKUP(Q39,impact_ESP!A:F,6,TRUE)),"")</f>
        <v/>
      </c>
      <c r="AB39" s="46" t="str">
        <f>IFERROR((VLOOKUP(R39,impact_ESP!A:F,6,TRUE)),"")</f>
        <v/>
      </c>
      <c r="AC39" s="46" t="str">
        <f>IFERROR((VLOOKUP(S39,impact_ESP!A:F,6,TRUE)),"")</f>
        <v/>
      </c>
      <c r="AD39" s="46" t="str">
        <f>IFERROR((VLOOKUP(T39,impact_ESP!A:F,6,TRUE)),"")</f>
        <v/>
      </c>
      <c r="AE39" s="46" t="str">
        <f>IFERROR((VLOOKUP(U39,impact_ESP!A:F,6,TRUE)),"")</f>
        <v/>
      </c>
      <c r="AF39" s="46" t="str">
        <f>IFERROR((VLOOKUP(V39,impact_ESP!A:F,6,TRUE)),"")</f>
        <v/>
      </c>
      <c r="AG39" s="46" t="str">
        <f>IFERROR((VLOOKUP(W39,impact_ESP!A:F,6,TRUE)),"")</f>
        <v/>
      </c>
      <c r="AH39" s="46" t="str">
        <f t="shared" si="1"/>
        <v>- Control de acceso: Bypass de mecanismo de protección: Se pueden eludir las comprobaciones de control de acceso a datos o funciones específicas del usuario.
</v>
      </c>
      <c r="AI39" s="53"/>
      <c r="AJ39" s="51"/>
      <c r="AK39" s="51"/>
    </row>
    <row r="40" ht="15.75" customHeight="1">
      <c r="A40" s="51" t="s">
        <v>165</v>
      </c>
      <c r="B40" s="51"/>
      <c r="C40" s="51" t="s">
        <v>220</v>
      </c>
      <c r="D40" s="51" t="s">
        <v>172</v>
      </c>
      <c r="E40" s="51" t="s">
        <v>1038</v>
      </c>
      <c r="F40" s="43">
        <v>693.0</v>
      </c>
      <c r="G40" s="51" t="s">
        <v>1039</v>
      </c>
      <c r="H40" s="52">
        <v>1.0</v>
      </c>
      <c r="I40" s="52" t="s">
        <v>1013</v>
      </c>
      <c r="J40" s="51" t="s">
        <v>1040</v>
      </c>
      <c r="K40" s="55" t="s">
        <v>1041</v>
      </c>
      <c r="L40" s="51"/>
      <c r="M40" s="53"/>
      <c r="N40" s="47">
        <f>IFERROR(__xludf.DUMMYFUNCTION("SPLIT(H40,"","",,TRUE)"),1.0)</f>
        <v>1</v>
      </c>
      <c r="O40" s="54"/>
      <c r="P40" s="54"/>
      <c r="Q40" s="54"/>
      <c r="R40" s="54"/>
      <c r="S40" s="54"/>
      <c r="T40" s="54"/>
      <c r="U40" s="54"/>
      <c r="V40" s="54"/>
      <c r="W40" s="54"/>
      <c r="X40" s="48" t="str">
        <f>IFERROR((VLOOKUP(N40,impact_ESP!A:F,6,TRUE)),"")</f>
        <v>- Control de acceso: Bypass de mecanismo de protección: Se pueden eludir las comprobaciones de control de acceso a datos o funciones específicas del usuario.</v>
      </c>
      <c r="Y40" s="46" t="str">
        <f>IFERROR((VLOOKUP(O40,impact_ESP!A:F,6,TRUE)),"")</f>
        <v/>
      </c>
      <c r="Z40" s="46" t="str">
        <f>IFERROR((VLOOKUP(P40,impact_ESP!A:F,6,TRUE)),"")</f>
        <v/>
      </c>
      <c r="AA40" s="46" t="str">
        <f>IFERROR((VLOOKUP(Q40,impact_ESP!A:F,6,TRUE)),"")</f>
        <v/>
      </c>
      <c r="AB40" s="46" t="str">
        <f>IFERROR((VLOOKUP(R40,impact_ESP!A:F,6,TRUE)),"")</f>
        <v/>
      </c>
      <c r="AC40" s="46" t="str">
        <f>IFERROR((VLOOKUP(S40,impact_ESP!A:F,6,TRUE)),"")</f>
        <v/>
      </c>
      <c r="AD40" s="46" t="str">
        <f>IFERROR((VLOOKUP(T40,impact_ESP!A:F,6,TRUE)),"")</f>
        <v/>
      </c>
      <c r="AE40" s="46" t="str">
        <f>IFERROR((VLOOKUP(U40,impact_ESP!A:F,6,TRUE)),"")</f>
        <v/>
      </c>
      <c r="AF40" s="46" t="str">
        <f>IFERROR((VLOOKUP(V40,impact_ESP!A:F,6,TRUE)),"")</f>
        <v/>
      </c>
      <c r="AG40" s="46" t="str">
        <f>IFERROR((VLOOKUP(W40,impact_ESP!A:F,6,TRUE)),"")</f>
        <v/>
      </c>
      <c r="AH40" s="46" t="str">
        <f t="shared" si="1"/>
        <v>- Control de acceso: Bypass de mecanismo de protección: Se pueden eludir las comprobaciones de control de acceso a datos o funciones específicas del usuario.
</v>
      </c>
      <c r="AI40" s="53"/>
      <c r="AJ40" s="51"/>
      <c r="AK40" s="51"/>
    </row>
    <row r="41" ht="15.75" customHeight="1">
      <c r="A41" s="51" t="s">
        <v>165</v>
      </c>
      <c r="B41" s="51"/>
      <c r="C41" s="51" t="s">
        <v>220</v>
      </c>
      <c r="D41" s="51" t="s">
        <v>172</v>
      </c>
      <c r="E41" s="51" t="s">
        <v>1042</v>
      </c>
      <c r="F41" s="43">
        <v>693.0</v>
      </c>
      <c r="G41" s="43" t="s">
        <v>1043</v>
      </c>
      <c r="H41" s="52">
        <v>1.0</v>
      </c>
      <c r="I41" s="52" t="s">
        <v>1013</v>
      </c>
      <c r="J41" s="43" t="s">
        <v>1044</v>
      </c>
      <c r="K41" s="45" t="s">
        <v>261</v>
      </c>
      <c r="L41" s="51"/>
      <c r="M41" s="53"/>
      <c r="N41" s="47">
        <f>IFERROR(__xludf.DUMMYFUNCTION("SPLIT(H41,"","",,TRUE)"),1.0)</f>
        <v>1</v>
      </c>
      <c r="O41" s="54"/>
      <c r="P41" s="54"/>
      <c r="Q41" s="54"/>
      <c r="R41" s="54"/>
      <c r="S41" s="54"/>
      <c r="T41" s="54"/>
      <c r="U41" s="54"/>
      <c r="V41" s="54"/>
      <c r="W41" s="54"/>
      <c r="X41" s="48" t="str">
        <f>IFERROR((VLOOKUP(N41,impact_ESP!A:F,6,TRUE)),"")</f>
        <v>- Control de acceso: Bypass de mecanismo de protección: Se pueden eludir las comprobaciones de control de acceso a datos o funciones específicas del usuario.</v>
      </c>
      <c r="Y41" s="46" t="str">
        <f>IFERROR((VLOOKUP(O41,impact_ESP!A:F,6,TRUE)),"")</f>
        <v/>
      </c>
      <c r="Z41" s="46" t="str">
        <f>IFERROR((VLOOKUP(P41,impact_ESP!A:F,6,TRUE)),"")</f>
        <v/>
      </c>
      <c r="AA41" s="46" t="str">
        <f>IFERROR((VLOOKUP(Q41,impact_ESP!A:F,6,TRUE)),"")</f>
        <v/>
      </c>
      <c r="AB41" s="46" t="str">
        <f>IFERROR((VLOOKUP(R41,impact_ESP!A:F,6,TRUE)),"")</f>
        <v/>
      </c>
      <c r="AC41" s="46" t="str">
        <f>IFERROR((VLOOKUP(S41,impact_ESP!A:F,6,TRUE)),"")</f>
        <v/>
      </c>
      <c r="AD41" s="46" t="str">
        <f>IFERROR((VLOOKUP(T41,impact_ESP!A:F,6,TRUE)),"")</f>
        <v/>
      </c>
      <c r="AE41" s="46" t="str">
        <f>IFERROR((VLOOKUP(U41,impact_ESP!A:F,6,TRUE)),"")</f>
        <v/>
      </c>
      <c r="AF41" s="46" t="str">
        <f>IFERROR((VLOOKUP(V41,impact_ESP!A:F,6,TRUE)),"")</f>
        <v/>
      </c>
      <c r="AG41" s="46" t="str">
        <f>IFERROR((VLOOKUP(W41,impact_ESP!A:F,6,TRUE)),"")</f>
        <v/>
      </c>
      <c r="AH41" s="46" t="str">
        <f t="shared" si="1"/>
        <v>- Control de acceso: Bypass de mecanismo de protección: Se pueden eludir las comprobaciones de control de acceso a datos o funciones específicas del usuario.
</v>
      </c>
      <c r="AI41" s="53"/>
      <c r="AJ41" s="51"/>
      <c r="AK41" s="51"/>
    </row>
    <row r="42" ht="15.75" customHeight="1">
      <c r="A42" s="51" t="s">
        <v>165</v>
      </c>
      <c r="B42" s="49" t="s">
        <v>262</v>
      </c>
      <c r="C42" s="51" t="s">
        <v>220</v>
      </c>
      <c r="D42" s="51" t="s">
        <v>172</v>
      </c>
      <c r="E42" s="43" t="s">
        <v>1045</v>
      </c>
      <c r="F42" s="43">
        <v>693.0</v>
      </c>
      <c r="G42" s="43" t="s">
        <v>1046</v>
      </c>
      <c r="H42" s="52">
        <v>1.0</v>
      </c>
      <c r="I42" s="52" t="s">
        <v>1013</v>
      </c>
      <c r="J42" s="43" t="s">
        <v>1047</v>
      </c>
      <c r="K42" s="45" t="s">
        <v>261</v>
      </c>
      <c r="L42" s="51"/>
      <c r="M42" s="53"/>
      <c r="N42" s="47">
        <f>IFERROR(__xludf.DUMMYFUNCTION("SPLIT(H42,"","",,TRUE)"),1.0)</f>
        <v>1</v>
      </c>
      <c r="O42" s="54"/>
      <c r="P42" s="54"/>
      <c r="Q42" s="54"/>
      <c r="R42" s="54"/>
      <c r="S42" s="54"/>
      <c r="T42" s="54"/>
      <c r="U42" s="54"/>
      <c r="V42" s="54"/>
      <c r="W42" s="54"/>
      <c r="X42" s="48" t="str">
        <f>IFERROR((VLOOKUP(N42,impact_ESP!A:F,6,TRUE)),"")</f>
        <v>- Control de acceso: Bypass de mecanismo de protección: Se pueden eludir las comprobaciones de control de acceso a datos o funciones específicas del usuario.</v>
      </c>
      <c r="Y42" s="46" t="str">
        <f>IFERROR((VLOOKUP(O42,impact_ESP!A:F,6,TRUE)),"")</f>
        <v/>
      </c>
      <c r="Z42" s="46" t="str">
        <f>IFERROR((VLOOKUP(P42,impact_ESP!A:F,6,TRUE)),"")</f>
        <v/>
      </c>
      <c r="AA42" s="46" t="str">
        <f>IFERROR((VLOOKUP(Q42,impact_ESP!A:F,6,TRUE)),"")</f>
        <v/>
      </c>
      <c r="AB42" s="46" t="str">
        <f>IFERROR((VLOOKUP(R42,impact_ESP!A:F,6,TRUE)),"")</f>
        <v/>
      </c>
      <c r="AC42" s="46" t="str">
        <f>IFERROR((VLOOKUP(S42,impact_ESP!A:F,6,TRUE)),"")</f>
        <v/>
      </c>
      <c r="AD42" s="46" t="str">
        <f>IFERROR((VLOOKUP(T42,impact_ESP!A:F,6,TRUE)),"")</f>
        <v/>
      </c>
      <c r="AE42" s="46" t="str">
        <f>IFERROR((VLOOKUP(U42,impact_ESP!A:F,6,TRUE)),"")</f>
        <v/>
      </c>
      <c r="AF42" s="46" t="str">
        <f>IFERROR((VLOOKUP(V42,impact_ESP!A:F,6,TRUE)),"")</f>
        <v/>
      </c>
      <c r="AG42" s="46" t="str">
        <f>IFERROR((VLOOKUP(W42,impact_ESP!A:F,6,TRUE)),"")</f>
        <v/>
      </c>
      <c r="AH42" s="46" t="str">
        <f t="shared" si="1"/>
        <v>- Control de acceso: Bypass de mecanismo de protección: Se pueden eludir las comprobaciones de control de acceso a datos o funciones específicas del usuario.
</v>
      </c>
      <c r="AI42" s="53"/>
      <c r="AJ42" s="51"/>
      <c r="AK42" s="51"/>
    </row>
    <row r="43" ht="15.75" customHeight="1">
      <c r="A43" s="51" t="s">
        <v>165</v>
      </c>
      <c r="B43" s="50" t="s">
        <v>266</v>
      </c>
      <c r="C43" s="51" t="s">
        <v>220</v>
      </c>
      <c r="D43" s="51" t="s">
        <v>172</v>
      </c>
      <c r="E43" s="51" t="s">
        <v>1048</v>
      </c>
      <c r="F43" s="51">
        <v>524.0</v>
      </c>
      <c r="G43" s="51" t="s">
        <v>1049</v>
      </c>
      <c r="H43" s="44">
        <v>86.0</v>
      </c>
      <c r="I43" s="44" t="s">
        <v>886</v>
      </c>
      <c r="J43" s="51" t="s">
        <v>1050</v>
      </c>
      <c r="K43" s="51" t="s">
        <v>270</v>
      </c>
      <c r="L43" s="51"/>
      <c r="M43" s="53"/>
      <c r="N43" s="47">
        <f>IFERROR(__xludf.DUMMYFUNCTION("SPLIT(H43,"","",,TRUE)"),86.0)</f>
        <v>86</v>
      </c>
      <c r="O43" s="47"/>
      <c r="P43" s="47"/>
      <c r="Q43" s="47"/>
      <c r="R43" s="47"/>
      <c r="S43" s="47"/>
      <c r="T43" s="47"/>
      <c r="U43" s="47"/>
      <c r="V43" s="47"/>
      <c r="W43" s="47"/>
      <c r="X43" s="48" t="str">
        <f>IFERROR((VLOOKUP(N43,impact_ESP!A:F,6,TRUE)),"")</f>
        <v>- Confidencialidad: Lectura de datos de aplicación: El atacante puede ser capaz de leer información sensible</v>
      </c>
      <c r="Y43" s="46" t="str">
        <f>IFERROR((VLOOKUP(O43,impact_ESP!A:F,6,TRUE)),"")</f>
        <v/>
      </c>
      <c r="Z43" s="46" t="str">
        <f>IFERROR((VLOOKUP(P43,impact_ESP!A:F,6,TRUE)),"")</f>
        <v/>
      </c>
      <c r="AA43" s="46" t="str">
        <f>IFERROR((VLOOKUP(Q43,impact_ESP!A:F,6,TRUE)),"")</f>
        <v/>
      </c>
      <c r="AB43" s="46" t="str">
        <f>IFERROR((VLOOKUP(R43,impact_ESP!A:F,6,TRUE)),"")</f>
        <v/>
      </c>
      <c r="AC43" s="46" t="str">
        <f>IFERROR((VLOOKUP(S43,impact_ESP!A:F,6,TRUE)),"")</f>
        <v/>
      </c>
      <c r="AD43" s="46" t="str">
        <f>IFERROR((VLOOKUP(T43,impact_ESP!A:F,6,TRUE)),"")</f>
        <v/>
      </c>
      <c r="AE43" s="46" t="str">
        <f>IFERROR((VLOOKUP(U43,impact_ESP!A:F,6,TRUE)),"")</f>
        <v/>
      </c>
      <c r="AF43" s="46" t="str">
        <f>IFERROR((VLOOKUP(V43,impact_ESP!A:F,6,TRUE)),"")</f>
        <v/>
      </c>
      <c r="AG43" s="46" t="str">
        <f>IFERROR((VLOOKUP(W43,impact_ESP!A:F,6,TRUE)),"")</f>
        <v/>
      </c>
      <c r="AH43" s="46" t="str">
        <f t="shared" si="1"/>
        <v>- Confidencialidad: Lectura de datos de aplicación: El atacante puede ser capaz de leer información sensible
</v>
      </c>
      <c r="AI43" s="53"/>
      <c r="AJ43" s="51"/>
      <c r="AK43" s="51"/>
    </row>
    <row r="44" ht="15.75" customHeight="1">
      <c r="A44" s="51" t="s">
        <v>165</v>
      </c>
      <c r="B44" s="49" t="s">
        <v>271</v>
      </c>
      <c r="C44" s="51" t="s">
        <v>220</v>
      </c>
      <c r="D44" s="51" t="s">
        <v>172</v>
      </c>
      <c r="E44" s="43" t="s">
        <v>1051</v>
      </c>
      <c r="F44" s="43">
        <v>173.0</v>
      </c>
      <c r="G44" s="43" t="s">
        <v>1052</v>
      </c>
      <c r="H44" s="44">
        <v>1.0</v>
      </c>
      <c r="I44" s="44" t="s">
        <v>1013</v>
      </c>
      <c r="J44" s="43" t="s">
        <v>1053</v>
      </c>
      <c r="K44" s="45" t="s">
        <v>275</v>
      </c>
      <c r="L44" s="51"/>
      <c r="M44" s="53"/>
      <c r="N44" s="47">
        <f>IFERROR(__xludf.DUMMYFUNCTION("SPLIT(H44,"","",,TRUE)"),1.0)</f>
        <v>1</v>
      </c>
      <c r="O44" s="47"/>
      <c r="P44" s="47"/>
      <c r="Q44" s="47"/>
      <c r="R44" s="47"/>
      <c r="S44" s="47"/>
      <c r="T44" s="47"/>
      <c r="U44" s="47"/>
      <c r="V44" s="47"/>
      <c r="W44" s="47"/>
      <c r="X44" s="48" t="str">
        <f>IFERROR((VLOOKUP(N44,impact_ESP!A:F,6,TRUE)),"")</f>
        <v>- Control de acceso: Bypass de mecanismo de protección: Se pueden eludir las comprobaciones de control de acceso a datos o funciones específicas del usuario.</v>
      </c>
      <c r="Y44" s="46" t="str">
        <f>IFERROR((VLOOKUP(O44,impact_ESP!A:F,6,TRUE)),"")</f>
        <v/>
      </c>
      <c r="Z44" s="46" t="str">
        <f>IFERROR((VLOOKUP(P44,impact_ESP!A:F,6,TRUE)),"")</f>
        <v/>
      </c>
      <c r="AA44" s="46" t="str">
        <f>IFERROR((VLOOKUP(Q44,impact_ESP!A:F,6,TRUE)),"")</f>
        <v/>
      </c>
      <c r="AB44" s="46" t="str">
        <f>IFERROR((VLOOKUP(R44,impact_ESP!A:F,6,TRUE)),"")</f>
        <v/>
      </c>
      <c r="AC44" s="46" t="str">
        <f>IFERROR((VLOOKUP(S44,impact_ESP!A:F,6,TRUE)),"")</f>
        <v/>
      </c>
      <c r="AD44" s="46" t="str">
        <f>IFERROR((VLOOKUP(T44,impact_ESP!A:F,6,TRUE)),"")</f>
        <v/>
      </c>
      <c r="AE44" s="46" t="str">
        <f>IFERROR((VLOOKUP(U44,impact_ESP!A:F,6,TRUE)),"")</f>
        <v/>
      </c>
      <c r="AF44" s="46" t="str">
        <f>IFERROR((VLOOKUP(V44,impact_ESP!A:F,6,TRUE)),"")</f>
        <v/>
      </c>
      <c r="AG44" s="46" t="str">
        <f>IFERROR((VLOOKUP(W44,impact_ESP!A:F,6,TRUE)),"")</f>
        <v/>
      </c>
      <c r="AH44" s="46" t="str">
        <f t="shared" si="1"/>
        <v>- Control de acceso: Bypass de mecanismo de protección: Se pueden eludir las comprobaciones de control de acceso a datos o funciones específicas del usuario.
</v>
      </c>
      <c r="AI44" s="53"/>
      <c r="AJ44" s="51"/>
      <c r="AK44" s="51"/>
    </row>
    <row r="45" ht="15.75" customHeight="1">
      <c r="A45" s="43" t="s">
        <v>108</v>
      </c>
      <c r="B45" s="43"/>
      <c r="C45" s="43" t="s">
        <v>276</v>
      </c>
      <c r="D45" s="43" t="s">
        <v>172</v>
      </c>
      <c r="E45" s="43" t="s">
        <v>1054</v>
      </c>
      <c r="F45" s="43">
        <v>732.0</v>
      </c>
      <c r="G45" s="43" t="s">
        <v>1055</v>
      </c>
      <c r="H45" s="44" t="s">
        <v>279</v>
      </c>
      <c r="I45" s="44" t="s">
        <v>1056</v>
      </c>
      <c r="J45" s="43" t="s">
        <v>1057</v>
      </c>
      <c r="K45" s="45" t="s">
        <v>1058</v>
      </c>
      <c r="L45" s="43"/>
      <c r="M45" s="46"/>
      <c r="N45" s="47">
        <f>IFERROR(__xludf.DUMMYFUNCTION("SPLIT(H45,"","",,TRUE)"),42.0)</f>
        <v>42</v>
      </c>
      <c r="O45" s="47">
        <f>IFERROR(__xludf.DUMMYFUNCTION("""COMPUTED_VALUE"""),45.0)</f>
        <v>45</v>
      </c>
      <c r="P45" s="47"/>
      <c r="Q45" s="47"/>
      <c r="R45" s="47"/>
      <c r="S45" s="47"/>
      <c r="T45" s="47"/>
      <c r="U45" s="47"/>
      <c r="V45" s="47"/>
      <c r="W45" s="47"/>
      <c r="X45" s="48" t="str">
        <f>IFERROR((VLOOKUP(N45,impact_ESP!A:F,6,TRUE)),"")</f>
        <v>- Confidencialidad: Lectura de datos de aplicación: El código inyectado podría acceder a datos / archivos restringidos.</v>
      </c>
      <c r="Y45" s="46" t="str">
        <f>IFERROR((VLOOKUP(O45,impact_ESP!A:F,6,TRUE)),"")</f>
        <v>-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v>
      </c>
      <c r="Z45" s="46" t="str">
        <f>IFERROR((VLOOKUP(P45,impact_ESP!A:F,6,TRUE)),"")</f>
        <v/>
      </c>
      <c r="AA45" s="46" t="str">
        <f>IFERROR((VLOOKUP(Q45,impact_ESP!A:F,6,TRUE)),"")</f>
        <v/>
      </c>
      <c r="AB45" s="46" t="str">
        <f>IFERROR((VLOOKUP(R45,impact_ESP!A:F,6,TRUE)),"")</f>
        <v/>
      </c>
      <c r="AC45" s="46" t="str">
        <f>IFERROR((VLOOKUP(S45,impact_ESP!A:F,6,TRUE)),"")</f>
        <v/>
      </c>
      <c r="AD45" s="46" t="str">
        <f>IFERROR((VLOOKUP(T45,impact_ESP!A:F,6,TRUE)),"")</f>
        <v/>
      </c>
      <c r="AE45" s="46" t="str">
        <f>IFERROR((VLOOKUP(U45,impact_ESP!A:F,6,TRUE)),"")</f>
        <v/>
      </c>
      <c r="AF45" s="46" t="str">
        <f>IFERROR((VLOOKUP(V45,impact_ESP!A:F,6,TRUE)),"")</f>
        <v/>
      </c>
      <c r="AG45" s="46" t="str">
        <f>IFERROR((VLOOKUP(W45,impact_ESP!A:F,6,TRUE)),"")</f>
        <v/>
      </c>
      <c r="AH45" s="46" t="str">
        <f t="shared" si="1"/>
        <v>- Confidencialidad: Lectura de datos de aplicación: El código inyectado podría acceder a datos / archivos restringidos.
-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
</v>
      </c>
      <c r="AI45" s="46"/>
      <c r="AJ45" s="43"/>
      <c r="AK45" s="43"/>
    </row>
    <row r="46" ht="15.75" customHeight="1">
      <c r="A46" s="43" t="s">
        <v>283</v>
      </c>
      <c r="B46" s="56" t="s">
        <v>284</v>
      </c>
      <c r="C46" s="56"/>
      <c r="D46" s="43" t="s">
        <v>172</v>
      </c>
      <c r="E46" s="57" t="s">
        <v>1059</v>
      </c>
      <c r="F46" s="57">
        <v>770.0</v>
      </c>
      <c r="G46" s="57" t="s">
        <v>1060</v>
      </c>
      <c r="H46" s="58">
        <v>30.0</v>
      </c>
      <c r="I46" s="58" t="s">
        <v>1061</v>
      </c>
      <c r="J46" s="57" t="s">
        <v>1062</v>
      </c>
      <c r="K46" s="57" t="s">
        <v>289</v>
      </c>
      <c r="L46" s="57"/>
      <c r="M46" s="59"/>
      <c r="N46" s="47">
        <f>IFERROR(__xludf.DUMMYFUNCTION("SPLIT(H46,"","",,TRUE)"),30.0)</f>
        <v>30</v>
      </c>
      <c r="O46" s="60"/>
      <c r="P46" s="60"/>
      <c r="Q46" s="60"/>
      <c r="R46" s="60"/>
      <c r="S46" s="60"/>
      <c r="T46" s="60"/>
      <c r="U46" s="60"/>
      <c r="V46" s="60"/>
      <c r="W46" s="60"/>
      <c r="X46" s="48" t="str">
        <f>IFERROR((VLOOKUP(N46,impact_ESP!A:F,6,TRUE)),"")</f>
        <v>- Disponibilidad: DoS: Consumo de recursos (Otros): Al asignar recursos sin límites, un atacante podría impedir que otros sistemas, aplicaciones o procesos accedieran al mismo tipo de recurso.</v>
      </c>
      <c r="Y46" s="46" t="str">
        <f>IFERROR((VLOOKUP(O46,impact_ESP!A:F,6,TRUE)),"")</f>
        <v/>
      </c>
      <c r="Z46" s="46" t="str">
        <f>IFERROR((VLOOKUP(P46,impact_ESP!A:F,6,TRUE)),"")</f>
        <v/>
      </c>
      <c r="AA46" s="46" t="str">
        <f>IFERROR((VLOOKUP(Q46,impact_ESP!A:F,6,TRUE)),"")</f>
        <v/>
      </c>
      <c r="AB46" s="46" t="str">
        <f>IFERROR((VLOOKUP(R46,impact_ESP!A:F,6,TRUE)),"")</f>
        <v/>
      </c>
      <c r="AC46" s="46" t="str">
        <f>IFERROR((VLOOKUP(S46,impact_ESP!A:F,6,TRUE)),"")</f>
        <v/>
      </c>
      <c r="AD46" s="46" t="str">
        <f>IFERROR((VLOOKUP(T46,impact_ESP!A:F,6,TRUE)),"")</f>
        <v/>
      </c>
      <c r="AE46" s="46" t="str">
        <f>IFERROR((VLOOKUP(U46,impact_ESP!A:F,6,TRUE)),"")</f>
        <v/>
      </c>
      <c r="AF46" s="46" t="str">
        <f>IFERROR((VLOOKUP(V46,impact_ESP!A:F,6,TRUE)),"")</f>
        <v/>
      </c>
      <c r="AG46" s="46" t="str">
        <f>IFERROR((VLOOKUP(W46,impact_ESP!A:F,6,TRUE)),"")</f>
        <v/>
      </c>
      <c r="AH46" s="46" t="str">
        <f t="shared" si="1"/>
        <v>- Disponibilidad: DoS: Consumo de recursos (Otros): Al asignar recursos sin límites, un atacante podría impedir que otros sistemas, aplicaciones o procesos accedieran al mismo tipo de recurso.
</v>
      </c>
      <c r="AI46" s="59"/>
      <c r="AJ46" s="61"/>
      <c r="AK46" s="61"/>
    </row>
    <row r="47" ht="15.75" customHeight="1">
      <c r="A47" s="43" t="s">
        <v>108</v>
      </c>
      <c r="B47" s="43"/>
      <c r="C47" s="43" t="s">
        <v>290</v>
      </c>
      <c r="D47" s="43" t="s">
        <v>291</v>
      </c>
      <c r="E47" s="43" t="s">
        <v>1063</v>
      </c>
      <c r="F47" s="43" t="s">
        <v>293</v>
      </c>
      <c r="G47" s="43" t="s">
        <v>1064</v>
      </c>
      <c r="H47" s="44" t="s">
        <v>295</v>
      </c>
      <c r="I47" s="44" t="s">
        <v>1065</v>
      </c>
      <c r="J47" s="43" t="s">
        <v>1066</v>
      </c>
      <c r="K47" s="45" t="s">
        <v>298</v>
      </c>
      <c r="L47" s="43"/>
      <c r="M47" s="46"/>
      <c r="N47" s="47">
        <f>IFERROR(__xludf.DUMMYFUNCTION("SPLIT(H47,"","",,TRUE)"),86.0)</f>
        <v>86</v>
      </c>
      <c r="O47" s="47">
        <f>IFERROR(__xludf.DUMMYFUNCTION("""COMPUTED_VALUE"""),1.0)</f>
        <v>1</v>
      </c>
      <c r="P47" s="47"/>
      <c r="Q47" s="47"/>
      <c r="R47" s="47"/>
      <c r="S47" s="47"/>
      <c r="T47" s="47"/>
      <c r="U47" s="47"/>
      <c r="V47" s="47"/>
      <c r="W47" s="47"/>
      <c r="X47" s="48" t="str">
        <f>IFERROR((VLOOKUP(N47,impact_ESP!A:F,6,TRUE)),"")</f>
        <v>- Confidencialidad: Lectura de datos de aplicación: El atacante puede ser capaz de leer información sensible</v>
      </c>
      <c r="Y47" s="46" t="str">
        <f>IFERROR((VLOOKUP(O47,impact_ESP!A:F,6,TRUE)),"")</f>
        <v>- Control de acceso: Bypass de mecanismo de protección: Se pueden eludir las comprobaciones de control de acceso a datos o funciones específicas del usuario.</v>
      </c>
      <c r="Z47" s="46" t="str">
        <f>IFERROR((VLOOKUP(P47,impact_ESP!A:F,6,TRUE)),"")</f>
        <v/>
      </c>
      <c r="AA47" s="46" t="str">
        <f>IFERROR((VLOOKUP(Q47,impact_ESP!A:F,6,TRUE)),"")</f>
        <v/>
      </c>
      <c r="AB47" s="46" t="str">
        <f>IFERROR((VLOOKUP(R47,impact_ESP!A:F,6,TRUE)),"")</f>
        <v/>
      </c>
      <c r="AC47" s="46" t="str">
        <f>IFERROR((VLOOKUP(S47,impact_ESP!A:F,6,TRUE)),"")</f>
        <v/>
      </c>
      <c r="AD47" s="46" t="str">
        <f>IFERROR((VLOOKUP(T47,impact_ESP!A:F,6,TRUE)),"")</f>
        <v/>
      </c>
      <c r="AE47" s="46" t="str">
        <f>IFERROR((VLOOKUP(U47,impact_ESP!A:F,6,TRUE)),"")</f>
        <v/>
      </c>
      <c r="AF47" s="46" t="str">
        <f>IFERROR((VLOOKUP(V47,impact_ESP!A:F,6,TRUE)),"")</f>
        <v/>
      </c>
      <c r="AG47" s="46" t="str">
        <f>IFERROR((VLOOKUP(W47,impact_ESP!A:F,6,TRUE)),"")</f>
        <v/>
      </c>
      <c r="AH47" s="46" t="str">
        <f t="shared" si="1"/>
        <v>- Confidencialidad: Lectura de datos de aplicación: El atacante puede ser capaz de leer información sensible
- Control de acceso: Bypass de mecanismo de protección: Se pueden eludir las comprobaciones de control de acceso a datos o funciones específicas del usuario.
</v>
      </c>
      <c r="AI47" s="46"/>
      <c r="AJ47" s="43"/>
      <c r="AK47" s="43"/>
    </row>
    <row r="48" ht="15.75" customHeight="1">
      <c r="A48" s="43" t="s">
        <v>108</v>
      </c>
      <c r="B48" s="43"/>
      <c r="C48" s="43" t="s">
        <v>299</v>
      </c>
      <c r="D48" s="43" t="s">
        <v>291</v>
      </c>
      <c r="E48" s="43" t="s">
        <v>1067</v>
      </c>
      <c r="F48" s="43">
        <v>287.0</v>
      </c>
      <c r="G48" s="43" t="s">
        <v>1068</v>
      </c>
      <c r="H48" s="44">
        <v>8.0</v>
      </c>
      <c r="I48" s="44" t="s">
        <v>1069</v>
      </c>
      <c r="J48" s="43" t="s">
        <v>1070</v>
      </c>
      <c r="K48" s="45" t="s">
        <v>304</v>
      </c>
      <c r="L48" s="43"/>
      <c r="M48" s="46"/>
      <c r="N48" s="47">
        <f>IFERROR(__xludf.DUMMYFUNCTION("SPLIT(H48,"","",,TRUE)"),8.0)</f>
        <v>8</v>
      </c>
      <c r="O48" s="47"/>
      <c r="P48" s="47"/>
      <c r="Q48" s="47"/>
      <c r="R48" s="47"/>
      <c r="S48" s="47"/>
      <c r="T48" s="47"/>
      <c r="U48" s="47"/>
      <c r="V48" s="47"/>
      <c r="W48" s="47"/>
      <c r="X48" s="48" t="str">
        <f>IFERROR((VLOOKUP(N48,impact_ESP!A:F,6,TRUE)),"")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48" s="46" t="str">
        <f>IFERROR((VLOOKUP(O48,impact_ESP!A:F,6,TRUE)),"")</f>
        <v/>
      </c>
      <c r="Z48" s="46" t="str">
        <f>IFERROR((VLOOKUP(P48,impact_ESP!A:F,6,TRUE)),"")</f>
        <v/>
      </c>
      <c r="AA48" s="46" t="str">
        <f>IFERROR((VLOOKUP(Q48,impact_ESP!A:F,6,TRUE)),"")</f>
        <v/>
      </c>
      <c r="AB48" s="46" t="str">
        <f>IFERROR((VLOOKUP(R48,impact_ESP!A:F,6,TRUE)),"")</f>
        <v/>
      </c>
      <c r="AC48" s="46" t="str">
        <f>IFERROR((VLOOKUP(S48,impact_ESP!A:F,6,TRUE)),"")</f>
        <v/>
      </c>
      <c r="AD48" s="46" t="str">
        <f>IFERROR((VLOOKUP(T48,impact_ESP!A:F,6,TRUE)),"")</f>
        <v/>
      </c>
      <c r="AE48" s="46" t="str">
        <f>IFERROR((VLOOKUP(U48,impact_ESP!A:F,6,TRUE)),"")</f>
        <v/>
      </c>
      <c r="AF48" s="46" t="str">
        <f>IFERROR((VLOOKUP(V48,impact_ESP!A:F,6,TRUE)),"")</f>
        <v/>
      </c>
      <c r="AG48" s="46" t="str">
        <f>IFERROR((VLOOKUP(W48,impact_ESP!A:F,6,TRUE)),"")</f>
        <v/>
      </c>
      <c r="AH48" s="46" t="str">
        <f t="shared" si="1"/>
        <v>-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48" s="46"/>
      <c r="AJ48" s="43"/>
      <c r="AK48" s="43"/>
    </row>
    <row r="49" ht="15.75" customHeight="1">
      <c r="A49" s="50" t="s">
        <v>305</v>
      </c>
      <c r="B49" s="50" t="s">
        <v>306</v>
      </c>
      <c r="C49" s="50"/>
      <c r="D49" s="43" t="s">
        <v>291</v>
      </c>
      <c r="E49" s="51" t="s">
        <v>1071</v>
      </c>
      <c r="F49" s="51">
        <v>384.0</v>
      </c>
      <c r="G49" s="51" t="s">
        <v>1072</v>
      </c>
      <c r="H49" s="52">
        <v>106.0</v>
      </c>
      <c r="I49" s="52" t="s">
        <v>1073</v>
      </c>
      <c r="J49" s="51" t="s">
        <v>1074</v>
      </c>
      <c r="K49" s="51" t="s">
        <v>311</v>
      </c>
      <c r="L49" s="51"/>
      <c r="M49" s="53"/>
      <c r="N49" s="47">
        <f>IFERROR(__xludf.DUMMYFUNCTION("SPLIT(H49,"","",,TRUE)"),106.0)</f>
        <v>106</v>
      </c>
      <c r="O49" s="54"/>
      <c r="P49" s="54"/>
      <c r="Q49" s="54"/>
      <c r="R49" s="54"/>
      <c r="S49" s="54"/>
      <c r="T49" s="54"/>
      <c r="U49" s="54"/>
      <c r="V49" s="54"/>
      <c r="W49" s="54"/>
      <c r="X49" s="48" t="str">
        <f>IFERROR((VLOOKUP(N49,impact_ESP!A:F,6,TRUE)),"")</f>
        <v>- Control de acceso: Obtención de privilegios o suplantación de identidad: La aplicación no invalida ningún identificador de sesión existente y da a un atacante la oportunidad de robar sesiones autenticadas.</v>
      </c>
      <c r="Y49" s="46" t="str">
        <f>IFERROR((VLOOKUP(O49,impact_ESP!A:F,6,TRUE)),"")</f>
        <v/>
      </c>
      <c r="Z49" s="46" t="str">
        <f>IFERROR((VLOOKUP(P49,impact_ESP!A:F,6,TRUE)),"")</f>
        <v/>
      </c>
      <c r="AA49" s="46" t="str">
        <f>IFERROR((VLOOKUP(Q49,impact_ESP!A:F,6,TRUE)),"")</f>
        <v/>
      </c>
      <c r="AB49" s="46" t="str">
        <f>IFERROR((VLOOKUP(R49,impact_ESP!A:F,6,TRUE)),"")</f>
        <v/>
      </c>
      <c r="AC49" s="46" t="str">
        <f>IFERROR((VLOOKUP(S49,impact_ESP!A:F,6,TRUE)),"")</f>
        <v/>
      </c>
      <c r="AD49" s="46" t="str">
        <f>IFERROR((VLOOKUP(T49,impact_ESP!A:F,6,TRUE)),"")</f>
        <v/>
      </c>
      <c r="AE49" s="46" t="str">
        <f>IFERROR((VLOOKUP(U49,impact_ESP!A:F,6,TRUE)),"")</f>
        <v/>
      </c>
      <c r="AF49" s="46" t="str">
        <f>IFERROR((VLOOKUP(V49,impact_ESP!A:F,6,TRUE)),"")</f>
        <v/>
      </c>
      <c r="AG49" s="46" t="str">
        <f>IFERROR((VLOOKUP(W49,impact_ESP!A:F,6,TRUE)),"")</f>
        <v/>
      </c>
      <c r="AH49" s="46" t="str">
        <f t="shared" si="1"/>
        <v>- Control de acceso: Obtención de privilegios o suplantación de identidad: La aplicación no invalida ningún identificador de sesión existente y da a un atacante la oportunidad de robar sesiones autenticadas.
</v>
      </c>
      <c r="AI49" s="53"/>
      <c r="AJ49" s="51"/>
      <c r="AK49" s="51"/>
    </row>
    <row r="50" ht="15.75" customHeight="1">
      <c r="A50" s="43" t="s">
        <v>108</v>
      </c>
      <c r="B50" s="49" t="s">
        <v>312</v>
      </c>
      <c r="C50" s="43" t="s">
        <v>313</v>
      </c>
      <c r="D50" s="43" t="s">
        <v>314</v>
      </c>
      <c r="E50" s="43" t="s">
        <v>1075</v>
      </c>
      <c r="F50" s="43" t="s">
        <v>316</v>
      </c>
      <c r="G50" s="43" t="s">
        <v>1076</v>
      </c>
      <c r="H50" s="44" t="s">
        <v>318</v>
      </c>
      <c r="I50" s="44" t="s">
        <v>1077</v>
      </c>
      <c r="J50" s="43" t="s">
        <v>1078</v>
      </c>
      <c r="K50" s="45" t="s">
        <v>1079</v>
      </c>
      <c r="L50" s="43"/>
      <c r="M50" s="46"/>
      <c r="N50" s="47">
        <f>IFERROR(__xludf.DUMMYFUNCTION("SPLIT(H50,"","",,TRUE)"),14.0)</f>
        <v>14</v>
      </c>
      <c r="O50" s="47">
        <f>IFERROR(__xludf.DUMMYFUNCTION("""COMPUTED_VALUE"""),9.0)</f>
        <v>9</v>
      </c>
      <c r="P50" s="47"/>
      <c r="Q50" s="47"/>
      <c r="R50" s="47"/>
      <c r="S50" s="47"/>
      <c r="T50" s="47"/>
      <c r="U50" s="47"/>
      <c r="V50" s="47"/>
      <c r="W50" s="47"/>
      <c r="X50" s="48" t="str">
        <f>IFERROR((VLOOKUP(N50,impact_ESP!A:F,6,TRUE)),"")</f>
        <v>- Control de acceso: Obtención de privilegios o suplantación de identidad: A medida que las contraseñas envejecen, aumenta la probabilidad de que se vean comprometidas.</v>
      </c>
      <c r="Y50" s="46" t="str">
        <f>IFERROR((VLOOKUP(O50,impact_ESP!A:F,6,TRUE)),"")</f>
        <v>- Control de acceso: Obtención de privilegios o suplantación de identidad: Un atacante podría adivinar fácilmente las contraseñas de los usuarios y acceder a sus cuentas.</v>
      </c>
      <c r="Z50" s="46" t="str">
        <f>IFERROR((VLOOKUP(P50,impact_ESP!A:F,6,TRUE)),"")</f>
        <v/>
      </c>
      <c r="AA50" s="46" t="str">
        <f>IFERROR((VLOOKUP(Q50,impact_ESP!A:F,6,TRUE)),"")</f>
        <v/>
      </c>
      <c r="AB50" s="46" t="str">
        <f>IFERROR((VLOOKUP(R50,impact_ESP!A:F,6,TRUE)),"")</f>
        <v/>
      </c>
      <c r="AC50" s="46" t="str">
        <f>IFERROR((VLOOKUP(S50,impact_ESP!A:F,6,TRUE)),"")</f>
        <v/>
      </c>
      <c r="AD50" s="46" t="str">
        <f>IFERROR((VLOOKUP(T50,impact_ESP!A:F,6,TRUE)),"")</f>
        <v/>
      </c>
      <c r="AE50" s="46" t="str">
        <f>IFERROR((VLOOKUP(U50,impact_ESP!A:F,6,TRUE)),"")</f>
        <v/>
      </c>
      <c r="AF50" s="46" t="str">
        <f>IFERROR((VLOOKUP(V50,impact_ESP!A:F,6,TRUE)),"")</f>
        <v/>
      </c>
      <c r="AG50" s="46" t="str">
        <f>IFERROR((VLOOKUP(W50,impact_ESP!A:F,6,TRUE)),"")</f>
        <v/>
      </c>
      <c r="AH50" s="46" t="str">
        <f t="shared" si="1"/>
        <v>- Control de acceso: Obtención de privilegios o suplantación de identidad: A medida que las contraseñas envejecen, aumenta la probabilidad de que se vean comprometidas.
- Control de acceso: Obtención de privilegios o suplantación de identidad: Un atacante podría adivinar fácilmente las contraseñas de los usuarios y acceder a sus cuentas.
</v>
      </c>
      <c r="AI50" s="46"/>
      <c r="AJ50" s="43"/>
      <c r="AK50" s="43"/>
    </row>
    <row r="51" ht="15.75" customHeight="1">
      <c r="A51" s="43" t="s">
        <v>157</v>
      </c>
      <c r="B51" s="49" t="s">
        <v>322</v>
      </c>
      <c r="C51" s="43"/>
      <c r="D51" s="43" t="s">
        <v>314</v>
      </c>
      <c r="E51" s="43" t="s">
        <v>1080</v>
      </c>
      <c r="F51" s="43">
        <v>263.0</v>
      </c>
      <c r="G51" s="43" t="s">
        <v>1081</v>
      </c>
      <c r="H51" s="44">
        <v>14.0</v>
      </c>
      <c r="I51" s="44" t="s">
        <v>1082</v>
      </c>
      <c r="J51" s="43" t="s">
        <v>1083</v>
      </c>
      <c r="K51" s="43" t="s">
        <v>327</v>
      </c>
      <c r="L51" s="43"/>
      <c r="M51" s="46"/>
      <c r="N51" s="47">
        <f>IFERROR(__xludf.DUMMYFUNCTION("SPLIT(H51,"","",,TRUE)"),14.0)</f>
        <v>14</v>
      </c>
      <c r="O51" s="47"/>
      <c r="P51" s="47"/>
      <c r="Q51" s="47"/>
      <c r="R51" s="47"/>
      <c r="S51" s="47"/>
      <c r="T51" s="47"/>
      <c r="U51" s="47"/>
      <c r="V51" s="47"/>
      <c r="W51" s="47"/>
      <c r="X51" s="48" t="str">
        <f>IFERROR((VLOOKUP(N51,impact_ESP!A:F,6,TRUE)),"")</f>
        <v>- Control de acceso: Obtención de privilegios o suplantación de identidad: A medida que las contraseñas envejecen, aumenta la probabilidad de que se vean comprometidas.</v>
      </c>
      <c r="Y51" s="46" t="str">
        <f>IFERROR((VLOOKUP(O51,impact_ESP!A:F,6,TRUE)),"")</f>
        <v/>
      </c>
      <c r="Z51" s="46" t="str">
        <f>IFERROR((VLOOKUP(P51,impact_ESP!A:F,6,TRUE)),"")</f>
        <v/>
      </c>
      <c r="AA51" s="46" t="str">
        <f>IFERROR((VLOOKUP(Q51,impact_ESP!A:F,6,TRUE)),"")</f>
        <v/>
      </c>
      <c r="AB51" s="46" t="str">
        <f>IFERROR((VLOOKUP(R51,impact_ESP!A:F,6,TRUE)),"")</f>
        <v/>
      </c>
      <c r="AC51" s="46" t="str">
        <f>IFERROR((VLOOKUP(S51,impact_ESP!A:F,6,TRUE)),"")</f>
        <v/>
      </c>
      <c r="AD51" s="46" t="str">
        <f>IFERROR((VLOOKUP(T51,impact_ESP!A:F,6,TRUE)),"")</f>
        <v/>
      </c>
      <c r="AE51" s="46" t="str">
        <f>IFERROR((VLOOKUP(U51,impact_ESP!A:F,6,TRUE)),"")</f>
        <v/>
      </c>
      <c r="AF51" s="46" t="str">
        <f>IFERROR((VLOOKUP(V51,impact_ESP!A:F,6,TRUE)),"")</f>
        <v/>
      </c>
      <c r="AG51" s="46" t="str">
        <f>IFERROR((VLOOKUP(W51,impact_ESP!A:F,6,TRUE)),"")</f>
        <v/>
      </c>
      <c r="AH51" s="46" t="str">
        <f t="shared" si="1"/>
        <v>- Control de acceso: Obtención de privilegios o suplantación de identidad: A medida que las contraseñas envejecen, aumenta la probabilidad de que se vean comprometidas.
</v>
      </c>
      <c r="AI51" s="46"/>
      <c r="AJ51" s="43"/>
      <c r="AK51" s="43"/>
    </row>
    <row r="52" ht="15.75" customHeight="1">
      <c r="A52" s="43" t="s">
        <v>157</v>
      </c>
      <c r="B52" s="50" t="s">
        <v>328</v>
      </c>
      <c r="C52" s="50"/>
      <c r="D52" s="43" t="s">
        <v>314</v>
      </c>
      <c r="E52" s="51" t="s">
        <v>1084</v>
      </c>
      <c r="F52" s="51">
        <v>620.0</v>
      </c>
      <c r="G52" s="51" t="s">
        <v>1085</v>
      </c>
      <c r="H52" s="52" t="s">
        <v>331</v>
      </c>
      <c r="I52" s="52" t="s">
        <v>1086</v>
      </c>
      <c r="J52" s="51" t="s">
        <v>1087</v>
      </c>
      <c r="K52" s="51" t="s">
        <v>334</v>
      </c>
      <c r="L52" s="51"/>
      <c r="M52" s="53"/>
      <c r="N52" s="47">
        <f>IFERROR(__xludf.DUMMYFUNCTION("SPLIT(H52,"","",,TRUE)"),1.0)</f>
        <v>1</v>
      </c>
      <c r="O52" s="54">
        <f>IFERROR(__xludf.DUMMYFUNCTION("""COMPUTED_VALUE"""),14.0)</f>
        <v>14</v>
      </c>
      <c r="P52" s="54"/>
      <c r="Q52" s="54"/>
      <c r="R52" s="54"/>
      <c r="S52" s="54"/>
      <c r="T52" s="54"/>
      <c r="U52" s="54"/>
      <c r="V52" s="54"/>
      <c r="W52" s="54"/>
      <c r="X52" s="48" t="str">
        <f>IFERROR((VLOOKUP(N52,impact_ESP!A:F,6,TRUE)),"")</f>
        <v>- Control de acceso: Bypass de mecanismo de protección: Se pueden eludir las comprobaciones de control de acceso a datos o funciones específicas del usuario.</v>
      </c>
      <c r="Y52" s="46" t="str">
        <f>IFERROR((VLOOKUP(O52,impact_ESP!A:F,6,TRUE)),"")</f>
        <v>- Control de acceso: Obtención de privilegios o suplantación de identidad: A medida que las contraseñas envejecen, aumenta la probabilidad de que se vean comprometidas.</v>
      </c>
      <c r="Z52" s="46" t="str">
        <f>IFERROR((VLOOKUP(P52,impact_ESP!A:F,6,TRUE)),"")</f>
        <v/>
      </c>
      <c r="AA52" s="46" t="str">
        <f>IFERROR((VLOOKUP(Q52,impact_ESP!A:F,6,TRUE)),"")</f>
        <v/>
      </c>
      <c r="AB52" s="46" t="str">
        <f>IFERROR((VLOOKUP(R52,impact_ESP!A:F,6,TRUE)),"")</f>
        <v/>
      </c>
      <c r="AC52" s="46" t="str">
        <f>IFERROR((VLOOKUP(S52,impact_ESP!A:F,6,TRUE)),"")</f>
        <v/>
      </c>
      <c r="AD52" s="46" t="str">
        <f>IFERROR((VLOOKUP(T52,impact_ESP!A:F,6,TRUE)),"")</f>
        <v/>
      </c>
      <c r="AE52" s="46" t="str">
        <f>IFERROR((VLOOKUP(U52,impact_ESP!A:F,6,TRUE)),"")</f>
        <v/>
      </c>
      <c r="AF52" s="46" t="str">
        <f>IFERROR((VLOOKUP(V52,impact_ESP!A:F,6,TRUE)),"")</f>
        <v/>
      </c>
      <c r="AG52" s="46" t="str">
        <f>IFERROR((VLOOKUP(W52,impact_ESP!A:F,6,TRUE)),"")</f>
        <v/>
      </c>
      <c r="AH52" s="46" t="str">
        <f t="shared" si="1"/>
        <v>- Control de acceso: Bypass de mecanismo de protección: Se pueden eludir las comprobaciones de control de acceso a datos o funciones específicas del usuario.
- Control de acceso: Obtención de privilegios o suplantación de identidad: A medida que las contraseñas envejecen, aumenta la probabilidad de que se vean comprometidas.
</v>
      </c>
      <c r="AI52" s="53"/>
      <c r="AJ52" s="51"/>
      <c r="AK52" s="51"/>
    </row>
    <row r="53" ht="15.75" customHeight="1">
      <c r="A53" s="43" t="s">
        <v>33</v>
      </c>
      <c r="B53" s="50" t="s">
        <v>335</v>
      </c>
      <c r="C53" s="50"/>
      <c r="D53" s="43" t="s">
        <v>314</v>
      </c>
      <c r="E53" s="51" t="s">
        <v>1088</v>
      </c>
      <c r="F53" s="51">
        <v>521.0</v>
      </c>
      <c r="G53" s="51" t="s">
        <v>1089</v>
      </c>
      <c r="H53" s="52">
        <v>9.0</v>
      </c>
      <c r="I53" s="52" t="s">
        <v>1090</v>
      </c>
      <c r="J53" s="51" t="s">
        <v>1091</v>
      </c>
      <c r="K53" s="51" t="s">
        <v>340</v>
      </c>
      <c r="L53" s="51"/>
      <c r="M53" s="53"/>
      <c r="N53" s="47">
        <f>IFERROR(__xludf.DUMMYFUNCTION("SPLIT(H53,"","",,TRUE)"),9.0)</f>
        <v>9</v>
      </c>
      <c r="O53" s="54"/>
      <c r="P53" s="54"/>
      <c r="Q53" s="54"/>
      <c r="R53" s="54"/>
      <c r="S53" s="54"/>
      <c r="T53" s="54"/>
      <c r="U53" s="54"/>
      <c r="V53" s="54"/>
      <c r="W53" s="54"/>
      <c r="X53" s="48" t="str">
        <f>IFERROR((VLOOKUP(N53,impact_ESP!A:F,6,TRUE)),"")</f>
        <v>- Control de acceso: Obtención de privilegios o suplantación de identidad: Un atacante podría adivinar fácilmente las contraseñas de los usuarios y acceder a sus cuentas.</v>
      </c>
      <c r="Y53" s="46" t="str">
        <f>IFERROR((VLOOKUP(O53,impact_ESP!A:F,6,TRUE)),"")</f>
        <v/>
      </c>
      <c r="Z53" s="46" t="str">
        <f>IFERROR((VLOOKUP(P53,impact_ESP!A:F,6,TRUE)),"")</f>
        <v/>
      </c>
      <c r="AA53" s="46" t="str">
        <f>IFERROR((VLOOKUP(Q53,impact_ESP!A:F,6,TRUE)),"")</f>
        <v/>
      </c>
      <c r="AB53" s="46" t="str">
        <f>IFERROR((VLOOKUP(R53,impact_ESP!A:F,6,TRUE)),"")</f>
        <v/>
      </c>
      <c r="AC53" s="46" t="str">
        <f>IFERROR((VLOOKUP(S53,impact_ESP!A:F,6,TRUE)),"")</f>
        <v/>
      </c>
      <c r="AD53" s="46" t="str">
        <f>IFERROR((VLOOKUP(T53,impact_ESP!A:F,6,TRUE)),"")</f>
        <v/>
      </c>
      <c r="AE53" s="46" t="str">
        <f>IFERROR((VLOOKUP(U53,impact_ESP!A:F,6,TRUE)),"")</f>
        <v/>
      </c>
      <c r="AF53" s="46" t="str">
        <f>IFERROR((VLOOKUP(V53,impact_ESP!A:F,6,TRUE)),"")</f>
        <v/>
      </c>
      <c r="AG53" s="46" t="str">
        <f>IFERROR((VLOOKUP(W53,impact_ESP!A:F,6,TRUE)),"")</f>
        <v/>
      </c>
      <c r="AH53" s="46" t="str">
        <f t="shared" si="1"/>
        <v>- Control de acceso: Obtención de privilegios o suplantación de identidad: Un atacante podría adivinar fácilmente las contraseñas de los usuarios y acceder a sus cuentas.
</v>
      </c>
      <c r="AI53" s="53"/>
      <c r="AJ53" s="51"/>
      <c r="AK53" s="51"/>
    </row>
    <row r="54" ht="15.75" customHeight="1">
      <c r="A54" s="50" t="s">
        <v>108</v>
      </c>
      <c r="B54" s="50" t="s">
        <v>341</v>
      </c>
      <c r="C54" s="50"/>
      <c r="D54" s="43" t="s">
        <v>314</v>
      </c>
      <c r="E54" s="51" t="s">
        <v>1092</v>
      </c>
      <c r="F54" s="51">
        <v>330.0</v>
      </c>
      <c r="G54" s="51" t="s">
        <v>1093</v>
      </c>
      <c r="H54" s="52" t="s">
        <v>344</v>
      </c>
      <c r="I54" s="52" t="s">
        <v>1094</v>
      </c>
      <c r="J54" s="51" t="s">
        <v>1095</v>
      </c>
      <c r="K54" s="51" t="s">
        <v>347</v>
      </c>
      <c r="L54" s="51"/>
      <c r="M54" s="53"/>
      <c r="N54" s="47">
        <f>IFERROR(__xludf.DUMMYFUNCTION("SPLIT(H54,"","",,TRUE)"),75.0)</f>
        <v>75</v>
      </c>
      <c r="O54" s="54">
        <f>IFERROR(__xludf.DUMMYFUNCTION("""COMPUTED_VALUE"""),67.0)</f>
        <v>67</v>
      </c>
      <c r="P54" s="54">
        <f>IFERROR(__xludf.DUMMYFUNCTION("""COMPUTED_VALUE"""),21.0)</f>
        <v>21</v>
      </c>
      <c r="Q54" s="54"/>
      <c r="R54" s="54"/>
      <c r="S54" s="54"/>
      <c r="T54" s="54"/>
      <c r="U54" s="54"/>
      <c r="V54" s="54"/>
      <c r="W54" s="54"/>
      <c r="X54" s="48" t="str">
        <f>IFERROR((VLOOKUP(N54,impact_ESP!A:F,6,TRUE)),"")</f>
        <v>- Otro: Otros: Cuando un mecanismo de protección se basa en valores aleatorios para restringir el acceso a un recurso sensible, como un identificador de sesión o una semilla para generar una clave criptográfica, se podría acceder al recurso protegido adivinando el identificador o la clave.</v>
      </c>
      <c r="Y54" s="46" t="str">
        <f>IFERROR((VLOOKUP(O54,impact_ESP!A:F,6,TRUE)),"")</f>
        <v>- Otro: Otros: Si el software se basa en identificadores únicos e indescifrables para identificar un recurso, un atacante podría ser capaz de adivinar el identificador de un recurso que pertenece a otro usuario. El atacante podría entonces leer el recurso, o crear previamente un recurso con el mismo ID para impedir que el programa legítimo envíe correctamente el recurso al usuario previsto. Por ejemplo, un producto podría mantener la información de sesión en un archivo cuyo nombre se basa en un nombre de usuario. Un atacante podría pre-crear este archivo para un usuario víctima, y luego establecer los permisos para que la aplicación no pueda generar la sesión para la víctima, impidiendo que la víctima utilice la aplicación.</v>
      </c>
      <c r="Z54" s="46" t="str">
        <f>IFERROR((VLOOKUP(P54,impact_ESP!A:F,6,TRUE)),"")</f>
        <v>- Control de acceso: Obtención de privilegios o suplantación de identidad: Cuando un mecanismo de autorización o autenticación se basa en valores aleatorios para restringir el acceso a funcionalidades restringidas, como un ID de sesión o una semilla para generar una clave criptográfica, entonces un atacante puede acceder a la funcionalidad restringida adivinando el ID o la clave.</v>
      </c>
      <c r="AA54" s="46" t="str">
        <f>IFERROR((VLOOKUP(Q54,impact_ESP!A:F,6,TRUE)),"")</f>
        <v/>
      </c>
      <c r="AB54" s="46" t="str">
        <f>IFERROR((VLOOKUP(R54,impact_ESP!A:F,6,TRUE)),"")</f>
        <v/>
      </c>
      <c r="AC54" s="46" t="str">
        <f>IFERROR((VLOOKUP(S54,impact_ESP!A:F,6,TRUE)),"")</f>
        <v/>
      </c>
      <c r="AD54" s="46" t="str">
        <f>IFERROR((VLOOKUP(T54,impact_ESP!A:F,6,TRUE)),"")</f>
        <v/>
      </c>
      <c r="AE54" s="46" t="str">
        <f>IFERROR((VLOOKUP(U54,impact_ESP!A:F,6,TRUE)),"")</f>
        <v/>
      </c>
      <c r="AF54" s="46" t="str">
        <f>IFERROR((VLOOKUP(V54,impact_ESP!A:F,6,TRUE)),"")</f>
        <v/>
      </c>
      <c r="AG54" s="46" t="str">
        <f>IFERROR((VLOOKUP(W54,impact_ESP!A:F,6,TRUE)),"")</f>
        <v/>
      </c>
      <c r="AH54" s="46" t="str">
        <f t="shared" si="1"/>
        <v>- Otro: Otros: Cuando un mecanismo de protección se basa en valores aleatorios para restringir el acceso a un recurso sensible, como un identificador de sesión o una semilla para generar una clave criptográfica, se podría acceder al recurso protegido adivinando el identificador o la clave.
- Otro: Otros: Si el software se basa en identificadores únicos e indescifrables para identificar un recurso, un atacante podría ser capaz de adivinar el identificador de un recurso que pertenece a otro usuario. El atacante podría entonces leer el recurso, o crear previamente un recurso con el mismo ID para impedir que el programa legítimo envíe correctamente el recurso al usuario previsto. Por ejemplo, un producto podría mantener la información de sesión en un archivo cuyo nombre se basa en un nombre de usuario. Un atacante podría pre-crear este archivo para un usuario víctima, y luego establecer los permisos para que la aplicación no pueda generar la sesión para la víctima, impidiendo que la víctima utilice la aplicación.
- Control de acceso: Obtención de privilegios o suplantación de identidad: Cuando un mecanismo de autorización o autenticación se basa en valores aleatorios para restringir el acceso a funcionalidades restringidas, como un ID de sesión o una semilla para generar una clave criptográfica, entonces un atacante puede acceder a la funcionalidad restringida adivinando el ID o la clave.
</v>
      </c>
      <c r="AI54" s="53"/>
      <c r="AJ54" s="51"/>
      <c r="AK54" s="51"/>
    </row>
    <row r="55" ht="15.75" customHeight="1">
      <c r="A55" s="43" t="s">
        <v>33</v>
      </c>
      <c r="B55" s="49" t="s">
        <v>348</v>
      </c>
      <c r="C55" s="43" t="s">
        <v>349</v>
      </c>
      <c r="D55" s="43" t="s">
        <v>314</v>
      </c>
      <c r="E55" s="43" t="s">
        <v>1096</v>
      </c>
      <c r="F55" s="43" t="s">
        <v>351</v>
      </c>
      <c r="G55" s="43" t="s">
        <v>1097</v>
      </c>
      <c r="H55" s="44" t="s">
        <v>353</v>
      </c>
      <c r="I55" s="44" t="s">
        <v>1098</v>
      </c>
      <c r="J55" s="43" t="s">
        <v>1099</v>
      </c>
      <c r="K55" s="45" t="s">
        <v>1100</v>
      </c>
      <c r="L55" s="43"/>
      <c r="M55" s="46"/>
      <c r="N55" s="47">
        <f>IFERROR(__xludf.DUMMYFUNCTION("SPLIT(H55,"","",,TRUE)"),110.0)</f>
        <v>110</v>
      </c>
      <c r="O55" s="47">
        <f>IFERROR(__xludf.DUMMYFUNCTION("""COMPUTED_VALUE"""),111.0)</f>
        <v>111</v>
      </c>
      <c r="P55" s="47">
        <f>IFERROR(__xludf.DUMMYFUNCTION("""COMPUTED_VALUE"""),2.0)</f>
        <v>2</v>
      </c>
      <c r="Q55" s="47"/>
      <c r="R55" s="47"/>
      <c r="S55" s="47"/>
      <c r="T55" s="47"/>
      <c r="U55" s="47"/>
      <c r="V55" s="47"/>
      <c r="W55" s="47"/>
      <c r="X55" s="48" t="str">
        <f>IFERROR((VLOOKUP(N55,impact_ESP!A:F,6,TRUE)),"")</f>
        <v>- Control de acceso: Bypass de mecanismo de protección: Cuando la autorización, autenticación u otro mecanismo de protección se basa en entidades CAPTCHA para garantizar que sólo los actores humanos pueden acceder a cierta funcionalidad, entonces un atacante automatizado como un bot puede acceder a la funcionalidad restringida adivinando el CAPTCHA.</v>
      </c>
      <c r="Y55" s="46" t="str">
        <f>IFERROR((VLOOKUP(O55,impact_ESP!A:F,6,TRUE)),"")</f>
        <v>- Disponibilidad: DoS: Consumo de recursos (Otros): Los usuarios podrían ser bloqueados de sus cuentas.</v>
      </c>
      <c r="Z55" s="46" t="str">
        <f>IFERROR((VLOOKUP(P55,impact_ESP!A:F,6,TRUE)),"")</f>
        <v>- Control de acceso: Bypass de mecanismo de protección: Un atacante podría realizar un número arbitrario de intentos de autenticación utilizando diferentes contraseñas, y finalmente obtener acceso a la cuenta objetivo.</v>
      </c>
      <c r="AA55" s="46" t="str">
        <f>IFERROR((VLOOKUP(Q55,impact_ESP!A:F,6,TRUE)),"")</f>
        <v/>
      </c>
      <c r="AB55" s="46" t="str">
        <f>IFERROR((VLOOKUP(R55,impact_ESP!A:F,6,TRUE)),"")</f>
        <v/>
      </c>
      <c r="AC55" s="46" t="str">
        <f>IFERROR((VLOOKUP(S55,impact_ESP!A:F,6,TRUE)),"")</f>
        <v/>
      </c>
      <c r="AD55" s="46" t="str">
        <f>IFERROR((VLOOKUP(T55,impact_ESP!A:F,6,TRUE)),"")</f>
        <v/>
      </c>
      <c r="AE55" s="46" t="str">
        <f>IFERROR((VLOOKUP(U55,impact_ESP!A:F,6,TRUE)),"")</f>
        <v/>
      </c>
      <c r="AF55" s="46" t="str">
        <f>IFERROR((VLOOKUP(V55,impact_ESP!A:F,6,TRUE)),"")</f>
        <v/>
      </c>
      <c r="AG55" s="46" t="str">
        <f>IFERROR((VLOOKUP(W55,impact_ESP!A:F,6,TRUE)),"")</f>
        <v/>
      </c>
      <c r="AH55" s="46" t="str">
        <f t="shared" si="1"/>
        <v>- Control de acceso: Bypass de mecanismo de protección: Cuando la autorización, autenticación u otro mecanismo de protección se basa en entidades CAPTCHA para garantizar que sólo los actores humanos pueden acceder a cierta funcionalidad, entonces un atacante automatizado como un bot puede acceder a la funcionalidad restringida adivinando el CAPTCHA.
- Disponibilidad: DoS: Consumo de recursos (Otros): Los usuarios podrían ser bloqueados de sus cuentas.
- Control de acceso: Bypass de mecanismo de protección: Un atacante podría realizar un número arbitrario de intentos de autenticación utilizando diferentes contraseñas, y finalmente obtener acceso a la cuenta objetivo.
</v>
      </c>
      <c r="AI55" s="46"/>
      <c r="AJ55" s="43"/>
      <c r="AK55" s="43"/>
    </row>
    <row r="56" ht="15.75" customHeight="1">
      <c r="A56" s="43" t="s">
        <v>33</v>
      </c>
      <c r="B56" s="43"/>
      <c r="C56" s="43" t="s">
        <v>357</v>
      </c>
      <c r="D56" s="43" t="s">
        <v>314</v>
      </c>
      <c r="E56" s="43" t="s">
        <v>1101</v>
      </c>
      <c r="F56" s="43">
        <v>693.0</v>
      </c>
      <c r="G56" s="43" t="s">
        <v>1102</v>
      </c>
      <c r="H56" s="44">
        <v>108.0</v>
      </c>
      <c r="I56" s="44" t="s">
        <v>1103</v>
      </c>
      <c r="J56" s="43" t="s">
        <v>1104</v>
      </c>
      <c r="K56" s="45" t="s">
        <v>1105</v>
      </c>
      <c r="L56" s="43"/>
      <c r="M56" s="46"/>
      <c r="N56" s="47">
        <f>IFERROR(__xludf.DUMMYFUNCTION("SPLIT(H56,"","",,TRUE)"),108.0)</f>
        <v>108</v>
      </c>
      <c r="O56" s="47"/>
      <c r="P56" s="47"/>
      <c r="Q56" s="47"/>
      <c r="R56" s="47"/>
      <c r="S56" s="47"/>
      <c r="T56" s="47"/>
      <c r="U56" s="47"/>
      <c r="V56" s="47"/>
      <c r="W56" s="47"/>
      <c r="X56" s="48" t="str">
        <f>IFERROR((VLOOKUP(N56,impact_ESP!A:F,6,TRUE)),"")</f>
        <v>- Control de acceso: Bypass de mecanismo de protección: La aplicación no utiliza o utiliza incorrectamente un mecanismo de protección que proporciona defensa suficiente contra ataques dirigidos contra el producto.</v>
      </c>
      <c r="Y56" s="46" t="str">
        <f>IFERROR((VLOOKUP(O56,impact_ESP!A:F,6,TRUE)),"")</f>
        <v/>
      </c>
      <c r="Z56" s="46" t="str">
        <f>IFERROR((VLOOKUP(P56,impact_ESP!A:F,6,TRUE)),"")</f>
        <v/>
      </c>
      <c r="AA56" s="46" t="str">
        <f>IFERROR((VLOOKUP(Q56,impact_ESP!A:F,6,TRUE)),"")</f>
        <v/>
      </c>
      <c r="AB56" s="46" t="str">
        <f>IFERROR((VLOOKUP(R56,impact_ESP!A:F,6,TRUE)),"")</f>
        <v/>
      </c>
      <c r="AC56" s="46" t="str">
        <f>IFERROR((VLOOKUP(S56,impact_ESP!A:F,6,TRUE)),"")</f>
        <v/>
      </c>
      <c r="AD56" s="46" t="str">
        <f>IFERROR((VLOOKUP(T56,impact_ESP!A:F,6,TRUE)),"")</f>
        <v/>
      </c>
      <c r="AE56" s="46" t="str">
        <f>IFERROR((VLOOKUP(U56,impact_ESP!A:F,6,TRUE)),"")</f>
        <v/>
      </c>
      <c r="AF56" s="46" t="str">
        <f>IFERROR((VLOOKUP(V56,impact_ESP!A:F,6,TRUE)),"")</f>
        <v/>
      </c>
      <c r="AG56" s="46" t="str">
        <f>IFERROR((VLOOKUP(W56,impact_ESP!A:F,6,TRUE)),"")</f>
        <v/>
      </c>
      <c r="AH56" s="46" t="str">
        <f t="shared" si="1"/>
        <v>- Control de acceso: Bypass de mecanismo de protección: La aplicación no utiliza o utiliza incorrectamente un mecanismo de protección que proporciona defensa suficiente contra ataques dirigidos contra el producto.
</v>
      </c>
      <c r="AI56" s="46"/>
      <c r="AJ56" s="43"/>
      <c r="AK56" s="43"/>
    </row>
    <row r="57" ht="15.75" customHeight="1">
      <c r="A57" s="43" t="s">
        <v>108</v>
      </c>
      <c r="B57" s="43"/>
      <c r="C57" s="43" t="s">
        <v>363</v>
      </c>
      <c r="D57" s="43" t="s">
        <v>314</v>
      </c>
      <c r="E57" s="43" t="s">
        <v>1106</v>
      </c>
      <c r="F57" s="43">
        <v>521.0</v>
      </c>
      <c r="G57" s="43" t="s">
        <v>1107</v>
      </c>
      <c r="H57" s="44">
        <v>9.0</v>
      </c>
      <c r="I57" s="44" t="s">
        <v>1090</v>
      </c>
      <c r="J57" s="43" t="s">
        <v>1108</v>
      </c>
      <c r="K57" s="45" t="s">
        <v>1109</v>
      </c>
      <c r="L57" s="43"/>
      <c r="M57" s="46"/>
      <c r="N57" s="47">
        <f>IFERROR(__xludf.DUMMYFUNCTION("SPLIT(H57,"","",,TRUE)"),9.0)</f>
        <v>9</v>
      </c>
      <c r="O57" s="47"/>
      <c r="P57" s="47"/>
      <c r="Q57" s="47"/>
      <c r="R57" s="47"/>
      <c r="S57" s="47"/>
      <c r="T57" s="47"/>
      <c r="U57" s="47"/>
      <c r="V57" s="47"/>
      <c r="W57" s="47"/>
      <c r="X57" s="48" t="str">
        <f>IFERROR((VLOOKUP(N57,impact_ESP!A:F,6,TRUE)),"")</f>
        <v>- Control de acceso: Obtención de privilegios o suplantación de identidad: Un atacante podría adivinar fácilmente las contraseñas de los usuarios y acceder a sus cuentas.</v>
      </c>
      <c r="Y57" s="46" t="str">
        <f>IFERROR((VLOOKUP(O57,impact_ESP!A:F,6,TRUE)),"")</f>
        <v/>
      </c>
      <c r="Z57" s="46" t="str">
        <f>IFERROR((VLOOKUP(P57,impact_ESP!A:F,6,TRUE)),"")</f>
        <v/>
      </c>
      <c r="AA57" s="46" t="str">
        <f>IFERROR((VLOOKUP(Q57,impact_ESP!A:F,6,TRUE)),"")</f>
        <v/>
      </c>
      <c r="AB57" s="46" t="str">
        <f>IFERROR((VLOOKUP(R57,impact_ESP!A:F,6,TRUE)),"")</f>
        <v/>
      </c>
      <c r="AC57" s="46" t="str">
        <f>IFERROR((VLOOKUP(S57,impact_ESP!A:F,6,TRUE)),"")</f>
        <v/>
      </c>
      <c r="AD57" s="46" t="str">
        <f>IFERROR((VLOOKUP(T57,impact_ESP!A:F,6,TRUE)),"")</f>
        <v/>
      </c>
      <c r="AE57" s="46" t="str">
        <f>IFERROR((VLOOKUP(U57,impact_ESP!A:F,6,TRUE)),"")</f>
        <v/>
      </c>
      <c r="AF57" s="46" t="str">
        <f>IFERROR((VLOOKUP(V57,impact_ESP!A:F,6,TRUE)),"")</f>
        <v/>
      </c>
      <c r="AG57" s="46" t="str">
        <f>IFERROR((VLOOKUP(W57,impact_ESP!A:F,6,TRUE)),"")</f>
        <v/>
      </c>
      <c r="AH57" s="46" t="str">
        <f t="shared" si="1"/>
        <v>- Control de acceso: Obtención de privilegios o suplantación de identidad: Un atacante podría adivinar fácilmente las contraseñas de los usuarios y acceder a sus cuentas.
</v>
      </c>
      <c r="AI57" s="46"/>
      <c r="AJ57" s="43"/>
      <c r="AK57" s="43"/>
    </row>
    <row r="58" ht="15.75" customHeight="1">
      <c r="A58" s="43" t="s">
        <v>108</v>
      </c>
      <c r="B58" s="43"/>
      <c r="C58" s="43" t="s">
        <v>357</v>
      </c>
      <c r="D58" s="43" t="s">
        <v>314</v>
      </c>
      <c r="E58" s="43" t="s">
        <v>1110</v>
      </c>
      <c r="F58" s="43">
        <v>288.0</v>
      </c>
      <c r="G58" s="43" t="s">
        <v>1111</v>
      </c>
      <c r="H58" s="44">
        <v>109.0</v>
      </c>
      <c r="I58" s="44" t="s">
        <v>1112</v>
      </c>
      <c r="J58" s="43" t="s">
        <v>1113</v>
      </c>
      <c r="K58" s="45" t="s">
        <v>1114</v>
      </c>
      <c r="L58" s="43"/>
      <c r="M58" s="46"/>
      <c r="N58" s="47">
        <f>IFERROR(__xludf.DUMMYFUNCTION("SPLIT(H58,"","",,TRUE)"),109.0)</f>
        <v>109</v>
      </c>
      <c r="O58" s="47"/>
      <c r="P58" s="47"/>
      <c r="Q58" s="47"/>
      <c r="R58" s="47"/>
      <c r="S58" s="47"/>
      <c r="T58" s="47"/>
      <c r="U58" s="47"/>
      <c r="V58" s="47"/>
      <c r="W58" s="47"/>
      <c r="X58" s="48" t="str">
        <f>IFERROR((VLOOKUP(N58,impact_ESP!A:F,6,TRUE)),"")</f>
        <v>- Control de acceso: Bypass de mecanismo de protección: El atacante puede utilizar una ruta o canal alternativo que no requiera autenticación.</v>
      </c>
      <c r="Y58" s="46" t="str">
        <f>IFERROR((VLOOKUP(O58,impact_ESP!A:F,6,TRUE)),"")</f>
        <v/>
      </c>
      <c r="Z58" s="46" t="str">
        <f>IFERROR((VLOOKUP(P58,impact_ESP!A:F,6,TRUE)),"")</f>
        <v/>
      </c>
      <c r="AA58" s="46" t="str">
        <f>IFERROR((VLOOKUP(Q58,impact_ESP!A:F,6,TRUE)),"")</f>
        <v/>
      </c>
      <c r="AB58" s="46" t="str">
        <f>IFERROR((VLOOKUP(R58,impact_ESP!A:F,6,TRUE)),"")</f>
        <v/>
      </c>
      <c r="AC58" s="46" t="str">
        <f>IFERROR((VLOOKUP(S58,impact_ESP!A:F,6,TRUE)),"")</f>
        <v/>
      </c>
      <c r="AD58" s="46" t="str">
        <f>IFERROR((VLOOKUP(T58,impact_ESP!A:F,6,TRUE)),"")</f>
        <v/>
      </c>
      <c r="AE58" s="46" t="str">
        <f>IFERROR((VLOOKUP(U58,impact_ESP!A:F,6,TRUE)),"")</f>
        <v/>
      </c>
      <c r="AF58" s="46" t="str">
        <f>IFERROR((VLOOKUP(V58,impact_ESP!A:F,6,TRUE)),"")</f>
        <v/>
      </c>
      <c r="AG58" s="46" t="str">
        <f>IFERROR((VLOOKUP(W58,impact_ESP!A:F,6,TRUE)),"")</f>
        <v/>
      </c>
      <c r="AH58" s="46" t="str">
        <f t="shared" si="1"/>
        <v>- Control de acceso: Bypass de mecanismo de protección: El atacante puede utilizar una ruta o canal alternativo que no requiera autenticación.
</v>
      </c>
      <c r="AI58" s="46"/>
      <c r="AJ58" s="43"/>
      <c r="AK58" s="43"/>
    </row>
    <row r="59" ht="15.75" customHeight="1">
      <c r="A59" s="43" t="s">
        <v>33</v>
      </c>
      <c r="B59" s="43"/>
      <c r="C59" s="43" t="s">
        <v>373</v>
      </c>
      <c r="D59" s="43" t="s">
        <v>314</v>
      </c>
      <c r="E59" s="43" t="s">
        <v>1115</v>
      </c>
      <c r="F59" s="43">
        <v>524.0</v>
      </c>
      <c r="G59" s="43" t="s">
        <v>1116</v>
      </c>
      <c r="H59" s="44">
        <v>86.0</v>
      </c>
      <c r="I59" s="44" t="s">
        <v>886</v>
      </c>
      <c r="J59" s="43" t="s">
        <v>1117</v>
      </c>
      <c r="K59" s="45" t="s">
        <v>1118</v>
      </c>
      <c r="L59" s="43"/>
      <c r="M59" s="46"/>
      <c r="N59" s="47">
        <f>IFERROR(__xludf.DUMMYFUNCTION("SPLIT(H59,"","",,TRUE)"),86.0)</f>
        <v>86</v>
      </c>
      <c r="O59" s="47"/>
      <c r="P59" s="47"/>
      <c r="Q59" s="47"/>
      <c r="R59" s="47"/>
      <c r="S59" s="47"/>
      <c r="T59" s="47"/>
      <c r="U59" s="47"/>
      <c r="V59" s="47"/>
      <c r="W59" s="47"/>
      <c r="X59" s="48" t="str">
        <f>IFERROR((VLOOKUP(N59,impact_ESP!A:F,6,TRUE)),"")</f>
        <v>- Confidencialidad: Lectura de datos de aplicación: El atacante puede ser capaz de leer información sensible</v>
      </c>
      <c r="Y59" s="46" t="str">
        <f>IFERROR((VLOOKUP(O59,impact_ESP!A:F,6,TRUE)),"")</f>
        <v/>
      </c>
      <c r="Z59" s="46" t="str">
        <f>IFERROR((VLOOKUP(P59,impact_ESP!A:F,6,TRUE)),"")</f>
        <v/>
      </c>
      <c r="AA59" s="46" t="str">
        <f>IFERROR((VLOOKUP(Q59,impact_ESP!A:F,6,TRUE)),"")</f>
        <v/>
      </c>
      <c r="AB59" s="46" t="str">
        <f>IFERROR((VLOOKUP(R59,impact_ESP!A:F,6,TRUE)),"")</f>
        <v/>
      </c>
      <c r="AC59" s="46" t="str">
        <f>IFERROR((VLOOKUP(S59,impact_ESP!A:F,6,TRUE)),"")</f>
        <v/>
      </c>
      <c r="AD59" s="46" t="str">
        <f>IFERROR((VLOOKUP(T59,impact_ESP!A:F,6,TRUE)),"")</f>
        <v/>
      </c>
      <c r="AE59" s="46" t="str">
        <f>IFERROR((VLOOKUP(U59,impact_ESP!A:F,6,TRUE)),"")</f>
        <v/>
      </c>
      <c r="AF59" s="46" t="str">
        <f>IFERROR((VLOOKUP(V59,impact_ESP!A:F,6,TRUE)),"")</f>
        <v/>
      </c>
      <c r="AG59" s="46" t="str">
        <f>IFERROR((VLOOKUP(W59,impact_ESP!A:F,6,TRUE)),"")</f>
        <v/>
      </c>
      <c r="AH59" s="46" t="str">
        <f t="shared" si="1"/>
        <v>- Confidencialidad: Lectura de datos de aplicación: El atacante puede ser capaz de leer información sensible
</v>
      </c>
      <c r="AI59" s="46"/>
      <c r="AJ59" s="43"/>
      <c r="AK59" s="43"/>
    </row>
    <row r="60" ht="15.75" customHeight="1">
      <c r="A60" s="43" t="s">
        <v>33</v>
      </c>
      <c r="B60" s="43"/>
      <c r="C60" s="43" t="s">
        <v>378</v>
      </c>
      <c r="D60" s="43" t="s">
        <v>314</v>
      </c>
      <c r="E60" s="43" t="s">
        <v>1119</v>
      </c>
      <c r="F60" s="43">
        <v>640.0</v>
      </c>
      <c r="G60" s="43" t="s">
        <v>1120</v>
      </c>
      <c r="H60" s="44" t="s">
        <v>381</v>
      </c>
      <c r="I60" s="44" t="s">
        <v>1121</v>
      </c>
      <c r="J60" s="43" t="s">
        <v>1122</v>
      </c>
      <c r="K60" s="45" t="s">
        <v>1123</v>
      </c>
      <c r="L60" s="43"/>
      <c r="M60" s="46"/>
      <c r="N60" s="47">
        <f>IFERROR(__xludf.DUMMYFUNCTION("SPLIT(H60,"","",,TRUE)"),11.0)</f>
        <v>11</v>
      </c>
      <c r="O60" s="47">
        <f>IFERROR(__xludf.DUMMYFUNCTION("""COMPUTED_VALUE"""),25.0)</f>
        <v>25</v>
      </c>
      <c r="P60" s="47">
        <f>IFERROR(__xludf.DUMMYFUNCTION("""COMPUTED_VALUE"""),73.0)</f>
        <v>73</v>
      </c>
      <c r="Q60" s="47"/>
      <c r="R60" s="47"/>
      <c r="S60" s="47"/>
      <c r="T60" s="47"/>
      <c r="U60" s="47"/>
      <c r="V60" s="47"/>
      <c r="W60" s="47"/>
      <c r="X60" s="48" t="str">
        <f>IFERROR((VLOOKUP(N60,impact_ESP!A:F,6,TRUE)),"")</f>
        <v>- Control de acceso: Obtención de privilegios o suplantación de identidad: Un atacante podría obtener acceso no autorizado al sistema recuperando las credenciales de autenticación de un usuario legítimo.</v>
      </c>
      <c r="Y60" s="46" t="str">
        <f>IFERROR((VLOOKUP(O60,impact_ESP!A:F,6,TRUE)),"")</f>
        <v>- Disponibilidad: DoS: Consumo de recursos: Un atacante podría denegar el servicio a usuarios legítimos del sistema lanzando un ataque de fuerza bruta contra el mecanismo de recuperación de contraseñas utilizando identificadores de usuario de usuarios legítimos.</v>
      </c>
      <c r="Z60" s="46" t="str">
        <f>IFERROR((VLOOKUP(P60,impact_ESP!A:F,6,TRUE)),"")</f>
        <v>- Otro: Otros: El atacante vuelve en su contra la funcionalidad de seguridad del sistema.</v>
      </c>
      <c r="AA60" s="46" t="str">
        <f>IFERROR((VLOOKUP(Q60,impact_ESP!A:F,6,TRUE)),"")</f>
        <v/>
      </c>
      <c r="AB60" s="46" t="str">
        <f>IFERROR((VLOOKUP(R60,impact_ESP!A:F,6,TRUE)),"")</f>
        <v/>
      </c>
      <c r="AC60" s="46" t="str">
        <f>IFERROR((VLOOKUP(S60,impact_ESP!A:F,6,TRUE)),"")</f>
        <v/>
      </c>
      <c r="AD60" s="46" t="str">
        <f>IFERROR((VLOOKUP(T60,impact_ESP!A:F,6,TRUE)),"")</f>
        <v/>
      </c>
      <c r="AE60" s="46" t="str">
        <f>IFERROR((VLOOKUP(U60,impact_ESP!A:F,6,TRUE)),"")</f>
        <v/>
      </c>
      <c r="AF60" s="46" t="str">
        <f>IFERROR((VLOOKUP(V60,impact_ESP!A:F,6,TRUE)),"")</f>
        <v/>
      </c>
      <c r="AG60" s="46" t="str">
        <f>IFERROR((VLOOKUP(W60,impact_ESP!A:F,6,TRUE)),"")</f>
        <v/>
      </c>
      <c r="AH60" s="46" t="str">
        <f t="shared" si="1"/>
        <v>- Control de acceso: Obtención de privilegios o suplantación de identidad: Un atacante podría obtener acceso no autorizado al sistema recuperando las credenciales de autenticación de un usuario legítimo.
- Disponibilidad: DoS: Consumo de recursos: Un atacante podría denegar el servicio a usuarios legítimos del sistema lanzando un ataque de fuerza bruta contra el mecanismo de recuperación de contraseñas utilizando identificadores de usuario de usuarios legítimos.
- Otro: Otros: El atacante vuelve en su contra la funcionalidad de seguridad del sistema.
</v>
      </c>
      <c r="AI60" s="46"/>
      <c r="AJ60" s="43"/>
      <c r="AK60" s="43"/>
    </row>
    <row r="61" ht="15.75" customHeight="1">
      <c r="A61" s="43" t="s">
        <v>108</v>
      </c>
      <c r="B61" s="43"/>
      <c r="C61" s="43" t="s">
        <v>378</v>
      </c>
      <c r="D61" s="43" t="s">
        <v>314</v>
      </c>
      <c r="E61" s="43" t="s">
        <v>1124</v>
      </c>
      <c r="F61" s="43" t="s">
        <v>386</v>
      </c>
      <c r="G61" s="43" t="s">
        <v>1125</v>
      </c>
      <c r="H61" s="44">
        <v>37.0</v>
      </c>
      <c r="I61" s="44" t="s">
        <v>946</v>
      </c>
      <c r="J61" s="43" t="s">
        <v>1126</v>
      </c>
      <c r="K61" s="45" t="s">
        <v>1127</v>
      </c>
      <c r="L61" s="43"/>
      <c r="M61" s="46"/>
      <c r="N61" s="47">
        <f>IFERROR(__xludf.DUMMYFUNCTION("SPLIT(H61,"","",,TRUE)"),37.0)</f>
        <v>37</v>
      </c>
      <c r="O61" s="47"/>
      <c r="P61" s="47"/>
      <c r="Q61" s="47"/>
      <c r="R61" s="47"/>
      <c r="S61" s="47"/>
      <c r="T61" s="47"/>
      <c r="U61" s="47"/>
      <c r="V61" s="47"/>
      <c r="W61" s="47"/>
      <c r="X61" s="48" t="str">
        <f>IFERROR((VLOOKUP(N61,impact_ESP!A:F,6,TRUE)),"")</f>
        <v>- Confidencialidad: Lectura de datos de aplicación: Un atacante puede ser capaz de descifrar los datos utilizando ataques de fuerza bruta.</v>
      </c>
      <c r="Y61" s="46" t="str">
        <f>IFERROR((VLOOKUP(O61,impact_ESP!A:F,6,TRUE)),"")</f>
        <v/>
      </c>
      <c r="Z61" s="46" t="str">
        <f>IFERROR((VLOOKUP(P61,impact_ESP!A:F,6,TRUE)),"")</f>
        <v/>
      </c>
      <c r="AA61" s="46" t="str">
        <f>IFERROR((VLOOKUP(Q61,impact_ESP!A:F,6,TRUE)),"")</f>
        <v/>
      </c>
      <c r="AB61" s="46" t="str">
        <f>IFERROR((VLOOKUP(R61,impact_ESP!A:F,6,TRUE)),"")</f>
        <v/>
      </c>
      <c r="AC61" s="46" t="str">
        <f>IFERROR((VLOOKUP(S61,impact_ESP!A:F,6,TRUE)),"")</f>
        <v/>
      </c>
      <c r="AD61" s="46" t="str">
        <f>IFERROR((VLOOKUP(T61,impact_ESP!A:F,6,TRUE)),"")</f>
        <v/>
      </c>
      <c r="AE61" s="46" t="str">
        <f>IFERROR((VLOOKUP(U61,impact_ESP!A:F,6,TRUE)),"")</f>
        <v/>
      </c>
      <c r="AF61" s="46" t="str">
        <f>IFERROR((VLOOKUP(V61,impact_ESP!A:F,6,TRUE)),"")</f>
        <v/>
      </c>
      <c r="AG61" s="46" t="str">
        <f>IFERROR((VLOOKUP(W61,impact_ESP!A:F,6,TRUE)),"")</f>
        <v/>
      </c>
      <c r="AH61" s="46" t="str">
        <f t="shared" si="1"/>
        <v>- Confidencialidad: Lectura de datos de aplicación: Un atacante puede ser capaz de descifrar los datos utilizando ataques de fuerza bruta.
</v>
      </c>
      <c r="AI61" s="46"/>
      <c r="AJ61" s="43"/>
      <c r="AK61" s="43"/>
    </row>
    <row r="62" ht="15.75" customHeight="1">
      <c r="A62" s="43" t="s">
        <v>108</v>
      </c>
      <c r="B62" s="49" t="s">
        <v>390</v>
      </c>
      <c r="C62" s="43" t="s">
        <v>378</v>
      </c>
      <c r="D62" s="43" t="s">
        <v>314</v>
      </c>
      <c r="E62" s="43" t="s">
        <v>1128</v>
      </c>
      <c r="F62" s="43">
        <v>287.0</v>
      </c>
      <c r="G62" s="43" t="s">
        <v>1129</v>
      </c>
      <c r="H62" s="44">
        <v>8.0</v>
      </c>
      <c r="I62" s="44" t="s">
        <v>1069</v>
      </c>
      <c r="J62" s="43" t="s">
        <v>1130</v>
      </c>
      <c r="K62" s="43" t="s">
        <v>394</v>
      </c>
      <c r="L62" s="43"/>
      <c r="M62" s="46"/>
      <c r="N62" s="47">
        <f>IFERROR(__xludf.DUMMYFUNCTION("SPLIT(H62,"","",,TRUE)"),8.0)</f>
        <v>8</v>
      </c>
      <c r="O62" s="47"/>
      <c r="P62" s="47"/>
      <c r="Q62" s="47"/>
      <c r="R62" s="47"/>
      <c r="S62" s="47"/>
      <c r="T62" s="47"/>
      <c r="U62" s="47"/>
      <c r="V62" s="47"/>
      <c r="W62" s="47"/>
      <c r="X62" s="48" t="str">
        <f>IFERROR((VLOOKUP(N62,impact_ESP!A:F,6,TRUE)),"")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62" s="46" t="str">
        <f>IFERROR((VLOOKUP(O62,impact_ESP!A:F,6,TRUE)),"")</f>
        <v/>
      </c>
      <c r="Z62" s="46" t="str">
        <f>IFERROR((VLOOKUP(P62,impact_ESP!A:F,6,TRUE)),"")</f>
        <v/>
      </c>
      <c r="AA62" s="46" t="str">
        <f>IFERROR((VLOOKUP(Q62,impact_ESP!A:F,6,TRUE)),"")</f>
        <v/>
      </c>
      <c r="AB62" s="46" t="str">
        <f>IFERROR((VLOOKUP(R62,impact_ESP!A:F,6,TRUE)),"")</f>
        <v/>
      </c>
      <c r="AC62" s="46" t="str">
        <f>IFERROR((VLOOKUP(S62,impact_ESP!A:F,6,TRUE)),"")</f>
        <v/>
      </c>
      <c r="AD62" s="46" t="str">
        <f>IFERROR((VLOOKUP(T62,impact_ESP!A:F,6,TRUE)),"")</f>
        <v/>
      </c>
      <c r="AE62" s="46" t="str">
        <f>IFERROR((VLOOKUP(U62,impact_ESP!A:F,6,TRUE)),"")</f>
        <v/>
      </c>
      <c r="AF62" s="46" t="str">
        <f>IFERROR((VLOOKUP(V62,impact_ESP!A:F,6,TRUE)),"")</f>
        <v/>
      </c>
      <c r="AG62" s="46" t="str">
        <f>IFERROR((VLOOKUP(W62,impact_ESP!A:F,6,TRUE)),"")</f>
        <v/>
      </c>
      <c r="AH62" s="46" t="str">
        <f t="shared" si="1"/>
        <v>-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62" s="46"/>
      <c r="AJ62" s="43"/>
      <c r="AK62" s="43"/>
    </row>
    <row r="63" ht="15.75" customHeight="1">
      <c r="A63" s="50" t="s">
        <v>395</v>
      </c>
      <c r="B63" s="50" t="s">
        <v>396</v>
      </c>
      <c r="C63" s="50"/>
      <c r="D63" s="43" t="s">
        <v>314</v>
      </c>
      <c r="E63" s="51" t="s">
        <v>1131</v>
      </c>
      <c r="F63" s="51">
        <v>285.0</v>
      </c>
      <c r="G63" s="51" t="s">
        <v>1132</v>
      </c>
      <c r="H63" s="52" t="s">
        <v>399</v>
      </c>
      <c r="I63" s="52" t="s">
        <v>1133</v>
      </c>
      <c r="J63" s="51" t="s">
        <v>1134</v>
      </c>
      <c r="K63" s="51" t="s">
        <v>402</v>
      </c>
      <c r="L63" s="51"/>
      <c r="M63" s="53"/>
      <c r="N63" s="47">
        <f>IFERROR(__xludf.DUMMYFUNCTION("SPLIT(H63,"","",,TRUE)"),45.0)</f>
        <v>45</v>
      </c>
      <c r="O63" s="54">
        <f>IFERROR(__xludf.DUMMYFUNCTION("""COMPUTED_VALUE"""),54.0)</f>
        <v>54</v>
      </c>
      <c r="P63" s="54">
        <f>IFERROR(__xludf.DUMMYFUNCTION("""COMPUTED_VALUE"""),10.0)</f>
        <v>10</v>
      </c>
      <c r="Q63" s="54"/>
      <c r="R63" s="54"/>
      <c r="S63" s="54"/>
      <c r="T63" s="54"/>
      <c r="U63" s="54"/>
      <c r="V63" s="54"/>
      <c r="W63" s="54"/>
      <c r="X63" s="48" t="str">
        <f>IFERROR((VLOOKUP(N63,impact_ESP!A:F,6,TRUE)),"")</f>
        <v>-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v>
      </c>
      <c r="Y63" s="46" t="str">
        <f>IFERROR((VLOOKUP(O63,impact_ESP!A:F,6,TRUE)),"")</f>
        <v>-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v>
      </c>
      <c r="Z63" s="46" t="str">
        <f>IFERROR((VLOOKUP(P63,impact_ESP!A:F,6,TRUE)),"")</f>
        <v>- Control de acceso: Obtención de privilegios o suplantación de identidad: Un atacante podría obtener privilegios modificando o leyendo datos críticos directamente, o accediendo a funcionalidades privilegiadas insuficientemente protegidas.</v>
      </c>
      <c r="AA63" s="46" t="str">
        <f>IFERROR((VLOOKUP(Q63,impact_ESP!A:F,6,TRUE)),"")</f>
        <v/>
      </c>
      <c r="AB63" s="46" t="str">
        <f>IFERROR((VLOOKUP(R63,impact_ESP!A:F,6,TRUE)),"")</f>
        <v/>
      </c>
      <c r="AC63" s="46" t="str">
        <f>IFERROR((VLOOKUP(S63,impact_ESP!A:F,6,TRUE)),"")</f>
        <v/>
      </c>
      <c r="AD63" s="46" t="str">
        <f>IFERROR((VLOOKUP(T63,impact_ESP!A:F,6,TRUE)),"")</f>
        <v/>
      </c>
      <c r="AE63" s="46" t="str">
        <f>IFERROR((VLOOKUP(U63,impact_ESP!A:F,6,TRUE)),"")</f>
        <v/>
      </c>
      <c r="AF63" s="46" t="str">
        <f>IFERROR((VLOOKUP(V63,impact_ESP!A:F,6,TRUE)),"")</f>
        <v/>
      </c>
      <c r="AG63" s="46" t="str">
        <f>IFERROR((VLOOKUP(W63,impact_ESP!A:F,6,TRUE)),"")</f>
        <v/>
      </c>
      <c r="AH63" s="46" t="str">
        <f t="shared" si="1"/>
        <v>-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
-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
- Control de acceso: Obtención de privilegios o suplantación de identidad: Un atacante podría obtener privilegios modificando o leyendo datos críticos directamente, o accediendo a funcionalidades privilegiadas insuficientemente protegidas.
</v>
      </c>
      <c r="AI63" s="53"/>
      <c r="AJ63" s="51"/>
      <c r="AK63" s="51"/>
    </row>
    <row r="64" ht="15.75" customHeight="1">
      <c r="A64" s="50" t="s">
        <v>403</v>
      </c>
      <c r="B64" s="50" t="s">
        <v>404</v>
      </c>
      <c r="C64" s="50"/>
      <c r="D64" s="43" t="s">
        <v>314</v>
      </c>
      <c r="E64" s="51" t="s">
        <v>1135</v>
      </c>
      <c r="F64" s="51">
        <v>310.0</v>
      </c>
      <c r="G64" s="51" t="s">
        <v>1136</v>
      </c>
      <c r="H64" s="52">
        <v>86.0</v>
      </c>
      <c r="I64" s="52" t="s">
        <v>886</v>
      </c>
      <c r="J64" s="51" t="s">
        <v>1137</v>
      </c>
      <c r="K64" s="51" t="s">
        <v>408</v>
      </c>
      <c r="L64" s="51" t="s">
        <v>409</v>
      </c>
      <c r="M64" s="53"/>
      <c r="N64" s="47">
        <f>IFERROR(__xludf.DUMMYFUNCTION("SPLIT(H64,"","",,TRUE)"),86.0)</f>
        <v>86</v>
      </c>
      <c r="O64" s="54"/>
      <c r="P64" s="54"/>
      <c r="Q64" s="54"/>
      <c r="R64" s="54"/>
      <c r="S64" s="54"/>
      <c r="T64" s="54"/>
      <c r="U64" s="54"/>
      <c r="V64" s="54"/>
      <c r="W64" s="54"/>
      <c r="X64" s="48" t="str">
        <f>IFERROR((VLOOKUP(N64,impact_ESP!A:F,6,TRUE)),"")</f>
        <v>- Confidencialidad: Lectura de datos de aplicación: El atacante puede ser capaz de leer información sensible</v>
      </c>
      <c r="Y64" s="46" t="str">
        <f>IFERROR((VLOOKUP(O64,impact_ESP!A:F,6,TRUE)),"")</f>
        <v/>
      </c>
      <c r="Z64" s="46" t="str">
        <f>IFERROR((VLOOKUP(P64,impact_ESP!A:F,6,TRUE)),"")</f>
        <v/>
      </c>
      <c r="AA64" s="46" t="str">
        <f>IFERROR((VLOOKUP(Q64,impact_ESP!A:F,6,TRUE)),"")</f>
        <v/>
      </c>
      <c r="AB64" s="46" t="str">
        <f>IFERROR((VLOOKUP(R64,impact_ESP!A:F,6,TRUE)),"")</f>
        <v/>
      </c>
      <c r="AC64" s="46" t="str">
        <f>IFERROR((VLOOKUP(S64,impact_ESP!A:F,6,TRUE)),"")</f>
        <v/>
      </c>
      <c r="AD64" s="46" t="str">
        <f>IFERROR((VLOOKUP(T64,impact_ESP!A:F,6,TRUE)),"")</f>
        <v/>
      </c>
      <c r="AE64" s="46" t="str">
        <f>IFERROR((VLOOKUP(U64,impact_ESP!A:F,6,TRUE)),"")</f>
        <v/>
      </c>
      <c r="AF64" s="46" t="str">
        <f>IFERROR((VLOOKUP(V64,impact_ESP!A:F,6,TRUE)),"")</f>
        <v/>
      </c>
      <c r="AG64" s="46" t="str">
        <f>IFERROR((VLOOKUP(W64,impact_ESP!A:F,6,TRUE)),"")</f>
        <v/>
      </c>
      <c r="AH64" s="46" t="str">
        <f t="shared" si="1"/>
        <v>- Confidencialidad: Lectura de datos de aplicación: El atacante puede ser capaz de leer información sensible
</v>
      </c>
      <c r="AI64" s="53"/>
      <c r="AJ64" s="51"/>
      <c r="AK64" s="51"/>
    </row>
    <row r="65" ht="15.75" customHeight="1">
      <c r="A65" s="43" t="s">
        <v>410</v>
      </c>
      <c r="B65" s="49" t="s">
        <v>411</v>
      </c>
      <c r="C65" s="43" t="s">
        <v>412</v>
      </c>
      <c r="D65" s="43" t="s">
        <v>413</v>
      </c>
      <c r="E65" s="43" t="s">
        <v>1138</v>
      </c>
      <c r="F65" s="43">
        <v>22.0</v>
      </c>
      <c r="G65" s="43" t="s">
        <v>1139</v>
      </c>
      <c r="H65" s="44" t="s">
        <v>416</v>
      </c>
      <c r="I65" s="44" t="s">
        <v>1140</v>
      </c>
      <c r="J65" s="43" t="s">
        <v>1141</v>
      </c>
      <c r="K65" s="45" t="s">
        <v>1142</v>
      </c>
      <c r="L65" s="43"/>
      <c r="M65" s="46"/>
      <c r="N65" s="47">
        <f>IFERROR(__xludf.DUMMYFUNCTION("SPLIT(H65,"","",,TRUE)"),80.0)</f>
        <v>80</v>
      </c>
      <c r="O65" s="47">
        <f>IFERROR(__xludf.DUMMYFUNCTION("""COMPUTED_VALUE"""),81.0)</f>
        <v>81</v>
      </c>
      <c r="P65" s="47">
        <f>IFERROR(__xludf.DUMMYFUNCTION("""COMPUTED_VALUE"""),82.0)</f>
        <v>82</v>
      </c>
      <c r="Q65" s="47">
        <f>IFERROR(__xludf.DUMMYFUNCTION("""COMPUTED_VALUE"""),83.0)</f>
        <v>83</v>
      </c>
      <c r="R65" s="47">
        <f>IFERROR(__xludf.DUMMYFUNCTION("""COMPUTED_VALUE"""),84.0)</f>
        <v>84</v>
      </c>
      <c r="S65" s="47">
        <f>IFERROR(__xludf.DUMMYFUNCTION("""COMPUTED_VALUE"""),85.0)</f>
        <v>85</v>
      </c>
      <c r="T65" s="47"/>
      <c r="U65" s="47"/>
      <c r="V65" s="47"/>
      <c r="W65" s="47"/>
      <c r="X65" s="48" t="str">
        <f>IFERROR((VLOOKUP(N65,impact_ESP!A:F,6,TRUE)),"")</f>
        <v>- Integridad: Ejecución no autorizada de código o comandos: El atacante puede ser capaz de crear o sobrescribir archivos críticos que se utilizan para ejecutar código, como programas o bibliotecas.</v>
      </c>
      <c r="Y65" s="46" t="str">
        <f>IFERROR((VLOOKUP(O65,impact_ESP!A:F,6,TRUE)),"")</f>
        <v>- Confidencialidad: Ejecución no autorizada de código o comandos: El atacante puede ser capaz de crear o sobrescribir archivos críticos que se utilizan para ejecutar código, como programas o bibliotecas.</v>
      </c>
      <c r="Z65" s="46" t="str">
        <f>IFERROR((VLOOKUP(P65,impact_ESP!A:F,6,TRUE)),"")</f>
        <v>- Disponibilidad: Ejecución no autorizada de código o comandos: El atacante puede ser capaz de crear o sobrescribir archivos críticos que se utilizan para ejecutar código, como programas o bibliotecas.</v>
      </c>
      <c r="AA65" s="46" t="str">
        <f>IFERROR((VLOOKUP(Q65,impact_ESP!A:F,6,TRUE)),"")</f>
        <v>- Integridad: Modificación de ficheros o directorios: El atacante puede ser capaz de sobrescribir o crear archivos críticos, como programas, bibliotecas o datos importantes. Si el archivo objetivo se utiliza para un mecanismo de seguridad, entonces el atacante puede ser capaz de eludir ese mecanismo. Por ejemplo, añadir una nueva cuenta al final de un archivo de contraseñas puede permitir a un atacante saltarse la autenticación.</v>
      </c>
      <c r="AB65" s="46" t="str">
        <f>IFERROR((VLOOKUP(R65,impact_ESP!A:F,6,TRUE)),"")</f>
        <v>- Confidencialidad: Lectura de ficheros o directorios: El atacante puede ser capaz de leer el contenido de archivos inesperados y exponer datos sensibles. Si el archivo objetivo se utiliza para un mecanismo de seguridad, entonces el atacante podría ser capaz de saltarse ese mecanismo. Por ejemplo, al leer un archivo de contraseñas, el atacante podría realizar ataques de fuerza bruta para adivinar contraseñas con el fin de entrar en una cuenta del sistema.</v>
      </c>
      <c r="AC65" s="46" t="str">
        <f>IFERROR((VLOOKUP(S65,impact_ESP!A:F,6,TRUE)),"")</f>
        <v>- Disponibilidad: DoS: Crash, salida, o reinicio: El atacante puede sobrescribir, borrar o corromper archivos críticos inesperados como programas, bibliotecas o datos importantes. Esto puede impedir que el software funcione en absoluto y, en el caso de un mecanismo de protección como la autenticación, tiene el potencial de bloquear a todos los usuarios del software.</v>
      </c>
      <c r="AD65" s="46" t="str">
        <f>IFERROR((VLOOKUP(T65,impact_ESP!A:F,6,TRUE)),"")</f>
        <v/>
      </c>
      <c r="AE65" s="46" t="str">
        <f>IFERROR((VLOOKUP(U65,impact_ESP!A:F,6,TRUE)),"")</f>
        <v/>
      </c>
      <c r="AF65" s="46" t="str">
        <f>IFERROR((VLOOKUP(V65,impact_ESP!A:F,6,TRUE)),"")</f>
        <v/>
      </c>
      <c r="AG65" s="46" t="str">
        <f>IFERROR((VLOOKUP(W65,impact_ESP!A:F,6,TRUE)),"")</f>
        <v/>
      </c>
      <c r="AH65" s="46" t="str">
        <f t="shared" si="1"/>
        <v>- Integridad: Ejecución no autorizada de código o comandos: El atacante puede ser capaz de crear o sobrescribir archivos críticos que se utilizan para ejecutar código, como programas o bibliotecas.
- Confidencialidad: Ejecución no autorizada de código o comandos: El atacante puede ser capaz de crear o sobrescribir archivos críticos que se utilizan para ejecutar código, como programas o bibliotecas.
- Disponibilidad: Ejecución no autorizada de código o comandos: El atacante puede ser capaz de crear o sobrescribir archivos críticos que se utilizan para ejecutar código, como programas o bibliotecas.
- Integridad: Modificación de ficheros o directorios: El atacante puede ser capaz de sobrescribir o crear archivos críticos, como programas, bibliotecas o datos importantes. Si el archivo objetivo se utiliza para un mecanismo de seguridad, entonces el atacante puede ser capaz de eludir ese mecanismo. Por ejemplo, añadir una nueva cuenta al final de un archivo de contraseñas puede permitir a un atacante saltarse la autenticación.
- Confidencialidad: Lectura de ficheros o directorios: El atacante puede ser capaz de leer el contenido de archivos inesperados y exponer datos sensibles. Si el archivo objetivo se utiliza para un mecanismo de seguridad, entonces el atacante podría ser capaz de saltarse ese mecanismo. Por ejemplo, al leer un archivo de contraseñas, el atacante podría realizar ataques de fuerza bruta para adivinar contraseñas con el fin de entrar en una cuenta del sistema.
- Disponibilidad: DoS: Crash, salida, o reinicio: El atacante puede sobrescribir, borrar o corromper archivos críticos inesperados como programas, bibliotecas o datos importantes. Esto puede impedir que el software funcione en absoluto y, en el caso de un mecanismo de protección como la autenticación, tiene el potencial de bloquear a todos los usuarios del software.
</v>
      </c>
      <c r="AI65" s="46"/>
      <c r="AJ65" s="43"/>
      <c r="AK65" s="43"/>
    </row>
    <row r="66" ht="15.75" customHeight="1">
      <c r="A66" s="43" t="s">
        <v>410</v>
      </c>
      <c r="B66" s="49" t="s">
        <v>420</v>
      </c>
      <c r="C66" s="43" t="s">
        <v>421</v>
      </c>
      <c r="D66" s="43" t="s">
        <v>413</v>
      </c>
      <c r="E66" s="43" t="s">
        <v>1143</v>
      </c>
      <c r="F66" s="43" t="s">
        <v>423</v>
      </c>
      <c r="G66" s="43" t="s">
        <v>1144</v>
      </c>
      <c r="H66" s="44" t="s">
        <v>425</v>
      </c>
      <c r="I66" s="44" t="s">
        <v>1145</v>
      </c>
      <c r="J66" s="43" t="s">
        <v>1146</v>
      </c>
      <c r="K66" s="45" t="s">
        <v>1147</v>
      </c>
      <c r="L66" s="43"/>
      <c r="M66" s="46"/>
      <c r="N66" s="47">
        <f>IFERROR(__xludf.DUMMYFUNCTION("SPLIT(H66,"","",,TRUE)"),2.0)</f>
        <v>2</v>
      </c>
      <c r="O66" s="47">
        <f>IFERROR(__xludf.DUMMYFUNCTION("""COMPUTED_VALUE"""),16.0)</f>
        <v>16</v>
      </c>
      <c r="P66" s="47">
        <f>IFERROR(__xludf.DUMMYFUNCTION("""COMPUTED_VALUE"""),20.0)</f>
        <v>20</v>
      </c>
      <c r="Q66" s="47"/>
      <c r="R66" s="47"/>
      <c r="S66" s="47"/>
      <c r="T66" s="47"/>
      <c r="U66" s="47"/>
      <c r="V66" s="47"/>
      <c r="W66" s="47"/>
      <c r="X66" s="48" t="str">
        <f>IFERROR((VLOOKUP(N66,impact_ESP!A:F,6,TRUE)),"")</f>
        <v>- Control de acceso: Bypass de mecanismo de protección: Un atacante podría realizar un número arbitrario de intentos de autenticación utilizando diferentes contraseñas, y finalmente obtener acceso a la cuenta objetivo.</v>
      </c>
      <c r="Y66" s="46" t="str">
        <f>IFERROR((VLOOKUP(O66,impact_ESP!A:F,6,TRUE)),"")</f>
        <v>- Control de acceso: Obtención de privilegios o suplantación de identidad: Es posible la escalada horizontal de privilegios (un usuario puede ver/modificar información de otro usuario).</v>
      </c>
      <c r="Z66" s="46" t="str">
        <f>IFERROR((VLOOKUP(P66,impact_ESP!A:F,6,TRUE)),"")</f>
        <v>- Control de acceso: Obtención de privilegios o suplantación de identidad: La escalada vertical de privilegios es posible si la clave controlada por el usuario es en realidad una bandera que indica el estado de administrador, lo que permite al atacante obtener acceso administrativo.</v>
      </c>
      <c r="AA66" s="46" t="str">
        <f>IFERROR((VLOOKUP(Q66,impact_ESP!A:F,6,TRUE)),"")</f>
        <v/>
      </c>
      <c r="AB66" s="46" t="str">
        <f>IFERROR((VLOOKUP(R66,impact_ESP!A:F,6,TRUE)),"")</f>
        <v/>
      </c>
      <c r="AC66" s="46" t="str">
        <f>IFERROR((VLOOKUP(S66,impact_ESP!A:F,6,TRUE)),"")</f>
        <v/>
      </c>
      <c r="AD66" s="46" t="str">
        <f>IFERROR((VLOOKUP(T66,impact_ESP!A:F,6,TRUE)),"")</f>
        <v/>
      </c>
      <c r="AE66" s="46" t="str">
        <f>IFERROR((VLOOKUP(U66,impact_ESP!A:F,6,TRUE)),"")</f>
        <v/>
      </c>
      <c r="AF66" s="46" t="str">
        <f>IFERROR((VLOOKUP(V66,impact_ESP!A:F,6,TRUE)),"")</f>
        <v/>
      </c>
      <c r="AG66" s="46" t="str">
        <f>IFERROR((VLOOKUP(W66,impact_ESP!A:F,6,TRUE)),"")</f>
        <v/>
      </c>
      <c r="AH66" s="46" t="str">
        <f t="shared" si="1"/>
        <v>- Control de acceso: Bypass de mecanismo de protección: Un atacante podría realizar un número arbitrario de intentos de autenticación utilizando diferentes contraseñas, y finalmente obtener acceso a la cuenta objetivo.
- Control de acceso: Obtención de privilegios o suplantación de identidad: Es posible la escalada horizontal de privilegios (un usuario puede ver/modificar información de otro usuario).
- Control de acceso: Obtención de privilegios o suplantación de identidad: La escalada vertical de privilegios es posible si la clave controlada por el usuario es en realidad una bandera que indica el estado de administrador, lo que permite al atacante obtener acceso administrativo.
</v>
      </c>
      <c r="AI66" s="46"/>
      <c r="AJ66" s="43"/>
      <c r="AK66" s="43"/>
    </row>
    <row r="67" ht="15.75" customHeight="1">
      <c r="A67" s="43" t="s">
        <v>410</v>
      </c>
      <c r="B67" s="49" t="s">
        <v>429</v>
      </c>
      <c r="C67" s="43"/>
      <c r="D67" s="43" t="s">
        <v>413</v>
      </c>
      <c r="E67" s="43" t="s">
        <v>1148</v>
      </c>
      <c r="F67" s="43">
        <v>306.0</v>
      </c>
      <c r="G67" s="43" t="s">
        <v>1149</v>
      </c>
      <c r="H67" s="44">
        <v>66.0</v>
      </c>
      <c r="I67" s="44" t="s">
        <v>979</v>
      </c>
      <c r="J67" s="43" t="s">
        <v>1150</v>
      </c>
      <c r="K67" s="43" t="s">
        <v>177</v>
      </c>
      <c r="L67" s="43"/>
      <c r="M67" s="46"/>
      <c r="N67" s="47">
        <f>IFERROR(__xludf.DUMMYFUNCTION("SPLIT(H67,"","",,TRUE)"),66.0)</f>
        <v>66</v>
      </c>
      <c r="O67" s="47"/>
      <c r="P67" s="47"/>
      <c r="Q67" s="47"/>
      <c r="R67" s="47"/>
      <c r="S67" s="47"/>
      <c r="T67" s="47"/>
      <c r="U67" s="47"/>
      <c r="V67" s="47"/>
      <c r="W67" s="47"/>
      <c r="X67" s="48" t="str">
        <f>IFERROR((VLOOKUP(N67,impact_ESP!A:F,6,TRUE)),"")</f>
        <v>-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v>
      </c>
      <c r="Y67" s="46" t="str">
        <f>IFERROR((VLOOKUP(O67,impact_ESP!A:F,6,TRUE)),"")</f>
        <v/>
      </c>
      <c r="Z67" s="46" t="str">
        <f>IFERROR((VLOOKUP(P67,impact_ESP!A:F,6,TRUE)),"")</f>
        <v/>
      </c>
      <c r="AA67" s="46" t="str">
        <f>IFERROR((VLOOKUP(Q67,impact_ESP!A:F,6,TRUE)),"")</f>
        <v/>
      </c>
      <c r="AB67" s="46" t="str">
        <f>IFERROR((VLOOKUP(R67,impact_ESP!A:F,6,TRUE)),"")</f>
        <v/>
      </c>
      <c r="AC67" s="46" t="str">
        <f>IFERROR((VLOOKUP(S67,impact_ESP!A:F,6,TRUE)),"")</f>
        <v/>
      </c>
      <c r="AD67" s="46" t="str">
        <f>IFERROR((VLOOKUP(T67,impact_ESP!A:F,6,TRUE)),"")</f>
        <v/>
      </c>
      <c r="AE67" s="46" t="str">
        <f>IFERROR((VLOOKUP(U67,impact_ESP!A:F,6,TRUE)),"")</f>
        <v/>
      </c>
      <c r="AF67" s="46" t="str">
        <f>IFERROR((VLOOKUP(V67,impact_ESP!A:F,6,TRUE)),"")</f>
        <v/>
      </c>
      <c r="AG67" s="46" t="str">
        <f>IFERROR((VLOOKUP(W67,impact_ESP!A:F,6,TRUE)),"")</f>
        <v/>
      </c>
      <c r="AH67" s="46" t="str">
        <f t="shared" si="1"/>
        <v>-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
</v>
      </c>
      <c r="AI67" s="46"/>
      <c r="AJ67" s="43"/>
      <c r="AK67" s="43"/>
    </row>
    <row r="68" ht="15.75" customHeight="1">
      <c r="A68" s="50" t="s">
        <v>108</v>
      </c>
      <c r="B68" s="50" t="s">
        <v>433</v>
      </c>
      <c r="C68" s="50"/>
      <c r="D68" s="43" t="s">
        <v>413</v>
      </c>
      <c r="E68" s="51" t="s">
        <v>1151</v>
      </c>
      <c r="F68" s="51">
        <v>285.0</v>
      </c>
      <c r="G68" s="51" t="s">
        <v>1152</v>
      </c>
      <c r="H68" s="52" t="s">
        <v>399</v>
      </c>
      <c r="I68" s="52" t="s">
        <v>1133</v>
      </c>
      <c r="J68" s="51" t="s">
        <v>1153</v>
      </c>
      <c r="K68" s="51" t="s">
        <v>402</v>
      </c>
      <c r="L68" s="51"/>
      <c r="M68" s="53"/>
      <c r="N68" s="47">
        <f>IFERROR(__xludf.DUMMYFUNCTION("SPLIT(H68,"","",,TRUE)"),45.0)</f>
        <v>45</v>
      </c>
      <c r="O68" s="54">
        <f>IFERROR(__xludf.DUMMYFUNCTION("""COMPUTED_VALUE"""),54.0)</f>
        <v>54</v>
      </c>
      <c r="P68" s="54">
        <f>IFERROR(__xludf.DUMMYFUNCTION("""COMPUTED_VALUE"""),10.0)</f>
        <v>10</v>
      </c>
      <c r="Q68" s="54"/>
      <c r="R68" s="54"/>
      <c r="S68" s="54"/>
      <c r="T68" s="54"/>
      <c r="U68" s="54"/>
      <c r="V68" s="54"/>
      <c r="W68" s="54"/>
      <c r="X68" s="48" t="str">
        <f>IFERROR((VLOOKUP(N68,impact_ESP!A:F,6,TRUE)),"")</f>
        <v>-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v>
      </c>
      <c r="Y68" s="46" t="str">
        <f>IFERROR((VLOOKUP(O68,impact_ESP!A:F,6,TRUE)),"")</f>
        <v>-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v>
      </c>
      <c r="Z68" s="46" t="str">
        <f>IFERROR((VLOOKUP(P68,impact_ESP!A:F,6,TRUE)),"")</f>
        <v>- Control de acceso: Obtención de privilegios o suplantación de identidad: Un atacante podría obtener privilegios modificando o leyendo datos críticos directamente, o accediendo a funcionalidades privilegiadas insuficientemente protegidas.</v>
      </c>
      <c r="AA68" s="46" t="str">
        <f>IFERROR((VLOOKUP(Q68,impact_ESP!A:F,6,TRUE)),"")</f>
        <v/>
      </c>
      <c r="AB68" s="46" t="str">
        <f>IFERROR((VLOOKUP(R68,impact_ESP!A:F,6,TRUE)),"")</f>
        <v/>
      </c>
      <c r="AC68" s="46" t="str">
        <f>IFERROR((VLOOKUP(S68,impact_ESP!A:F,6,TRUE)),"")</f>
        <v/>
      </c>
      <c r="AD68" s="46" t="str">
        <f>IFERROR((VLOOKUP(T68,impact_ESP!A:F,6,TRUE)),"")</f>
        <v/>
      </c>
      <c r="AE68" s="46" t="str">
        <f>IFERROR((VLOOKUP(U68,impact_ESP!A:F,6,TRUE)),"")</f>
        <v/>
      </c>
      <c r="AF68" s="46" t="str">
        <f>IFERROR((VLOOKUP(V68,impact_ESP!A:F,6,TRUE)),"")</f>
        <v/>
      </c>
      <c r="AG68" s="46" t="str">
        <f>IFERROR((VLOOKUP(W68,impact_ESP!A:F,6,TRUE)),"")</f>
        <v/>
      </c>
      <c r="AH68" s="46" t="str">
        <f t="shared" si="1"/>
        <v>-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
-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
- Control de acceso: Obtención de privilegios o suplantación de identidad: Un atacante podría obtener privilegios modificando o leyendo datos críticos directamente, o accediendo a funcionalidades privilegiadas insuficientemente protegidas.
</v>
      </c>
      <c r="AI68" s="53"/>
      <c r="AJ68" s="51"/>
      <c r="AK68" s="51"/>
    </row>
    <row r="69" ht="15.75" customHeight="1">
      <c r="A69" s="43" t="s">
        <v>108</v>
      </c>
      <c r="B69" s="43"/>
      <c r="C69" s="43" t="s">
        <v>437</v>
      </c>
      <c r="D69" s="43" t="s">
        <v>438</v>
      </c>
      <c r="E69" s="43" t="s">
        <v>1154</v>
      </c>
      <c r="F69" s="43">
        <v>1018.0</v>
      </c>
      <c r="G69" s="43" t="s">
        <v>1155</v>
      </c>
      <c r="H69" s="44">
        <v>105.0</v>
      </c>
      <c r="I69" s="44" t="s">
        <v>1156</v>
      </c>
      <c r="J69" s="43" t="s">
        <v>1157</v>
      </c>
      <c r="K69" s="45" t="s">
        <v>1158</v>
      </c>
      <c r="L69" s="43"/>
      <c r="M69" s="46"/>
      <c r="N69" s="47">
        <f>IFERROR(__xludf.DUMMYFUNCTION("SPLIT(H69,"","",,TRUE)"),105.0)</f>
        <v>105</v>
      </c>
      <c r="O69" s="47"/>
      <c r="P69" s="47"/>
      <c r="Q69" s="47"/>
      <c r="R69" s="47"/>
      <c r="S69" s="47"/>
      <c r="T69" s="47"/>
      <c r="U69" s="47"/>
      <c r="V69" s="47"/>
      <c r="W69" s="47"/>
      <c r="X69" s="48" t="str">
        <f>IFERROR((VLOOKUP(N69,impact_ESP!A:F,6,TRUE)),"")</f>
        <v>- Control de acceso: Bypass de mecanismo de protección: Un atacante podría permanecer registrado durante mucho tiempo, lo que podría reutilizar ID antiguos o eliminados y referencias directas.</v>
      </c>
      <c r="Y69" s="46" t="str">
        <f>IFERROR((VLOOKUP(O69,impact_ESP!A:F,6,TRUE)),"")</f>
        <v/>
      </c>
      <c r="Z69" s="46" t="str">
        <f>IFERROR((VLOOKUP(P69,impact_ESP!A:F,6,TRUE)),"")</f>
        <v/>
      </c>
      <c r="AA69" s="46" t="str">
        <f>IFERROR((VLOOKUP(Q69,impact_ESP!A:F,6,TRUE)),"")</f>
        <v/>
      </c>
      <c r="AB69" s="46" t="str">
        <f>IFERROR((VLOOKUP(R69,impact_ESP!A:F,6,TRUE)),"")</f>
        <v/>
      </c>
      <c r="AC69" s="46" t="str">
        <f>IFERROR((VLOOKUP(S69,impact_ESP!A:F,6,TRUE)),"")</f>
        <v/>
      </c>
      <c r="AD69" s="46" t="str">
        <f>IFERROR((VLOOKUP(T69,impact_ESP!A:F,6,TRUE)),"")</f>
        <v/>
      </c>
      <c r="AE69" s="46" t="str">
        <f>IFERROR((VLOOKUP(U69,impact_ESP!A:F,6,TRUE)),"")</f>
        <v/>
      </c>
      <c r="AF69" s="46" t="str">
        <f>IFERROR((VLOOKUP(V69,impact_ESP!A:F,6,TRUE)),"")</f>
        <v/>
      </c>
      <c r="AG69" s="46" t="str">
        <f>IFERROR((VLOOKUP(W69,impact_ESP!A:F,6,TRUE)),"")</f>
        <v/>
      </c>
      <c r="AH69" s="46" t="str">
        <f t="shared" si="1"/>
        <v>- Control de acceso: Bypass de mecanismo de protección: Un atacante podría permanecer registrado durante mucho tiempo, lo que podría reutilizar ID antiguos o eliminados y referencias directas.
</v>
      </c>
      <c r="AI69" s="46"/>
      <c r="AJ69" s="43"/>
      <c r="AK69" s="43"/>
    </row>
    <row r="70" ht="15.75" customHeight="1">
      <c r="A70" s="43" t="s">
        <v>165</v>
      </c>
      <c r="B70" s="49" t="s">
        <v>444</v>
      </c>
      <c r="C70" s="43" t="s">
        <v>445</v>
      </c>
      <c r="D70" s="43" t="s">
        <v>438</v>
      </c>
      <c r="E70" s="43" t="s">
        <v>1159</v>
      </c>
      <c r="F70" s="43">
        <v>614.0</v>
      </c>
      <c r="G70" s="43" t="s">
        <v>1160</v>
      </c>
      <c r="H70" s="44">
        <v>92.0</v>
      </c>
      <c r="I70" s="44" t="s">
        <v>1161</v>
      </c>
      <c r="J70" s="43" t="s">
        <v>1162</v>
      </c>
      <c r="K70" s="45" t="s">
        <v>1163</v>
      </c>
      <c r="L70" s="43"/>
      <c r="M70" s="46"/>
      <c r="N70" s="47">
        <f>IFERROR(__xludf.DUMMYFUNCTION("SPLIT(H70,"","",,TRUE)"),92.0)</f>
        <v>92</v>
      </c>
      <c r="O70" s="47"/>
      <c r="P70" s="47"/>
      <c r="Q70" s="47"/>
      <c r="R70" s="47"/>
      <c r="S70" s="47"/>
      <c r="T70" s="47"/>
      <c r="U70" s="47"/>
      <c r="V70" s="47"/>
      <c r="W70" s="47"/>
      <c r="X70" s="48" t="str">
        <f>IFERROR((VLOOKUP(N70,impact_ESP!A:F,6,TRUE)),"")</f>
        <v>- Confidencialidad: Lectura de datos de aplicación: Un atacante que realice con éxito un ataque cross-site scripting o man-in-the-middle podrá leer el contenido de la cookie y exfiltrar la información obtenida.</v>
      </c>
      <c r="Y70" s="46" t="str">
        <f>IFERROR((VLOOKUP(O70,impact_ESP!A:F,6,TRUE)),"")</f>
        <v/>
      </c>
      <c r="Z70" s="46" t="str">
        <f>IFERROR((VLOOKUP(P70,impact_ESP!A:F,6,TRUE)),"")</f>
        <v/>
      </c>
      <c r="AA70" s="46" t="str">
        <f>IFERROR((VLOOKUP(Q70,impact_ESP!A:F,6,TRUE)),"")</f>
        <v/>
      </c>
      <c r="AB70" s="46" t="str">
        <f>IFERROR((VLOOKUP(R70,impact_ESP!A:F,6,TRUE)),"")</f>
        <v/>
      </c>
      <c r="AC70" s="46" t="str">
        <f>IFERROR((VLOOKUP(S70,impact_ESP!A:F,6,TRUE)),"")</f>
        <v/>
      </c>
      <c r="AD70" s="46" t="str">
        <f>IFERROR((VLOOKUP(T70,impact_ESP!A:F,6,TRUE)),"")</f>
        <v/>
      </c>
      <c r="AE70" s="46" t="str">
        <f>IFERROR((VLOOKUP(U70,impact_ESP!A:F,6,TRUE)),"")</f>
        <v/>
      </c>
      <c r="AF70" s="46" t="str">
        <f>IFERROR((VLOOKUP(V70,impact_ESP!A:F,6,TRUE)),"")</f>
        <v/>
      </c>
      <c r="AG70" s="46" t="str">
        <f>IFERROR((VLOOKUP(W70,impact_ESP!A:F,6,TRUE)),"")</f>
        <v/>
      </c>
      <c r="AH70" s="46" t="str">
        <f t="shared" si="1"/>
        <v>- Confidencialidad: Lectura de datos de aplicación: Un atacante que realice con éxito un ataque cross-site scripting o man-in-the-middle podrá leer el contenido de la cookie y exfiltrar la información obtenida.
</v>
      </c>
      <c r="AI70" s="46"/>
      <c r="AJ70" s="43"/>
      <c r="AK70" s="43"/>
    </row>
    <row r="71" ht="15.75" customHeight="1">
      <c r="A71" s="43" t="s">
        <v>165</v>
      </c>
      <c r="B71" s="49" t="s">
        <v>451</v>
      </c>
      <c r="C71" s="43" t="s">
        <v>445</v>
      </c>
      <c r="D71" s="43" t="s">
        <v>438</v>
      </c>
      <c r="E71" s="43" t="s">
        <v>1164</v>
      </c>
      <c r="F71" s="43">
        <v>1004.0</v>
      </c>
      <c r="G71" s="43" t="s">
        <v>1165</v>
      </c>
      <c r="H71" s="44" t="s">
        <v>454</v>
      </c>
      <c r="I71" s="44" t="s">
        <v>1166</v>
      </c>
      <c r="J71" s="43" t="s">
        <v>1162</v>
      </c>
      <c r="K71" s="45" t="s">
        <v>1167</v>
      </c>
      <c r="L71" s="43"/>
      <c r="M71" s="46"/>
      <c r="N71" s="47">
        <f>IFERROR(__xludf.DUMMYFUNCTION("SPLIT(H71,"","",,TRUE)"),90.0)</f>
        <v>90</v>
      </c>
      <c r="O71" s="47">
        <f>IFERROR(__xludf.DUMMYFUNCTION("""COMPUTED_VALUE"""),91.0)</f>
        <v>91</v>
      </c>
      <c r="P71" s="47"/>
      <c r="Q71" s="47"/>
      <c r="R71" s="47"/>
      <c r="S71" s="47"/>
      <c r="T71" s="47"/>
      <c r="U71" s="47"/>
      <c r="V71" s="47"/>
      <c r="W71" s="47"/>
      <c r="X71" s="48" t="str">
        <f>IFERROR((VLOOKUP(N71,impact_ESP!A:F,6,TRUE)),"")</f>
        <v>- Confidencialidad: Lectura de datos de aplicación: Si el indicador HttpOnly no está activado, la información confidencial almacenada en la cookie puede quedar expuesta a terceros no deseados.</v>
      </c>
      <c r="Y71" s="46" t="str">
        <f>IFERROR((VLOOKUP(O71,impact_ESP!A:F,6,TRUE)),"")</f>
        <v>- Integridad: Obtención de privilegios o suplantación de identidad: Si la cookie en cuestión es una cookie de autenticación, entonces no establecer la bandera HttpOnly puede permitir a un adversario robar datos de autenticación (por ejemplo, un ID de sesión) y asumir la identidad del usuario.</v>
      </c>
      <c r="Z71" s="46" t="str">
        <f>IFERROR((VLOOKUP(P71,impact_ESP!A:F,6,TRUE)),"")</f>
        <v/>
      </c>
      <c r="AA71" s="46" t="str">
        <f>IFERROR((VLOOKUP(Q71,impact_ESP!A:F,6,TRUE)),"")</f>
        <v/>
      </c>
      <c r="AB71" s="46" t="str">
        <f>IFERROR((VLOOKUP(R71,impact_ESP!A:F,6,TRUE)),"")</f>
        <v/>
      </c>
      <c r="AC71" s="46" t="str">
        <f>IFERROR((VLOOKUP(S71,impact_ESP!A:F,6,TRUE)),"")</f>
        <v/>
      </c>
      <c r="AD71" s="46" t="str">
        <f>IFERROR((VLOOKUP(T71,impact_ESP!A:F,6,TRUE)),"")</f>
        <v/>
      </c>
      <c r="AE71" s="46" t="str">
        <f>IFERROR((VLOOKUP(U71,impact_ESP!A:F,6,TRUE)),"")</f>
        <v/>
      </c>
      <c r="AF71" s="46" t="str">
        <f>IFERROR((VLOOKUP(V71,impact_ESP!A:F,6,TRUE)),"")</f>
        <v/>
      </c>
      <c r="AG71" s="46" t="str">
        <f>IFERROR((VLOOKUP(W71,impact_ESP!A:F,6,TRUE)),"")</f>
        <v/>
      </c>
      <c r="AH71" s="46" t="str">
        <f t="shared" si="1"/>
        <v>- Confidencialidad: Lectura de datos de aplicación: Si el indicador HttpOnly no está activado, la información confidencial almacenada en la cookie puede quedar expuesta a terceros no deseados.
- Integridad: Obtención de privilegios o suplantación de identidad: Si la cookie en cuestión es una cookie de autenticación, entonces no establecer la bandera HttpOnly puede permitir a un adversario robar datos de autenticación (por ejemplo, un ID de sesión) y asumir la identidad del usuario.
</v>
      </c>
      <c r="AI71" s="46"/>
      <c r="AJ71" s="43"/>
      <c r="AK71" s="43"/>
    </row>
    <row r="72" ht="15.75" customHeight="1">
      <c r="A72" s="43" t="s">
        <v>165</v>
      </c>
      <c r="B72" s="49" t="s">
        <v>457</v>
      </c>
      <c r="C72" s="43" t="s">
        <v>445</v>
      </c>
      <c r="D72" s="43" t="s">
        <v>438</v>
      </c>
      <c r="E72" s="43" t="s">
        <v>1168</v>
      </c>
      <c r="F72" s="43">
        <v>1275.0</v>
      </c>
      <c r="G72" s="43" t="s">
        <v>1169</v>
      </c>
      <c r="H72" s="44">
        <v>104.0</v>
      </c>
      <c r="I72" s="44" t="s">
        <v>1170</v>
      </c>
      <c r="J72" s="43" t="s">
        <v>1171</v>
      </c>
      <c r="K72" s="45" t="s">
        <v>1172</v>
      </c>
      <c r="L72" s="43"/>
      <c r="M72" s="46"/>
      <c r="N72" s="47">
        <f>IFERROR(__xludf.DUMMYFUNCTION("SPLIT(H72,"","",,TRUE)"),104.0)</f>
        <v>104</v>
      </c>
      <c r="O72" s="47"/>
      <c r="P72" s="47"/>
      <c r="Q72" s="47"/>
      <c r="R72" s="47"/>
      <c r="S72" s="47"/>
      <c r="T72" s="47"/>
      <c r="U72" s="47"/>
      <c r="V72" s="47"/>
      <c r="W72" s="47"/>
      <c r="X72" s="48" t="str">
        <f>IFERROR((VLOOKUP(N72,impact_ESP!A:F,6,TRUE)),"")</f>
        <v>- Confidencialidad: Modificación de datos de aplicación: Si el sitio web no impone una defensa adicional contra ataques CSRF, no utilizar los valores 'Lax' o 'Strict' podría aumentar el riesgo de exposición a ataques CSRF. La probabilidad de violación de la integridad es baja porque un ataque con éxito no depende únicamente de un atributo SameSite inseguro. Para realizar un ataque CSRF se deben cumplir muchas condiciones, como la falta de tokens CSRF, la ausencia de confirmaciones para acciones sensibles en el sitio web, una cabecera "simple" "Content-Type" en la petición HTTP y muchas más.</v>
      </c>
      <c r="Y72" s="46" t="str">
        <f>IFERROR((VLOOKUP(O72,impact_ESP!A:F,6,TRUE)),"")</f>
        <v/>
      </c>
      <c r="Z72" s="46" t="str">
        <f>IFERROR((VLOOKUP(P72,impact_ESP!A:F,6,TRUE)),"")</f>
        <v/>
      </c>
      <c r="AA72" s="46" t="str">
        <f>IFERROR((VLOOKUP(Q72,impact_ESP!A:F,6,TRUE)),"")</f>
        <v/>
      </c>
      <c r="AB72" s="46" t="str">
        <f>IFERROR((VLOOKUP(R72,impact_ESP!A:F,6,TRUE)),"")</f>
        <v/>
      </c>
      <c r="AC72" s="46" t="str">
        <f>IFERROR((VLOOKUP(S72,impact_ESP!A:F,6,TRUE)),"")</f>
        <v/>
      </c>
      <c r="AD72" s="46" t="str">
        <f>IFERROR((VLOOKUP(T72,impact_ESP!A:F,6,TRUE)),"")</f>
        <v/>
      </c>
      <c r="AE72" s="46" t="str">
        <f>IFERROR((VLOOKUP(U72,impact_ESP!A:F,6,TRUE)),"")</f>
        <v/>
      </c>
      <c r="AF72" s="46" t="str">
        <f>IFERROR((VLOOKUP(V72,impact_ESP!A:F,6,TRUE)),"")</f>
        <v/>
      </c>
      <c r="AG72" s="46" t="str">
        <f>IFERROR((VLOOKUP(W72,impact_ESP!A:F,6,TRUE)),"")</f>
        <v/>
      </c>
      <c r="AH72" s="46" t="str">
        <f t="shared" si="1"/>
        <v>- Confidencialidad: Modificación de datos de aplicación: Si el sitio web no impone una defensa adicional contra ataques CSRF, no utilizar los valores 'Lax' o 'Strict' podría aumentar el riesgo de exposición a ataques CSRF. La probabilidad de violación de la integridad es baja porque un ataque con éxito no depende únicamente de un atributo SameSite inseguro. Para realizar un ataque CSRF se deben cumplir muchas condiciones, como la falta de tokens CSRF, la ausencia de confirmaciones para acciones sensibles en el sitio web, una cabecera "simple" "Content-Type" en la petición HTTP y muchas más.
</v>
      </c>
      <c r="AI72" s="46"/>
      <c r="AJ72" s="43"/>
      <c r="AK72" s="43"/>
    </row>
    <row r="73" ht="15.75" customHeight="1">
      <c r="A73" s="43" t="s">
        <v>165</v>
      </c>
      <c r="B73" s="43"/>
      <c r="C73" s="43" t="s">
        <v>445</v>
      </c>
      <c r="D73" s="43" t="s">
        <v>438</v>
      </c>
      <c r="E73" s="43" t="s">
        <v>1173</v>
      </c>
      <c r="F73" s="43">
        <v>613.0</v>
      </c>
      <c r="G73" s="43" t="s">
        <v>1174</v>
      </c>
      <c r="H73" s="44">
        <v>105.0</v>
      </c>
      <c r="I73" s="44" t="s">
        <v>1156</v>
      </c>
      <c r="J73" s="43" t="s">
        <v>1175</v>
      </c>
      <c r="K73" s="45" t="s">
        <v>1176</v>
      </c>
      <c r="L73" s="43"/>
      <c r="M73" s="46"/>
      <c r="N73" s="47">
        <f>IFERROR(__xludf.DUMMYFUNCTION("SPLIT(H73,"","",,TRUE)"),105.0)</f>
        <v>105</v>
      </c>
      <c r="O73" s="47"/>
      <c r="P73" s="47"/>
      <c r="Q73" s="47"/>
      <c r="R73" s="47"/>
      <c r="S73" s="47"/>
      <c r="T73" s="47"/>
      <c r="U73" s="47"/>
      <c r="V73" s="47"/>
      <c r="W73" s="47"/>
      <c r="X73" s="48" t="str">
        <f>IFERROR((VLOOKUP(N73,impact_ESP!A:F,6,TRUE)),"")</f>
        <v>- Control de acceso: Bypass de mecanismo de protección: Un atacante podría permanecer registrado durante mucho tiempo, lo que podría reutilizar ID antiguos o eliminados y referencias directas.</v>
      </c>
      <c r="Y73" s="46" t="str">
        <f>IFERROR((VLOOKUP(O73,impact_ESP!A:F,6,TRUE)),"")</f>
        <v/>
      </c>
      <c r="Z73" s="46" t="str">
        <f>IFERROR((VLOOKUP(P73,impact_ESP!A:F,6,TRUE)),"")</f>
        <v/>
      </c>
      <c r="AA73" s="46" t="str">
        <f>IFERROR((VLOOKUP(Q73,impact_ESP!A:F,6,TRUE)),"")</f>
        <v/>
      </c>
      <c r="AB73" s="46" t="str">
        <f>IFERROR((VLOOKUP(R73,impact_ESP!A:F,6,TRUE)),"")</f>
        <v/>
      </c>
      <c r="AC73" s="46" t="str">
        <f>IFERROR((VLOOKUP(S73,impact_ESP!A:F,6,TRUE)),"")</f>
        <v/>
      </c>
      <c r="AD73" s="46" t="str">
        <f>IFERROR((VLOOKUP(T73,impact_ESP!A:F,6,TRUE)),"")</f>
        <v/>
      </c>
      <c r="AE73" s="46" t="str">
        <f>IFERROR((VLOOKUP(U73,impact_ESP!A:F,6,TRUE)),"")</f>
        <v/>
      </c>
      <c r="AF73" s="46" t="str">
        <f>IFERROR((VLOOKUP(V73,impact_ESP!A:F,6,TRUE)),"")</f>
        <v/>
      </c>
      <c r="AG73" s="46" t="str">
        <f>IFERROR((VLOOKUP(W73,impact_ESP!A:F,6,TRUE)),"")</f>
        <v/>
      </c>
      <c r="AH73" s="46" t="str">
        <f t="shared" si="1"/>
        <v>- Control de acceso: Bypass de mecanismo de protección: Un atacante podría permanecer registrado durante mucho tiempo, lo que podría reutilizar ID antiguos o eliminados y referencias directas.
</v>
      </c>
      <c r="AI73" s="46"/>
      <c r="AJ73" s="43"/>
      <c r="AK73" s="43"/>
    </row>
    <row r="74" ht="15.75" customHeight="1">
      <c r="A74" s="43" t="s">
        <v>165</v>
      </c>
      <c r="B74" s="49" t="s">
        <v>467</v>
      </c>
      <c r="C74" s="43" t="s">
        <v>445</v>
      </c>
      <c r="D74" s="43" t="s">
        <v>438</v>
      </c>
      <c r="E74" s="43" t="s">
        <v>1177</v>
      </c>
      <c r="F74" s="43">
        <v>613.0</v>
      </c>
      <c r="G74" s="43" t="s">
        <v>1178</v>
      </c>
      <c r="H74" s="44">
        <v>105.0</v>
      </c>
      <c r="I74" s="44" t="s">
        <v>1156</v>
      </c>
      <c r="J74" s="43" t="s">
        <v>1179</v>
      </c>
      <c r="K74" s="45" t="s">
        <v>1180</v>
      </c>
      <c r="L74" s="43"/>
      <c r="M74" s="46"/>
      <c r="N74" s="47">
        <f>IFERROR(__xludf.DUMMYFUNCTION("SPLIT(H74,"","",,TRUE)"),105.0)</f>
        <v>105</v>
      </c>
      <c r="O74" s="47"/>
      <c r="P74" s="47"/>
      <c r="Q74" s="47"/>
      <c r="R74" s="47"/>
      <c r="S74" s="47"/>
      <c r="T74" s="47"/>
      <c r="U74" s="47"/>
      <c r="V74" s="47"/>
      <c r="W74" s="47"/>
      <c r="X74" s="48" t="str">
        <f>IFERROR((VLOOKUP(N74,impact_ESP!A:F,6,TRUE)),"")</f>
        <v>- Control de acceso: Bypass de mecanismo de protección: Un atacante podría permanecer registrado durante mucho tiempo, lo que podría reutilizar ID antiguos o eliminados y referencias directas.</v>
      </c>
      <c r="Y74" s="46" t="str">
        <f>IFERROR((VLOOKUP(O74,impact_ESP!A:F,6,TRUE)),"")</f>
        <v/>
      </c>
      <c r="Z74" s="46" t="str">
        <f>IFERROR((VLOOKUP(P74,impact_ESP!A:F,6,TRUE)),"")</f>
        <v/>
      </c>
      <c r="AA74" s="46" t="str">
        <f>IFERROR((VLOOKUP(Q74,impact_ESP!A:F,6,TRUE)),"")</f>
        <v/>
      </c>
      <c r="AB74" s="46" t="str">
        <f>IFERROR((VLOOKUP(R74,impact_ESP!A:F,6,TRUE)),"")</f>
        <v/>
      </c>
      <c r="AC74" s="46" t="str">
        <f>IFERROR((VLOOKUP(S74,impact_ESP!A:F,6,TRUE)),"")</f>
        <v/>
      </c>
      <c r="AD74" s="46" t="str">
        <f>IFERROR((VLOOKUP(T74,impact_ESP!A:F,6,TRUE)),"")</f>
        <v/>
      </c>
      <c r="AE74" s="46" t="str">
        <f>IFERROR((VLOOKUP(U74,impact_ESP!A:F,6,TRUE)),"")</f>
        <v/>
      </c>
      <c r="AF74" s="46" t="str">
        <f>IFERROR((VLOOKUP(V74,impact_ESP!A:F,6,TRUE)),"")</f>
        <v/>
      </c>
      <c r="AG74" s="46" t="str">
        <f>IFERROR((VLOOKUP(W74,impact_ESP!A:F,6,TRUE)),"")</f>
        <v/>
      </c>
      <c r="AH74" s="46" t="str">
        <f t="shared" si="1"/>
        <v>- Control de acceso: Bypass de mecanismo de protección: Un atacante podría permanecer registrado durante mucho tiempo, lo que podría reutilizar ID antiguos o eliminados y referencias directas.
</v>
      </c>
      <c r="AI74" s="46"/>
      <c r="AJ74" s="43"/>
      <c r="AK74" s="43"/>
    </row>
    <row r="75" ht="15.75" customHeight="1">
      <c r="A75" s="43" t="s">
        <v>108</v>
      </c>
      <c r="B75" s="49" t="s">
        <v>472</v>
      </c>
      <c r="C75" s="43" t="s">
        <v>473</v>
      </c>
      <c r="D75" s="43" t="s">
        <v>438</v>
      </c>
      <c r="E75" s="43" t="s">
        <v>1181</v>
      </c>
      <c r="F75" s="43" t="s">
        <v>475</v>
      </c>
      <c r="G75" s="43" t="s">
        <v>1182</v>
      </c>
      <c r="H75" s="44">
        <v>105.0</v>
      </c>
      <c r="I75" s="44" t="s">
        <v>1156</v>
      </c>
      <c r="J75" s="43" t="s">
        <v>1183</v>
      </c>
      <c r="K75" s="45" t="s">
        <v>478</v>
      </c>
      <c r="L75" s="43"/>
      <c r="M75" s="46"/>
      <c r="N75" s="47">
        <f>IFERROR(__xludf.DUMMYFUNCTION("SPLIT(H75,"","",,TRUE)"),105.0)</f>
        <v>105</v>
      </c>
      <c r="O75" s="47"/>
      <c r="P75" s="47"/>
      <c r="Q75" s="47"/>
      <c r="R75" s="47"/>
      <c r="S75" s="47"/>
      <c r="T75" s="47"/>
      <c r="U75" s="47"/>
      <c r="V75" s="47"/>
      <c r="W75" s="47"/>
      <c r="X75" s="48" t="str">
        <f>IFERROR((VLOOKUP(N75,impact_ESP!A:F,6,TRUE)),"")</f>
        <v>- Control de acceso: Bypass de mecanismo de protección: Un atacante podría permanecer registrado durante mucho tiempo, lo que podría reutilizar ID antiguos o eliminados y referencias directas.</v>
      </c>
      <c r="Y75" s="46" t="str">
        <f>IFERROR((VLOOKUP(O75,impact_ESP!A:F,6,TRUE)),"")</f>
        <v/>
      </c>
      <c r="Z75" s="46" t="str">
        <f>IFERROR((VLOOKUP(P75,impact_ESP!A:F,6,TRUE)),"")</f>
        <v/>
      </c>
      <c r="AA75" s="46" t="str">
        <f>IFERROR((VLOOKUP(Q75,impact_ESP!A:F,6,TRUE)),"")</f>
        <v/>
      </c>
      <c r="AB75" s="46" t="str">
        <f>IFERROR((VLOOKUP(R75,impact_ESP!A:F,6,TRUE)),"")</f>
        <v/>
      </c>
      <c r="AC75" s="46" t="str">
        <f>IFERROR((VLOOKUP(S75,impact_ESP!A:F,6,TRUE)),"")</f>
        <v/>
      </c>
      <c r="AD75" s="46" t="str">
        <f>IFERROR((VLOOKUP(T75,impact_ESP!A:F,6,TRUE)),"")</f>
        <v/>
      </c>
      <c r="AE75" s="46" t="str">
        <f>IFERROR((VLOOKUP(U75,impact_ESP!A:F,6,TRUE)),"")</f>
        <v/>
      </c>
      <c r="AF75" s="46" t="str">
        <f>IFERROR((VLOOKUP(V75,impact_ESP!A:F,6,TRUE)),"")</f>
        <v/>
      </c>
      <c r="AG75" s="46" t="str">
        <f>IFERROR((VLOOKUP(W75,impact_ESP!A:F,6,TRUE)),"")</f>
        <v/>
      </c>
      <c r="AH75" s="46" t="str">
        <f t="shared" si="1"/>
        <v>- Control de acceso: Bypass de mecanismo de protección: Un atacante podría permanecer registrado durante mucho tiempo, lo que podría reutilizar ID antiguos o eliminados y referencias directas.
</v>
      </c>
      <c r="AI75" s="46"/>
      <c r="AJ75" s="43"/>
      <c r="AK75" s="43"/>
    </row>
    <row r="76" ht="15.75" customHeight="1">
      <c r="A76" s="43" t="s">
        <v>410</v>
      </c>
      <c r="B76" s="49" t="s">
        <v>479</v>
      </c>
      <c r="C76" s="43" t="s">
        <v>480</v>
      </c>
      <c r="D76" s="43" t="s">
        <v>438</v>
      </c>
      <c r="E76" s="43" t="s">
        <v>1184</v>
      </c>
      <c r="F76" s="43">
        <v>352.0</v>
      </c>
      <c r="G76" s="43" t="s">
        <v>1185</v>
      </c>
      <c r="H76" s="44">
        <v>7.0</v>
      </c>
      <c r="I76" s="44" t="s">
        <v>1186</v>
      </c>
      <c r="J76" s="43" t="s">
        <v>1187</v>
      </c>
      <c r="K76" s="43" t="s">
        <v>485</v>
      </c>
      <c r="L76" s="43"/>
      <c r="M76" s="46"/>
      <c r="N76" s="47">
        <f>IFERROR(__xludf.DUMMYFUNCTION("SPLIT(H76,"","",,TRUE)"),7.0)</f>
        <v>7</v>
      </c>
      <c r="O76" s="47"/>
      <c r="P76" s="47"/>
      <c r="Q76" s="47"/>
      <c r="R76" s="47"/>
      <c r="S76" s="47"/>
      <c r="T76" s="47"/>
      <c r="U76" s="47"/>
      <c r="V76" s="47"/>
      <c r="W76" s="47"/>
      <c r="X76" s="48" t="str">
        <f>IFERROR((VLOOKUP(N76,impact_ESP!A:F,6,TRUE)),"")</f>
        <v>-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v>
      </c>
      <c r="Y76" s="46" t="str">
        <f>IFERROR((VLOOKUP(O76,impact_ESP!A:F,6,TRUE)),"")</f>
        <v/>
      </c>
      <c r="Z76" s="46" t="str">
        <f>IFERROR((VLOOKUP(P76,impact_ESP!A:F,6,TRUE)),"")</f>
        <v/>
      </c>
      <c r="AA76" s="46" t="str">
        <f>IFERROR((VLOOKUP(Q76,impact_ESP!A:F,6,TRUE)),"")</f>
        <v/>
      </c>
      <c r="AB76" s="46" t="str">
        <f>IFERROR((VLOOKUP(R76,impact_ESP!A:F,6,TRUE)),"")</f>
        <v/>
      </c>
      <c r="AC76" s="46" t="str">
        <f>IFERROR((VLOOKUP(S76,impact_ESP!A:F,6,TRUE)),"")</f>
        <v/>
      </c>
      <c r="AD76" s="46" t="str">
        <f>IFERROR((VLOOKUP(T76,impact_ESP!A:F,6,TRUE)),"")</f>
        <v/>
      </c>
      <c r="AE76" s="46" t="str">
        <f>IFERROR((VLOOKUP(U76,impact_ESP!A:F,6,TRUE)),"")</f>
        <v/>
      </c>
      <c r="AF76" s="46" t="str">
        <f>IFERROR((VLOOKUP(V76,impact_ESP!A:F,6,TRUE)),"")</f>
        <v/>
      </c>
      <c r="AG76" s="46" t="str">
        <f>IFERROR((VLOOKUP(W76,impact_ESP!A:F,6,TRUE)),"")</f>
        <v/>
      </c>
      <c r="AH76" s="46" t="str">
        <f t="shared" si="1"/>
        <v>-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
</v>
      </c>
      <c r="AI76" s="46"/>
      <c r="AJ76" s="43"/>
      <c r="AK76" s="43"/>
    </row>
    <row r="77" ht="15.75" customHeight="1">
      <c r="A77" s="43" t="s">
        <v>410</v>
      </c>
      <c r="B77" s="43"/>
      <c r="C77" s="43" t="s">
        <v>480</v>
      </c>
      <c r="D77" s="43" t="s">
        <v>438</v>
      </c>
      <c r="E77" s="43" t="s">
        <v>1188</v>
      </c>
      <c r="F77" s="43">
        <v>352.0</v>
      </c>
      <c r="G77" s="43" t="s">
        <v>1185</v>
      </c>
      <c r="H77" s="44">
        <v>7.0</v>
      </c>
      <c r="I77" s="44" t="s">
        <v>1186</v>
      </c>
      <c r="J77" s="43" t="s">
        <v>1189</v>
      </c>
      <c r="K77" s="43" t="s">
        <v>485</v>
      </c>
      <c r="L77" s="43"/>
      <c r="M77" s="46"/>
      <c r="N77" s="47">
        <f>IFERROR(__xludf.DUMMYFUNCTION("SPLIT(H77,"","",,TRUE)"),7.0)</f>
        <v>7</v>
      </c>
      <c r="O77" s="47"/>
      <c r="P77" s="47"/>
      <c r="Q77" s="47"/>
      <c r="R77" s="47"/>
      <c r="S77" s="47"/>
      <c r="T77" s="47"/>
      <c r="U77" s="47"/>
      <c r="V77" s="47"/>
      <c r="W77" s="47"/>
      <c r="X77" s="48" t="str">
        <f>IFERROR((VLOOKUP(N77,impact_ESP!A:F,6,TRUE)),"")</f>
        <v>-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v>
      </c>
      <c r="Y77" s="46" t="str">
        <f>IFERROR((VLOOKUP(O77,impact_ESP!A:F,6,TRUE)),"")</f>
        <v/>
      </c>
      <c r="Z77" s="46" t="str">
        <f>IFERROR((VLOOKUP(P77,impact_ESP!A:F,6,TRUE)),"")</f>
        <v/>
      </c>
      <c r="AA77" s="46" t="str">
        <f>IFERROR((VLOOKUP(Q77,impact_ESP!A:F,6,TRUE)),"")</f>
        <v/>
      </c>
      <c r="AB77" s="46" t="str">
        <f>IFERROR((VLOOKUP(R77,impact_ESP!A:F,6,TRUE)),"")</f>
        <v/>
      </c>
      <c r="AC77" s="46" t="str">
        <f>IFERROR((VLOOKUP(S77,impact_ESP!A:F,6,TRUE)),"")</f>
        <v/>
      </c>
      <c r="AD77" s="46" t="str">
        <f>IFERROR((VLOOKUP(T77,impact_ESP!A:F,6,TRUE)),"")</f>
        <v/>
      </c>
      <c r="AE77" s="46" t="str">
        <f>IFERROR((VLOOKUP(U77,impact_ESP!A:F,6,TRUE)),"")</f>
        <v/>
      </c>
      <c r="AF77" s="46" t="str">
        <f>IFERROR((VLOOKUP(V77,impact_ESP!A:F,6,TRUE)),"")</f>
        <v/>
      </c>
      <c r="AG77" s="46" t="str">
        <f>IFERROR((VLOOKUP(W77,impact_ESP!A:F,6,TRUE)),"")</f>
        <v/>
      </c>
      <c r="AH77" s="46" t="str">
        <f t="shared" si="1"/>
        <v>-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
</v>
      </c>
      <c r="AI77" s="46"/>
      <c r="AJ77" s="43"/>
      <c r="AK77" s="43"/>
    </row>
    <row r="78" ht="15.75" customHeight="1">
      <c r="A78" s="43" t="s">
        <v>403</v>
      </c>
      <c r="B78" s="43"/>
      <c r="C78" s="43" t="s">
        <v>488</v>
      </c>
      <c r="D78" s="43" t="s">
        <v>438</v>
      </c>
      <c r="E78" s="43" t="s">
        <v>1190</v>
      </c>
      <c r="F78" s="43">
        <v>287.0</v>
      </c>
      <c r="G78" s="43" t="s">
        <v>1191</v>
      </c>
      <c r="H78" s="44">
        <v>8.0</v>
      </c>
      <c r="I78" s="44" t="s">
        <v>1069</v>
      </c>
      <c r="J78" s="43" t="s">
        <v>1192</v>
      </c>
      <c r="K78" s="45" t="s">
        <v>1193</v>
      </c>
      <c r="L78" s="43"/>
      <c r="M78" s="46"/>
      <c r="N78" s="47">
        <f>IFERROR(__xludf.DUMMYFUNCTION("SPLIT(H78,"","",,TRUE)"),8.0)</f>
        <v>8</v>
      </c>
      <c r="O78" s="47"/>
      <c r="P78" s="47"/>
      <c r="Q78" s="47"/>
      <c r="R78" s="47"/>
      <c r="S78" s="47"/>
      <c r="T78" s="47"/>
      <c r="U78" s="47"/>
      <c r="V78" s="47"/>
      <c r="W78" s="47"/>
      <c r="X78" s="48" t="str">
        <f>IFERROR((VLOOKUP(N78,impact_ESP!A:F,6,TRUE)),"")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78" s="46" t="str">
        <f>IFERROR((VLOOKUP(O78,impact_ESP!A:F,6,TRUE)),"")</f>
        <v/>
      </c>
      <c r="Z78" s="46" t="str">
        <f>IFERROR((VLOOKUP(P78,impact_ESP!A:F,6,TRUE)),"")</f>
        <v/>
      </c>
      <c r="AA78" s="46" t="str">
        <f>IFERROR((VLOOKUP(Q78,impact_ESP!A:F,6,TRUE)),"")</f>
        <v/>
      </c>
      <c r="AB78" s="46" t="str">
        <f>IFERROR((VLOOKUP(R78,impact_ESP!A:F,6,TRUE)),"")</f>
        <v/>
      </c>
      <c r="AC78" s="46" t="str">
        <f>IFERROR((VLOOKUP(S78,impact_ESP!A:F,6,TRUE)),"")</f>
        <v/>
      </c>
      <c r="AD78" s="46" t="str">
        <f>IFERROR((VLOOKUP(T78,impact_ESP!A:F,6,TRUE)),"")</f>
        <v/>
      </c>
      <c r="AE78" s="46" t="str">
        <f>IFERROR((VLOOKUP(U78,impact_ESP!A:F,6,TRUE)),"")</f>
        <v/>
      </c>
      <c r="AF78" s="46" t="str">
        <f>IFERROR((VLOOKUP(V78,impact_ESP!A:F,6,TRUE)),"")</f>
        <v/>
      </c>
      <c r="AG78" s="46" t="str">
        <f>IFERROR((VLOOKUP(W78,impact_ESP!A:F,6,TRUE)),"")</f>
        <v/>
      </c>
      <c r="AH78" s="46" t="str">
        <f t="shared" si="1"/>
        <v>-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78" s="46"/>
      <c r="AJ78" s="43"/>
      <c r="AK78" s="43"/>
    </row>
    <row r="79" ht="15.75" customHeight="1">
      <c r="A79" s="43" t="s">
        <v>403</v>
      </c>
      <c r="B79" s="43"/>
      <c r="C79" s="43" t="s">
        <v>493</v>
      </c>
      <c r="D79" s="43" t="s">
        <v>438</v>
      </c>
      <c r="E79" s="43" t="s">
        <v>1194</v>
      </c>
      <c r="F79" s="43">
        <v>1018.0</v>
      </c>
      <c r="G79" s="43" t="s">
        <v>1195</v>
      </c>
      <c r="H79" s="44">
        <v>105.0</v>
      </c>
      <c r="I79" s="44" t="s">
        <v>1156</v>
      </c>
      <c r="J79" s="43" t="s">
        <v>1196</v>
      </c>
      <c r="K79" s="45" t="s">
        <v>1197</v>
      </c>
      <c r="L79" s="43"/>
      <c r="M79" s="46"/>
      <c r="N79" s="47">
        <f>IFERROR(__xludf.DUMMYFUNCTION("SPLIT(H79,"","",,TRUE)"),105.0)</f>
        <v>105</v>
      </c>
      <c r="O79" s="47"/>
      <c r="P79" s="47"/>
      <c r="Q79" s="47"/>
      <c r="R79" s="47"/>
      <c r="S79" s="47"/>
      <c r="T79" s="47"/>
      <c r="U79" s="47"/>
      <c r="V79" s="47"/>
      <c r="W79" s="47"/>
      <c r="X79" s="48" t="str">
        <f>IFERROR((VLOOKUP(N79,impact_ESP!A:F,6,TRUE)),"")</f>
        <v>- Control de acceso: Bypass de mecanismo de protección: Un atacante podría permanecer registrado durante mucho tiempo, lo que podría reutilizar ID antiguos o eliminados y referencias directas.</v>
      </c>
      <c r="Y79" s="46" t="str">
        <f>IFERROR((VLOOKUP(O79,impact_ESP!A:F,6,TRUE)),"")</f>
        <v/>
      </c>
      <c r="Z79" s="46" t="str">
        <f>IFERROR((VLOOKUP(P79,impact_ESP!A:F,6,TRUE)),"")</f>
        <v/>
      </c>
      <c r="AA79" s="46" t="str">
        <f>IFERROR((VLOOKUP(Q79,impact_ESP!A:F,6,TRUE)),"")</f>
        <v/>
      </c>
      <c r="AB79" s="46" t="str">
        <f>IFERROR((VLOOKUP(R79,impact_ESP!A:F,6,TRUE)),"")</f>
        <v/>
      </c>
      <c r="AC79" s="46" t="str">
        <f>IFERROR((VLOOKUP(S79,impact_ESP!A:F,6,TRUE)),"")</f>
        <v/>
      </c>
      <c r="AD79" s="46" t="str">
        <f>IFERROR((VLOOKUP(T79,impact_ESP!A:F,6,TRUE)),"")</f>
        <v/>
      </c>
      <c r="AE79" s="46" t="str">
        <f>IFERROR((VLOOKUP(U79,impact_ESP!A:F,6,TRUE)),"")</f>
        <v/>
      </c>
      <c r="AF79" s="46" t="str">
        <f>IFERROR((VLOOKUP(V79,impact_ESP!A:F,6,TRUE)),"")</f>
        <v/>
      </c>
      <c r="AG79" s="46" t="str">
        <f>IFERROR((VLOOKUP(W79,impact_ESP!A:F,6,TRUE)),"")</f>
        <v/>
      </c>
      <c r="AH79" s="46" t="str">
        <f t="shared" si="1"/>
        <v>- Control de acceso: Bypass de mecanismo de protección: Un atacante podría permanecer registrado durante mucho tiempo, lo que podría reutilizar ID antiguos o eliminados y referencias directas.
</v>
      </c>
      <c r="AI79" s="46"/>
      <c r="AJ79" s="43"/>
      <c r="AK79" s="43"/>
    </row>
    <row r="80" ht="15.75" customHeight="1">
      <c r="A80" s="43" t="s">
        <v>403</v>
      </c>
      <c r="B80" s="43"/>
      <c r="C80" s="43" t="s">
        <v>498</v>
      </c>
      <c r="D80" s="43" t="s">
        <v>438</v>
      </c>
      <c r="E80" s="43" t="s">
        <v>1198</v>
      </c>
      <c r="F80" s="43" t="s">
        <v>475</v>
      </c>
      <c r="G80" s="43" t="s">
        <v>1199</v>
      </c>
      <c r="H80" s="44">
        <v>105.0</v>
      </c>
      <c r="I80" s="44" t="s">
        <v>1156</v>
      </c>
      <c r="J80" s="43" t="s">
        <v>1200</v>
      </c>
      <c r="K80" s="45" t="s">
        <v>1201</v>
      </c>
      <c r="L80" s="43"/>
      <c r="M80" s="46"/>
      <c r="N80" s="47">
        <f>IFERROR(__xludf.DUMMYFUNCTION("SPLIT(H80,"","",,TRUE)"),105.0)</f>
        <v>105</v>
      </c>
      <c r="O80" s="47"/>
      <c r="P80" s="47"/>
      <c r="Q80" s="47"/>
      <c r="R80" s="47"/>
      <c r="S80" s="47"/>
      <c r="T80" s="47"/>
      <c r="U80" s="47"/>
      <c r="V80" s="47"/>
      <c r="W80" s="47"/>
      <c r="X80" s="48" t="str">
        <f>IFERROR((VLOOKUP(N80,impact_ESP!A:F,6,TRUE)),"")</f>
        <v>- Control de acceso: Bypass de mecanismo de protección: Un atacante podría permanecer registrado durante mucho tiempo, lo que podría reutilizar ID antiguos o eliminados y referencias directas.</v>
      </c>
      <c r="Y80" s="46" t="str">
        <f>IFERROR((VLOOKUP(O80,impact_ESP!A:F,6,TRUE)),"")</f>
        <v/>
      </c>
      <c r="Z80" s="46" t="str">
        <f>IFERROR((VLOOKUP(P80,impact_ESP!A:F,6,TRUE)),"")</f>
        <v/>
      </c>
      <c r="AA80" s="46" t="str">
        <f>IFERROR((VLOOKUP(Q80,impact_ESP!A:F,6,TRUE)),"")</f>
        <v/>
      </c>
      <c r="AB80" s="46" t="str">
        <f>IFERROR((VLOOKUP(R80,impact_ESP!A:F,6,TRUE)),"")</f>
        <v/>
      </c>
      <c r="AC80" s="46" t="str">
        <f>IFERROR((VLOOKUP(S80,impact_ESP!A:F,6,TRUE)),"")</f>
        <v/>
      </c>
      <c r="AD80" s="46" t="str">
        <f>IFERROR((VLOOKUP(T80,impact_ESP!A:F,6,TRUE)),"")</f>
        <v/>
      </c>
      <c r="AE80" s="46" t="str">
        <f>IFERROR((VLOOKUP(U80,impact_ESP!A:F,6,TRUE)),"")</f>
        <v/>
      </c>
      <c r="AF80" s="46" t="str">
        <f>IFERROR((VLOOKUP(V80,impact_ESP!A:F,6,TRUE)),"")</f>
        <v/>
      </c>
      <c r="AG80" s="46" t="str">
        <f>IFERROR((VLOOKUP(W80,impact_ESP!A:F,6,TRUE)),"")</f>
        <v/>
      </c>
      <c r="AH80" s="46" t="str">
        <f t="shared" si="1"/>
        <v>- Control de acceso: Bypass de mecanismo de protección: Un atacante podría permanecer registrado durante mucho tiempo, lo que podría reutilizar ID antiguos o eliminados y referencias directas.
</v>
      </c>
      <c r="AI80" s="46"/>
      <c r="AJ80" s="43"/>
      <c r="AK80" s="43"/>
    </row>
    <row r="81" ht="15.75" customHeight="1">
      <c r="A81" s="43" t="s">
        <v>403</v>
      </c>
      <c r="B81" s="49" t="s">
        <v>503</v>
      </c>
      <c r="C81" s="43" t="s">
        <v>437</v>
      </c>
      <c r="D81" s="43" t="s">
        <v>438</v>
      </c>
      <c r="E81" s="43" t="s">
        <v>1202</v>
      </c>
      <c r="F81" s="43" t="s">
        <v>505</v>
      </c>
      <c r="G81" s="43" t="s">
        <v>1203</v>
      </c>
      <c r="H81" s="44">
        <v>105.0</v>
      </c>
      <c r="I81" s="44" t="s">
        <v>1156</v>
      </c>
      <c r="J81" s="43" t="s">
        <v>1204</v>
      </c>
      <c r="K81" s="45" t="s">
        <v>1205</v>
      </c>
      <c r="L81" s="43"/>
      <c r="M81" s="46"/>
      <c r="N81" s="47">
        <f>IFERROR(__xludf.DUMMYFUNCTION("SPLIT(H81,"","",,TRUE)"),105.0)</f>
        <v>105</v>
      </c>
      <c r="O81" s="47"/>
      <c r="P81" s="47"/>
      <c r="Q81" s="47"/>
      <c r="R81" s="47"/>
      <c r="S81" s="47"/>
      <c r="T81" s="47"/>
      <c r="U81" s="47"/>
      <c r="V81" s="47"/>
      <c r="W81" s="47"/>
      <c r="X81" s="48" t="str">
        <f>IFERROR((VLOOKUP(N81,impact_ESP!A:F,6,TRUE)),"")</f>
        <v>- Control de acceso: Bypass de mecanismo de protección: Un atacante podría permanecer registrado durante mucho tiempo, lo que podría reutilizar ID antiguos o eliminados y referencias directas.</v>
      </c>
      <c r="Y81" s="46" t="str">
        <f>IFERROR((VLOOKUP(O81,impact_ESP!A:F,6,TRUE)),"")</f>
        <v/>
      </c>
      <c r="Z81" s="46" t="str">
        <f>IFERROR((VLOOKUP(P81,impact_ESP!A:F,6,TRUE)),"")</f>
        <v/>
      </c>
      <c r="AA81" s="46" t="str">
        <f>IFERROR((VLOOKUP(Q81,impact_ESP!A:F,6,TRUE)),"")</f>
        <v/>
      </c>
      <c r="AB81" s="46" t="str">
        <f>IFERROR((VLOOKUP(R81,impact_ESP!A:F,6,TRUE)),"")</f>
        <v/>
      </c>
      <c r="AC81" s="46" t="str">
        <f>IFERROR((VLOOKUP(S81,impact_ESP!A:F,6,TRUE)),"")</f>
        <v/>
      </c>
      <c r="AD81" s="46" t="str">
        <f>IFERROR((VLOOKUP(T81,impact_ESP!A:F,6,TRUE)),"")</f>
        <v/>
      </c>
      <c r="AE81" s="46" t="str">
        <f>IFERROR((VLOOKUP(U81,impact_ESP!A:F,6,TRUE)),"")</f>
        <v/>
      </c>
      <c r="AF81" s="46" t="str">
        <f>IFERROR((VLOOKUP(V81,impact_ESP!A:F,6,TRUE)),"")</f>
        <v/>
      </c>
      <c r="AG81" s="46" t="str">
        <f>IFERROR((VLOOKUP(W81,impact_ESP!A:F,6,TRUE)),"")</f>
        <v/>
      </c>
      <c r="AH81" s="46" t="str">
        <f t="shared" si="1"/>
        <v>- Control de acceso: Bypass de mecanismo de protección: Un atacante podría permanecer registrado durante mucho tiempo, lo que podría reutilizar ID antiguos o eliminados y referencias directas.
</v>
      </c>
      <c r="AI81" s="46"/>
      <c r="AJ81" s="43"/>
      <c r="AK81" s="43"/>
    </row>
    <row r="82" ht="15.75" customHeight="1">
      <c r="A82" s="43" t="s">
        <v>410</v>
      </c>
      <c r="B82" s="50" t="s">
        <v>509</v>
      </c>
      <c r="C82" s="50"/>
      <c r="D82" s="43" t="s">
        <v>510</v>
      </c>
      <c r="E82" s="51" t="s">
        <v>1206</v>
      </c>
      <c r="F82" s="51" t="s">
        <v>512</v>
      </c>
      <c r="G82" s="51" t="s">
        <v>1207</v>
      </c>
      <c r="H82" s="52" t="s">
        <v>514</v>
      </c>
      <c r="I82" s="52" t="s">
        <v>1208</v>
      </c>
      <c r="J82" s="51" t="s">
        <v>1209</v>
      </c>
      <c r="K82" s="51" t="s">
        <v>517</v>
      </c>
      <c r="L82" s="51"/>
      <c r="M82" s="53"/>
      <c r="N82" s="47">
        <f>IFERROR(__xludf.DUMMYFUNCTION("SPLIT(H82,"","",,TRUE)"),24.0)</f>
        <v>24</v>
      </c>
      <c r="O82" s="54">
        <f>IFERROR(__xludf.DUMMYFUNCTION("""COMPUTED_VALUE"""),32.0)</f>
        <v>32</v>
      </c>
      <c r="P82" s="54"/>
      <c r="Q82" s="54"/>
      <c r="R82" s="54"/>
      <c r="S82" s="54"/>
      <c r="T82" s="54"/>
      <c r="U82" s="54"/>
      <c r="V82" s="54"/>
      <c r="W82" s="54"/>
      <c r="X82" s="48" t="str">
        <f>IFERROR((VLOOKUP(N82,impact_ESP!A:F,6,TRUE)),"")</f>
        <v>- Disponibilidad: DoS: Crash, salida, o reinicio: Las comprobaciones de validación del lado del cliente pueden eludirse fácilmente, permitiendo que una entrada malformada o inesperada pase a la aplicación, potencialmente como datos de confianza. Esto puede dar lugar a estados y comportamientos inesperados y, posiblemente, a un bloqueo.</v>
      </c>
      <c r="Y82" s="46" t="str">
        <f>IFERROR((VLOOKUP(O82,impact_ESP!A:F,6,TRUE)),"")</f>
        <v>- Disponibilidad: Ejecución no autorizada de código o comandos: Un atacante podría utilizar una entrada maliciosa para modificar datos o posiblemente alterar el flujo de control de formas inesperadas, incluida la ejecución arbitraria de comandos.</v>
      </c>
      <c r="Z82" s="46" t="str">
        <f>IFERROR((VLOOKUP(P82,impact_ESP!A:F,6,TRUE)),"")</f>
        <v/>
      </c>
      <c r="AA82" s="46" t="str">
        <f>IFERROR((VLOOKUP(Q82,impact_ESP!A:F,6,TRUE)),"")</f>
        <v/>
      </c>
      <c r="AB82" s="46" t="str">
        <f>IFERROR((VLOOKUP(R82,impact_ESP!A:F,6,TRUE)),"")</f>
        <v/>
      </c>
      <c r="AC82" s="46" t="str">
        <f>IFERROR((VLOOKUP(S82,impact_ESP!A:F,6,TRUE)),"")</f>
        <v/>
      </c>
      <c r="AD82" s="46" t="str">
        <f>IFERROR((VLOOKUP(T82,impact_ESP!A:F,6,TRUE)),"")</f>
        <v/>
      </c>
      <c r="AE82" s="46" t="str">
        <f>IFERROR((VLOOKUP(U82,impact_ESP!A:F,6,TRUE)),"")</f>
        <v/>
      </c>
      <c r="AF82" s="46" t="str">
        <f>IFERROR((VLOOKUP(V82,impact_ESP!A:F,6,TRUE)),"")</f>
        <v/>
      </c>
      <c r="AG82" s="46" t="str">
        <f>IFERROR((VLOOKUP(W82,impact_ESP!A:F,6,TRUE)),"")</f>
        <v/>
      </c>
      <c r="AH82" s="46" t="str">
        <f t="shared" si="1"/>
        <v>- Disponibilidad: DoS: Crash, salida, o reinicio: Las comprobaciones de validación del lado del cliente pueden eludirse fácilmente, permitiendo que una entrada malformada o inesperada pase a la aplicación, potencialmente como datos de confianza. Esto puede dar lugar a estados y comportamientos inesperados y, posiblemente, a un bloqueo.
- Disponibilidad: Ejecución no autorizada de código o comandos: Un atacante podría utilizar una entrada maliciosa para modificar datos o posiblemente alterar el flujo de control de formas inesperadas, incluida la ejecución arbitraria de comandos.
</v>
      </c>
      <c r="AI82" s="53"/>
      <c r="AJ82" s="51"/>
      <c r="AK82" s="51"/>
    </row>
    <row r="83" ht="15.75" customHeight="1">
      <c r="A83" s="43" t="s">
        <v>410</v>
      </c>
      <c r="B83" s="49" t="s">
        <v>518</v>
      </c>
      <c r="C83" s="43" t="s">
        <v>519</v>
      </c>
      <c r="D83" s="43" t="s">
        <v>510</v>
      </c>
      <c r="E83" s="43" t="s">
        <v>1210</v>
      </c>
      <c r="F83" s="43">
        <v>79.0</v>
      </c>
      <c r="G83" s="43" t="s">
        <v>1211</v>
      </c>
      <c r="H83" s="44" t="s">
        <v>522</v>
      </c>
      <c r="I83" s="44" t="s">
        <v>1212</v>
      </c>
      <c r="J83" s="43" t="s">
        <v>1213</v>
      </c>
      <c r="K83" s="45" t="s">
        <v>525</v>
      </c>
      <c r="L83" s="43"/>
      <c r="M83" s="46"/>
      <c r="N83" s="47">
        <f>IFERROR(__xludf.DUMMYFUNCTION("SPLIT(H83,"","",,TRUE)"),43.0)</f>
        <v>43</v>
      </c>
      <c r="O83" s="47">
        <f>IFERROR(__xludf.DUMMYFUNCTION("""COMPUTED_VALUE"""),34.0)</f>
        <v>34</v>
      </c>
      <c r="P83" s="47">
        <f>IFERROR(__xludf.DUMMYFUNCTION("""COMPUTED_VALUE"""),23.0)</f>
        <v>23</v>
      </c>
      <c r="Q83" s="47"/>
      <c r="R83" s="47"/>
      <c r="S83" s="47"/>
      <c r="T83" s="47"/>
      <c r="U83" s="47"/>
      <c r="V83" s="47"/>
      <c r="W83" s="47"/>
      <c r="X83" s="48" t="str">
        <f>IFERROR((VLOOKUP(N83,impact_ESP!A:F,6,TRUE)),"")</f>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v>
      </c>
      <c r="Y83" s="46" t="str">
        <f>IFERROR((VLOOKUP(O83,impact_ESP!A:F,6,TRUE)),"")</f>
        <v>- Disponibilidad: Ejecución no autorizada de código o comandos: En algunas circunstancias puede ser posible ejecutar código arbitrario en el ordenador de una víctima cuando el cross-site scripting se combina con otros fallos.</v>
      </c>
      <c r="Z83" s="46" t="str">
        <f>IFERROR((VLOOKUP(P83,impact_ESP!A:F,6,TRUE)),"")</f>
        <v>-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v>
      </c>
      <c r="AA83" s="46" t="str">
        <f>IFERROR((VLOOKUP(Q83,impact_ESP!A:F,6,TRUE)),"")</f>
        <v/>
      </c>
      <c r="AB83" s="46" t="str">
        <f>IFERROR((VLOOKUP(R83,impact_ESP!A:F,6,TRUE)),"")</f>
        <v/>
      </c>
      <c r="AC83" s="46" t="str">
        <f>IFERROR((VLOOKUP(S83,impact_ESP!A:F,6,TRUE)),"")</f>
        <v/>
      </c>
      <c r="AD83" s="46" t="str">
        <f>IFERROR((VLOOKUP(T83,impact_ESP!A:F,6,TRUE)),"")</f>
        <v/>
      </c>
      <c r="AE83" s="46" t="str">
        <f>IFERROR((VLOOKUP(U83,impact_ESP!A:F,6,TRUE)),"")</f>
        <v/>
      </c>
      <c r="AF83" s="46" t="str">
        <f>IFERROR((VLOOKUP(V83,impact_ESP!A:F,6,TRUE)),"")</f>
        <v/>
      </c>
      <c r="AG83" s="46" t="str">
        <f>IFERROR((VLOOKUP(W83,impact_ESP!A:F,6,TRUE)),"")</f>
        <v/>
      </c>
      <c r="AH83" s="46" t="str">
        <f t="shared" si="1"/>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
- Disponibilidad: Ejecución no autorizada de código o comandos: En algunas circunstancias puede ser posible ejecutar código arbitrario en el ordenador de una víctima cuando el cross-site scripting se combina con otros fallos.
-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
</v>
      </c>
      <c r="AI83" s="46"/>
      <c r="AJ83" s="43"/>
      <c r="AK83" s="43"/>
    </row>
    <row r="84" ht="15.75" customHeight="1">
      <c r="A84" s="43" t="s">
        <v>410</v>
      </c>
      <c r="B84" s="49" t="s">
        <v>518</v>
      </c>
      <c r="C84" s="43" t="s">
        <v>519</v>
      </c>
      <c r="D84" s="43" t="s">
        <v>510</v>
      </c>
      <c r="E84" s="43" t="s">
        <v>1214</v>
      </c>
      <c r="F84" s="43">
        <v>79.0</v>
      </c>
      <c r="G84" s="43" t="s">
        <v>1215</v>
      </c>
      <c r="H84" s="44" t="s">
        <v>522</v>
      </c>
      <c r="I84" s="44" t="s">
        <v>1212</v>
      </c>
      <c r="J84" s="43" t="s">
        <v>1216</v>
      </c>
      <c r="K84" s="45" t="s">
        <v>525</v>
      </c>
      <c r="L84" s="43"/>
      <c r="M84" s="46"/>
      <c r="N84" s="47">
        <f>IFERROR(__xludf.DUMMYFUNCTION("SPLIT(H84,"","",,TRUE)"),43.0)</f>
        <v>43</v>
      </c>
      <c r="O84" s="47">
        <f>IFERROR(__xludf.DUMMYFUNCTION("""COMPUTED_VALUE"""),34.0)</f>
        <v>34</v>
      </c>
      <c r="P84" s="47">
        <f>IFERROR(__xludf.DUMMYFUNCTION("""COMPUTED_VALUE"""),23.0)</f>
        <v>23</v>
      </c>
      <c r="Q84" s="47"/>
      <c r="R84" s="47"/>
      <c r="S84" s="47"/>
      <c r="T84" s="47"/>
      <c r="U84" s="47"/>
      <c r="V84" s="47"/>
      <c r="W84" s="47"/>
      <c r="X84" s="48" t="str">
        <f>IFERROR((VLOOKUP(N84,impact_ESP!A:F,6,TRUE)),"")</f>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v>
      </c>
      <c r="Y84" s="46" t="str">
        <f>IFERROR((VLOOKUP(O84,impact_ESP!A:F,6,TRUE)),"")</f>
        <v>- Disponibilidad: Ejecución no autorizada de código o comandos: En algunas circunstancias puede ser posible ejecutar código arbitrario en el ordenador de una víctima cuando el cross-site scripting se combina con otros fallos.</v>
      </c>
      <c r="Z84" s="46" t="str">
        <f>IFERROR((VLOOKUP(P84,impact_ESP!A:F,6,TRUE)),"")</f>
        <v>-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v>
      </c>
      <c r="AA84" s="46" t="str">
        <f>IFERROR((VLOOKUP(Q84,impact_ESP!A:F,6,TRUE)),"")</f>
        <v/>
      </c>
      <c r="AB84" s="46" t="str">
        <f>IFERROR((VLOOKUP(R84,impact_ESP!A:F,6,TRUE)),"")</f>
        <v/>
      </c>
      <c r="AC84" s="46" t="str">
        <f>IFERROR((VLOOKUP(S84,impact_ESP!A:F,6,TRUE)),"")</f>
        <v/>
      </c>
      <c r="AD84" s="46" t="str">
        <f>IFERROR((VLOOKUP(T84,impact_ESP!A:F,6,TRUE)),"")</f>
        <v/>
      </c>
      <c r="AE84" s="46" t="str">
        <f>IFERROR((VLOOKUP(U84,impact_ESP!A:F,6,TRUE)),"")</f>
        <v/>
      </c>
      <c r="AF84" s="46" t="str">
        <f>IFERROR((VLOOKUP(V84,impact_ESP!A:F,6,TRUE)),"")</f>
        <v/>
      </c>
      <c r="AG84" s="46" t="str">
        <f>IFERROR((VLOOKUP(W84,impact_ESP!A:F,6,TRUE)),"")</f>
        <v/>
      </c>
      <c r="AH84" s="46" t="str">
        <f t="shared" si="1"/>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
- Disponibilidad: Ejecución no autorizada de código o comandos: En algunas circunstancias puede ser posible ejecutar código arbitrario en el ordenador de una víctima cuando el cross-site scripting se combina con otros fallos.
-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
</v>
      </c>
      <c r="AI84" s="46"/>
      <c r="AJ84" s="43"/>
      <c r="AK84" s="43"/>
    </row>
    <row r="85" ht="15.75" customHeight="1">
      <c r="A85" s="43" t="s">
        <v>529</v>
      </c>
      <c r="B85" s="49" t="s">
        <v>518</v>
      </c>
      <c r="C85" s="43" t="s">
        <v>530</v>
      </c>
      <c r="D85" s="43" t="s">
        <v>510</v>
      </c>
      <c r="E85" s="43" t="s">
        <v>1217</v>
      </c>
      <c r="F85" s="43">
        <v>79.0</v>
      </c>
      <c r="G85" s="43" t="s">
        <v>1218</v>
      </c>
      <c r="H85" s="44" t="s">
        <v>522</v>
      </c>
      <c r="I85" s="44" t="s">
        <v>1212</v>
      </c>
      <c r="J85" s="43" t="s">
        <v>1219</v>
      </c>
      <c r="K85" s="43" t="s">
        <v>534</v>
      </c>
      <c r="L85" s="43"/>
      <c r="M85" s="46"/>
      <c r="N85" s="47">
        <f>IFERROR(__xludf.DUMMYFUNCTION("SPLIT(H85,"","",,TRUE)"),43.0)</f>
        <v>43</v>
      </c>
      <c r="O85" s="47">
        <f>IFERROR(__xludf.DUMMYFUNCTION("""COMPUTED_VALUE"""),34.0)</f>
        <v>34</v>
      </c>
      <c r="P85" s="47">
        <f>IFERROR(__xludf.DUMMYFUNCTION("""COMPUTED_VALUE"""),23.0)</f>
        <v>23</v>
      </c>
      <c r="Q85" s="47"/>
      <c r="R85" s="47"/>
      <c r="S85" s="47"/>
      <c r="T85" s="47"/>
      <c r="U85" s="47"/>
      <c r="V85" s="47"/>
      <c r="W85" s="47"/>
      <c r="X85" s="48" t="str">
        <f>IFERROR((VLOOKUP(N85,impact_ESP!A:F,6,TRUE)),"")</f>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v>
      </c>
      <c r="Y85" s="46" t="str">
        <f>IFERROR((VLOOKUP(O85,impact_ESP!A:F,6,TRUE)),"")</f>
        <v>- Disponibilidad: Ejecución no autorizada de código o comandos: En algunas circunstancias puede ser posible ejecutar código arbitrario en el ordenador de una víctima cuando el cross-site scripting se combina con otros fallos.</v>
      </c>
      <c r="Z85" s="46" t="str">
        <f>IFERROR((VLOOKUP(P85,impact_ESP!A:F,6,TRUE)),"")</f>
        <v>-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v>
      </c>
      <c r="AA85" s="46" t="str">
        <f>IFERROR((VLOOKUP(Q85,impact_ESP!A:F,6,TRUE)),"")</f>
        <v/>
      </c>
      <c r="AB85" s="46" t="str">
        <f>IFERROR((VLOOKUP(R85,impact_ESP!A:F,6,TRUE)),"")</f>
        <v/>
      </c>
      <c r="AC85" s="46" t="str">
        <f>IFERROR((VLOOKUP(S85,impact_ESP!A:F,6,TRUE)),"")</f>
        <v/>
      </c>
      <c r="AD85" s="46" t="str">
        <f>IFERROR((VLOOKUP(T85,impact_ESP!A:F,6,TRUE)),"")</f>
        <v/>
      </c>
      <c r="AE85" s="46" t="str">
        <f>IFERROR((VLOOKUP(U85,impact_ESP!A:F,6,TRUE)),"")</f>
        <v/>
      </c>
      <c r="AF85" s="46" t="str">
        <f>IFERROR((VLOOKUP(V85,impact_ESP!A:F,6,TRUE)),"")</f>
        <v/>
      </c>
      <c r="AG85" s="46" t="str">
        <f>IFERROR((VLOOKUP(W85,impact_ESP!A:F,6,TRUE)),"")</f>
        <v/>
      </c>
      <c r="AH85" s="46" t="str">
        <f t="shared" si="1"/>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
- Disponibilidad: Ejecución no autorizada de código o comandos: En algunas circunstancias puede ser posible ejecutar código arbitrario en el ordenador de una víctima cuando el cross-site scripting se combina con otros fallos.
-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
</v>
      </c>
      <c r="AI85" s="46"/>
      <c r="AJ85" s="43"/>
      <c r="AK85" s="43"/>
    </row>
    <row r="86" ht="15.75" customHeight="1">
      <c r="A86" s="43" t="s">
        <v>410</v>
      </c>
      <c r="B86" s="43"/>
      <c r="C86" s="43" t="s">
        <v>535</v>
      </c>
      <c r="D86" s="43" t="s">
        <v>510</v>
      </c>
      <c r="E86" s="43" t="s">
        <v>1220</v>
      </c>
      <c r="F86" s="43">
        <v>235.0</v>
      </c>
      <c r="G86" s="43" t="s">
        <v>1221</v>
      </c>
      <c r="H86" s="44">
        <v>103.0</v>
      </c>
      <c r="I86" s="44" t="s">
        <v>1222</v>
      </c>
      <c r="J86" s="43" t="s">
        <v>1223</v>
      </c>
      <c r="K86" s="45" t="s">
        <v>1224</v>
      </c>
      <c r="L86" s="43"/>
      <c r="M86" s="46"/>
      <c r="N86" s="47">
        <f>IFERROR(__xludf.DUMMYFUNCTION("SPLIT(H86,"","",,TRUE)"),103.0)</f>
        <v>103</v>
      </c>
      <c r="O86" s="47"/>
      <c r="P86" s="47"/>
      <c r="Q86" s="47"/>
      <c r="R86" s="47"/>
      <c r="S86" s="47"/>
      <c r="T86" s="47"/>
      <c r="U86" s="47"/>
      <c r="V86" s="47"/>
      <c r="W86" s="47"/>
      <c r="X86" s="48" t="str">
        <f>IFERROR((VLOOKUP(N86,impact_ESP!A:F,6,TRUE)),"")</f>
        <v>- Integridad: Estado inesperado: Un atacante podría manipular parámetros en la aplicación</v>
      </c>
      <c r="Y86" s="46" t="str">
        <f>IFERROR((VLOOKUP(O86,impact_ESP!A:F,6,TRUE)),"")</f>
        <v/>
      </c>
      <c r="Z86" s="46" t="str">
        <f>IFERROR((VLOOKUP(P86,impact_ESP!A:F,6,TRUE)),"")</f>
        <v/>
      </c>
      <c r="AA86" s="46" t="str">
        <f>IFERROR((VLOOKUP(Q86,impact_ESP!A:F,6,TRUE)),"")</f>
        <v/>
      </c>
      <c r="AB86" s="46" t="str">
        <f>IFERROR((VLOOKUP(R86,impact_ESP!A:F,6,TRUE)),"")</f>
        <v/>
      </c>
      <c r="AC86" s="46" t="str">
        <f>IFERROR((VLOOKUP(S86,impact_ESP!A:F,6,TRUE)),"")</f>
        <v/>
      </c>
      <c r="AD86" s="46" t="str">
        <f>IFERROR((VLOOKUP(T86,impact_ESP!A:F,6,TRUE)),"")</f>
        <v/>
      </c>
      <c r="AE86" s="46" t="str">
        <f>IFERROR((VLOOKUP(U86,impact_ESP!A:F,6,TRUE)),"")</f>
        <v/>
      </c>
      <c r="AF86" s="46" t="str">
        <f>IFERROR((VLOOKUP(V86,impact_ESP!A:F,6,TRUE)),"")</f>
        <v/>
      </c>
      <c r="AG86" s="46" t="str">
        <f>IFERROR((VLOOKUP(W86,impact_ESP!A:F,6,TRUE)),"")</f>
        <v/>
      </c>
      <c r="AH86" s="46" t="str">
        <f t="shared" si="1"/>
        <v>- Integridad: Estado inesperado: Un atacante podría manipular parámetros en la aplicación
</v>
      </c>
      <c r="AI86" s="46"/>
      <c r="AJ86" s="43"/>
      <c r="AK86" s="43"/>
    </row>
    <row r="87" ht="15.75" customHeight="1">
      <c r="A87" s="51" t="s">
        <v>529</v>
      </c>
      <c r="B87" s="49" t="s">
        <v>541</v>
      </c>
      <c r="C87" s="51" t="s">
        <v>542</v>
      </c>
      <c r="D87" s="51" t="s">
        <v>510</v>
      </c>
      <c r="E87" s="51" t="s">
        <v>1225</v>
      </c>
      <c r="F87" s="51" t="s">
        <v>544</v>
      </c>
      <c r="G87" s="51" t="s">
        <v>1226</v>
      </c>
      <c r="H87" s="52" t="s">
        <v>546</v>
      </c>
      <c r="I87" s="52" t="s">
        <v>1227</v>
      </c>
      <c r="J87" s="51" t="s">
        <v>1228</v>
      </c>
      <c r="K87" s="45" t="s">
        <v>549</v>
      </c>
      <c r="L87" s="51"/>
      <c r="M87" s="53"/>
      <c r="N87" s="47">
        <f>IFERROR(__xludf.DUMMYFUNCTION("SPLIT(H87,"","",,TRUE)"),93.0)</f>
        <v>93</v>
      </c>
      <c r="O87" s="54">
        <f>IFERROR(__xludf.DUMMYFUNCTION("""COMPUTED_VALUE"""),94.0)</f>
        <v>94</v>
      </c>
      <c r="P87" s="54">
        <f>IFERROR(__xludf.DUMMYFUNCTION("""COMPUTED_VALUE"""),95.0)</f>
        <v>95</v>
      </c>
      <c r="Q87" s="54">
        <f>IFERROR(__xludf.DUMMYFUNCTION("""COMPUTED_VALUE"""),96.0)</f>
        <v>96</v>
      </c>
      <c r="R87" s="54"/>
      <c r="S87" s="54"/>
      <c r="T87" s="54"/>
      <c r="U87" s="54"/>
      <c r="V87" s="54"/>
      <c r="W87" s="54"/>
      <c r="X87" s="48" t="str">
        <f>IFERROR((VLOOKUP(N87,impact_ESP!A:F,6,TRUE)),"")</f>
        <v>- Confidencialidad: Lectura de datos de aplicación: Dado que las bases de datos SQL suelen contener datos sensibles, la pérdida de confidencialidad es un problema frecuente con las vulnerabilidades de inyección SQL.</v>
      </c>
      <c r="Y87" s="46" t="str">
        <f>IFERROR((VLOOKUP(O87,impact_ESP!A:F,6,TRUE)),"")</f>
        <v>- Control de acceso: Bypass de mecanismo de protección: Si se utilizan comandos SQL deficientes para comprobar los nombres de usuario y las contraseñas, puede ser posible conectarse a un sistema como otro usuario sin conocer previamente la contraseña.</v>
      </c>
      <c r="Z87" s="46" t="str">
        <f>IFERROR((VLOOKUP(P87,impact_ESP!A:F,6,TRUE)),"")</f>
        <v>- Control de acceso: Bypass de mecanismo de protección: Si la información de autorización se mantiene en una base de datos SQL, puede ser posible cambiar esta información a través de la explotación exitosa de una vulnerabilidad de inyección SQL.</v>
      </c>
      <c r="AA87" s="46" t="str">
        <f>IFERROR((VLOOKUP(Q87,impact_ESP!A:F,6,TRUE)),"")</f>
        <v>- Integridad: Modificación de datos de aplicación: Al igual que es posible leer información sensible, también es posible realizar cambios o incluso borrar esta información con un ataque de inyección SQL.</v>
      </c>
      <c r="AB87" s="46" t="str">
        <f>IFERROR((VLOOKUP(R87,impact_ESP!A:F,6,TRUE)),"")</f>
        <v/>
      </c>
      <c r="AC87" s="46" t="str">
        <f>IFERROR((VLOOKUP(S87,impact_ESP!A:F,6,TRUE)),"")</f>
        <v/>
      </c>
      <c r="AD87" s="46" t="str">
        <f>IFERROR((VLOOKUP(T87,impact_ESP!A:F,6,TRUE)),"")</f>
        <v/>
      </c>
      <c r="AE87" s="46" t="str">
        <f>IFERROR((VLOOKUP(U87,impact_ESP!A:F,6,TRUE)),"")</f>
        <v/>
      </c>
      <c r="AF87" s="46" t="str">
        <f>IFERROR((VLOOKUP(V87,impact_ESP!A:F,6,TRUE)),"")</f>
        <v/>
      </c>
      <c r="AG87" s="46" t="str">
        <f>IFERROR((VLOOKUP(W87,impact_ESP!A:F,6,TRUE)),"")</f>
        <v/>
      </c>
      <c r="AH87" s="46" t="str">
        <f t="shared" si="1"/>
        <v>-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87" s="53"/>
      <c r="AJ87" s="51"/>
      <c r="AK87" s="51"/>
    </row>
    <row r="88" ht="15.75" customHeight="1">
      <c r="A88" s="43" t="s">
        <v>529</v>
      </c>
      <c r="B88" s="49" t="s">
        <v>541</v>
      </c>
      <c r="C88" s="43" t="s">
        <v>542</v>
      </c>
      <c r="D88" s="43" t="s">
        <v>510</v>
      </c>
      <c r="E88" s="43" t="s">
        <v>1229</v>
      </c>
      <c r="F88" s="43" t="s">
        <v>544</v>
      </c>
      <c r="G88" s="43" t="s">
        <v>1230</v>
      </c>
      <c r="H88" s="52" t="s">
        <v>546</v>
      </c>
      <c r="I88" s="52" t="s">
        <v>1227</v>
      </c>
      <c r="J88" s="43" t="s">
        <v>1231</v>
      </c>
      <c r="K88" s="45" t="s">
        <v>1232</v>
      </c>
      <c r="L88" s="43"/>
      <c r="M88" s="46"/>
      <c r="N88" s="47">
        <f>IFERROR(__xludf.DUMMYFUNCTION("SPLIT(H88,"","",,TRUE)"),93.0)</f>
        <v>93</v>
      </c>
      <c r="O88" s="54">
        <f>IFERROR(__xludf.DUMMYFUNCTION("""COMPUTED_VALUE"""),94.0)</f>
        <v>94</v>
      </c>
      <c r="P88" s="54">
        <f>IFERROR(__xludf.DUMMYFUNCTION("""COMPUTED_VALUE"""),95.0)</f>
        <v>95</v>
      </c>
      <c r="Q88" s="54">
        <f>IFERROR(__xludf.DUMMYFUNCTION("""COMPUTED_VALUE"""),96.0)</f>
        <v>96</v>
      </c>
      <c r="R88" s="54"/>
      <c r="S88" s="54"/>
      <c r="T88" s="54"/>
      <c r="U88" s="54"/>
      <c r="V88" s="54"/>
      <c r="W88" s="54"/>
      <c r="X88" s="48" t="str">
        <f>IFERROR((VLOOKUP(N88,impact_ESP!A:F,6,TRUE)),"")</f>
        <v>- Confidencialidad: Lectura de datos de aplicación: Dado que las bases de datos SQL suelen contener datos sensibles, la pérdida de confidencialidad es un problema frecuente con las vulnerabilidades de inyección SQL.</v>
      </c>
      <c r="Y88" s="46" t="str">
        <f>IFERROR((VLOOKUP(O88,impact_ESP!A:F,6,TRUE)),"")</f>
        <v>- Control de acceso: Bypass de mecanismo de protección: Si se utilizan comandos SQL deficientes para comprobar los nombres de usuario y las contraseñas, puede ser posible conectarse a un sistema como otro usuario sin conocer previamente la contraseña.</v>
      </c>
      <c r="Z88" s="46" t="str">
        <f>IFERROR((VLOOKUP(P88,impact_ESP!A:F,6,TRUE)),"")</f>
        <v>- Control de acceso: Bypass de mecanismo de protección: Si la información de autorización se mantiene en una base de datos SQL, puede ser posible cambiar esta información a través de la explotación exitosa de una vulnerabilidad de inyección SQL.</v>
      </c>
      <c r="AA88" s="46" t="str">
        <f>IFERROR((VLOOKUP(Q88,impact_ESP!A:F,6,TRUE)),"")</f>
        <v>- Integridad: Modificación de datos de aplicación: Al igual que es posible leer información sensible, también es posible realizar cambios o incluso borrar esta información con un ataque de inyección SQL.</v>
      </c>
      <c r="AB88" s="46" t="str">
        <f>IFERROR((VLOOKUP(R88,impact_ESP!A:F,6,TRUE)),"")</f>
        <v/>
      </c>
      <c r="AC88" s="46" t="str">
        <f>IFERROR((VLOOKUP(S88,impact_ESP!A:F,6,TRUE)),"")</f>
        <v/>
      </c>
      <c r="AD88" s="46" t="str">
        <f>IFERROR((VLOOKUP(T88,impact_ESP!A:F,6,TRUE)),"")</f>
        <v/>
      </c>
      <c r="AE88" s="46" t="str">
        <f>IFERROR((VLOOKUP(U88,impact_ESP!A:F,6,TRUE)),"")</f>
        <v/>
      </c>
      <c r="AF88" s="46" t="str">
        <f>IFERROR((VLOOKUP(V88,impact_ESP!A:F,6,TRUE)),"")</f>
        <v/>
      </c>
      <c r="AG88" s="46" t="str">
        <f>IFERROR((VLOOKUP(W88,impact_ESP!A:F,6,TRUE)),"")</f>
        <v/>
      </c>
      <c r="AH88" s="46" t="str">
        <f t="shared" si="1"/>
        <v>-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88" s="46"/>
      <c r="AJ88" s="43"/>
      <c r="AK88" s="43"/>
    </row>
    <row r="89" ht="15.75" customHeight="1">
      <c r="A89" s="43" t="s">
        <v>529</v>
      </c>
      <c r="B89" s="49" t="s">
        <v>541</v>
      </c>
      <c r="C89" s="43" t="s">
        <v>542</v>
      </c>
      <c r="D89" s="43" t="s">
        <v>510</v>
      </c>
      <c r="E89" s="43" t="s">
        <v>1233</v>
      </c>
      <c r="F89" s="51" t="s">
        <v>544</v>
      </c>
      <c r="G89" s="43" t="s">
        <v>1234</v>
      </c>
      <c r="H89" s="52" t="s">
        <v>546</v>
      </c>
      <c r="I89" s="52" t="s">
        <v>1227</v>
      </c>
      <c r="J89" s="43" t="s">
        <v>1231</v>
      </c>
      <c r="K89" s="45" t="s">
        <v>1235</v>
      </c>
      <c r="L89" s="43"/>
      <c r="M89" s="46"/>
      <c r="N89" s="47">
        <f>IFERROR(__xludf.DUMMYFUNCTION("SPLIT(H89,"","",,TRUE)"),93.0)</f>
        <v>93</v>
      </c>
      <c r="O89" s="54">
        <f>IFERROR(__xludf.DUMMYFUNCTION("""COMPUTED_VALUE"""),94.0)</f>
        <v>94</v>
      </c>
      <c r="P89" s="54">
        <f>IFERROR(__xludf.DUMMYFUNCTION("""COMPUTED_VALUE"""),95.0)</f>
        <v>95</v>
      </c>
      <c r="Q89" s="54">
        <f>IFERROR(__xludf.DUMMYFUNCTION("""COMPUTED_VALUE"""),96.0)</f>
        <v>96</v>
      </c>
      <c r="R89" s="54"/>
      <c r="S89" s="54"/>
      <c r="T89" s="54"/>
      <c r="U89" s="54"/>
      <c r="V89" s="54"/>
      <c r="W89" s="54"/>
      <c r="X89" s="48" t="str">
        <f>IFERROR((VLOOKUP(N89,impact_ESP!A:F,6,TRUE)),"")</f>
        <v>- Confidencialidad: Lectura de datos de aplicación: Dado que las bases de datos SQL suelen contener datos sensibles, la pérdida de confidencialidad es un problema frecuente con las vulnerabilidades de inyección SQL.</v>
      </c>
      <c r="Y89" s="46" t="str">
        <f>IFERROR((VLOOKUP(O89,impact_ESP!A:F,6,TRUE)),"")</f>
        <v>- Control de acceso: Bypass de mecanismo de protección: Si se utilizan comandos SQL deficientes para comprobar los nombres de usuario y las contraseñas, puede ser posible conectarse a un sistema como otro usuario sin conocer previamente la contraseña.</v>
      </c>
      <c r="Z89" s="46" t="str">
        <f>IFERROR((VLOOKUP(P89,impact_ESP!A:F,6,TRUE)),"")</f>
        <v>- Control de acceso: Bypass de mecanismo de protección: Si la información de autorización se mantiene en una base de datos SQL, puede ser posible cambiar esta información a través de la explotación exitosa de una vulnerabilidad de inyección SQL.</v>
      </c>
      <c r="AA89" s="46" t="str">
        <f>IFERROR((VLOOKUP(Q89,impact_ESP!A:F,6,TRUE)),"")</f>
        <v>- Integridad: Modificación de datos de aplicación: Al igual que es posible leer información sensible, también es posible realizar cambios o incluso borrar esta información con un ataque de inyección SQL.</v>
      </c>
      <c r="AB89" s="46" t="str">
        <f>IFERROR((VLOOKUP(R89,impact_ESP!A:F,6,TRUE)),"")</f>
        <v/>
      </c>
      <c r="AC89" s="46" t="str">
        <f>IFERROR((VLOOKUP(S89,impact_ESP!A:F,6,TRUE)),"")</f>
        <v/>
      </c>
      <c r="AD89" s="46" t="str">
        <f>IFERROR((VLOOKUP(T89,impact_ESP!A:F,6,TRUE)),"")</f>
        <v/>
      </c>
      <c r="AE89" s="46" t="str">
        <f>IFERROR((VLOOKUP(U89,impact_ESP!A:F,6,TRUE)),"")</f>
        <v/>
      </c>
      <c r="AF89" s="46" t="str">
        <f>IFERROR((VLOOKUP(V89,impact_ESP!A:F,6,TRUE)),"")</f>
        <v/>
      </c>
      <c r="AG89" s="46" t="str">
        <f>IFERROR((VLOOKUP(W89,impact_ESP!A:F,6,TRUE)),"")</f>
        <v/>
      </c>
      <c r="AH89" s="46" t="str">
        <f t="shared" si="1"/>
        <v>-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89" s="46"/>
      <c r="AJ89" s="43"/>
      <c r="AK89" s="43"/>
    </row>
    <row r="90" ht="15.75" customHeight="1">
      <c r="A90" s="43" t="s">
        <v>529</v>
      </c>
      <c r="B90" s="49" t="s">
        <v>541</v>
      </c>
      <c r="C90" s="43" t="s">
        <v>542</v>
      </c>
      <c r="D90" s="43" t="s">
        <v>510</v>
      </c>
      <c r="E90" s="43" t="s">
        <v>1236</v>
      </c>
      <c r="F90" s="51" t="s">
        <v>544</v>
      </c>
      <c r="G90" s="43" t="s">
        <v>1237</v>
      </c>
      <c r="H90" s="52" t="s">
        <v>546</v>
      </c>
      <c r="I90" s="52" t="s">
        <v>1227</v>
      </c>
      <c r="J90" s="43" t="s">
        <v>1238</v>
      </c>
      <c r="K90" s="45" t="s">
        <v>1239</v>
      </c>
      <c r="L90" s="43"/>
      <c r="M90" s="46"/>
      <c r="N90" s="47">
        <f>IFERROR(__xludf.DUMMYFUNCTION("SPLIT(H90,"","",,TRUE)"),93.0)</f>
        <v>93</v>
      </c>
      <c r="O90" s="54">
        <f>IFERROR(__xludf.DUMMYFUNCTION("""COMPUTED_VALUE"""),94.0)</f>
        <v>94</v>
      </c>
      <c r="P90" s="54">
        <f>IFERROR(__xludf.DUMMYFUNCTION("""COMPUTED_VALUE"""),95.0)</f>
        <v>95</v>
      </c>
      <c r="Q90" s="54">
        <f>IFERROR(__xludf.DUMMYFUNCTION("""COMPUTED_VALUE"""),96.0)</f>
        <v>96</v>
      </c>
      <c r="R90" s="54"/>
      <c r="S90" s="54"/>
      <c r="T90" s="54"/>
      <c r="U90" s="54"/>
      <c r="V90" s="54"/>
      <c r="W90" s="54"/>
      <c r="X90" s="48" t="str">
        <f>IFERROR((VLOOKUP(N90,impact_ESP!A:F,6,TRUE)),"")</f>
        <v>- Confidencialidad: Lectura de datos de aplicación: Dado que las bases de datos SQL suelen contener datos sensibles, la pérdida de confidencialidad es un problema frecuente con las vulnerabilidades de inyección SQL.</v>
      </c>
      <c r="Y90" s="46" t="str">
        <f>IFERROR((VLOOKUP(O90,impact_ESP!A:F,6,TRUE)),"")</f>
        <v>- Control de acceso: Bypass de mecanismo de protección: Si se utilizan comandos SQL deficientes para comprobar los nombres de usuario y las contraseñas, puede ser posible conectarse a un sistema como otro usuario sin conocer previamente la contraseña.</v>
      </c>
      <c r="Z90" s="46" t="str">
        <f>IFERROR((VLOOKUP(P90,impact_ESP!A:F,6,TRUE)),"")</f>
        <v>- Control de acceso: Bypass de mecanismo de protección: Si la información de autorización se mantiene en una base de datos SQL, puede ser posible cambiar esta información a través de la explotación exitosa de una vulnerabilidad de inyección SQL.</v>
      </c>
      <c r="AA90" s="46" t="str">
        <f>IFERROR((VLOOKUP(Q90,impact_ESP!A:F,6,TRUE)),"")</f>
        <v>- Integridad: Modificación de datos de aplicación: Al igual que es posible leer información sensible, también es posible realizar cambios o incluso borrar esta información con un ataque de inyección SQL.</v>
      </c>
      <c r="AB90" s="46" t="str">
        <f>IFERROR((VLOOKUP(R90,impact_ESP!A:F,6,TRUE)),"")</f>
        <v/>
      </c>
      <c r="AC90" s="46" t="str">
        <f>IFERROR((VLOOKUP(S90,impact_ESP!A:F,6,TRUE)),"")</f>
        <v/>
      </c>
      <c r="AD90" s="46" t="str">
        <f>IFERROR((VLOOKUP(T90,impact_ESP!A:F,6,TRUE)),"")</f>
        <v/>
      </c>
      <c r="AE90" s="46" t="str">
        <f>IFERROR((VLOOKUP(U90,impact_ESP!A:F,6,TRUE)),"")</f>
        <v/>
      </c>
      <c r="AF90" s="46" t="str">
        <f>IFERROR((VLOOKUP(V90,impact_ESP!A:F,6,TRUE)),"")</f>
        <v/>
      </c>
      <c r="AG90" s="46" t="str">
        <f>IFERROR((VLOOKUP(W90,impact_ESP!A:F,6,TRUE)),"")</f>
        <v/>
      </c>
      <c r="AH90" s="46" t="str">
        <f t="shared" si="1"/>
        <v>-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90" s="46"/>
      <c r="AJ90" s="43"/>
      <c r="AK90" s="43"/>
    </row>
    <row r="91" ht="15.75" customHeight="1">
      <c r="A91" s="43" t="s">
        <v>529</v>
      </c>
      <c r="B91" s="49" t="s">
        <v>541</v>
      </c>
      <c r="C91" s="43" t="s">
        <v>542</v>
      </c>
      <c r="D91" s="43" t="s">
        <v>510</v>
      </c>
      <c r="E91" s="43" t="s">
        <v>1240</v>
      </c>
      <c r="F91" s="51" t="s">
        <v>544</v>
      </c>
      <c r="G91" s="43" t="s">
        <v>1241</v>
      </c>
      <c r="H91" s="52" t="s">
        <v>546</v>
      </c>
      <c r="I91" s="52" t="s">
        <v>1227</v>
      </c>
      <c r="J91" s="43" t="s">
        <v>1231</v>
      </c>
      <c r="K91" s="45" t="s">
        <v>1242</v>
      </c>
      <c r="L91" s="43"/>
      <c r="M91" s="46"/>
      <c r="N91" s="47">
        <f>IFERROR(__xludf.DUMMYFUNCTION("SPLIT(H91,"","",,TRUE)"),93.0)</f>
        <v>93</v>
      </c>
      <c r="O91" s="54">
        <f>IFERROR(__xludf.DUMMYFUNCTION("""COMPUTED_VALUE"""),94.0)</f>
        <v>94</v>
      </c>
      <c r="P91" s="54">
        <f>IFERROR(__xludf.DUMMYFUNCTION("""COMPUTED_VALUE"""),95.0)</f>
        <v>95</v>
      </c>
      <c r="Q91" s="54">
        <f>IFERROR(__xludf.DUMMYFUNCTION("""COMPUTED_VALUE"""),96.0)</f>
        <v>96</v>
      </c>
      <c r="R91" s="54"/>
      <c r="S91" s="54"/>
      <c r="T91" s="54"/>
      <c r="U91" s="54"/>
      <c r="V91" s="54"/>
      <c r="W91" s="54"/>
      <c r="X91" s="48" t="str">
        <f>IFERROR((VLOOKUP(N91,impact_ESP!A:F,6,TRUE)),"")</f>
        <v>- Confidencialidad: Lectura de datos de aplicación: Dado que las bases de datos SQL suelen contener datos sensibles, la pérdida de confidencialidad es un problema frecuente con las vulnerabilidades de inyección SQL.</v>
      </c>
      <c r="Y91" s="46" t="str">
        <f>IFERROR((VLOOKUP(O91,impact_ESP!A:F,6,TRUE)),"")</f>
        <v>- Control de acceso: Bypass de mecanismo de protección: Si se utilizan comandos SQL deficientes para comprobar los nombres de usuario y las contraseñas, puede ser posible conectarse a un sistema como otro usuario sin conocer previamente la contraseña.</v>
      </c>
      <c r="Z91" s="46" t="str">
        <f>IFERROR((VLOOKUP(P91,impact_ESP!A:F,6,TRUE)),"")</f>
        <v>- Control de acceso: Bypass de mecanismo de protección: Si la información de autorización se mantiene en una base de datos SQL, puede ser posible cambiar esta información a través de la explotación exitosa de una vulnerabilidad de inyección SQL.</v>
      </c>
      <c r="AA91" s="46" t="str">
        <f>IFERROR((VLOOKUP(Q91,impact_ESP!A:F,6,TRUE)),"")</f>
        <v>- Integridad: Modificación de datos de aplicación: Al igual que es posible leer información sensible, también es posible realizar cambios o incluso borrar esta información con un ataque de inyección SQL.</v>
      </c>
      <c r="AB91" s="46" t="str">
        <f>IFERROR((VLOOKUP(R91,impact_ESP!A:F,6,TRUE)),"")</f>
        <v/>
      </c>
      <c r="AC91" s="46" t="str">
        <f>IFERROR((VLOOKUP(S91,impact_ESP!A:F,6,TRUE)),"")</f>
        <v/>
      </c>
      <c r="AD91" s="46" t="str">
        <f>IFERROR((VLOOKUP(T91,impact_ESP!A:F,6,TRUE)),"")</f>
        <v/>
      </c>
      <c r="AE91" s="46" t="str">
        <f>IFERROR((VLOOKUP(U91,impact_ESP!A:F,6,TRUE)),"")</f>
        <v/>
      </c>
      <c r="AF91" s="46" t="str">
        <f>IFERROR((VLOOKUP(V91,impact_ESP!A:F,6,TRUE)),"")</f>
        <v/>
      </c>
      <c r="AG91" s="46" t="str">
        <f>IFERROR((VLOOKUP(W91,impact_ESP!A:F,6,TRUE)),"")</f>
        <v/>
      </c>
      <c r="AH91" s="46" t="str">
        <f t="shared" si="1"/>
        <v>-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91" s="46"/>
      <c r="AJ91" s="43"/>
      <c r="AK91" s="43"/>
    </row>
    <row r="92" ht="15.75" customHeight="1">
      <c r="A92" s="43" t="s">
        <v>529</v>
      </c>
      <c r="B92" s="49" t="s">
        <v>541</v>
      </c>
      <c r="C92" s="43" t="s">
        <v>542</v>
      </c>
      <c r="D92" s="43" t="s">
        <v>510</v>
      </c>
      <c r="E92" s="43" t="s">
        <v>1243</v>
      </c>
      <c r="F92" s="51" t="s">
        <v>544</v>
      </c>
      <c r="G92" s="43" t="s">
        <v>1244</v>
      </c>
      <c r="H92" s="52" t="s">
        <v>546</v>
      </c>
      <c r="I92" s="52" t="s">
        <v>1227</v>
      </c>
      <c r="J92" s="43" t="s">
        <v>1245</v>
      </c>
      <c r="K92" s="45" t="s">
        <v>1246</v>
      </c>
      <c r="L92" s="43"/>
      <c r="M92" s="46"/>
      <c r="N92" s="47">
        <f>IFERROR(__xludf.DUMMYFUNCTION("SPLIT(H92,"","",,TRUE)"),93.0)</f>
        <v>93</v>
      </c>
      <c r="O92" s="54">
        <f>IFERROR(__xludf.DUMMYFUNCTION("""COMPUTED_VALUE"""),94.0)</f>
        <v>94</v>
      </c>
      <c r="P92" s="54">
        <f>IFERROR(__xludf.DUMMYFUNCTION("""COMPUTED_VALUE"""),95.0)</f>
        <v>95</v>
      </c>
      <c r="Q92" s="54">
        <f>IFERROR(__xludf.DUMMYFUNCTION("""COMPUTED_VALUE"""),96.0)</f>
        <v>96</v>
      </c>
      <c r="R92" s="54"/>
      <c r="S92" s="54"/>
      <c r="T92" s="54"/>
      <c r="U92" s="54"/>
      <c r="V92" s="54"/>
      <c r="W92" s="54"/>
      <c r="X92" s="48" t="str">
        <f>IFERROR((VLOOKUP(N92,impact_ESP!A:F,6,TRUE)),"")</f>
        <v>- Confidencialidad: Lectura de datos de aplicación: Dado que las bases de datos SQL suelen contener datos sensibles, la pérdida de confidencialidad es un problema frecuente con las vulnerabilidades de inyección SQL.</v>
      </c>
      <c r="Y92" s="46" t="str">
        <f>IFERROR((VLOOKUP(O92,impact_ESP!A:F,6,TRUE)),"")</f>
        <v>- Control de acceso: Bypass de mecanismo de protección: Si se utilizan comandos SQL deficientes para comprobar los nombres de usuario y las contraseñas, puede ser posible conectarse a un sistema como otro usuario sin conocer previamente la contraseña.</v>
      </c>
      <c r="Z92" s="46" t="str">
        <f>IFERROR((VLOOKUP(P92,impact_ESP!A:F,6,TRUE)),"")</f>
        <v>- Control de acceso: Bypass de mecanismo de protección: Si la información de autorización se mantiene en una base de datos SQL, puede ser posible cambiar esta información a través de la explotación exitosa de una vulnerabilidad de inyección SQL.</v>
      </c>
      <c r="AA92" s="46" t="str">
        <f>IFERROR((VLOOKUP(Q92,impact_ESP!A:F,6,TRUE)),"")</f>
        <v>- Integridad: Modificación de datos de aplicación: Al igual que es posible leer información sensible, también es posible realizar cambios o incluso borrar esta información con un ataque de inyección SQL.</v>
      </c>
      <c r="AB92" s="46" t="str">
        <f>IFERROR((VLOOKUP(R92,impact_ESP!A:F,6,TRUE)),"")</f>
        <v/>
      </c>
      <c r="AC92" s="46" t="str">
        <f>IFERROR((VLOOKUP(S92,impact_ESP!A:F,6,TRUE)),"")</f>
        <v/>
      </c>
      <c r="AD92" s="46" t="str">
        <f>IFERROR((VLOOKUP(T92,impact_ESP!A:F,6,TRUE)),"")</f>
        <v/>
      </c>
      <c r="AE92" s="46" t="str">
        <f>IFERROR((VLOOKUP(U92,impact_ESP!A:F,6,TRUE)),"")</f>
        <v/>
      </c>
      <c r="AF92" s="46" t="str">
        <f>IFERROR((VLOOKUP(V92,impact_ESP!A:F,6,TRUE)),"")</f>
        <v/>
      </c>
      <c r="AG92" s="46" t="str">
        <f>IFERROR((VLOOKUP(W92,impact_ESP!A:F,6,TRUE)),"")</f>
        <v/>
      </c>
      <c r="AH92" s="46" t="str">
        <f t="shared" si="1"/>
        <v>-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92" s="46"/>
      <c r="AJ92" s="43"/>
      <c r="AK92" s="43"/>
    </row>
    <row r="93" ht="15.75" customHeight="1">
      <c r="A93" s="43" t="s">
        <v>529</v>
      </c>
      <c r="B93" s="43"/>
      <c r="C93" s="43" t="s">
        <v>567</v>
      </c>
      <c r="D93" s="43" t="s">
        <v>510</v>
      </c>
      <c r="E93" s="43" t="s">
        <v>1247</v>
      </c>
      <c r="F93" s="43">
        <v>90.0</v>
      </c>
      <c r="G93" s="43" t="s">
        <v>1248</v>
      </c>
      <c r="H93" s="44">
        <v>102.0</v>
      </c>
      <c r="I93" s="44" t="s">
        <v>1249</v>
      </c>
      <c r="J93" s="43" t="s">
        <v>1250</v>
      </c>
      <c r="K93" s="45" t="s">
        <v>1251</v>
      </c>
      <c r="L93" s="43"/>
      <c r="M93" s="46"/>
      <c r="N93" s="47">
        <f>IFERROR(__xludf.DUMMYFUNCTION("SPLIT(H93,"","",,TRUE)"),102.0)</f>
        <v>102</v>
      </c>
      <c r="O93" s="47"/>
      <c r="P93" s="47"/>
      <c r="Q93" s="47"/>
      <c r="R93" s="47"/>
      <c r="S93" s="47"/>
      <c r="T93" s="47"/>
      <c r="U93" s="47"/>
      <c r="V93" s="47"/>
      <c r="W93" s="47"/>
      <c r="X93" s="48" t="str">
        <f>IFERROR((VLOOKUP(N93,impact_ESP!A:F,6,TRUE)),"")</f>
        <v>- Integridad: Modificación de datos de aplicación: Un atacante podría incluir entradas que modifiquen la consulta LDAP, lo que permitiría la ejecución de comandos o código no deseados, la lectura o modificación de datos confidenciales u otros comportamientos no deseados.</v>
      </c>
      <c r="Y93" s="46" t="str">
        <f>IFERROR((VLOOKUP(O93,impact_ESP!A:F,6,TRUE)),"")</f>
        <v/>
      </c>
      <c r="Z93" s="46" t="str">
        <f>IFERROR((VLOOKUP(P93,impact_ESP!A:F,6,TRUE)),"")</f>
        <v/>
      </c>
      <c r="AA93" s="46" t="str">
        <f>IFERROR((VLOOKUP(Q93,impact_ESP!A:F,6,TRUE)),"")</f>
        <v/>
      </c>
      <c r="AB93" s="46" t="str">
        <f>IFERROR((VLOOKUP(R93,impact_ESP!A:F,6,TRUE)),"")</f>
        <v/>
      </c>
      <c r="AC93" s="46" t="str">
        <f>IFERROR((VLOOKUP(S93,impact_ESP!A:F,6,TRUE)),"")</f>
        <v/>
      </c>
      <c r="AD93" s="46" t="str">
        <f>IFERROR((VLOOKUP(T93,impact_ESP!A:F,6,TRUE)),"")</f>
        <v/>
      </c>
      <c r="AE93" s="46" t="str">
        <f>IFERROR((VLOOKUP(U93,impact_ESP!A:F,6,TRUE)),"")</f>
        <v/>
      </c>
      <c r="AF93" s="46" t="str">
        <f>IFERROR((VLOOKUP(V93,impact_ESP!A:F,6,TRUE)),"")</f>
        <v/>
      </c>
      <c r="AG93" s="46" t="str">
        <f>IFERROR((VLOOKUP(W93,impact_ESP!A:F,6,TRUE)),"")</f>
        <v/>
      </c>
      <c r="AH93" s="46" t="str">
        <f t="shared" si="1"/>
        <v>- Integridad: Modificación de datos de aplicación: Un atacante podría incluir entradas que modifiquen la consulta LDAP, lo que permitiría la ejecución de comandos o código no deseados, la lectura o modificación de datos confidenciales u otros comportamientos no deseados.
</v>
      </c>
      <c r="AI93" s="46"/>
      <c r="AJ93" s="43"/>
      <c r="AK93" s="43"/>
    </row>
    <row r="94" ht="15.75" customHeight="1">
      <c r="A94" s="43" t="s">
        <v>529</v>
      </c>
      <c r="B94" s="49" t="s">
        <v>573</v>
      </c>
      <c r="C94" s="43" t="s">
        <v>574</v>
      </c>
      <c r="D94" s="43" t="s">
        <v>510</v>
      </c>
      <c r="E94" s="43" t="s">
        <v>1252</v>
      </c>
      <c r="F94" s="43">
        <v>611.0</v>
      </c>
      <c r="G94" s="43" t="s">
        <v>1253</v>
      </c>
      <c r="H94" s="44" t="s">
        <v>577</v>
      </c>
      <c r="I94" s="44" t="s">
        <v>1254</v>
      </c>
      <c r="J94" s="43" t="s">
        <v>1255</v>
      </c>
      <c r="K94" s="45" t="s">
        <v>1256</v>
      </c>
      <c r="L94" s="43"/>
      <c r="M94" s="46"/>
      <c r="N94" s="47">
        <f>IFERROR(__xludf.DUMMYFUNCTION("SPLIT(H94,"","",,TRUE)"),49.0)</f>
        <v>49</v>
      </c>
      <c r="O94" s="47">
        <f>IFERROR(__xludf.DUMMYFUNCTION("""COMPUTED_VALUE"""),51.0)</f>
        <v>51</v>
      </c>
      <c r="P94" s="47">
        <f>IFERROR(__xludf.DUMMYFUNCTION("""COMPUTED_VALUE"""),28.0)</f>
        <v>28</v>
      </c>
      <c r="Q94" s="47"/>
      <c r="R94" s="47"/>
      <c r="S94" s="47"/>
      <c r="T94" s="47"/>
      <c r="U94" s="47"/>
      <c r="V94" s="47"/>
      <c r="W94" s="47"/>
      <c r="X94" s="48" t="str">
        <f>IFERROR((VLOOKUP(N94,impact_ESP!A:F,6,TRUE)),"")</f>
        <v>- Confidencialidad: Lectura de ficheros o directorios: Si el atacante es capaz de incluir un DTD crafteado y se habilita un resolvedor de entidades por defecto, el atacante puede ser capaz de acceder a archivos arbitrarios en el sistema.</v>
      </c>
      <c r="Y94" s="46" t="str">
        <f>IFERROR((VLOOKUP(O94,impact_ESP!A:F,6,TRUE)),"")</f>
        <v>- Integridad: Bypass de mecanismo de protección: El DTD puede incluir peticiones HTTP arbitrarias que el servidor puede ejecutar. Esto podría dar lugar a otros ataques aprovechando la relación de confianza del servidor con otras entidades.</v>
      </c>
      <c r="Z94" s="46" t="str">
        <f>IFERROR((VLOOKUP(P94,impact_ESP!A:F,6,TRUE)),"")</f>
        <v>- Disponibilidad: DoS: Consumo de recursos (Memoria): El software podría consumir excesivos ciclos de CPU o memoria utilizando un URI que apunte a un archivo grande, o a un dispositivo que siempre devuelva datos como /dev/random. Alternativamente, el URI podría hacer referencia a un archivo que contiene muchas referencias a entidades anidadas o recursivas para ralentizar aún más el análisis.</v>
      </c>
      <c r="AA94" s="46" t="str">
        <f>IFERROR((VLOOKUP(Q94,impact_ESP!A:F,6,TRUE)),"")</f>
        <v/>
      </c>
      <c r="AB94" s="46" t="str">
        <f>IFERROR((VLOOKUP(R94,impact_ESP!A:F,6,TRUE)),"")</f>
        <v/>
      </c>
      <c r="AC94" s="46" t="str">
        <f>IFERROR((VLOOKUP(S94,impact_ESP!A:F,6,TRUE)),"")</f>
        <v/>
      </c>
      <c r="AD94" s="46" t="str">
        <f>IFERROR((VLOOKUP(T94,impact_ESP!A:F,6,TRUE)),"")</f>
        <v/>
      </c>
      <c r="AE94" s="46" t="str">
        <f>IFERROR((VLOOKUP(U94,impact_ESP!A:F,6,TRUE)),"")</f>
        <v/>
      </c>
      <c r="AF94" s="46" t="str">
        <f>IFERROR((VLOOKUP(V94,impact_ESP!A:F,6,TRUE)),"")</f>
        <v/>
      </c>
      <c r="AG94" s="46" t="str">
        <f>IFERROR((VLOOKUP(W94,impact_ESP!A:F,6,TRUE)),"")</f>
        <v/>
      </c>
      <c r="AH94" s="46" t="str">
        <f t="shared" si="1"/>
        <v>- Confidencialidad: Lectura de ficheros o directorios: Si el atacante es capaz de incluir un DTD crafteado y se habilita un resolvedor de entidades por defecto, el atacante puede ser capaz de acceder a archivos arbitrarios en el sistema.
- Integridad: Bypass de mecanismo de protección: El DTD puede incluir peticiones HTTP arbitrarias que el servidor puede ejecutar. Esto podría dar lugar a otros ataques aprovechando la relación de confianza del servidor con otras entidades.
- Disponibilidad: DoS: Consumo de recursos (Memoria): El software podría consumir excesivos ciclos de CPU o memoria utilizando un URI que apunte a un archivo grande, o a un dispositivo que siempre devuelva datos como /dev/random. Alternativamente, el URI podría hacer referencia a un archivo que contiene muchas referencias a entidades anidadas o recursivas para ralentizar aún más el análisis.
</v>
      </c>
      <c r="AI94" s="46"/>
      <c r="AJ94" s="43"/>
      <c r="AK94" s="43"/>
    </row>
    <row r="95" ht="15.75" customHeight="1">
      <c r="A95" s="43" t="s">
        <v>410</v>
      </c>
      <c r="B95" s="43"/>
      <c r="C95" s="43" t="s">
        <v>581</v>
      </c>
      <c r="D95" s="43" t="s">
        <v>510</v>
      </c>
      <c r="E95" s="43" t="s">
        <v>1257</v>
      </c>
      <c r="F95" s="43" t="s">
        <v>583</v>
      </c>
      <c r="G95" s="43" t="s">
        <v>1258</v>
      </c>
      <c r="H95" s="44" t="s">
        <v>585</v>
      </c>
      <c r="I95" s="44" t="s">
        <v>1259</v>
      </c>
      <c r="J95" s="43" t="s">
        <v>1260</v>
      </c>
      <c r="K95" s="45" t="s">
        <v>1261</v>
      </c>
      <c r="L95" s="43"/>
      <c r="M95" s="46"/>
      <c r="N95" s="47">
        <f>IFERROR(__xludf.DUMMYFUNCTION("SPLIT(H95,"","",,TRUE)"),42.0)</f>
        <v>42</v>
      </c>
      <c r="O95" s="47">
        <f>IFERROR(__xludf.DUMMYFUNCTION("""COMPUTED_VALUE"""),6.0)</f>
        <v>6</v>
      </c>
      <c r="P95" s="47">
        <f>IFERROR(__xludf.DUMMYFUNCTION("""COMPUTED_VALUE"""),17.0)</f>
        <v>17</v>
      </c>
      <c r="Q95" s="47">
        <f>IFERROR(__xludf.DUMMYFUNCTION("""COMPUTED_VALUE"""),63.0)</f>
        <v>63</v>
      </c>
      <c r="R95" s="47">
        <f>IFERROR(__xludf.DUMMYFUNCTION("""COMPUTED_VALUE"""),100.0)</f>
        <v>100</v>
      </c>
      <c r="S95" s="47">
        <f>IFERROR(__xludf.DUMMYFUNCTION("""COMPUTED_VALUE"""),101.0)</f>
        <v>101</v>
      </c>
      <c r="T95" s="47"/>
      <c r="U95" s="47"/>
      <c r="V95" s="47"/>
      <c r="W95" s="47"/>
      <c r="X95" s="48" t="str">
        <f>IFERROR((VLOOKUP(N95,impact_ESP!A:F,6,TRUE)),"")</f>
        <v>- Confidencialidad: Lectura de datos de aplicación: El código inyectado podría acceder a datos / archivos restringidos.</v>
      </c>
      <c r="Y95" s="46" t="str">
        <f>IFERROR((VLOOKUP(O95,impact_ESP!A:F,6,TRUE)),"")</f>
        <v>- Control de acceso: Bypass de mecanismo de protección: En algunos casos, el código inyectable controla la autenticación; esto puede conducir a una vulnerabilidad remota.</v>
      </c>
      <c r="Z95" s="46" t="str">
        <f>IFERROR((VLOOKUP(P95,impact_ESP!A:F,6,TRUE)),"")</f>
        <v>- Control de acceso: Obtención de privilegios o suplantación de identidad: El código inyectado puede acceder a recursos a los que el atacante está directamente impedido de acceder.</v>
      </c>
      <c r="AA95" s="46" t="str">
        <f>IFERROR((VLOOKUP(Q95,impact_ESP!A:F,6,TRUE)),"")</f>
        <v>-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v>
      </c>
      <c r="AB95" s="46" t="str">
        <f>IFERROR((VLOOKUP(R95,impact_ESP!A:F,6,TRUE)),"")</f>
        <v>- No repudio: Ocultación de actividades: A menudo, las acciones realizadas por el código de control inyectado no se registran.</v>
      </c>
      <c r="AC95" s="46" t="str">
        <f>IFERROR((VLOOKUP(S95,impact_ESP!A:F,6,TRUE)),"")</f>
        <v>- Integridad: Modificación de datos de aplicación: Las comunicaciones entre componentes pueden modificarse de forma inesperada. Pueden ejecutarse comandos inesperados, eludiendo otros mecanismos de seguridad. Los datos entrantes pueden ser malinterpretados.</v>
      </c>
      <c r="AD95" s="46" t="str">
        <f>IFERROR((VLOOKUP(T95,impact_ESP!A:F,6,TRUE)),"")</f>
        <v/>
      </c>
      <c r="AE95" s="46" t="str">
        <f>IFERROR((VLOOKUP(U95,impact_ESP!A:F,6,TRUE)),"")</f>
        <v/>
      </c>
      <c r="AF95" s="46" t="str">
        <f>IFERROR((VLOOKUP(V95,impact_ESP!A:F,6,TRUE)),"")</f>
        <v/>
      </c>
      <c r="AG95" s="46" t="str">
        <f>IFERROR((VLOOKUP(W95,impact_ESP!A:F,6,TRUE)),"")</f>
        <v/>
      </c>
      <c r="AH95" s="46" t="str">
        <f t="shared" si="1"/>
        <v>- Confidencialidad: Lectura de datos de aplicación: El código inyectado podría acceder a datos / archivos restringidos.
-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
- Integridad: Modificación de datos de aplicación: Las comunicaciones entre componentes pueden modificarse de forma inesperada. Pueden ejecutarse comandos inesperados, eludiendo otros mecanismos de seguridad. Los datos entrantes pueden ser malinterpretados.
</v>
      </c>
      <c r="AI95" s="46"/>
      <c r="AJ95" s="43"/>
      <c r="AK95" s="43"/>
    </row>
    <row r="96" ht="15.75" customHeight="1">
      <c r="A96" s="43" t="s">
        <v>529</v>
      </c>
      <c r="B96" s="43"/>
      <c r="C96" s="43" t="s">
        <v>589</v>
      </c>
      <c r="D96" s="43" t="s">
        <v>510</v>
      </c>
      <c r="E96" s="43" t="s">
        <v>1262</v>
      </c>
      <c r="F96" s="43">
        <v>94.0</v>
      </c>
      <c r="G96" s="43" t="s">
        <v>1263</v>
      </c>
      <c r="H96" s="44" t="s">
        <v>592</v>
      </c>
      <c r="I96" s="44" t="s">
        <v>1264</v>
      </c>
      <c r="J96" s="43" t="s">
        <v>1265</v>
      </c>
      <c r="K96" s="45" t="s">
        <v>1266</v>
      </c>
      <c r="L96" s="43"/>
      <c r="M96" s="46"/>
      <c r="N96" s="47">
        <f>IFERROR(__xludf.DUMMYFUNCTION("SPLIT(H96,"","",,TRUE)"),6.0)</f>
        <v>6</v>
      </c>
      <c r="O96" s="47">
        <f>IFERROR(__xludf.DUMMYFUNCTION("""COMPUTED_VALUE"""),17.0)</f>
        <v>17</v>
      </c>
      <c r="P96" s="47">
        <f>IFERROR(__xludf.DUMMYFUNCTION("""COMPUTED_VALUE"""),63.0)</f>
        <v>63</v>
      </c>
      <c r="Q96" s="47">
        <f>IFERROR(__xludf.DUMMYFUNCTION("""COMPUTED_VALUE"""),100.0)</f>
        <v>100</v>
      </c>
      <c r="R96" s="47"/>
      <c r="S96" s="47"/>
      <c r="T96" s="47"/>
      <c r="U96" s="47"/>
      <c r="V96" s="47"/>
      <c r="W96" s="47"/>
      <c r="X96" s="48" t="str">
        <f>IFERROR((VLOOKUP(N96,impact_ESP!A:F,6,TRUE)),"")</f>
        <v>- Control de acceso: Bypass de mecanismo de protección: En algunos casos, el código inyectable controla la autenticación; esto puede conducir a una vulnerabilidad remota.</v>
      </c>
      <c r="Y96" s="46" t="str">
        <f>IFERROR((VLOOKUP(O96,impact_ESP!A:F,6,TRUE)),"")</f>
        <v>- Control de acceso: Obtención de privilegios o suplantación de identidad: El código inyectado puede acceder a recursos a los que el atacante está directamente impedido de acceder.</v>
      </c>
      <c r="Z96" s="46" t="str">
        <f>IFERROR((VLOOKUP(P96,impact_ESP!A:F,6,TRUE)),"")</f>
        <v>-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v>
      </c>
      <c r="AA96" s="46" t="str">
        <f>IFERROR((VLOOKUP(Q96,impact_ESP!A:F,6,TRUE)),"")</f>
        <v>- No repudio: Ocultación de actividades: A menudo, las acciones realizadas por el código de control inyectado no se registran.</v>
      </c>
      <c r="AB96" s="46" t="str">
        <f>IFERROR((VLOOKUP(R96,impact_ESP!A:F,6,TRUE)),"")</f>
        <v/>
      </c>
      <c r="AC96" s="46" t="str">
        <f>IFERROR((VLOOKUP(S96,impact_ESP!A:F,6,TRUE)),"")</f>
        <v/>
      </c>
      <c r="AD96" s="46" t="str">
        <f>IFERROR((VLOOKUP(T96,impact_ESP!A:F,6,TRUE)),"")</f>
        <v/>
      </c>
      <c r="AE96" s="46" t="str">
        <f>IFERROR((VLOOKUP(U96,impact_ESP!A:F,6,TRUE)),"")</f>
        <v/>
      </c>
      <c r="AF96" s="46" t="str">
        <f>IFERROR((VLOOKUP(V96,impact_ESP!A:F,6,TRUE)),"")</f>
        <v/>
      </c>
      <c r="AG96" s="46" t="str">
        <f>IFERROR((VLOOKUP(W96,impact_ESP!A:F,6,TRUE)),"")</f>
        <v/>
      </c>
      <c r="AH96" s="46" t="str">
        <f t="shared" si="1"/>
        <v>-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
</v>
      </c>
      <c r="AI96" s="46"/>
      <c r="AJ96" s="43"/>
      <c r="AK96" s="43"/>
    </row>
    <row r="97" ht="15.75" customHeight="1">
      <c r="A97" s="43" t="s">
        <v>529</v>
      </c>
      <c r="B97" s="43"/>
      <c r="C97" s="43"/>
      <c r="D97" s="43" t="s">
        <v>510</v>
      </c>
      <c r="E97" s="43" t="s">
        <v>1267</v>
      </c>
      <c r="F97" s="43" t="s">
        <v>597</v>
      </c>
      <c r="G97" s="43" t="s">
        <v>1268</v>
      </c>
      <c r="H97" s="44" t="s">
        <v>599</v>
      </c>
      <c r="I97" s="44" t="s">
        <v>1269</v>
      </c>
      <c r="J97" s="43" t="s">
        <v>1270</v>
      </c>
      <c r="K97" s="45" t="s">
        <v>1271</v>
      </c>
      <c r="L97" s="43"/>
      <c r="M97" s="46"/>
      <c r="N97" s="47">
        <f>IFERROR(__xludf.DUMMYFUNCTION("SPLIT(H97,"","",,TRUE)"),44.0)</f>
        <v>44</v>
      </c>
      <c r="O97" s="47">
        <f>IFERROR(__xludf.DUMMYFUNCTION("""COMPUTED_VALUE"""),54.0)</f>
        <v>54</v>
      </c>
      <c r="P97" s="47"/>
      <c r="Q97" s="47"/>
      <c r="R97" s="47"/>
      <c r="S97" s="47"/>
      <c r="T97" s="47"/>
      <c r="U97" s="47"/>
      <c r="V97" s="47"/>
      <c r="W97" s="47"/>
      <c r="X97" s="48" t="str">
        <f>IFERROR((VLOOKUP(N97,impact_ESP!A:F,6,TRUE)),"")</f>
        <v>- Confidencialidad: Lectura de ficheros o directorios: Un atacante podría leer datos confidenciales si es capaz de controlar las referencias a recursos.</v>
      </c>
      <c r="Y97" s="46" t="str">
        <f>IFERROR((VLOOKUP(O97,impact_ESP!A:F,6,TRUE)),"")</f>
        <v>-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v>
      </c>
      <c r="Z97" s="46" t="str">
        <f>IFERROR((VLOOKUP(P97,impact_ESP!A:F,6,TRUE)),"")</f>
        <v/>
      </c>
      <c r="AA97" s="46" t="str">
        <f>IFERROR((VLOOKUP(Q97,impact_ESP!A:F,6,TRUE)),"")</f>
        <v/>
      </c>
      <c r="AB97" s="46" t="str">
        <f>IFERROR((VLOOKUP(R97,impact_ESP!A:F,6,TRUE)),"")</f>
        <v/>
      </c>
      <c r="AC97" s="46" t="str">
        <f>IFERROR((VLOOKUP(S97,impact_ESP!A:F,6,TRUE)),"")</f>
        <v/>
      </c>
      <c r="AD97" s="46" t="str">
        <f>IFERROR((VLOOKUP(T97,impact_ESP!A:F,6,TRUE)),"")</f>
        <v/>
      </c>
      <c r="AE97" s="46" t="str">
        <f>IFERROR((VLOOKUP(U97,impact_ESP!A:F,6,TRUE)),"")</f>
        <v/>
      </c>
      <c r="AF97" s="46" t="str">
        <f>IFERROR((VLOOKUP(V97,impact_ESP!A:F,6,TRUE)),"")</f>
        <v/>
      </c>
      <c r="AG97" s="46" t="str">
        <f>IFERROR((VLOOKUP(W97,impact_ESP!A:F,6,TRUE)),"")</f>
        <v/>
      </c>
      <c r="AH97" s="46" t="str">
        <f t="shared" si="1"/>
        <v>- Confidencialidad: Lectura de ficheros o directorios: Un atacante podría leer datos confidenciales si es capaz de controlar las referencias a recursos.
-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
</v>
      </c>
      <c r="AI97" s="46"/>
      <c r="AJ97" s="43"/>
      <c r="AK97" s="43"/>
    </row>
    <row r="98" ht="15.75" customHeight="1">
      <c r="A98" s="43" t="s">
        <v>529</v>
      </c>
      <c r="B98" s="43"/>
      <c r="C98" s="43"/>
      <c r="D98" s="43" t="s">
        <v>510</v>
      </c>
      <c r="E98" s="43" t="s">
        <v>1272</v>
      </c>
      <c r="F98" s="43">
        <v>73.0</v>
      </c>
      <c r="G98" s="43" t="s">
        <v>1273</v>
      </c>
      <c r="H98" s="44" t="s">
        <v>605</v>
      </c>
      <c r="I98" s="44" t="s">
        <v>1274</v>
      </c>
      <c r="J98" s="43" t="s">
        <v>1275</v>
      </c>
      <c r="K98" s="45" t="s">
        <v>1276</v>
      </c>
      <c r="L98" s="43"/>
      <c r="M98" s="46"/>
      <c r="N98" s="47">
        <f>IFERROR(__xludf.DUMMYFUNCTION("SPLIT(H98,"","",,TRUE)"),36.0)</f>
        <v>36</v>
      </c>
      <c r="O98" s="47">
        <f>IFERROR(__xludf.DUMMYFUNCTION("""COMPUTED_VALUE"""),88.0)</f>
        <v>88</v>
      </c>
      <c r="P98" s="47">
        <f>IFERROR(__xludf.DUMMYFUNCTION("""COMPUTED_VALUE"""),89.0)</f>
        <v>89</v>
      </c>
      <c r="Q98" s="47"/>
      <c r="R98" s="47"/>
      <c r="S98" s="47"/>
      <c r="T98" s="47"/>
      <c r="U98" s="47"/>
      <c r="V98" s="47"/>
      <c r="W98" s="47"/>
      <c r="X98" s="48" t="str">
        <f>IFERROR((VLOOKUP(N98,impact_ESP!A:F,6,TRUE)),"")</f>
        <v>- Confidencialidad: Modificación de ficheros o directorios: #ERROR!</v>
      </c>
      <c r="Y98" s="46" t="str">
        <f>IFERROR((VLOOKUP(O98,impact_ESP!A:F,6,TRUE)),"")</f>
        <v>- Integridad: Modificación de ficheros o directorios: La aplicación puede operar sobre archivos inesperados. Esto puede violar la integridad si se escribe en el nombre del archivo, o si el nombre del archivo es para un programa u otra forma de código ejecutable.</v>
      </c>
      <c r="Z98" s="46" t="str">
        <f>IFERROR((VLOOKUP(P98,impact_ESP!A:F,6,TRUE)),"")</f>
        <v>- Disponibilidad: DoS: Crash, salida, o reinicio: consumo de recursos (otro): La aplicación puede operar sobre archivos inesperados. La disponibilidad puede verse afectada si el atacante especifica un archivo inesperado que la aplicación modifica. La disponibilidad también puede verse afectada si el atacante especifica un nombre de archivo para un archivo grande, o apunta a un dispositivo especial o a un archivo que no tiene el formato que la aplicación espera.</v>
      </c>
      <c r="AA98" s="46" t="str">
        <f>IFERROR((VLOOKUP(Q98,impact_ESP!A:F,6,TRUE)),"")</f>
        <v/>
      </c>
      <c r="AB98" s="46" t="str">
        <f>IFERROR((VLOOKUP(R98,impact_ESP!A:F,6,TRUE)),"")</f>
        <v/>
      </c>
      <c r="AC98" s="46" t="str">
        <f>IFERROR((VLOOKUP(S98,impact_ESP!A:F,6,TRUE)),"")</f>
        <v/>
      </c>
      <c r="AD98" s="46" t="str">
        <f>IFERROR((VLOOKUP(T98,impact_ESP!A:F,6,TRUE)),"")</f>
        <v/>
      </c>
      <c r="AE98" s="46" t="str">
        <f>IFERROR((VLOOKUP(U98,impact_ESP!A:F,6,TRUE)),"")</f>
        <v/>
      </c>
      <c r="AF98" s="46" t="str">
        <f>IFERROR((VLOOKUP(V98,impact_ESP!A:F,6,TRUE)),"")</f>
        <v/>
      </c>
      <c r="AG98" s="46" t="str">
        <f>IFERROR((VLOOKUP(W98,impact_ESP!A:F,6,TRUE)),"")</f>
        <v/>
      </c>
      <c r="AH98" s="46" t="str">
        <f t="shared" si="1"/>
        <v>- Confidencialidad: Modificación de ficheros o directorios: #ERROR!
- Integridad: Modificación de ficheros o directorios: La aplicación puede operar sobre archivos inesperados. Esto puede violar la integridad si se escribe en el nombre del archivo, o si el nombre del archivo es para un programa u otra forma de código ejecutable.
- Disponibilidad: DoS: Crash, salida, o reinicio: consumo de recursos (otro): La aplicación puede operar sobre archivos inesperados. La disponibilidad puede verse afectada si el atacante especifica un archivo inesperado que la aplicación modifica. La disponibilidad también puede verse afectada si el atacante especifica un nombre de archivo para un archivo grande, o apunta a un dispositivo especial o a un archivo que no tiene el formato que la aplicación espera.
</v>
      </c>
      <c r="AI98" s="46"/>
      <c r="AJ98" s="43"/>
      <c r="AK98" s="43"/>
    </row>
    <row r="99" ht="15.75" customHeight="1">
      <c r="A99" s="43" t="s">
        <v>529</v>
      </c>
      <c r="B99" s="43"/>
      <c r="C99" s="43" t="s">
        <v>609</v>
      </c>
      <c r="D99" s="43" t="s">
        <v>510</v>
      </c>
      <c r="E99" s="43" t="s">
        <v>1277</v>
      </c>
      <c r="F99" s="43">
        <v>20.0</v>
      </c>
      <c r="G99" s="43" t="s">
        <v>1278</v>
      </c>
      <c r="H99" s="44">
        <v>8.0</v>
      </c>
      <c r="I99" s="44" t="s">
        <v>1069</v>
      </c>
      <c r="J99" s="43" t="s">
        <v>1279</v>
      </c>
      <c r="K99" s="45" t="s">
        <v>1280</v>
      </c>
      <c r="L99" s="43"/>
      <c r="M99" s="46"/>
      <c r="N99" s="47">
        <f>IFERROR(__xludf.DUMMYFUNCTION("SPLIT(H99,"","",,TRUE)"),8.0)</f>
        <v>8</v>
      </c>
      <c r="O99" s="47"/>
      <c r="P99" s="47"/>
      <c r="Q99" s="47"/>
      <c r="R99" s="47"/>
      <c r="S99" s="47"/>
      <c r="T99" s="47"/>
      <c r="U99" s="47"/>
      <c r="V99" s="47"/>
      <c r="W99" s="47"/>
      <c r="X99" s="48" t="str">
        <f>IFERROR((VLOOKUP(N99,impact_ESP!A:F,6,TRUE)),"")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99" s="46" t="str">
        <f>IFERROR((VLOOKUP(O99,impact_ESP!A:F,6,TRUE)),"")</f>
        <v/>
      </c>
      <c r="Z99" s="46" t="str">
        <f>IFERROR((VLOOKUP(P99,impact_ESP!A:F,6,TRUE)),"")</f>
        <v/>
      </c>
      <c r="AA99" s="46" t="str">
        <f>IFERROR((VLOOKUP(Q99,impact_ESP!A:F,6,TRUE)),"")</f>
        <v/>
      </c>
      <c r="AB99" s="46" t="str">
        <f>IFERROR((VLOOKUP(R99,impact_ESP!A:F,6,TRUE)),"")</f>
        <v/>
      </c>
      <c r="AC99" s="46" t="str">
        <f>IFERROR((VLOOKUP(S99,impact_ESP!A:F,6,TRUE)),"")</f>
        <v/>
      </c>
      <c r="AD99" s="46" t="str">
        <f>IFERROR((VLOOKUP(T99,impact_ESP!A:F,6,TRUE)),"")</f>
        <v/>
      </c>
      <c r="AE99" s="46" t="str">
        <f>IFERROR((VLOOKUP(U99,impact_ESP!A:F,6,TRUE)),"")</f>
        <v/>
      </c>
      <c r="AF99" s="46" t="str">
        <f>IFERROR((VLOOKUP(V99,impact_ESP!A:F,6,TRUE)),"")</f>
        <v/>
      </c>
      <c r="AG99" s="46" t="str">
        <f>IFERROR((VLOOKUP(W99,impact_ESP!A:F,6,TRUE)),"")</f>
        <v/>
      </c>
      <c r="AH99" s="46" t="str">
        <f t="shared" si="1"/>
        <v>-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99" s="46"/>
      <c r="AJ99" s="43"/>
      <c r="AK99" s="43"/>
    </row>
    <row r="100" ht="15.75" customHeight="1">
      <c r="A100" s="43" t="s">
        <v>529</v>
      </c>
      <c r="B100" s="43"/>
      <c r="C100" s="43" t="s">
        <v>609</v>
      </c>
      <c r="D100" s="43" t="s">
        <v>510</v>
      </c>
      <c r="E100" s="43" t="s">
        <v>1281</v>
      </c>
      <c r="F100" s="43">
        <v>20.0</v>
      </c>
      <c r="G100" s="43" t="s">
        <v>1282</v>
      </c>
      <c r="H100" s="44">
        <v>8.0</v>
      </c>
      <c r="I100" s="44" t="s">
        <v>1069</v>
      </c>
      <c r="J100" s="43" t="s">
        <v>1283</v>
      </c>
      <c r="K100" s="45" t="s">
        <v>1284</v>
      </c>
      <c r="L100" s="43"/>
      <c r="M100" s="46"/>
      <c r="N100" s="47">
        <f>IFERROR(__xludf.DUMMYFUNCTION("SPLIT(H100,"","",,TRUE)"),8.0)</f>
        <v>8</v>
      </c>
      <c r="O100" s="47"/>
      <c r="P100" s="47"/>
      <c r="Q100" s="47"/>
      <c r="R100" s="47"/>
      <c r="S100" s="47"/>
      <c r="T100" s="47"/>
      <c r="U100" s="47"/>
      <c r="V100" s="47"/>
      <c r="W100" s="47"/>
      <c r="X100" s="48" t="str">
        <f>IFERROR((VLOOKUP(N100,impact_ESP!A:F,6,TRUE)),"")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100" s="46" t="str">
        <f>IFERROR((VLOOKUP(O100,impact_ESP!A:F,6,TRUE)),"")</f>
        <v/>
      </c>
      <c r="Z100" s="46" t="str">
        <f>IFERROR((VLOOKUP(P100,impact_ESP!A:F,6,TRUE)),"")</f>
        <v/>
      </c>
      <c r="AA100" s="46" t="str">
        <f>IFERROR((VLOOKUP(Q100,impact_ESP!A:F,6,TRUE)),"")</f>
        <v/>
      </c>
      <c r="AB100" s="46" t="str">
        <f>IFERROR((VLOOKUP(R100,impact_ESP!A:F,6,TRUE)),"")</f>
        <v/>
      </c>
      <c r="AC100" s="46" t="str">
        <f>IFERROR((VLOOKUP(S100,impact_ESP!A:F,6,TRUE)),"")</f>
        <v/>
      </c>
      <c r="AD100" s="46" t="str">
        <f>IFERROR((VLOOKUP(T100,impact_ESP!A:F,6,TRUE)),"")</f>
        <v/>
      </c>
      <c r="AE100" s="46" t="str">
        <f>IFERROR((VLOOKUP(U100,impact_ESP!A:F,6,TRUE)),"")</f>
        <v/>
      </c>
      <c r="AF100" s="46" t="str">
        <f>IFERROR((VLOOKUP(V100,impact_ESP!A:F,6,TRUE)),"")</f>
        <v/>
      </c>
      <c r="AG100" s="46" t="str">
        <f>IFERROR((VLOOKUP(W100,impact_ESP!A:F,6,TRUE)),"")</f>
        <v/>
      </c>
      <c r="AH100" s="46" t="str">
        <f t="shared" si="1"/>
        <v>-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100" s="46"/>
      <c r="AJ100" s="43"/>
      <c r="AK100" s="43"/>
    </row>
    <row r="101" ht="15.75" customHeight="1">
      <c r="A101" s="43" t="s">
        <v>529</v>
      </c>
      <c r="B101" s="43"/>
      <c r="C101" s="43" t="s">
        <v>609</v>
      </c>
      <c r="D101" s="43" t="s">
        <v>510</v>
      </c>
      <c r="E101" s="43" t="s">
        <v>1285</v>
      </c>
      <c r="F101" s="43">
        <v>20.0</v>
      </c>
      <c r="G101" s="43" t="s">
        <v>1286</v>
      </c>
      <c r="H101" s="44">
        <v>8.0</v>
      </c>
      <c r="I101" s="44" t="s">
        <v>1069</v>
      </c>
      <c r="J101" s="43" t="s">
        <v>1279</v>
      </c>
      <c r="K101" s="45" t="s">
        <v>1287</v>
      </c>
      <c r="L101" s="43"/>
      <c r="M101" s="46"/>
      <c r="N101" s="47">
        <f>IFERROR(__xludf.DUMMYFUNCTION("SPLIT(H101,"","",,TRUE)"),8.0)</f>
        <v>8</v>
      </c>
      <c r="O101" s="47"/>
      <c r="P101" s="47"/>
      <c r="Q101" s="47"/>
      <c r="R101" s="47"/>
      <c r="S101" s="47"/>
      <c r="T101" s="47"/>
      <c r="U101" s="47"/>
      <c r="V101" s="47"/>
      <c r="W101" s="47"/>
      <c r="X101" s="48" t="str">
        <f>IFERROR((VLOOKUP(N101,impact_ESP!A:F,6,TRUE)),"")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101" s="46" t="str">
        <f>IFERROR((VLOOKUP(O101,impact_ESP!A:F,6,TRUE)),"")</f>
        <v/>
      </c>
      <c r="Z101" s="46" t="str">
        <f>IFERROR((VLOOKUP(P101,impact_ESP!A:F,6,TRUE)),"")</f>
        <v/>
      </c>
      <c r="AA101" s="46" t="str">
        <f>IFERROR((VLOOKUP(Q101,impact_ESP!A:F,6,TRUE)),"")</f>
        <v/>
      </c>
      <c r="AB101" s="46" t="str">
        <f>IFERROR((VLOOKUP(R101,impact_ESP!A:F,6,TRUE)),"")</f>
        <v/>
      </c>
      <c r="AC101" s="46" t="str">
        <f>IFERROR((VLOOKUP(S101,impact_ESP!A:F,6,TRUE)),"")</f>
        <v/>
      </c>
      <c r="AD101" s="46" t="str">
        <f>IFERROR((VLOOKUP(T101,impact_ESP!A:F,6,TRUE)),"")</f>
        <v/>
      </c>
      <c r="AE101" s="46" t="str">
        <f>IFERROR((VLOOKUP(U101,impact_ESP!A:F,6,TRUE)),"")</f>
        <v/>
      </c>
      <c r="AF101" s="46" t="str">
        <f>IFERROR((VLOOKUP(V101,impact_ESP!A:F,6,TRUE)),"")</f>
        <v/>
      </c>
      <c r="AG101" s="46" t="str">
        <f>IFERROR((VLOOKUP(W101,impact_ESP!A:F,6,TRUE)),"")</f>
        <v/>
      </c>
      <c r="AH101" s="46" t="str">
        <f t="shared" si="1"/>
        <v>-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101" s="46"/>
      <c r="AJ101" s="43"/>
      <c r="AK101" s="43"/>
    </row>
    <row r="102" ht="15.75" customHeight="1">
      <c r="A102" s="57" t="s">
        <v>108</v>
      </c>
      <c r="B102" s="56" t="s">
        <v>621</v>
      </c>
      <c r="C102" s="43" t="s">
        <v>627</v>
      </c>
      <c r="D102" s="43" t="s">
        <v>413</v>
      </c>
      <c r="E102" s="43" t="s">
        <v>1288</v>
      </c>
      <c r="F102" s="57" t="s">
        <v>623</v>
      </c>
      <c r="G102" s="57" t="s">
        <v>1289</v>
      </c>
      <c r="H102" s="62">
        <v>1.0</v>
      </c>
      <c r="I102" s="62" t="s">
        <v>1013</v>
      </c>
      <c r="J102" s="57" t="s">
        <v>1290</v>
      </c>
      <c r="K102" s="57" t="s">
        <v>626</v>
      </c>
      <c r="L102" s="57"/>
      <c r="M102" s="59"/>
      <c r="N102" s="63">
        <f>IFERROR(__xludf.DUMMYFUNCTION("SPLIT(H102,"","",,TRUE)"),1.0)</f>
        <v>1</v>
      </c>
      <c r="O102" s="63"/>
      <c r="P102" s="63"/>
      <c r="Q102" s="63"/>
      <c r="R102" s="63"/>
      <c r="S102" s="63"/>
      <c r="T102" s="63"/>
      <c r="U102" s="63"/>
      <c r="V102" s="63"/>
      <c r="W102" s="63"/>
      <c r="X102" s="64" t="str">
        <f>IFERROR((VLOOKUP(N102,impact_ESP!A:F,6,TRUE)),"")</f>
        <v>- Control de acceso: Bypass de mecanismo de protección: Se pueden eludir las comprobaciones de control de acceso a datos o funciones específicas del usuario.</v>
      </c>
      <c r="Y102" s="59" t="str">
        <f>IFERROR((VLOOKUP(O102,impact_ESP!A:F,6,TRUE)),"")</f>
        <v/>
      </c>
      <c r="Z102" s="59" t="str">
        <f>IFERROR((VLOOKUP(P102,impact_ESP!A:F,6,TRUE)),"")</f>
        <v/>
      </c>
      <c r="AA102" s="59" t="str">
        <f>IFERROR((VLOOKUP(Q102,impact_ESP!A:F,6,TRUE)),"")</f>
        <v/>
      </c>
      <c r="AB102" s="59" t="str">
        <f>IFERROR((VLOOKUP(R102,impact_ESP!A:F,6,TRUE)),"")</f>
        <v/>
      </c>
      <c r="AC102" s="59" t="str">
        <f>IFERROR((VLOOKUP(S102,impact_ESP!A:F,6,TRUE)),"")</f>
        <v/>
      </c>
      <c r="AD102" s="59" t="str">
        <f>IFERROR((VLOOKUP(T102,impact_ESP!A:F,6,TRUE)),"")</f>
        <v/>
      </c>
      <c r="AE102" s="59" t="str">
        <f>IFERROR((VLOOKUP(U102,impact_ESP!A:F,6,TRUE)),"")</f>
        <v/>
      </c>
      <c r="AF102" s="59" t="str">
        <f>IFERROR((VLOOKUP(V102,impact_ESP!A:F,6,TRUE)),"")</f>
        <v/>
      </c>
      <c r="AG102" s="59" t="str">
        <f>IFERROR((VLOOKUP(W102,impact_ESP!A:F,6,TRUE)),"")</f>
        <v/>
      </c>
      <c r="AH102" s="59" t="str">
        <f t="shared" si="1"/>
        <v>- Control de acceso: Bypass de mecanismo de protección: Se pueden eludir las comprobaciones de control de acceso a datos o funciones específicas del usuario.
</v>
      </c>
      <c r="AI102" s="59"/>
      <c r="AJ102" s="57"/>
      <c r="AK102" s="57"/>
    </row>
    <row r="103" ht="15.75" customHeight="1">
      <c r="A103" s="43" t="s">
        <v>529</v>
      </c>
      <c r="B103" s="43"/>
      <c r="C103" s="43" t="s">
        <v>627</v>
      </c>
      <c r="D103" s="43" t="s">
        <v>413</v>
      </c>
      <c r="E103" s="43" t="s">
        <v>1291</v>
      </c>
      <c r="F103" s="43">
        <v>284.0</v>
      </c>
      <c r="G103" s="43" t="s">
        <v>1292</v>
      </c>
      <c r="H103" s="44">
        <v>77.0</v>
      </c>
      <c r="I103" s="44" t="s">
        <v>1293</v>
      </c>
      <c r="J103" s="43" t="s">
        <v>1294</v>
      </c>
      <c r="K103" s="45" t="s">
        <v>626</v>
      </c>
      <c r="L103" s="43"/>
      <c r="M103" s="46"/>
      <c r="N103" s="47">
        <f>IFERROR(__xludf.DUMMYFUNCTION("SPLIT(H103,"","",,TRUE)"),77.0)</f>
        <v>77</v>
      </c>
      <c r="O103" s="47"/>
      <c r="P103" s="47"/>
      <c r="Q103" s="47"/>
      <c r="R103" s="47"/>
      <c r="S103" s="47"/>
      <c r="T103" s="47"/>
      <c r="U103" s="47"/>
      <c r="V103" s="47"/>
      <c r="W103" s="47"/>
      <c r="X103" s="48" t="str">
        <f>IFERROR((VLOOKUP(N103,impact_ESP!A:F,6,TRUE)),"")</f>
        <v>- Otro: Varía según el contexto: Un atacante puede acceder a cualquier funcionalidad que sea inadvertidamente accesible a la fuente.</v>
      </c>
      <c r="Y103" s="46" t="str">
        <f>IFERROR((VLOOKUP(O103,impact_ESP!A:F,6,TRUE)),"")</f>
        <v/>
      </c>
      <c r="Z103" s="46" t="str">
        <f>IFERROR((VLOOKUP(P103,impact_ESP!A:F,6,TRUE)),"")</f>
        <v/>
      </c>
      <c r="AA103" s="46" t="str">
        <f>IFERROR((VLOOKUP(Q103,impact_ESP!A:F,6,TRUE)),"")</f>
        <v/>
      </c>
      <c r="AB103" s="46" t="str">
        <f>IFERROR((VLOOKUP(R103,impact_ESP!A:F,6,TRUE)),"")</f>
        <v/>
      </c>
      <c r="AC103" s="46" t="str">
        <f>IFERROR((VLOOKUP(S103,impact_ESP!A:F,6,TRUE)),"")</f>
        <v/>
      </c>
      <c r="AD103" s="46" t="str">
        <f>IFERROR((VLOOKUP(T103,impact_ESP!A:F,6,TRUE)),"")</f>
        <v/>
      </c>
      <c r="AE103" s="46" t="str">
        <f>IFERROR((VLOOKUP(U103,impact_ESP!A:F,6,TRUE)),"")</f>
        <v/>
      </c>
      <c r="AF103" s="46" t="str">
        <f>IFERROR((VLOOKUP(V103,impact_ESP!A:F,6,TRUE)),"")</f>
        <v/>
      </c>
      <c r="AG103" s="46" t="str">
        <f>IFERROR((VLOOKUP(W103,impact_ESP!A:F,6,TRUE)),"")</f>
        <v/>
      </c>
      <c r="AH103" s="46" t="str">
        <f t="shared" si="1"/>
        <v>- Otro: Varía según el contexto: Un atacante puede acceder a cualquier funcionalidad que sea inadvertidamente accesible a la fuente.
</v>
      </c>
      <c r="AI103" s="46"/>
      <c r="AJ103" s="43"/>
      <c r="AK103" s="43"/>
    </row>
    <row r="104" ht="15.75" customHeight="1">
      <c r="A104" s="43" t="s">
        <v>529</v>
      </c>
      <c r="B104" s="49" t="s">
        <v>632</v>
      </c>
      <c r="C104" s="43" t="s">
        <v>633</v>
      </c>
      <c r="D104" s="43" t="s">
        <v>510</v>
      </c>
      <c r="E104" s="43" t="s">
        <v>1295</v>
      </c>
      <c r="F104" s="43" t="s">
        <v>635</v>
      </c>
      <c r="G104" s="43" t="s">
        <v>1296</v>
      </c>
      <c r="H104" s="44" t="s">
        <v>637</v>
      </c>
      <c r="I104" s="44" t="s">
        <v>1297</v>
      </c>
      <c r="J104" s="43" t="s">
        <v>1298</v>
      </c>
      <c r="K104" s="45" t="s">
        <v>1299</v>
      </c>
      <c r="L104" s="43"/>
      <c r="M104" s="46"/>
      <c r="N104" s="47">
        <f>IFERROR(__xludf.DUMMYFUNCTION("SPLIT(H104,"","",,TRUE)"),99.0)</f>
        <v>99</v>
      </c>
      <c r="O104" s="47">
        <f>IFERROR(__xludf.DUMMYFUNCTION("""COMPUTED_VALUE"""),42.0)</f>
        <v>42</v>
      </c>
      <c r="P104" s="47">
        <f>IFERROR(__xludf.DUMMYFUNCTION("""COMPUTED_VALUE"""),6.0)</f>
        <v>6</v>
      </c>
      <c r="Q104" s="47">
        <f>IFERROR(__xludf.DUMMYFUNCTION("""COMPUTED_VALUE"""),17.0)</f>
        <v>17</v>
      </c>
      <c r="R104" s="47">
        <f>IFERROR(__xludf.DUMMYFUNCTION("""COMPUTED_VALUE"""),63.0)</f>
        <v>63</v>
      </c>
      <c r="S104" s="47">
        <f>IFERROR(__xludf.DUMMYFUNCTION("""COMPUTED_VALUE"""),100.0)</f>
        <v>100</v>
      </c>
      <c r="T104" s="47"/>
      <c r="U104" s="47"/>
      <c r="V104" s="47"/>
      <c r="W104" s="47"/>
      <c r="X104" s="48" t="str">
        <f>IFERROR((VLOOKUP(N104,impact_ESP!A:F,6,TRUE)),"")</f>
        <v>- Integridad: Ejecución no autorizada de código o comandos: Si un usuario malintencionado inyecta un carácter (como un punto y coma) que delimita el final de un comando y el comienzo de otro, puede ser posible insertar un comando completamente nuevo y no relacionado que no estaba previsto que se ejecutara.</v>
      </c>
      <c r="Y104" s="46" t="str">
        <f>IFERROR((VLOOKUP(O104,impact_ESP!A:F,6,TRUE)),"")</f>
        <v>- Confidencialidad: Lectura de datos de aplicación: El código inyectado podría acceder a datos / archivos restringidos.</v>
      </c>
      <c r="Z104" s="46" t="str">
        <f>IFERROR((VLOOKUP(P104,impact_ESP!A:F,6,TRUE)),"")</f>
        <v>- Control de acceso: Bypass de mecanismo de protección: En algunos casos, el código inyectable controla la autenticación; esto puede conducir a una vulnerabilidad remota.</v>
      </c>
      <c r="AA104" s="46" t="str">
        <f>IFERROR((VLOOKUP(Q104,impact_ESP!A:F,6,TRUE)),"")</f>
        <v>- Control de acceso: Obtención de privilegios o suplantación de identidad: El código inyectado puede acceder a recursos a los que el atacante está directamente impedido de acceder.</v>
      </c>
      <c r="AB104" s="46" t="str">
        <f>IFERROR((VLOOKUP(R104,impact_ESP!A:F,6,TRUE)),"")</f>
        <v>-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v>
      </c>
      <c r="AC104" s="46" t="str">
        <f>IFERROR((VLOOKUP(S104,impact_ESP!A:F,6,TRUE)),"")</f>
        <v>- No repudio: Ocultación de actividades: A menudo, las acciones realizadas por el código de control inyectado no se registran.</v>
      </c>
      <c r="AD104" s="46" t="str">
        <f>IFERROR((VLOOKUP(T104,impact_ESP!A:F,6,TRUE)),"")</f>
        <v/>
      </c>
      <c r="AE104" s="46" t="str">
        <f>IFERROR((VLOOKUP(U104,impact_ESP!A:F,6,TRUE)),"")</f>
        <v/>
      </c>
      <c r="AF104" s="46" t="str">
        <f>IFERROR((VLOOKUP(V104,impact_ESP!A:F,6,TRUE)),"")</f>
        <v/>
      </c>
      <c r="AG104" s="46" t="str">
        <f>IFERROR((VLOOKUP(W104,impact_ESP!A:F,6,TRUE)),"")</f>
        <v/>
      </c>
      <c r="AH104" s="46" t="str">
        <f t="shared" si="1"/>
        <v>- Integridad: Ejecución no autorizada de código o comandos: Si un usuario malintencionado inyecta un carácter (como un punto y coma) que delimita el final de un comando y el comienzo de otro, puede ser posible insertar un comando completamente nuevo y no relacionado que no estaba previsto que se ejecutara.
- Confidencialidad: Lectura de datos de aplicación: El código inyectado podría acceder a datos / archivos restringidos.
-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
</v>
      </c>
      <c r="AI104" s="46"/>
      <c r="AJ104" s="43"/>
      <c r="AK104" s="43"/>
    </row>
    <row r="105" ht="15.75" customHeight="1">
      <c r="A105" s="43" t="s">
        <v>529</v>
      </c>
      <c r="B105" s="43"/>
      <c r="C105" s="43" t="s">
        <v>641</v>
      </c>
      <c r="D105" s="43" t="s">
        <v>510</v>
      </c>
      <c r="E105" s="43" t="s">
        <v>1300</v>
      </c>
      <c r="F105" s="43">
        <v>644.0</v>
      </c>
      <c r="G105" s="43" t="s">
        <v>1301</v>
      </c>
      <c r="H105" s="44">
        <v>8.0</v>
      </c>
      <c r="I105" s="44" t="s">
        <v>1069</v>
      </c>
      <c r="J105" s="43" t="s">
        <v>1302</v>
      </c>
      <c r="K105" s="45" t="s">
        <v>1303</v>
      </c>
      <c r="L105" s="43"/>
      <c r="M105" s="46"/>
      <c r="N105" s="47">
        <f>IFERROR(__xludf.DUMMYFUNCTION("SPLIT(H105,"","",,TRUE)"),8.0)</f>
        <v>8</v>
      </c>
      <c r="O105" s="47"/>
      <c r="P105" s="47"/>
      <c r="Q105" s="47"/>
      <c r="R105" s="47"/>
      <c r="S105" s="47"/>
      <c r="T105" s="47"/>
      <c r="U105" s="47"/>
      <c r="V105" s="47"/>
      <c r="W105" s="47"/>
      <c r="X105" s="48" t="str">
        <f>IFERROR((VLOOKUP(N105,impact_ESP!A:F,6,TRUE)),"")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105" s="46" t="str">
        <f>IFERROR((VLOOKUP(O105,impact_ESP!A:F,6,TRUE)),"")</f>
        <v/>
      </c>
      <c r="Z105" s="46" t="str">
        <f>IFERROR((VLOOKUP(P105,impact_ESP!A:F,6,TRUE)),"")</f>
        <v/>
      </c>
      <c r="AA105" s="46" t="str">
        <f>IFERROR((VLOOKUP(Q105,impact_ESP!A:F,6,TRUE)),"")</f>
        <v/>
      </c>
      <c r="AB105" s="46" t="str">
        <f>IFERROR((VLOOKUP(R105,impact_ESP!A:F,6,TRUE)),"")</f>
        <v/>
      </c>
      <c r="AC105" s="46" t="str">
        <f>IFERROR((VLOOKUP(S105,impact_ESP!A:F,6,TRUE)),"")</f>
        <v/>
      </c>
      <c r="AD105" s="46" t="str">
        <f>IFERROR((VLOOKUP(T105,impact_ESP!A:F,6,TRUE)),"")</f>
        <v/>
      </c>
      <c r="AE105" s="46" t="str">
        <f>IFERROR((VLOOKUP(U105,impact_ESP!A:F,6,TRUE)),"")</f>
        <v/>
      </c>
      <c r="AF105" s="46" t="str">
        <f>IFERROR((VLOOKUP(V105,impact_ESP!A:F,6,TRUE)),"")</f>
        <v/>
      </c>
      <c r="AG105" s="46" t="str">
        <f>IFERROR((VLOOKUP(W105,impact_ESP!A:F,6,TRUE)),"")</f>
        <v/>
      </c>
      <c r="AH105" s="46" t="str">
        <f t="shared" si="1"/>
        <v>-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105" s="46"/>
      <c r="AJ105" s="43"/>
      <c r="AK105" s="43"/>
    </row>
    <row r="106" ht="15.75" customHeight="1">
      <c r="A106" s="43" t="s">
        <v>529</v>
      </c>
      <c r="B106" s="49" t="s">
        <v>646</v>
      </c>
      <c r="C106" s="43" t="s">
        <v>647</v>
      </c>
      <c r="D106" s="43" t="s">
        <v>510</v>
      </c>
      <c r="E106" s="43" t="s">
        <v>1304</v>
      </c>
      <c r="F106" s="43">
        <v>94.0</v>
      </c>
      <c r="G106" s="43" t="s">
        <v>1305</v>
      </c>
      <c r="H106" s="44" t="s">
        <v>650</v>
      </c>
      <c r="I106" s="44" t="s">
        <v>1264</v>
      </c>
      <c r="J106" s="43" t="s">
        <v>1306</v>
      </c>
      <c r="K106" s="45" t="s">
        <v>1307</v>
      </c>
      <c r="L106" s="43"/>
      <c r="M106" s="46"/>
      <c r="N106" s="47">
        <f>IFERROR(__xludf.DUMMYFUNCTION("SPLIT(H106,"","",,TRUE)"),6.0)</f>
        <v>6</v>
      </c>
      <c r="O106" s="47">
        <f>IFERROR(__xludf.DUMMYFUNCTION("""COMPUTED_VALUE"""),17.0)</f>
        <v>17</v>
      </c>
      <c r="P106" s="47">
        <f>IFERROR(__xludf.DUMMYFUNCTION("""COMPUTED_VALUE"""),63.0)</f>
        <v>63</v>
      </c>
      <c r="Q106" s="47">
        <f>IFERROR(__xludf.DUMMYFUNCTION("""COMPUTED_VALUE"""),61.0)</f>
        <v>61</v>
      </c>
      <c r="R106" s="47"/>
      <c r="S106" s="47"/>
      <c r="T106" s="47"/>
      <c r="U106" s="47"/>
      <c r="V106" s="47"/>
      <c r="W106" s="47"/>
      <c r="X106" s="48" t="str">
        <f>IFERROR((VLOOKUP(N106,impact_ESP!A:F,6,TRUE)),"")</f>
        <v>- Control de acceso: Bypass de mecanismo de protección: En algunos casos, el código inyectable controla la autenticación; esto puede conducir a una vulnerabilidad remota.</v>
      </c>
      <c r="Y106" s="46" t="str">
        <f>IFERROR((VLOOKUP(O106,impact_ESP!A:F,6,TRUE)),"")</f>
        <v>- Control de acceso: Obtención de privilegios o suplantación de identidad: El código inyectado puede acceder a recursos a los que el atacante está directamente impedido de acceder.</v>
      </c>
      <c r="Z106" s="46" t="str">
        <f>IFERROR((VLOOKUP(P106,impact_ESP!A:F,6,TRUE)),"")</f>
        <v>-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v>
      </c>
      <c r="AA106" s="46" t="str">
        <f>IFERROR((VLOOKUP(Q106,impact_ESP!A:F,6,TRUE)),"")</f>
        <v>- No repudio: Ocultación de actividades: A menudo, las acciones realizadas por el código de control inyectado no se registran.</v>
      </c>
      <c r="AB106" s="46" t="str">
        <f>IFERROR((VLOOKUP(R106,impact_ESP!A:F,6,TRUE)),"")</f>
        <v/>
      </c>
      <c r="AC106" s="46" t="str">
        <f>IFERROR((VLOOKUP(S106,impact_ESP!A:F,6,TRUE)),"")</f>
        <v/>
      </c>
      <c r="AD106" s="46" t="str">
        <f>IFERROR((VLOOKUP(T106,impact_ESP!A:F,6,TRUE)),"")</f>
        <v/>
      </c>
      <c r="AE106" s="46" t="str">
        <f>IFERROR((VLOOKUP(U106,impact_ESP!A:F,6,TRUE)),"")</f>
        <v/>
      </c>
      <c r="AF106" s="46" t="str">
        <f>IFERROR((VLOOKUP(V106,impact_ESP!A:F,6,TRUE)),"")</f>
        <v/>
      </c>
      <c r="AG106" s="46" t="str">
        <f>IFERROR((VLOOKUP(W106,impact_ESP!A:F,6,TRUE)),"")</f>
        <v/>
      </c>
      <c r="AH106" s="46" t="str">
        <f t="shared" si="1"/>
        <v>-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
</v>
      </c>
      <c r="AI106" s="46"/>
      <c r="AJ106" s="43"/>
      <c r="AK106" s="43"/>
    </row>
    <row r="107" ht="15.75" customHeight="1">
      <c r="A107" s="43" t="s">
        <v>410</v>
      </c>
      <c r="B107" s="49" t="s">
        <v>654</v>
      </c>
      <c r="C107" s="43" t="s">
        <v>655</v>
      </c>
      <c r="D107" s="43" t="s">
        <v>510</v>
      </c>
      <c r="E107" s="43" t="s">
        <v>1308</v>
      </c>
      <c r="F107" s="43">
        <v>918.0</v>
      </c>
      <c r="G107" s="43" t="s">
        <v>1309</v>
      </c>
      <c r="H107" s="44" t="s">
        <v>658</v>
      </c>
      <c r="I107" s="44" t="s">
        <v>1310</v>
      </c>
      <c r="J107" s="43" t="s">
        <v>1311</v>
      </c>
      <c r="K107" s="45" t="s">
        <v>1312</v>
      </c>
      <c r="L107" s="43"/>
      <c r="M107" s="46"/>
      <c r="N107" s="47">
        <f>IFERROR(__xludf.DUMMYFUNCTION("SPLIT(H107,"","",,TRUE)"),42.0)</f>
        <v>42</v>
      </c>
      <c r="O107" s="47">
        <f>IFERROR(__xludf.DUMMYFUNCTION("""COMPUTED_VALUE"""),80.0)</f>
        <v>80</v>
      </c>
      <c r="P107" s="47"/>
      <c r="Q107" s="47"/>
      <c r="R107" s="47"/>
      <c r="S107" s="47"/>
      <c r="T107" s="47"/>
      <c r="U107" s="47"/>
      <c r="V107" s="47"/>
      <c r="W107" s="47"/>
      <c r="X107" s="48" t="str">
        <f>IFERROR((VLOOKUP(N107,impact_ESP!A:F,6,TRUE)),"")</f>
        <v>- Confidencialidad: Lectura de datos de aplicación: El código inyectado podría acceder a datos / archivos restringidos.</v>
      </c>
      <c r="Y107" s="46" t="str">
        <f>IFERROR((VLOOKUP(O107,impact_ESP!A:F,6,TRUE)),"")</f>
        <v>- Integridad: Ejecución no autorizada de código o comandos: El atacante puede ser capaz de crear o sobrescribir archivos críticos que se utilizan para ejecutar código, como programas o bibliotecas.</v>
      </c>
      <c r="Z107" s="46" t="str">
        <f>IFERROR((VLOOKUP(P107,impact_ESP!A:F,6,TRUE)),"")</f>
        <v/>
      </c>
      <c r="AA107" s="46" t="str">
        <f>IFERROR((VLOOKUP(Q107,impact_ESP!A:F,6,TRUE)),"")</f>
        <v/>
      </c>
      <c r="AB107" s="46" t="str">
        <f>IFERROR((VLOOKUP(R107,impact_ESP!A:F,6,TRUE)),"")</f>
        <v/>
      </c>
      <c r="AC107" s="46" t="str">
        <f>IFERROR((VLOOKUP(S107,impact_ESP!A:F,6,TRUE)),"")</f>
        <v/>
      </c>
      <c r="AD107" s="46" t="str">
        <f>IFERROR((VLOOKUP(T107,impact_ESP!A:F,6,TRUE)),"")</f>
        <v/>
      </c>
      <c r="AE107" s="46" t="str">
        <f>IFERROR((VLOOKUP(U107,impact_ESP!A:F,6,TRUE)),"")</f>
        <v/>
      </c>
      <c r="AF107" s="46" t="str">
        <f>IFERROR((VLOOKUP(V107,impact_ESP!A:F,6,TRUE)),"")</f>
        <v/>
      </c>
      <c r="AG107" s="46" t="str">
        <f>IFERROR((VLOOKUP(W107,impact_ESP!A:F,6,TRUE)),"")</f>
        <v/>
      </c>
      <c r="AH107" s="46" t="str">
        <f t="shared" si="1"/>
        <v>- Confidencialidad: Lectura de datos de aplicación: El código inyectado podría acceder a datos / archivos restringidos.
- Integridad: Ejecución no autorizada de código o comandos: El atacante puede ser capaz de crear o sobrescribir archivos críticos que se utilizan para ejecutar código, como programas o bibliotecas.
</v>
      </c>
      <c r="AI107" s="46"/>
      <c r="AJ107" s="43"/>
      <c r="AK107" s="43"/>
    </row>
    <row r="108" ht="15.75" customHeight="1">
      <c r="A108" s="50" t="s">
        <v>662</v>
      </c>
      <c r="B108" s="50" t="s">
        <v>663</v>
      </c>
      <c r="C108" s="50"/>
      <c r="D108" s="43" t="s">
        <v>510</v>
      </c>
      <c r="E108" s="51" t="s">
        <v>1313</v>
      </c>
      <c r="F108" s="51" t="s">
        <v>665</v>
      </c>
      <c r="G108" s="51" t="s">
        <v>1314</v>
      </c>
      <c r="H108" s="44" t="s">
        <v>667</v>
      </c>
      <c r="I108" s="44" t="s">
        <v>1315</v>
      </c>
      <c r="J108" s="51" t="s">
        <v>1316</v>
      </c>
      <c r="K108" s="51" t="s">
        <v>670</v>
      </c>
      <c r="L108" s="51"/>
      <c r="M108" s="53"/>
      <c r="N108" s="47">
        <f>IFERROR(__xludf.DUMMYFUNCTION("SPLIT(H108,"","",,TRUE)"),27.0)</f>
        <v>27</v>
      </c>
      <c r="O108" s="47">
        <f>IFERROR(__xludf.DUMMYFUNCTION("""COMPUTED_VALUE"""),44.0)</f>
        <v>44</v>
      </c>
      <c r="P108" s="47">
        <f>IFERROR(__xludf.DUMMYFUNCTION("""COMPUTED_VALUE"""),32.0)</f>
        <v>32</v>
      </c>
      <c r="Q108" s="47"/>
      <c r="R108" s="47"/>
      <c r="S108" s="47"/>
      <c r="T108" s="47"/>
      <c r="U108" s="47"/>
      <c r="V108" s="47"/>
      <c r="W108" s="47"/>
      <c r="X108" s="48" t="str">
        <f>IFERROR((VLOOKUP(N108,impact_ESP!A:F,6,TRUE)),"")</f>
        <v>- Disponibilidad: DoS: Consumo de recursos (Memoria): Un atacante podría proporcionar valores inesperados y provocar un bloqueo del programa o un consumo excesivo de recursos, como memoria y CPU.</v>
      </c>
      <c r="Y108" s="46" t="str">
        <f>IFERROR((VLOOKUP(O108,impact_ESP!A:F,6,TRUE)),"")</f>
        <v>- Confidencialidad: Lectura de ficheros o directorios: Un atacante podría leer datos confidenciales si es capaz de controlar las referencias a recursos.</v>
      </c>
      <c r="Z108" s="46" t="str">
        <f>IFERROR((VLOOKUP(P108,impact_ESP!A:F,6,TRUE)),"")</f>
        <v>- Disponibilidad: Ejecución no autorizada de código o comandos: Un atacante podría utilizar una entrada maliciosa para modificar datos o posiblemente alterar el flujo de control de formas inesperadas, incluida la ejecución arbitraria de comandos.</v>
      </c>
      <c r="AA108" s="46" t="str">
        <f>IFERROR((VLOOKUP(Q108,impact_ESP!A:F,6,TRUE)),"")</f>
        <v/>
      </c>
      <c r="AB108" s="46" t="str">
        <f>IFERROR((VLOOKUP(R108,impact_ESP!A:F,6,TRUE)),"")</f>
        <v/>
      </c>
      <c r="AC108" s="46" t="str">
        <f>IFERROR((VLOOKUP(S108,impact_ESP!A:F,6,TRUE)),"")</f>
        <v/>
      </c>
      <c r="AD108" s="46" t="str">
        <f>IFERROR((VLOOKUP(T108,impact_ESP!A:F,6,TRUE)),"")</f>
        <v/>
      </c>
      <c r="AE108" s="46" t="str">
        <f>IFERROR((VLOOKUP(U108,impact_ESP!A:F,6,TRUE)),"")</f>
        <v/>
      </c>
      <c r="AF108" s="46" t="str">
        <f>IFERROR((VLOOKUP(V108,impact_ESP!A:F,6,TRUE)),"")</f>
        <v/>
      </c>
      <c r="AG108" s="46" t="str">
        <f>IFERROR((VLOOKUP(W108,impact_ESP!A:F,6,TRUE)),"")</f>
        <v/>
      </c>
      <c r="AH108" s="46" t="str">
        <f t="shared" si="1"/>
        <v>-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
</v>
      </c>
      <c r="AI108" s="53"/>
      <c r="AJ108" s="51"/>
      <c r="AK108" s="51"/>
    </row>
    <row r="109" ht="15.75" customHeight="1">
      <c r="A109" s="50" t="s">
        <v>662</v>
      </c>
      <c r="B109" s="50" t="s">
        <v>671</v>
      </c>
      <c r="C109" s="50"/>
      <c r="D109" s="43" t="s">
        <v>510</v>
      </c>
      <c r="E109" s="51" t="s">
        <v>1317</v>
      </c>
      <c r="F109" s="51">
        <v>20.0</v>
      </c>
      <c r="G109" s="51" t="s">
        <v>1318</v>
      </c>
      <c r="H109" s="44" t="s">
        <v>667</v>
      </c>
      <c r="I109" s="44" t="s">
        <v>1315</v>
      </c>
      <c r="J109" s="51" t="s">
        <v>1319</v>
      </c>
      <c r="K109" s="51" t="s">
        <v>670</v>
      </c>
      <c r="L109" s="51"/>
      <c r="M109" s="53"/>
      <c r="N109" s="47">
        <f>IFERROR(__xludf.DUMMYFUNCTION("SPLIT(H109,"","",,TRUE)"),27.0)</f>
        <v>27</v>
      </c>
      <c r="O109" s="47">
        <f>IFERROR(__xludf.DUMMYFUNCTION("""COMPUTED_VALUE"""),44.0)</f>
        <v>44</v>
      </c>
      <c r="P109" s="47">
        <f>IFERROR(__xludf.DUMMYFUNCTION("""COMPUTED_VALUE"""),32.0)</f>
        <v>32</v>
      </c>
      <c r="Q109" s="47"/>
      <c r="R109" s="47"/>
      <c r="S109" s="47"/>
      <c r="T109" s="47"/>
      <c r="U109" s="47"/>
      <c r="V109" s="47"/>
      <c r="W109" s="47"/>
      <c r="X109" s="48" t="str">
        <f>IFERROR((VLOOKUP(N109,impact_ESP!A:F,6,TRUE)),"")</f>
        <v>- Disponibilidad: DoS: Consumo de recursos (Memoria): Un atacante podría proporcionar valores inesperados y provocar un bloqueo del programa o un consumo excesivo de recursos, como memoria y CPU.</v>
      </c>
      <c r="Y109" s="46" t="str">
        <f>IFERROR((VLOOKUP(O109,impact_ESP!A:F,6,TRUE)),"")</f>
        <v>- Confidencialidad: Lectura de ficheros o directorios: Un atacante podría leer datos confidenciales si es capaz de controlar las referencias a recursos.</v>
      </c>
      <c r="Z109" s="46" t="str">
        <f>IFERROR((VLOOKUP(P109,impact_ESP!A:F,6,TRUE)),"")</f>
        <v>- Disponibilidad: Ejecución no autorizada de código o comandos: Un atacante podría utilizar una entrada maliciosa para modificar datos o posiblemente alterar el flujo de control de formas inesperadas, incluida la ejecución arbitraria de comandos.</v>
      </c>
      <c r="AA109" s="46" t="str">
        <f>IFERROR((VLOOKUP(Q109,impact_ESP!A:F,6,TRUE)),"")</f>
        <v/>
      </c>
      <c r="AB109" s="46" t="str">
        <f>IFERROR((VLOOKUP(R109,impact_ESP!A:F,6,TRUE)),"")</f>
        <v/>
      </c>
      <c r="AC109" s="46" t="str">
        <f>IFERROR((VLOOKUP(S109,impact_ESP!A:F,6,TRUE)),"")</f>
        <v/>
      </c>
      <c r="AD109" s="46" t="str">
        <f>IFERROR((VLOOKUP(T109,impact_ESP!A:F,6,TRUE)),"")</f>
        <v/>
      </c>
      <c r="AE109" s="46" t="str">
        <f>IFERROR((VLOOKUP(U109,impact_ESP!A:F,6,TRUE)),"")</f>
        <v/>
      </c>
      <c r="AF109" s="46" t="str">
        <f>IFERROR((VLOOKUP(V109,impact_ESP!A:F,6,TRUE)),"")</f>
        <v/>
      </c>
      <c r="AG109" s="46" t="str">
        <f>IFERROR((VLOOKUP(W109,impact_ESP!A:F,6,TRUE)),"")</f>
        <v/>
      </c>
      <c r="AH109" s="46" t="str">
        <f t="shared" si="1"/>
        <v>-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
</v>
      </c>
      <c r="AI109" s="53"/>
      <c r="AJ109" s="51"/>
      <c r="AK109" s="51"/>
    </row>
    <row r="110" ht="15.75" customHeight="1">
      <c r="A110" s="50" t="s">
        <v>662</v>
      </c>
      <c r="B110" s="50" t="s">
        <v>675</v>
      </c>
      <c r="C110" s="50"/>
      <c r="D110" s="43" t="s">
        <v>510</v>
      </c>
      <c r="E110" s="51" t="s">
        <v>1320</v>
      </c>
      <c r="F110" s="51">
        <v>20.0</v>
      </c>
      <c r="G110" s="51" t="s">
        <v>1321</v>
      </c>
      <c r="H110" s="44" t="s">
        <v>667</v>
      </c>
      <c r="I110" s="44" t="s">
        <v>1315</v>
      </c>
      <c r="J110" s="51" t="s">
        <v>1322</v>
      </c>
      <c r="K110" s="51" t="s">
        <v>670</v>
      </c>
      <c r="L110" s="51"/>
      <c r="M110" s="53"/>
      <c r="N110" s="47">
        <f>IFERROR(__xludf.DUMMYFUNCTION("SPLIT(H110,"","",,TRUE)"),27.0)</f>
        <v>27</v>
      </c>
      <c r="O110" s="54">
        <f>IFERROR(__xludf.DUMMYFUNCTION("""COMPUTED_VALUE"""),44.0)</f>
        <v>44</v>
      </c>
      <c r="P110" s="54">
        <f>IFERROR(__xludf.DUMMYFUNCTION("""COMPUTED_VALUE"""),32.0)</f>
        <v>32</v>
      </c>
      <c r="Q110" s="54"/>
      <c r="R110" s="54"/>
      <c r="S110" s="54"/>
      <c r="T110" s="54"/>
      <c r="U110" s="54"/>
      <c r="V110" s="54"/>
      <c r="W110" s="54"/>
      <c r="X110" s="48" t="str">
        <f>IFERROR((VLOOKUP(N110,impact_ESP!A:F,6,TRUE)),"")</f>
        <v>- Disponibilidad: DoS: Consumo de recursos (Memoria): Un atacante podría proporcionar valores inesperados y provocar un bloqueo del programa o un consumo excesivo de recursos, como memoria y CPU.</v>
      </c>
      <c r="Y110" s="46" t="str">
        <f>IFERROR((VLOOKUP(O110,impact_ESP!A:F,6,TRUE)),"")</f>
        <v>- Confidencialidad: Lectura de ficheros o directorios: Un atacante podría leer datos confidenciales si es capaz de controlar las referencias a recursos.</v>
      </c>
      <c r="Z110" s="46" t="str">
        <f>IFERROR((VLOOKUP(P110,impact_ESP!A:F,6,TRUE)),"")</f>
        <v>- Disponibilidad: Ejecución no autorizada de código o comandos: Un atacante podría utilizar una entrada maliciosa para modificar datos o posiblemente alterar el flujo de control de formas inesperadas, incluida la ejecución arbitraria de comandos.</v>
      </c>
      <c r="AA110" s="46" t="str">
        <f>IFERROR((VLOOKUP(Q110,impact_ESP!A:F,6,TRUE)),"")</f>
        <v/>
      </c>
      <c r="AB110" s="46" t="str">
        <f>IFERROR((VLOOKUP(R110,impact_ESP!A:F,6,TRUE)),"")</f>
        <v/>
      </c>
      <c r="AC110" s="46" t="str">
        <f>IFERROR((VLOOKUP(S110,impact_ESP!A:F,6,TRUE)),"")</f>
        <v/>
      </c>
      <c r="AD110" s="46" t="str">
        <f>IFERROR((VLOOKUP(T110,impact_ESP!A:F,6,TRUE)),"")</f>
        <v/>
      </c>
      <c r="AE110" s="46" t="str">
        <f>IFERROR((VLOOKUP(U110,impact_ESP!A:F,6,TRUE)),"")</f>
        <v/>
      </c>
      <c r="AF110" s="46" t="str">
        <f>IFERROR((VLOOKUP(V110,impact_ESP!A:F,6,TRUE)),"")</f>
        <v/>
      </c>
      <c r="AG110" s="46" t="str">
        <f>IFERROR((VLOOKUP(W110,impact_ESP!A:F,6,TRUE)),"")</f>
        <v/>
      </c>
      <c r="AH110" s="46" t="str">
        <f t="shared" si="1"/>
        <v>-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
</v>
      </c>
      <c r="AI110" s="53"/>
      <c r="AJ110" s="51"/>
      <c r="AK110" s="51"/>
    </row>
    <row r="111" ht="15.75" customHeight="1">
      <c r="A111" s="43" t="s">
        <v>679</v>
      </c>
      <c r="B111" s="49" t="s">
        <v>680</v>
      </c>
      <c r="C111" s="43" t="s">
        <v>681</v>
      </c>
      <c r="D111" s="43" t="s">
        <v>682</v>
      </c>
      <c r="E111" s="43" t="s">
        <v>1323</v>
      </c>
      <c r="F111" s="43">
        <v>209.0</v>
      </c>
      <c r="G111" s="43" t="s">
        <v>1324</v>
      </c>
      <c r="H111" s="44">
        <v>98.0</v>
      </c>
      <c r="I111" s="44" t="s">
        <v>1325</v>
      </c>
      <c r="J111" s="43" t="s">
        <v>1326</v>
      </c>
      <c r="K111" s="45" t="s">
        <v>687</v>
      </c>
      <c r="L111" s="43"/>
      <c r="M111" s="46"/>
      <c r="N111" s="47">
        <f>IFERROR(__xludf.DUMMYFUNCTION("SPLIT(H111,"","",,TRUE)"),98.0)</f>
        <v>98</v>
      </c>
      <c r="O111" s="47"/>
      <c r="P111" s="47"/>
      <c r="Q111" s="47"/>
      <c r="R111" s="47"/>
      <c r="S111" s="47"/>
      <c r="T111" s="47"/>
      <c r="U111" s="47"/>
      <c r="V111" s="47"/>
      <c r="W111" s="47"/>
      <c r="X111" s="48" t="str">
        <f>IFERROR((VLOOKUP(N111,impact_ESP!A:F,6,TRUE)),"")</f>
        <v>- Confidencialidad: Lectura de datos de aplicación: El atacante obtiene información de una respuesta de mensaje de error</v>
      </c>
      <c r="Y111" s="46" t="str">
        <f>IFERROR((VLOOKUP(O111,impact_ESP!A:F,6,TRUE)),"")</f>
        <v/>
      </c>
      <c r="Z111" s="46" t="str">
        <f>IFERROR((VLOOKUP(P111,impact_ESP!A:F,6,TRUE)),"")</f>
        <v/>
      </c>
      <c r="AA111" s="46" t="str">
        <f>IFERROR((VLOOKUP(Q111,impact_ESP!A:F,6,TRUE)),"")</f>
        <v/>
      </c>
      <c r="AB111" s="46" t="str">
        <f>IFERROR((VLOOKUP(R111,impact_ESP!A:F,6,TRUE)),"")</f>
        <v/>
      </c>
      <c r="AC111" s="46" t="str">
        <f>IFERROR((VLOOKUP(S111,impact_ESP!A:F,6,TRUE)),"")</f>
        <v/>
      </c>
      <c r="AD111" s="46" t="str">
        <f>IFERROR((VLOOKUP(T111,impact_ESP!A:F,6,TRUE)),"")</f>
        <v/>
      </c>
      <c r="AE111" s="46" t="str">
        <f>IFERROR((VLOOKUP(U111,impact_ESP!A:F,6,TRUE)),"")</f>
        <v/>
      </c>
      <c r="AF111" s="46" t="str">
        <f>IFERROR((VLOOKUP(V111,impact_ESP!A:F,6,TRUE)),"")</f>
        <v/>
      </c>
      <c r="AG111" s="46" t="str">
        <f>IFERROR((VLOOKUP(W111,impact_ESP!A:F,6,TRUE)),"")</f>
        <v/>
      </c>
      <c r="AH111" s="46" t="str">
        <f t="shared" si="1"/>
        <v>- Confidencialidad: Lectura de datos de aplicación: El atacante obtiene información de una respuesta de mensaje de error
</v>
      </c>
      <c r="AI111" s="46"/>
      <c r="AJ111" s="43"/>
      <c r="AK111" s="43"/>
    </row>
    <row r="112" ht="15.75" customHeight="1">
      <c r="A112" s="43" t="s">
        <v>688</v>
      </c>
      <c r="B112" s="43"/>
      <c r="C112" s="43" t="s">
        <v>689</v>
      </c>
      <c r="D112" s="43" t="s">
        <v>690</v>
      </c>
      <c r="E112" s="43" t="s">
        <v>1327</v>
      </c>
      <c r="F112" s="43" t="s">
        <v>692</v>
      </c>
      <c r="G112" s="43" t="s">
        <v>1328</v>
      </c>
      <c r="H112" s="44">
        <v>62.0</v>
      </c>
      <c r="I112" s="44" t="s">
        <v>1329</v>
      </c>
      <c r="J112" s="43" t="s">
        <v>1330</v>
      </c>
      <c r="K112" s="45" t="s">
        <v>696</v>
      </c>
      <c r="L112" s="43"/>
      <c r="M112" s="46"/>
      <c r="N112" s="47">
        <f>IFERROR(__xludf.DUMMYFUNCTION("SPLIT(H112,"","",,TRUE)"),62.0)</f>
        <v>62</v>
      </c>
      <c r="O112" s="47"/>
      <c r="P112" s="47"/>
      <c r="Q112" s="47"/>
      <c r="R112" s="47"/>
      <c r="S112" s="47"/>
      <c r="T112" s="47"/>
      <c r="U112" s="47"/>
      <c r="V112" s="47"/>
      <c r="W112" s="47"/>
      <c r="X112" s="48" t="str">
        <f>IFERROR((VLOOKUP(N112,impact_ESP!A:F,6,TRUE)),"")</f>
        <v>- Otro: Alteración de la lógica de la ejecución: Un atacante podría hacer que el software se saltara pasos críticos o los realizara en el orden equivocado, saltándose la lógica de negocio prevista. Esto a veces puede tener implicaciones de seguridad.</v>
      </c>
      <c r="Y112" s="46" t="str">
        <f>IFERROR((VLOOKUP(O112,impact_ESP!A:F,6,TRUE)),"")</f>
        <v/>
      </c>
      <c r="Z112" s="46" t="str">
        <f>IFERROR((VLOOKUP(P112,impact_ESP!A:F,6,TRUE)),"")</f>
        <v/>
      </c>
      <c r="AA112" s="46" t="str">
        <f>IFERROR((VLOOKUP(Q112,impact_ESP!A:F,6,TRUE)),"")</f>
        <v/>
      </c>
      <c r="AB112" s="46" t="str">
        <f>IFERROR((VLOOKUP(R112,impact_ESP!A:F,6,TRUE)),"")</f>
        <v/>
      </c>
      <c r="AC112" s="46" t="str">
        <f>IFERROR((VLOOKUP(S112,impact_ESP!A:F,6,TRUE)),"")</f>
        <v/>
      </c>
      <c r="AD112" s="46" t="str">
        <f>IFERROR((VLOOKUP(T112,impact_ESP!A:F,6,TRUE)),"")</f>
        <v/>
      </c>
      <c r="AE112" s="46" t="str">
        <f>IFERROR((VLOOKUP(U112,impact_ESP!A:F,6,TRUE)),"")</f>
        <v/>
      </c>
      <c r="AF112" s="46" t="str">
        <f>IFERROR((VLOOKUP(V112,impact_ESP!A:F,6,TRUE)),"")</f>
        <v/>
      </c>
      <c r="AG112" s="46" t="str">
        <f>IFERROR((VLOOKUP(W112,impact_ESP!A:F,6,TRUE)),"")</f>
        <v/>
      </c>
      <c r="AH112" s="46" t="str">
        <f t="shared" si="1"/>
        <v>- Otro: Alteración de la lógica de la ejecución: Un atacante podría hacer que el software se saltara pasos críticos o los realizara en el orden equivocado, saltándose la lógica de negocio prevista. Esto a veces puede tener implicaciones de seguridad.
</v>
      </c>
      <c r="AI112" s="46"/>
      <c r="AJ112" s="43"/>
      <c r="AK112" s="43"/>
    </row>
    <row r="113" ht="15.75" customHeight="1">
      <c r="A113" s="43" t="s">
        <v>410</v>
      </c>
      <c r="B113" s="43" t="s">
        <v>697</v>
      </c>
      <c r="C113" s="43" t="s">
        <v>698</v>
      </c>
      <c r="D113" s="43" t="s">
        <v>690</v>
      </c>
      <c r="E113" s="43" t="s">
        <v>1331</v>
      </c>
      <c r="F113" s="43" t="s">
        <v>700</v>
      </c>
      <c r="G113" s="43" t="s">
        <v>1332</v>
      </c>
      <c r="H113" s="44">
        <v>33.0</v>
      </c>
      <c r="I113" s="44" t="s">
        <v>1333</v>
      </c>
      <c r="J113" s="43" t="s">
        <v>1334</v>
      </c>
      <c r="K113" s="43" t="s">
        <v>704</v>
      </c>
      <c r="L113" s="43"/>
      <c r="M113" s="46"/>
      <c r="N113" s="47">
        <f>IFERROR(__xludf.DUMMYFUNCTION("SPLIT(H113,"","",,TRUE)"),33.0)</f>
        <v>33</v>
      </c>
      <c r="O113" s="47"/>
      <c r="P113" s="47"/>
      <c r="Q113" s="47"/>
      <c r="R113" s="47"/>
      <c r="S113" s="47"/>
      <c r="T113" s="47"/>
      <c r="U113" s="47"/>
      <c r="V113" s="47"/>
      <c r="W113" s="47"/>
      <c r="X113" s="48" t="str">
        <f>IFERROR((VLOOKUP(N113,impact_ESP!A:F,6,TRUE)),"")</f>
        <v>- Disponibilidad: Ejecución no autorizada de código o comandos: La ejecución arbitraria de código es posible si un archivo subido es interpretado y ejecutado como código por el destinatario. Esto es especialmente cierto en el caso de las extensiones .asp y .php cargadas en servidores web, ya que estos tipos de archivos suelen tratarse como ejecutables automáticamente, incluso cuando los permisos del sistema de archivos no especifican la ejecución. Por ejemplo, en entornos Unix, los programas normalmente no pueden ejecutarse a menos que el bit de ejecución esté activado, pero los programas PHP pueden ser ejecutados por el servidor web sin invocarlos directamente en el sistema operativo.</v>
      </c>
      <c r="Y113" s="46" t="str">
        <f>IFERROR((VLOOKUP(O113,impact_ESP!A:F,6,TRUE)),"")</f>
        <v/>
      </c>
      <c r="Z113" s="46" t="str">
        <f>IFERROR((VLOOKUP(P113,impact_ESP!A:F,6,TRUE)),"")</f>
        <v/>
      </c>
      <c r="AA113" s="46" t="str">
        <f>IFERROR((VLOOKUP(Q113,impact_ESP!A:F,6,TRUE)),"")</f>
        <v/>
      </c>
      <c r="AB113" s="46" t="str">
        <f>IFERROR((VLOOKUP(R113,impact_ESP!A:F,6,TRUE)),"")</f>
        <v/>
      </c>
      <c r="AC113" s="46" t="str">
        <f>IFERROR((VLOOKUP(S113,impact_ESP!A:F,6,TRUE)),"")</f>
        <v/>
      </c>
      <c r="AD113" s="46" t="str">
        <f>IFERROR((VLOOKUP(T113,impact_ESP!A:F,6,TRUE)),"")</f>
        <v/>
      </c>
      <c r="AE113" s="46" t="str">
        <f>IFERROR((VLOOKUP(U113,impact_ESP!A:F,6,TRUE)),"")</f>
        <v/>
      </c>
      <c r="AF113" s="46" t="str">
        <f>IFERROR((VLOOKUP(V113,impact_ESP!A:F,6,TRUE)),"")</f>
        <v/>
      </c>
      <c r="AG113" s="46" t="str">
        <f>IFERROR((VLOOKUP(W113,impact_ESP!A:F,6,TRUE)),"")</f>
        <v/>
      </c>
      <c r="AH113" s="46" t="str">
        <f t="shared" si="1"/>
        <v>- Disponibilidad: Ejecución no autorizada de código o comandos: La ejecución arbitraria de código es posible si un archivo subido es interpretado y ejecutado como código por el destinatario. Esto es especialmente cierto en el caso de las extensiones .asp y .php cargadas en servidores web, ya que estos tipos de archivos suelen tratarse como ejecutables automáticamente, incluso cuando los permisos del sistema de archivos no especifican la ejecución. Por ejemplo, en entornos Unix, los programas normalmente no pueden ejecutarse a menos que el bit de ejecución esté activado, pero los programas PHP pueden ser ejecutados por el servidor web sin invocarlos directamente en el sistema operativo.
</v>
      </c>
      <c r="AI113" s="46"/>
      <c r="AJ113" s="43"/>
      <c r="AK113" s="43"/>
    </row>
    <row r="114" ht="15.75" customHeight="1">
      <c r="A114" s="43" t="s">
        <v>529</v>
      </c>
      <c r="B114" s="49" t="s">
        <v>705</v>
      </c>
      <c r="C114" s="43" t="s">
        <v>706</v>
      </c>
      <c r="D114" s="43" t="s">
        <v>690</v>
      </c>
      <c r="E114" s="43" t="s">
        <v>1335</v>
      </c>
      <c r="F114" s="43">
        <v>502.0</v>
      </c>
      <c r="G114" s="43" t="s">
        <v>1336</v>
      </c>
      <c r="H114" s="44" t="s">
        <v>709</v>
      </c>
      <c r="I114" s="44" t="s">
        <v>1337</v>
      </c>
      <c r="J114" s="43" t="s">
        <v>1338</v>
      </c>
      <c r="K114" s="45" t="s">
        <v>1339</v>
      </c>
      <c r="L114" s="43"/>
      <c r="M114" s="46"/>
      <c r="N114" s="47">
        <f>IFERROR(__xludf.DUMMYFUNCTION("SPLIT(H114,"","",,TRUE)"),56.0)</f>
        <v>56</v>
      </c>
      <c r="O114" s="47">
        <f>IFERROR(__xludf.DUMMYFUNCTION("""COMPUTED_VALUE"""),26.0)</f>
        <v>26</v>
      </c>
      <c r="P114" s="47">
        <f>IFERROR(__xludf.DUMMYFUNCTION("""COMPUTED_VALUE"""),78.0)</f>
        <v>78</v>
      </c>
      <c r="Q114" s="47"/>
      <c r="R114" s="47"/>
      <c r="S114" s="47"/>
      <c r="T114" s="47"/>
      <c r="U114" s="47"/>
      <c r="V114" s="47"/>
      <c r="W114" s="47"/>
      <c r="X114" s="48" t="str">
        <f>IFERROR((VLOOKUP(N114,impact_ESP!A:F,6,TRUE)),"")</f>
        <v>- Integridad: Estado inesperado: Los atacantes pueden modificar objetos inesperados o datos que se suponía que estaban a salvo de modificaciones.</v>
      </c>
      <c r="Y114" s="46" t="str">
        <f>IFERROR((VLOOKUP(O114,impact_ESP!A:F,6,TRUE)),"")</f>
        <v>- Disponibilidad: DoS: Consumo de recursos (CPU): Si una función está haciendo una suposición sobre cuándo terminar, basándose en un centinela en una cadena, podría fácilmente no terminar nunca.</v>
      </c>
      <c r="Z114" s="46" t="str">
        <f>IFERROR((VLOOKUP(P114,impact_ESP!A:F,6,TRUE)),"")</f>
        <v>- Otro: Varía según el contexto: Las consecuencias pueden variar mucho, porque depende de qué objetos o métodos se están de-serializando, y cómo se utilizan. Asumir que el código en el objeto de-serializado es válido es peligroso y puede permitir la explotación.</v>
      </c>
      <c r="AA114" s="46" t="str">
        <f>IFERROR((VLOOKUP(Q114,impact_ESP!A:F,6,TRUE)),"")</f>
        <v/>
      </c>
      <c r="AB114" s="46" t="str">
        <f>IFERROR((VLOOKUP(R114,impact_ESP!A:F,6,TRUE)),"")</f>
        <v/>
      </c>
      <c r="AC114" s="46" t="str">
        <f>IFERROR((VLOOKUP(S114,impact_ESP!A:F,6,TRUE)),"")</f>
        <v/>
      </c>
      <c r="AD114" s="46" t="str">
        <f>IFERROR((VLOOKUP(T114,impact_ESP!A:F,6,TRUE)),"")</f>
        <v/>
      </c>
      <c r="AE114" s="46" t="str">
        <f>IFERROR((VLOOKUP(U114,impact_ESP!A:F,6,TRUE)),"")</f>
        <v/>
      </c>
      <c r="AF114" s="46" t="str">
        <f>IFERROR((VLOOKUP(V114,impact_ESP!A:F,6,TRUE)),"")</f>
        <v/>
      </c>
      <c r="AG114" s="46" t="str">
        <f>IFERROR((VLOOKUP(W114,impact_ESP!A:F,6,TRUE)),"")</f>
        <v/>
      </c>
      <c r="AH114" s="46" t="str">
        <f t="shared" si="1"/>
        <v>- Integridad: Estado inesperado: Los atacantes pueden modificar objetos inesperados o datos que se suponía que estaban a salvo de modificaciones.
- Disponibilidad: DoS: Consumo de recursos (CPU): Si una función está haciendo una suposición sobre cuándo terminar, basándose en un centinela en una cadena, podría fácilmente no terminar nunca.
- Otro: Varía según el contexto: Las consecuencias pueden variar mucho, porque depende de qué objetos o métodos se están de-serializando, y cómo se utilizan. Asumir que el código en el objeto de-serializado es válido es peligroso y puede permitir la explotación.
</v>
      </c>
      <c r="AI114" s="46"/>
      <c r="AJ114" s="43"/>
      <c r="AK114" s="43"/>
    </row>
    <row r="115" ht="15.75" customHeight="1">
      <c r="A115" s="43" t="s">
        <v>403</v>
      </c>
      <c r="B115" s="49" t="s">
        <v>713</v>
      </c>
      <c r="C115" s="43" t="s">
        <v>714</v>
      </c>
      <c r="D115" s="43" t="s">
        <v>715</v>
      </c>
      <c r="E115" s="43" t="s">
        <v>1340</v>
      </c>
      <c r="F115" s="43">
        <v>601.0</v>
      </c>
      <c r="G115" s="43" t="s">
        <v>1341</v>
      </c>
      <c r="H115" s="44" t="s">
        <v>718</v>
      </c>
      <c r="I115" s="44" t="s">
        <v>1342</v>
      </c>
      <c r="J115" s="43" t="s">
        <v>1343</v>
      </c>
      <c r="K115" s="45" t="s">
        <v>1344</v>
      </c>
      <c r="L115" s="43"/>
      <c r="M115" s="46"/>
      <c r="N115" s="47">
        <f>IFERROR(__xludf.DUMMYFUNCTION("SPLIT(H115,"","",,TRUE)"),18.0)</f>
        <v>18</v>
      </c>
      <c r="O115" s="47">
        <f>IFERROR(__xludf.DUMMYFUNCTION("""COMPUTED_VALUE"""),74.0)</f>
        <v>74</v>
      </c>
      <c r="P115" s="47"/>
      <c r="Q115" s="47"/>
      <c r="R115" s="47"/>
      <c r="S115" s="47"/>
      <c r="T115" s="47"/>
      <c r="U115" s="47"/>
      <c r="V115" s="47"/>
      <c r="W115" s="47"/>
      <c r="X115" s="48" t="str">
        <f>IFERROR((VLOOKUP(N115,impact_ESP!A:F,6,TRUE)),"")</f>
        <v>- Control de acceso: Obtención de privilegios o suplantación de identidad: El usuario puede ser redirigido a una página que no es de confianza y que contiene malware que puede comprometer la máquina del usuario. Esto expondrá al usuario a un gran riesgo y la interacción del usuario con el servidor web también puede verse comprometida si el malware realiza keylogging u otros ataques que roben credenciales, información de identificación personal (PII) u otros datos importantes.</v>
      </c>
      <c r="Y115" s="46" t="str">
        <f>IFERROR((VLOOKUP(O115,impact_ESP!A:F,6,TRUE)),"")</f>
        <v>- Otro: Otros: El usuario puede ser objeto de ataques de phishing al ser redirigido a una página que no es de confianza. El ataque de phishing puede apuntar a una página web controlada por un atacante que aparenta ser un sitio web de confianza. Los phishers pueden robar las credenciales del usuario y utilizarlas para acceder al sitio web legítimo.</v>
      </c>
      <c r="Z115" s="46" t="str">
        <f>IFERROR((VLOOKUP(P115,impact_ESP!A:F,6,TRUE)),"")</f>
        <v/>
      </c>
      <c r="AA115" s="46" t="str">
        <f>IFERROR((VLOOKUP(Q115,impact_ESP!A:F,6,TRUE)),"")</f>
        <v/>
      </c>
      <c r="AB115" s="46" t="str">
        <f>IFERROR((VLOOKUP(R115,impact_ESP!A:F,6,TRUE)),"")</f>
        <v/>
      </c>
      <c r="AC115" s="46" t="str">
        <f>IFERROR((VLOOKUP(S115,impact_ESP!A:F,6,TRUE)),"")</f>
        <v/>
      </c>
      <c r="AD115" s="46" t="str">
        <f>IFERROR((VLOOKUP(T115,impact_ESP!A:F,6,TRUE)),"")</f>
        <v/>
      </c>
      <c r="AE115" s="46" t="str">
        <f>IFERROR((VLOOKUP(U115,impact_ESP!A:F,6,TRUE)),"")</f>
        <v/>
      </c>
      <c r="AF115" s="46" t="str">
        <f>IFERROR((VLOOKUP(V115,impact_ESP!A:F,6,TRUE)),"")</f>
        <v/>
      </c>
      <c r="AG115" s="46" t="str">
        <f>IFERROR((VLOOKUP(W115,impact_ESP!A:F,6,TRUE)),"")</f>
        <v/>
      </c>
      <c r="AH115" s="46" t="str">
        <f t="shared" si="1"/>
        <v>- Control de acceso: Obtención de privilegios o suplantación de identidad: El usuario puede ser redirigido a una página que no es de confianza y que contiene malware que puede comprometer la máquina del usuario. Esto expondrá al usuario a un gran riesgo y la interacción del usuario con el servidor web también puede verse comprometida si el malware realiza keylogging u otros ataques que roben credenciales, información de identificación personal (PII) u otros datos importantes.
- Otro: Otros: El usuario puede ser objeto de ataques de phishing al ser redirigido a una página que no es de confianza. El ataque de phishing puede apuntar a una página web controlada por un atacante que aparenta ser un sitio web de confianza. Los phishers pueden robar las credenciales del usuario y utilizarlas para acceder al sitio web legítimo.
</v>
      </c>
      <c r="AI115" s="46"/>
      <c r="AJ115" s="43"/>
      <c r="AK115" s="43"/>
    </row>
    <row r="116" ht="15.75" customHeight="1">
      <c r="A116" s="43" t="s">
        <v>410</v>
      </c>
      <c r="B116" s="43"/>
      <c r="C116" s="43" t="s">
        <v>722</v>
      </c>
      <c r="D116" s="43" t="s">
        <v>715</v>
      </c>
      <c r="E116" s="43" t="s">
        <v>1345</v>
      </c>
      <c r="F116" s="43">
        <v>20.0</v>
      </c>
      <c r="G116" s="43" t="s">
        <v>1346</v>
      </c>
      <c r="H116" s="44" t="s">
        <v>667</v>
      </c>
      <c r="I116" s="44" t="s">
        <v>1315</v>
      </c>
      <c r="J116" s="43" t="s">
        <v>1347</v>
      </c>
      <c r="K116" s="45" t="s">
        <v>1348</v>
      </c>
      <c r="L116" s="43"/>
      <c r="M116" s="46"/>
      <c r="N116" s="47">
        <f>IFERROR(__xludf.DUMMYFUNCTION("SPLIT(H116,"","",,TRUE)"),27.0)</f>
        <v>27</v>
      </c>
      <c r="O116" s="47">
        <f>IFERROR(__xludf.DUMMYFUNCTION("""COMPUTED_VALUE"""),44.0)</f>
        <v>44</v>
      </c>
      <c r="P116" s="47">
        <f>IFERROR(__xludf.DUMMYFUNCTION("""COMPUTED_VALUE"""),32.0)</f>
        <v>32</v>
      </c>
      <c r="Q116" s="47"/>
      <c r="R116" s="47"/>
      <c r="S116" s="47"/>
      <c r="T116" s="47"/>
      <c r="U116" s="47"/>
      <c r="V116" s="47"/>
      <c r="W116" s="47"/>
      <c r="X116" s="48" t="str">
        <f>IFERROR((VLOOKUP(N116,impact_ESP!A:F,6,TRUE)),"")</f>
        <v>- Disponibilidad: DoS: Consumo de recursos (Memoria): Un atacante podría proporcionar valores inesperados y provocar un bloqueo del programa o un consumo excesivo de recursos, como memoria y CPU.</v>
      </c>
      <c r="Y116" s="46" t="str">
        <f>IFERROR((VLOOKUP(O116,impact_ESP!A:F,6,TRUE)),"")</f>
        <v>- Confidencialidad: Lectura de ficheros o directorios: Un atacante podría leer datos confidenciales si es capaz de controlar las referencias a recursos.</v>
      </c>
      <c r="Z116" s="46" t="str">
        <f>IFERROR((VLOOKUP(P116,impact_ESP!A:F,6,TRUE)),"")</f>
        <v>- Disponibilidad: Ejecución no autorizada de código o comandos: Un atacante podría utilizar una entrada maliciosa para modificar datos o posiblemente alterar el flujo de control de formas inesperadas, incluida la ejecución arbitraria de comandos.</v>
      </c>
      <c r="AA116" s="46" t="str">
        <f>IFERROR((VLOOKUP(Q116,impact_ESP!A:F,6,TRUE)),"")</f>
        <v/>
      </c>
      <c r="AB116" s="46" t="str">
        <f>IFERROR((VLOOKUP(R116,impact_ESP!A:F,6,TRUE)),"")</f>
        <v/>
      </c>
      <c r="AC116" s="46" t="str">
        <f>IFERROR((VLOOKUP(S116,impact_ESP!A:F,6,TRUE)),"")</f>
        <v/>
      </c>
      <c r="AD116" s="46" t="str">
        <f>IFERROR((VLOOKUP(T116,impact_ESP!A:F,6,TRUE)),"")</f>
        <v/>
      </c>
      <c r="AE116" s="46" t="str">
        <f>IFERROR((VLOOKUP(U116,impact_ESP!A:F,6,TRUE)),"")</f>
        <v/>
      </c>
      <c r="AF116" s="46" t="str">
        <f>IFERROR((VLOOKUP(V116,impact_ESP!A:F,6,TRUE)),"")</f>
        <v/>
      </c>
      <c r="AG116" s="46" t="str">
        <f>IFERROR((VLOOKUP(W116,impact_ESP!A:F,6,TRUE)),"")</f>
        <v/>
      </c>
      <c r="AH116" s="46" t="str">
        <f t="shared" si="1"/>
        <v>-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
</v>
      </c>
      <c r="AI116" s="46"/>
      <c r="AJ116" s="43"/>
      <c r="AK116" s="43"/>
    </row>
    <row r="117" ht="15.75" customHeight="1">
      <c r="A117" s="43" t="s">
        <v>165</v>
      </c>
      <c r="B117" s="43"/>
      <c r="C117" s="43" t="s">
        <v>727</v>
      </c>
      <c r="D117" s="43" t="s">
        <v>715</v>
      </c>
      <c r="E117" s="43" t="s">
        <v>1349</v>
      </c>
      <c r="F117" s="43">
        <v>20.0</v>
      </c>
      <c r="G117" s="43" t="s">
        <v>1350</v>
      </c>
      <c r="H117" s="44" t="s">
        <v>667</v>
      </c>
      <c r="I117" s="44" t="s">
        <v>1315</v>
      </c>
      <c r="J117" s="43" t="s">
        <v>1351</v>
      </c>
      <c r="K117" s="45" t="s">
        <v>1352</v>
      </c>
      <c r="L117" s="43"/>
      <c r="M117" s="46"/>
      <c r="N117" s="47">
        <f>IFERROR(__xludf.DUMMYFUNCTION("SPLIT(H117,"","",,TRUE)"),27.0)</f>
        <v>27</v>
      </c>
      <c r="O117" s="47">
        <f>IFERROR(__xludf.DUMMYFUNCTION("""COMPUTED_VALUE"""),44.0)</f>
        <v>44</v>
      </c>
      <c r="P117" s="47">
        <f>IFERROR(__xludf.DUMMYFUNCTION("""COMPUTED_VALUE"""),32.0)</f>
        <v>32</v>
      </c>
      <c r="Q117" s="47"/>
      <c r="R117" s="47"/>
      <c r="S117" s="47"/>
      <c r="T117" s="47"/>
      <c r="U117" s="47"/>
      <c r="V117" s="47"/>
      <c r="W117" s="47"/>
      <c r="X117" s="48" t="str">
        <f>IFERROR((VLOOKUP(N117,impact_ESP!A:F,6,TRUE)),"")</f>
        <v>- Disponibilidad: DoS: Consumo de recursos (Memoria): Un atacante podría proporcionar valores inesperados y provocar un bloqueo del programa o un consumo excesivo de recursos, como memoria y CPU.</v>
      </c>
      <c r="Y117" s="46" t="str">
        <f>IFERROR((VLOOKUP(O117,impact_ESP!A:F,6,TRUE)),"")</f>
        <v>- Confidencialidad: Lectura de ficheros o directorios: Un atacante podría leer datos confidenciales si es capaz de controlar las referencias a recursos.</v>
      </c>
      <c r="Z117" s="46" t="str">
        <f>IFERROR((VLOOKUP(P117,impact_ESP!A:F,6,TRUE)),"")</f>
        <v>- Disponibilidad: Ejecución no autorizada de código o comandos: Un atacante podría utilizar una entrada maliciosa para modificar datos o posiblemente alterar el flujo de control de formas inesperadas, incluida la ejecución arbitraria de comandos.</v>
      </c>
      <c r="AA117" s="46" t="str">
        <f>IFERROR((VLOOKUP(Q117,impact_ESP!A:F,6,TRUE)),"")</f>
        <v/>
      </c>
      <c r="AB117" s="46" t="str">
        <f>IFERROR((VLOOKUP(R117,impact_ESP!A:F,6,TRUE)),"")</f>
        <v/>
      </c>
      <c r="AC117" s="46" t="str">
        <f>IFERROR((VLOOKUP(S117,impact_ESP!A:F,6,TRUE)),"")</f>
        <v/>
      </c>
      <c r="AD117" s="46" t="str">
        <f>IFERROR((VLOOKUP(T117,impact_ESP!A:F,6,TRUE)),"")</f>
        <v/>
      </c>
      <c r="AE117" s="46" t="str">
        <f>IFERROR((VLOOKUP(U117,impact_ESP!A:F,6,TRUE)),"")</f>
        <v/>
      </c>
      <c r="AF117" s="46" t="str">
        <f>IFERROR((VLOOKUP(V117,impact_ESP!A:F,6,TRUE)),"")</f>
        <v/>
      </c>
      <c r="AG117" s="46" t="str">
        <f>IFERROR((VLOOKUP(W117,impact_ESP!A:F,6,TRUE)),"")</f>
        <v/>
      </c>
      <c r="AH117" s="46" t="str">
        <f t="shared" si="1"/>
        <v>-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
</v>
      </c>
      <c r="AI117" s="46"/>
      <c r="AJ117" s="43"/>
      <c r="AK117" s="43"/>
    </row>
    <row r="118" ht="15.75" customHeight="1">
      <c r="A118" s="43" t="s">
        <v>410</v>
      </c>
      <c r="B118" s="49" t="s">
        <v>518</v>
      </c>
      <c r="C118" s="43" t="s">
        <v>732</v>
      </c>
      <c r="D118" s="43" t="s">
        <v>715</v>
      </c>
      <c r="E118" s="43" t="s">
        <v>1353</v>
      </c>
      <c r="F118" s="43">
        <v>79.0</v>
      </c>
      <c r="G118" s="43" t="s">
        <v>1354</v>
      </c>
      <c r="H118" s="44" t="s">
        <v>522</v>
      </c>
      <c r="I118" s="44" t="s">
        <v>1212</v>
      </c>
      <c r="J118" s="43" t="s">
        <v>1355</v>
      </c>
      <c r="K118" s="45" t="s">
        <v>1356</v>
      </c>
      <c r="L118" s="43"/>
      <c r="M118" s="46"/>
      <c r="N118" s="47">
        <f>IFERROR(__xludf.DUMMYFUNCTION("SPLIT(H118,"","",,TRUE)"),43.0)</f>
        <v>43</v>
      </c>
      <c r="O118" s="47">
        <f>IFERROR(__xludf.DUMMYFUNCTION("""COMPUTED_VALUE"""),34.0)</f>
        <v>34</v>
      </c>
      <c r="P118" s="47">
        <f>IFERROR(__xludf.DUMMYFUNCTION("""COMPUTED_VALUE"""),23.0)</f>
        <v>23</v>
      </c>
      <c r="Q118" s="47"/>
      <c r="R118" s="47"/>
      <c r="S118" s="47"/>
      <c r="T118" s="47"/>
      <c r="U118" s="47"/>
      <c r="V118" s="47"/>
      <c r="W118" s="47"/>
      <c r="X118" s="48" t="str">
        <f>IFERROR((VLOOKUP(N118,impact_ESP!A:F,6,TRUE)),"")</f>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v>
      </c>
      <c r="Y118" s="46" t="str">
        <f>IFERROR((VLOOKUP(O118,impact_ESP!A:F,6,TRUE)),"")</f>
        <v>- Disponibilidad: Ejecución no autorizada de código o comandos: En algunas circunstancias puede ser posible ejecutar código arbitrario en el ordenador de una víctima cuando el cross-site scripting se combina con otros fallos.</v>
      </c>
      <c r="Z118" s="46" t="str">
        <f>IFERROR((VLOOKUP(P118,impact_ESP!A:F,6,TRUE)),"")</f>
        <v>-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v>
      </c>
      <c r="AA118" s="46" t="str">
        <f>IFERROR((VLOOKUP(Q118,impact_ESP!A:F,6,TRUE)),"")</f>
        <v/>
      </c>
      <c r="AB118" s="46" t="str">
        <f>IFERROR((VLOOKUP(R118,impact_ESP!A:F,6,TRUE)),"")</f>
        <v/>
      </c>
      <c r="AC118" s="46" t="str">
        <f>IFERROR((VLOOKUP(S118,impact_ESP!A:F,6,TRUE)),"")</f>
        <v/>
      </c>
      <c r="AD118" s="46" t="str">
        <f>IFERROR((VLOOKUP(T118,impact_ESP!A:F,6,TRUE)),"")</f>
        <v/>
      </c>
      <c r="AE118" s="46" t="str">
        <f>IFERROR((VLOOKUP(U118,impact_ESP!A:F,6,TRUE)),"")</f>
        <v/>
      </c>
      <c r="AF118" s="46" t="str">
        <f>IFERROR((VLOOKUP(V118,impact_ESP!A:F,6,TRUE)),"")</f>
        <v/>
      </c>
      <c r="AG118" s="46" t="str">
        <f>IFERROR((VLOOKUP(W118,impact_ESP!A:F,6,TRUE)),"")</f>
        <v/>
      </c>
      <c r="AH118" s="46" t="str">
        <f t="shared" si="1"/>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
- Disponibilidad: Ejecución no autorizada de código o comandos: En algunas circunstancias puede ser posible ejecutar código arbitrario en el ordenador de una víctima cuando el cross-site scripting se combina con otros fallos.
-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
</v>
      </c>
      <c r="AI118" s="46"/>
      <c r="AJ118" s="43"/>
      <c r="AK118" s="43"/>
    </row>
    <row r="119" ht="15.75" customHeight="1">
      <c r="A119" s="43" t="s">
        <v>410</v>
      </c>
      <c r="B119" s="49" t="s">
        <v>233</v>
      </c>
      <c r="C119" s="43" t="s">
        <v>737</v>
      </c>
      <c r="D119" s="43" t="s">
        <v>715</v>
      </c>
      <c r="E119" s="43" t="s">
        <v>1357</v>
      </c>
      <c r="F119" s="43" t="s">
        <v>739</v>
      </c>
      <c r="G119" s="43" t="s">
        <v>1358</v>
      </c>
      <c r="H119" s="44">
        <v>77.0</v>
      </c>
      <c r="I119" s="44" t="s">
        <v>1293</v>
      </c>
      <c r="J119" s="43" t="s">
        <v>1359</v>
      </c>
      <c r="K119" s="45" t="s">
        <v>1360</v>
      </c>
      <c r="L119" s="43"/>
      <c r="M119" s="46"/>
      <c r="N119" s="47">
        <f>IFERROR(__xludf.DUMMYFUNCTION("SPLIT(H119,"","",,TRUE)"),77.0)</f>
        <v>77</v>
      </c>
      <c r="O119" s="47"/>
      <c r="P119" s="47"/>
      <c r="Q119" s="47"/>
      <c r="R119" s="47"/>
      <c r="S119" s="47"/>
      <c r="T119" s="47"/>
      <c r="U119" s="47"/>
      <c r="V119" s="47"/>
      <c r="W119" s="47"/>
      <c r="X119" s="48" t="str">
        <f>IFERROR((VLOOKUP(N119,impact_ESP!A:F,6,TRUE)),"")</f>
        <v>- Otro: Varía según el contexto: Un atacante puede acceder a cualquier funcionalidad que sea inadvertidamente accesible a la fuente.</v>
      </c>
      <c r="Y119" s="46" t="str">
        <f>IFERROR((VLOOKUP(O119,impact_ESP!A:F,6,TRUE)),"")</f>
        <v/>
      </c>
      <c r="Z119" s="46" t="str">
        <f>IFERROR((VLOOKUP(P119,impact_ESP!A:F,6,TRUE)),"")</f>
        <v/>
      </c>
      <c r="AA119" s="46" t="str">
        <f>IFERROR((VLOOKUP(Q119,impact_ESP!A:F,6,TRUE)),"")</f>
        <v/>
      </c>
      <c r="AB119" s="46" t="str">
        <f>IFERROR((VLOOKUP(R119,impact_ESP!A:F,6,TRUE)),"")</f>
        <v/>
      </c>
      <c r="AC119" s="46" t="str">
        <f>IFERROR((VLOOKUP(S119,impact_ESP!A:F,6,TRUE)),"")</f>
        <v/>
      </c>
      <c r="AD119" s="46" t="str">
        <f>IFERROR((VLOOKUP(T119,impact_ESP!A:F,6,TRUE)),"")</f>
        <v/>
      </c>
      <c r="AE119" s="46" t="str">
        <f>IFERROR((VLOOKUP(U119,impact_ESP!A:F,6,TRUE)),"")</f>
        <v/>
      </c>
      <c r="AF119" s="46" t="str">
        <f>IFERROR((VLOOKUP(V119,impact_ESP!A:F,6,TRUE)),"")</f>
        <v/>
      </c>
      <c r="AG119" s="46" t="str">
        <f>IFERROR((VLOOKUP(W119,impact_ESP!A:F,6,TRUE)),"")</f>
        <v/>
      </c>
      <c r="AH119" s="46" t="str">
        <f t="shared" si="1"/>
        <v>- Otro: Varía según el contexto: Un atacante puede acceder a cualquier funcionalidad que sea inadvertidamente accesible a la fuente.
</v>
      </c>
      <c r="AI119" s="46"/>
      <c r="AJ119" s="43"/>
      <c r="AK119" s="43"/>
    </row>
    <row r="120" ht="15.75" customHeight="1">
      <c r="A120" s="43"/>
      <c r="B120" s="43"/>
      <c r="C120" s="43"/>
      <c r="D120" s="43"/>
      <c r="E120" s="43"/>
      <c r="F120" s="43"/>
      <c r="G120" s="43"/>
      <c r="H120" s="44"/>
      <c r="I120" s="44"/>
      <c r="J120" s="43"/>
      <c r="K120" s="43"/>
      <c r="L120" s="43"/>
      <c r="M120" s="46"/>
      <c r="N120" s="47"/>
      <c r="O120" s="47"/>
      <c r="P120" s="47"/>
      <c r="Q120" s="47"/>
      <c r="R120" s="47"/>
      <c r="S120" s="47"/>
      <c r="T120" s="47"/>
      <c r="U120" s="47"/>
      <c r="V120" s="47"/>
      <c r="W120" s="47"/>
      <c r="X120" s="65"/>
      <c r="Y120" s="46"/>
      <c r="Z120" s="46"/>
      <c r="AA120" s="46"/>
      <c r="AB120" s="46"/>
      <c r="AC120" s="46"/>
      <c r="AD120" s="46"/>
      <c r="AE120" s="46"/>
      <c r="AF120" s="46"/>
      <c r="AG120" s="46"/>
      <c r="AH120" s="46"/>
      <c r="AI120" s="46"/>
      <c r="AJ120" s="43"/>
      <c r="AK120" s="43"/>
    </row>
    <row r="121" ht="15.75" customHeight="1">
      <c r="A121" s="43"/>
      <c r="B121" s="43"/>
      <c r="C121" s="43"/>
      <c r="D121" s="43"/>
      <c r="E121" s="43"/>
      <c r="F121" s="43"/>
      <c r="G121" s="43"/>
      <c r="H121" s="44"/>
      <c r="I121" s="44"/>
      <c r="J121" s="43"/>
      <c r="K121" s="43"/>
      <c r="L121" s="43"/>
      <c r="M121" s="46"/>
      <c r="N121" s="47"/>
      <c r="O121" s="47"/>
      <c r="P121" s="47"/>
      <c r="Q121" s="47"/>
      <c r="R121" s="47"/>
      <c r="S121" s="47"/>
      <c r="T121" s="47"/>
      <c r="U121" s="47"/>
      <c r="V121" s="47"/>
      <c r="W121" s="47"/>
      <c r="X121" s="65"/>
      <c r="Y121" s="46"/>
      <c r="Z121" s="46"/>
      <c r="AA121" s="46"/>
      <c r="AB121" s="46"/>
      <c r="AC121" s="46"/>
      <c r="AD121" s="46"/>
      <c r="AE121" s="46"/>
      <c r="AF121" s="46"/>
      <c r="AG121" s="46"/>
      <c r="AH121" s="46"/>
      <c r="AI121" s="46"/>
      <c r="AJ121" s="43"/>
      <c r="AK121" s="43"/>
    </row>
    <row r="122" ht="15.75" customHeight="1">
      <c r="A122" s="43"/>
      <c r="B122" s="43"/>
      <c r="C122" s="43"/>
      <c r="D122" s="43"/>
      <c r="E122" s="43"/>
      <c r="F122" s="43"/>
      <c r="G122" s="43"/>
      <c r="H122" s="44"/>
      <c r="I122" s="44"/>
      <c r="J122" s="43"/>
      <c r="K122" s="43"/>
      <c r="L122" s="43"/>
      <c r="M122" s="46"/>
      <c r="N122" s="47"/>
      <c r="O122" s="47"/>
      <c r="P122" s="47"/>
      <c r="Q122" s="47"/>
      <c r="R122" s="47"/>
      <c r="S122" s="47"/>
      <c r="T122" s="47"/>
      <c r="U122" s="47"/>
      <c r="V122" s="47"/>
      <c r="W122" s="47"/>
      <c r="X122" s="65"/>
      <c r="Y122" s="46"/>
      <c r="Z122" s="46"/>
      <c r="AA122" s="46"/>
      <c r="AB122" s="46"/>
      <c r="AC122" s="46"/>
      <c r="AD122" s="46"/>
      <c r="AE122" s="46"/>
      <c r="AF122" s="46"/>
      <c r="AG122" s="46"/>
      <c r="AH122" s="46"/>
      <c r="AI122" s="46"/>
      <c r="AJ122" s="43"/>
      <c r="AK122" s="43"/>
    </row>
    <row r="123" ht="15.75" customHeight="1">
      <c r="A123" s="43"/>
      <c r="B123" s="43"/>
      <c r="C123" s="43"/>
      <c r="D123" s="43"/>
      <c r="E123" s="43"/>
      <c r="F123" s="43"/>
      <c r="G123" s="43"/>
      <c r="H123" s="44"/>
      <c r="I123" s="44"/>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row>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K2"/>
    <hyperlink r:id="rId2" ref="K3"/>
    <hyperlink r:id="rId3" ref="K4"/>
    <hyperlink r:id="rId4" ref="K5"/>
    <hyperlink r:id="rId5" ref="K6"/>
    <hyperlink r:id="rId6" ref="K7"/>
    <hyperlink r:id="rId7" ref="K8"/>
    <hyperlink r:id="rId8" ref="K9"/>
    <hyperlink r:id="rId9" ref="K11"/>
    <hyperlink r:id="rId10" ref="K14"/>
    <hyperlink r:id="rId11" ref="K15"/>
    <hyperlink r:id="rId12" ref="K16"/>
    <hyperlink r:id="rId13" ref="K17"/>
    <hyperlink r:id="rId14" ref="K19"/>
    <hyperlink r:id="rId15" ref="K20"/>
    <hyperlink r:id="rId16" ref="K21"/>
    <hyperlink r:id="rId17" ref="K22"/>
    <hyperlink r:id="rId18" ref="K23"/>
    <hyperlink r:id="rId19" ref="K25"/>
    <hyperlink r:id="rId20" ref="K27"/>
    <hyperlink r:id="rId21" ref="K28"/>
    <hyperlink r:id="rId22" ref="K29"/>
    <hyperlink r:id="rId23" ref="K30"/>
    <hyperlink r:id="rId24" ref="K31"/>
    <hyperlink r:id="rId25" ref="K32"/>
    <hyperlink r:id="rId26" ref="K33"/>
    <hyperlink r:id="rId27" ref="K34"/>
    <hyperlink r:id="rId28" ref="K35"/>
    <hyperlink r:id="rId29" ref="K36"/>
    <hyperlink r:id="rId30" ref="K37"/>
    <hyperlink r:id="rId31" ref="K38"/>
    <hyperlink r:id="rId32" ref="K39"/>
    <hyperlink r:id="rId33" ref="K40"/>
    <hyperlink r:id="rId34" ref="K41"/>
    <hyperlink r:id="rId35" ref="K42"/>
    <hyperlink r:id="rId36" ref="K44"/>
    <hyperlink r:id="rId37" ref="K45"/>
    <hyperlink r:id="rId38" ref="K47"/>
    <hyperlink r:id="rId39" ref="K48"/>
    <hyperlink r:id="rId40" ref="K50"/>
    <hyperlink r:id="rId41" ref="K55"/>
    <hyperlink r:id="rId42" ref="K56"/>
    <hyperlink r:id="rId43" ref="K57"/>
    <hyperlink r:id="rId44" ref="K58"/>
    <hyperlink r:id="rId45" ref="K59"/>
    <hyperlink r:id="rId46" ref="K60"/>
    <hyperlink r:id="rId47" ref="K61"/>
    <hyperlink r:id="rId48" ref="K65"/>
    <hyperlink r:id="rId49" ref="K66"/>
    <hyperlink r:id="rId50" ref="K69"/>
    <hyperlink r:id="rId51" ref="K70"/>
    <hyperlink r:id="rId52" ref="K71"/>
    <hyperlink r:id="rId53" ref="K72"/>
    <hyperlink r:id="rId54" ref="K73"/>
    <hyperlink r:id="rId55" ref="K74"/>
    <hyperlink r:id="rId56" ref="K75"/>
    <hyperlink r:id="rId57" ref="K78"/>
    <hyperlink r:id="rId58" ref="K79"/>
    <hyperlink r:id="rId59" ref="K80"/>
    <hyperlink r:id="rId60" ref="K81"/>
    <hyperlink r:id="rId61" ref="K83"/>
    <hyperlink r:id="rId62" ref="K84"/>
    <hyperlink r:id="rId63" ref="K86"/>
    <hyperlink r:id="rId64" ref="K87"/>
    <hyperlink r:id="rId65" ref="K88"/>
    <hyperlink r:id="rId66" ref="K89"/>
    <hyperlink r:id="rId67" ref="K90"/>
    <hyperlink r:id="rId68" ref="K91"/>
    <hyperlink r:id="rId69" ref="K92"/>
    <hyperlink r:id="rId70" ref="K93"/>
    <hyperlink r:id="rId71" ref="K94"/>
    <hyperlink r:id="rId72" ref="K95"/>
    <hyperlink r:id="rId73" ref="K96"/>
    <hyperlink r:id="rId74" ref="K97"/>
    <hyperlink r:id="rId75" ref="K98"/>
    <hyperlink r:id="rId76" ref="K99"/>
    <hyperlink r:id="rId77" ref="K100"/>
    <hyperlink r:id="rId78" ref="K101"/>
    <hyperlink r:id="rId79" ref="K103"/>
    <hyperlink r:id="rId80" ref="K104"/>
    <hyperlink r:id="rId81" ref="K105"/>
    <hyperlink r:id="rId82" ref="K106"/>
    <hyperlink r:id="rId83" ref="K107"/>
    <hyperlink r:id="rId84" ref="K111"/>
    <hyperlink r:id="rId85" ref="K112"/>
    <hyperlink r:id="rId86" ref="K114"/>
    <hyperlink r:id="rId87" ref="K115"/>
    <hyperlink r:id="rId88" ref="K116"/>
    <hyperlink r:id="rId89" ref="K117"/>
    <hyperlink r:id="rId90" ref="K118"/>
    <hyperlink r:id="rId91" ref="K119"/>
  </hyperlinks>
  <printOptions/>
  <pageMargins bottom="0.75" footer="0.0" header="0.0" left="0.7" right="0.7" top="0.75"/>
  <pageSetup orientation="landscape"/>
  <drawing r:id="rId92"/>
  <tableParts count="1">
    <tablePart r:id="rId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63"/>
    <col customWidth="1" min="3" max="3" width="14.88"/>
    <col customWidth="1" min="4" max="4" width="35.38"/>
    <col customWidth="1" min="5" max="5" width="64.63"/>
    <col customWidth="1" min="6" max="6" width="99.38"/>
  </cols>
  <sheetData>
    <row r="1" ht="15.75" customHeight="1">
      <c r="A1" s="26" t="s">
        <v>743</v>
      </c>
      <c r="B1" s="27" t="s">
        <v>744</v>
      </c>
      <c r="C1" s="28" t="s">
        <v>745</v>
      </c>
      <c r="D1" s="29" t="s">
        <v>746</v>
      </c>
      <c r="E1" s="29" t="s">
        <v>8</v>
      </c>
      <c r="F1" s="29" t="s">
        <v>747</v>
      </c>
      <c r="G1" s="29"/>
      <c r="H1" s="29"/>
      <c r="I1" s="29"/>
      <c r="J1" s="29"/>
      <c r="K1" s="29"/>
      <c r="L1" s="29"/>
      <c r="M1" s="29"/>
      <c r="N1" s="29"/>
      <c r="O1" s="29"/>
      <c r="P1" s="29"/>
      <c r="Q1" s="29"/>
      <c r="R1" s="29"/>
      <c r="S1" s="29"/>
      <c r="T1" s="29"/>
    </row>
    <row r="2" ht="15.75" customHeight="1">
      <c r="A2" s="30">
        <v>1.0</v>
      </c>
      <c r="B2" s="31" t="s">
        <v>748</v>
      </c>
      <c r="C2" s="32" t="s">
        <v>1361</v>
      </c>
      <c r="D2" s="33" t="s">
        <v>1362</v>
      </c>
      <c r="E2" s="33" t="s">
        <v>1363</v>
      </c>
      <c r="F2" s="33" t="str">
        <f t="shared" ref="F2:F112" si="1">CONCATENATE("- ",C2, ": ",D2,": ",E2)</f>
        <v>- Control de acceso: Bypass de mecanismo de protección: Se pueden eludir las comprobaciones de control de acceso a datos o funciones específicas del usuario.</v>
      </c>
      <c r="G2" s="33"/>
      <c r="H2" s="33"/>
      <c r="I2" s="33"/>
      <c r="J2" s="33"/>
      <c r="K2" s="33"/>
      <c r="L2" s="33"/>
      <c r="M2" s="33"/>
      <c r="N2" s="33"/>
      <c r="O2" s="33"/>
      <c r="P2" s="33"/>
      <c r="Q2" s="33"/>
      <c r="R2" s="33"/>
      <c r="S2" s="33"/>
      <c r="T2" s="33"/>
    </row>
    <row r="3" ht="15.75" customHeight="1">
      <c r="A3" s="30">
        <v>2.0</v>
      </c>
      <c r="B3" s="31" t="s">
        <v>748</v>
      </c>
      <c r="C3" s="32" t="s">
        <v>1361</v>
      </c>
      <c r="D3" s="33" t="s">
        <v>1362</v>
      </c>
      <c r="E3" s="33" t="s">
        <v>1364</v>
      </c>
      <c r="F3" s="33" t="str">
        <f t="shared" si="1"/>
        <v>- Control de acceso: Bypass de mecanismo de protección: Un atacante podría realizar un número arbitrario de intentos de autenticación utilizando diferentes contraseñas, y finalmente obtener acceso a la cuenta objetivo.</v>
      </c>
      <c r="G3" s="33"/>
      <c r="H3" s="33"/>
      <c r="I3" s="33"/>
      <c r="J3" s="33"/>
      <c r="K3" s="33"/>
      <c r="L3" s="33"/>
      <c r="M3" s="33"/>
      <c r="N3" s="33"/>
      <c r="O3" s="33"/>
      <c r="P3" s="33"/>
      <c r="Q3" s="33"/>
      <c r="R3" s="33"/>
      <c r="S3" s="33"/>
      <c r="T3" s="33"/>
    </row>
    <row r="4" ht="15.75" customHeight="1">
      <c r="A4" s="30">
        <v>3.0</v>
      </c>
      <c r="B4" s="31" t="s">
        <v>748</v>
      </c>
      <c r="C4" s="32" t="s">
        <v>1361</v>
      </c>
      <c r="D4" s="33" t="s">
        <v>1362</v>
      </c>
      <c r="E4" s="33" t="s">
        <v>1365</v>
      </c>
      <c r="F4" s="33" t="str">
        <f t="shared" si="1"/>
        <v>- Control de acceso: Bypass de mecanismo de protección: Si se utiliza un PRNG para la autenticación y autorización, como un ID de sesión o una semilla para generar una clave criptográfica, entonces un atacante puede ser capaz de adivinar fácilmente el ID o la clave criptográfica y obtener acceso a la funcionalidad restringida.</v>
      </c>
      <c r="G4" s="33"/>
      <c r="H4" s="33"/>
      <c r="I4" s="33"/>
      <c r="J4" s="33"/>
      <c r="K4" s="33"/>
      <c r="L4" s="33"/>
      <c r="M4" s="33"/>
      <c r="N4" s="33"/>
      <c r="O4" s="33"/>
      <c r="P4" s="33"/>
      <c r="Q4" s="33"/>
      <c r="R4" s="33"/>
      <c r="S4" s="33"/>
      <c r="T4" s="33"/>
    </row>
    <row r="5" ht="15.75" customHeight="1">
      <c r="A5" s="30">
        <v>4.0</v>
      </c>
      <c r="B5" s="31" t="s">
        <v>748</v>
      </c>
      <c r="C5" s="32" t="s">
        <v>1361</v>
      </c>
      <c r="D5" s="33" t="s">
        <v>1362</v>
      </c>
      <c r="E5" s="33" t="s">
        <v>1366</v>
      </c>
      <c r="F5" s="33" t="str">
        <f t="shared" si="1"/>
        <v>- Control de acceso: Bypass de mecanismo de protección: Si se utilizan contraseñas codificadas, es casi seguro que usuarios malintencionados obtendrán acceso a la cuenta en cuestión.</v>
      </c>
      <c r="G5" s="33"/>
      <c r="H5" s="33"/>
      <c r="I5" s="33"/>
      <c r="J5" s="33"/>
      <c r="K5" s="33"/>
      <c r="L5" s="33"/>
      <c r="M5" s="33"/>
      <c r="N5" s="33"/>
      <c r="O5" s="33"/>
      <c r="P5" s="33"/>
      <c r="Q5" s="33"/>
      <c r="R5" s="33"/>
      <c r="S5" s="33"/>
      <c r="T5" s="33"/>
    </row>
    <row r="6" ht="15.75" customHeight="1">
      <c r="A6" s="30">
        <v>5.0</v>
      </c>
      <c r="B6" s="31" t="s">
        <v>748</v>
      </c>
      <c r="C6" s="32" t="s">
        <v>1361</v>
      </c>
      <c r="D6" s="33" t="s">
        <v>1362</v>
      </c>
      <c r="E6" s="33" t="s">
        <v>1367</v>
      </c>
      <c r="F6" s="33" t="str">
        <f t="shared" si="1"/>
        <v>- Control de acceso: Bypass de mecanismo de protección: Si el secreto en un esquema de autenticación de un solo factor se ve comprometido, la autenticación completa es posible.</v>
      </c>
      <c r="G6" s="33"/>
      <c r="H6" s="33"/>
      <c r="I6" s="33"/>
      <c r="J6" s="33"/>
      <c r="K6" s="33"/>
      <c r="L6" s="33"/>
      <c r="M6" s="33"/>
      <c r="N6" s="33"/>
      <c r="O6" s="33"/>
      <c r="P6" s="33"/>
      <c r="Q6" s="33"/>
      <c r="R6" s="33"/>
      <c r="S6" s="33"/>
      <c r="T6" s="33"/>
    </row>
    <row r="7" ht="15.75" customHeight="1">
      <c r="A7" s="30">
        <v>6.0</v>
      </c>
      <c r="B7" s="31" t="s">
        <v>748</v>
      </c>
      <c r="C7" s="32" t="s">
        <v>1361</v>
      </c>
      <c r="D7" s="33" t="s">
        <v>1362</v>
      </c>
      <c r="E7" s="33" t="s">
        <v>1368</v>
      </c>
      <c r="F7" s="33" t="str">
        <f t="shared" si="1"/>
        <v>- Control de acceso: Bypass de mecanismo de protección: En algunos casos, el código inyectable controla la autenticación; esto puede conducir a una vulnerabilidad remota.</v>
      </c>
      <c r="G7" s="33"/>
      <c r="H7" s="33"/>
      <c r="I7" s="33"/>
      <c r="J7" s="33"/>
      <c r="K7" s="33"/>
      <c r="L7" s="33"/>
      <c r="M7" s="33"/>
      <c r="N7" s="33"/>
      <c r="O7" s="33"/>
      <c r="P7" s="33"/>
      <c r="Q7" s="33"/>
      <c r="R7" s="33"/>
      <c r="S7" s="33"/>
      <c r="T7" s="33"/>
    </row>
    <row r="8" ht="15.75" customHeight="1">
      <c r="A8" s="30">
        <v>7.0</v>
      </c>
      <c r="B8" s="31" t="s">
        <v>748</v>
      </c>
      <c r="C8" s="32" t="s">
        <v>1361</v>
      </c>
      <c r="D8" s="33" t="s">
        <v>1369</v>
      </c>
      <c r="E8" s="33" t="s">
        <v>1370</v>
      </c>
      <c r="F8" s="33" t="str">
        <f t="shared" si="1"/>
        <v>-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v>
      </c>
      <c r="G8" s="33"/>
      <c r="H8" s="33"/>
      <c r="I8" s="33"/>
      <c r="J8" s="33"/>
      <c r="K8" s="33"/>
      <c r="L8" s="33"/>
      <c r="M8" s="33"/>
      <c r="N8" s="33"/>
      <c r="O8" s="33"/>
      <c r="P8" s="33"/>
      <c r="Q8" s="33"/>
      <c r="R8" s="33"/>
      <c r="S8" s="33"/>
      <c r="T8" s="33"/>
    </row>
    <row r="9" ht="15.75" customHeight="1">
      <c r="A9" s="30">
        <v>8.0</v>
      </c>
      <c r="B9" s="31" t="s">
        <v>748</v>
      </c>
      <c r="C9" s="32" t="s">
        <v>1361</v>
      </c>
      <c r="D9" s="33" t="s">
        <v>1371</v>
      </c>
      <c r="E9" s="33" t="s">
        <v>1372</v>
      </c>
      <c r="F9" s="33" t="str">
        <f t="shared" si="1"/>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G9" s="33"/>
      <c r="H9" s="33"/>
      <c r="I9" s="33"/>
      <c r="J9" s="33"/>
      <c r="K9" s="33"/>
      <c r="L9" s="33"/>
      <c r="M9" s="33"/>
      <c r="N9" s="33"/>
      <c r="O9" s="33"/>
      <c r="P9" s="33"/>
      <c r="Q9" s="33"/>
      <c r="R9" s="33"/>
      <c r="S9" s="33"/>
      <c r="T9" s="33"/>
    </row>
    <row r="10" ht="15.75" customHeight="1">
      <c r="A10" s="30">
        <v>9.0</v>
      </c>
      <c r="B10" s="31" t="s">
        <v>748</v>
      </c>
      <c r="C10" s="32" t="s">
        <v>1361</v>
      </c>
      <c r="D10" s="33" t="s">
        <v>1373</v>
      </c>
      <c r="E10" s="33" t="s">
        <v>1374</v>
      </c>
      <c r="F10" s="33" t="str">
        <f t="shared" si="1"/>
        <v>- Control de acceso: Obtención de privilegios o suplantación de identidad: Un atacante podría adivinar fácilmente las contraseñas de los usuarios y acceder a sus cuentas.</v>
      </c>
      <c r="G10" s="33"/>
      <c r="H10" s="33"/>
      <c r="I10" s="33"/>
      <c r="J10" s="33"/>
      <c r="K10" s="33"/>
      <c r="L10" s="33"/>
      <c r="M10" s="33"/>
      <c r="N10" s="33"/>
      <c r="O10" s="33"/>
      <c r="P10" s="33"/>
      <c r="Q10" s="33"/>
      <c r="R10" s="33"/>
      <c r="S10" s="33"/>
      <c r="T10" s="33"/>
    </row>
    <row r="11" ht="15.75" customHeight="1">
      <c r="A11" s="30">
        <v>10.0</v>
      </c>
      <c r="B11" s="31" t="s">
        <v>748</v>
      </c>
      <c r="C11" s="32" t="s">
        <v>1361</v>
      </c>
      <c r="D11" s="33" t="s">
        <v>1373</v>
      </c>
      <c r="E11" s="33" t="s">
        <v>1375</v>
      </c>
      <c r="F11" s="33" t="str">
        <f t="shared" si="1"/>
        <v>- Control de acceso: Obtención de privilegios o suplantación de identidad: Un atacante podría obtener privilegios modificando o leyendo datos críticos directamente, o accediendo a funcionalidades privilegiadas insuficientemente protegidas.</v>
      </c>
      <c r="G11" s="33"/>
      <c r="H11" s="33"/>
      <c r="I11" s="33"/>
      <c r="J11" s="33"/>
      <c r="K11" s="33"/>
      <c r="L11" s="33"/>
      <c r="M11" s="33"/>
      <c r="N11" s="33"/>
      <c r="O11" s="33"/>
      <c r="P11" s="33"/>
      <c r="Q11" s="33"/>
      <c r="R11" s="33"/>
      <c r="S11" s="33"/>
      <c r="T11" s="33"/>
    </row>
    <row r="12" ht="15.75" customHeight="1">
      <c r="A12" s="30">
        <v>11.0</v>
      </c>
      <c r="B12" s="31" t="s">
        <v>748</v>
      </c>
      <c r="C12" s="32" t="s">
        <v>1361</v>
      </c>
      <c r="D12" s="33" t="s">
        <v>1373</v>
      </c>
      <c r="E12" s="33" t="s">
        <v>1376</v>
      </c>
      <c r="F12" s="33" t="str">
        <f t="shared" si="1"/>
        <v>- Control de acceso: Obtención de privilegios o suplantación de identidad: Un atacante podría obtener acceso no autorizado al sistema recuperando las credenciales de autenticación de un usuario legítimo.</v>
      </c>
      <c r="G12" s="33"/>
      <c r="H12" s="33"/>
      <c r="I12" s="33"/>
      <c r="J12" s="33"/>
      <c r="K12" s="33"/>
      <c r="L12" s="33"/>
      <c r="M12" s="33"/>
      <c r="N12" s="33"/>
      <c r="O12" s="33"/>
      <c r="P12" s="33"/>
      <c r="Q12" s="33"/>
      <c r="R12" s="33"/>
      <c r="S12" s="33"/>
      <c r="T12" s="33"/>
    </row>
    <row r="13" ht="15.75" customHeight="1">
      <c r="A13" s="30">
        <v>12.0</v>
      </c>
      <c r="B13" s="31" t="s">
        <v>748</v>
      </c>
      <c r="C13" s="32" t="s">
        <v>1361</v>
      </c>
      <c r="D13" s="33" t="s">
        <v>1373</v>
      </c>
      <c r="E13" s="33" t="s">
        <v>1377</v>
      </c>
      <c r="F13" s="33" t="str">
        <f t="shared" si="1"/>
        <v>- Control de acceso: Obtención de privilegios o suplantación de identidad: Un atacante puede ser capaz de modificar propiedades críticas del recurso asociado para ganar privilegios, como reemplazar un ejecutable escribible por el mundo por un troyano.</v>
      </c>
      <c r="G13" s="33"/>
      <c r="H13" s="33"/>
      <c r="I13" s="33"/>
      <c r="J13" s="33"/>
      <c r="K13" s="33"/>
      <c r="L13" s="33"/>
      <c r="M13" s="33"/>
      <c r="N13" s="33"/>
      <c r="O13" s="33"/>
      <c r="P13" s="33"/>
      <c r="Q13" s="33"/>
      <c r="R13" s="33"/>
      <c r="S13" s="33"/>
      <c r="T13" s="33"/>
    </row>
    <row r="14" ht="15.75" customHeight="1">
      <c r="A14" s="30">
        <v>13.0</v>
      </c>
      <c r="B14" s="31" t="s">
        <v>748</v>
      </c>
      <c r="C14" s="32" t="s">
        <v>1361</v>
      </c>
      <c r="D14" s="33" t="s">
        <v>1373</v>
      </c>
      <c r="E14" s="33" t="s">
        <v>1378</v>
      </c>
      <c r="F14" s="33" t="str">
        <f t="shared" si="1"/>
        <v>- Control de acceso: Obtención de privilegios o suplantación de identidad: Un atacante que conozca la contraseña y tenga acceso a la red de un sistema puede entrar en él, normalmente con privilegios de root o de administrador. Otras consecuencias dependen del tipo y uso del sistema comprometido.</v>
      </c>
      <c r="G14" s="33"/>
      <c r="H14" s="33"/>
      <c r="I14" s="33"/>
      <c r="J14" s="33"/>
      <c r="K14" s="33"/>
      <c r="L14" s="33"/>
      <c r="M14" s="33"/>
      <c r="N14" s="33"/>
      <c r="O14" s="33"/>
      <c r="P14" s="33"/>
      <c r="Q14" s="33"/>
      <c r="R14" s="33"/>
      <c r="S14" s="33"/>
      <c r="T14" s="33"/>
    </row>
    <row r="15" ht="15.75" customHeight="1">
      <c r="A15" s="30">
        <v>14.0</v>
      </c>
      <c r="B15" s="31" t="s">
        <v>748</v>
      </c>
      <c r="C15" s="32" t="s">
        <v>1361</v>
      </c>
      <c r="D15" s="33" t="s">
        <v>1373</v>
      </c>
      <c r="E15" s="33" t="s">
        <v>1379</v>
      </c>
      <c r="F15" s="33" t="str">
        <f t="shared" si="1"/>
        <v>- Control de acceso: Obtención de privilegios o suplantación de identidad: A medida que las contraseñas envejecen, aumenta la probabilidad de que se vean comprometidas.</v>
      </c>
      <c r="G15" s="33"/>
      <c r="H15" s="33"/>
      <c r="I15" s="33"/>
      <c r="J15" s="33"/>
      <c r="K15" s="33"/>
      <c r="L15" s="33"/>
      <c r="M15" s="33"/>
      <c r="N15" s="33"/>
      <c r="O15" s="33"/>
      <c r="P15" s="33"/>
      <c r="Q15" s="33"/>
      <c r="R15" s="33"/>
      <c r="S15" s="33"/>
      <c r="T15" s="33"/>
    </row>
    <row r="16" ht="15.75" customHeight="1">
      <c r="A16" s="30">
        <v>15.0</v>
      </c>
      <c r="B16" s="31" t="s">
        <v>748</v>
      </c>
      <c r="C16" s="32" t="s">
        <v>1361</v>
      </c>
      <c r="D16" s="33" t="s">
        <v>1373</v>
      </c>
      <c r="E16" s="33" t="s">
        <v>1380</v>
      </c>
      <c r="F16" s="33" t="str">
        <f t="shared" si="1"/>
        <v>- Control de acceso: Obtención de privilegios o suplantación de identidad: Las comprobaciones de autenticación del lado del cliente pueden eludirse fácilmente, lo que permite a los clientes escalar sus niveles de acceso y realizar acciones no deseadas.</v>
      </c>
      <c r="G16" s="33"/>
      <c r="H16" s="33"/>
      <c r="I16" s="33"/>
      <c r="J16" s="33"/>
      <c r="K16" s="33"/>
      <c r="L16" s="33"/>
      <c r="M16" s="33"/>
      <c r="N16" s="33"/>
      <c r="O16" s="33"/>
      <c r="P16" s="33"/>
      <c r="Q16" s="33"/>
      <c r="R16" s="33"/>
      <c r="S16" s="33"/>
      <c r="T16" s="33"/>
    </row>
    <row r="17" ht="15.75" customHeight="1">
      <c r="A17" s="30">
        <v>16.0</v>
      </c>
      <c r="B17" s="31" t="s">
        <v>748</v>
      </c>
      <c r="C17" s="32" t="s">
        <v>1361</v>
      </c>
      <c r="D17" s="33" t="s">
        <v>1373</v>
      </c>
      <c r="E17" s="33" t="s">
        <v>1381</v>
      </c>
      <c r="F17" s="33" t="str">
        <f t="shared" si="1"/>
        <v>- Control de acceso: Obtención de privilegios o suplantación de identidad: Es posible la escalada horizontal de privilegios (un usuario puede ver/modificar información de otro usuario).</v>
      </c>
      <c r="G17" s="33"/>
      <c r="H17" s="33"/>
      <c r="I17" s="33"/>
      <c r="J17" s="33"/>
      <c r="K17" s="33"/>
      <c r="L17" s="33"/>
      <c r="M17" s="33"/>
      <c r="N17" s="33"/>
      <c r="O17" s="33"/>
      <c r="P17" s="33"/>
      <c r="Q17" s="33"/>
      <c r="R17" s="33"/>
      <c r="S17" s="33"/>
      <c r="T17" s="33"/>
    </row>
    <row r="18" ht="15.75" customHeight="1">
      <c r="A18" s="30">
        <v>17.0</v>
      </c>
      <c r="B18" s="31" t="s">
        <v>748</v>
      </c>
      <c r="C18" s="32" t="s">
        <v>1361</v>
      </c>
      <c r="D18" s="33" t="s">
        <v>1373</v>
      </c>
      <c r="E18" s="33" t="s">
        <v>1382</v>
      </c>
      <c r="F18" s="33" t="str">
        <f t="shared" si="1"/>
        <v>- Control de acceso: Obtención de privilegios o suplantación de identidad: El código inyectado puede acceder a recursos a los que el atacante está directamente impedido de acceder.</v>
      </c>
      <c r="G18" s="33"/>
      <c r="H18" s="33"/>
      <c r="I18" s="33"/>
      <c r="J18" s="33"/>
      <c r="K18" s="33"/>
      <c r="L18" s="33"/>
      <c r="M18" s="33"/>
      <c r="N18" s="33"/>
      <c r="O18" s="33"/>
      <c r="P18" s="33"/>
      <c r="Q18" s="33"/>
      <c r="R18" s="33"/>
      <c r="S18" s="33"/>
      <c r="T18" s="33"/>
    </row>
    <row r="19" ht="15.75" customHeight="1">
      <c r="A19" s="30">
        <v>18.0</v>
      </c>
      <c r="B19" s="31" t="s">
        <v>748</v>
      </c>
      <c r="C19" s="32" t="s">
        <v>1361</v>
      </c>
      <c r="D19" s="33" t="s">
        <v>1373</v>
      </c>
      <c r="E19" s="33" t="s">
        <v>1383</v>
      </c>
      <c r="F19" s="33" t="str">
        <f t="shared" si="1"/>
        <v>- Control de acceso: Obtención de privilegios o suplantación de identidad: El usuario puede ser redirigido a una página que no es de confianza y que contiene malware que puede comprometer la máquina del usuario. Esto expondrá al usuario a un gran riesgo y la interacción del usuario con el servidor web también puede verse comprometida si el malware realiza keylogging u otros ataques que roben credenciales, información de identificación personal (PII) u otros datos importantes.</v>
      </c>
      <c r="G19" s="33"/>
      <c r="H19" s="33"/>
      <c r="I19" s="33"/>
      <c r="J19" s="33"/>
      <c r="K19" s="33"/>
      <c r="L19" s="33"/>
      <c r="M19" s="33"/>
      <c r="N19" s="33"/>
      <c r="O19" s="33"/>
      <c r="P19" s="33"/>
      <c r="Q19" s="33"/>
      <c r="R19" s="33"/>
      <c r="S19" s="33"/>
      <c r="T19" s="33"/>
    </row>
    <row r="20" ht="15.75" customHeight="1">
      <c r="A20" s="30">
        <v>19.0</v>
      </c>
      <c r="B20" s="31" t="s">
        <v>748</v>
      </c>
      <c r="C20" s="32" t="s">
        <v>1361</v>
      </c>
      <c r="D20" s="33" t="s">
        <v>1373</v>
      </c>
      <c r="E20" s="33" t="s">
        <v>1384</v>
      </c>
      <c r="F20" s="33" t="str">
        <f t="shared" si="1"/>
        <v>- Control de acceso: Obtención de privilegios o suplantación de identidad: La confianza puede asignarse a una entidad que no es quien dice ser</v>
      </c>
      <c r="G20" s="33"/>
      <c r="H20" s="33"/>
      <c r="I20" s="33"/>
      <c r="J20" s="33"/>
      <c r="K20" s="33"/>
      <c r="L20" s="33"/>
      <c r="M20" s="33"/>
      <c r="N20" s="33"/>
      <c r="O20" s="33"/>
      <c r="P20" s="33"/>
      <c r="Q20" s="33"/>
      <c r="R20" s="33"/>
      <c r="S20" s="33"/>
      <c r="T20" s="33"/>
    </row>
    <row r="21" ht="15.75" customHeight="1">
      <c r="A21" s="30">
        <v>20.0</v>
      </c>
      <c r="B21" s="31" t="s">
        <v>748</v>
      </c>
      <c r="C21" s="32" t="s">
        <v>1361</v>
      </c>
      <c r="D21" s="33" t="s">
        <v>1373</v>
      </c>
      <c r="E21" s="33" t="s">
        <v>1385</v>
      </c>
      <c r="F21" s="33" t="str">
        <f t="shared" si="1"/>
        <v>- Control de acceso: Obtención de privilegios o suplantación de identidad: La escalada vertical de privilegios es posible si la clave controlada por el usuario es en realidad una bandera que indica el estado de administrador, lo que permite al atacante obtener acceso administrativo.</v>
      </c>
      <c r="G21" s="33"/>
      <c r="H21" s="33"/>
      <c r="I21" s="33"/>
      <c r="J21" s="33"/>
      <c r="K21" s="33"/>
      <c r="L21" s="33"/>
      <c r="M21" s="33"/>
      <c r="N21" s="33"/>
      <c r="O21" s="33"/>
      <c r="P21" s="33"/>
      <c r="Q21" s="33"/>
      <c r="R21" s="33"/>
      <c r="S21" s="33"/>
      <c r="T21" s="33"/>
    </row>
    <row r="22" ht="15.75" customHeight="1">
      <c r="A22" s="30">
        <v>21.0</v>
      </c>
      <c r="B22" s="31" t="s">
        <v>748</v>
      </c>
      <c r="C22" s="32" t="s">
        <v>1361</v>
      </c>
      <c r="D22" s="33" t="s">
        <v>1373</v>
      </c>
      <c r="E22" s="33" t="s">
        <v>1386</v>
      </c>
      <c r="F22" s="33" t="str">
        <f t="shared" si="1"/>
        <v>- Control de acceso: Obtención de privilegios o suplantación de identidad: Cuando un mecanismo de autorización o autenticación se basa en valores aleatorios para restringir el acceso a funcionalidades restringidas, como un ID de sesión o una semilla para generar una clave criptográfica, entonces un atacante puede acceder a la funcionalidad restringida adivinando el ID o la clave.</v>
      </c>
      <c r="G22" s="33"/>
      <c r="H22" s="33"/>
      <c r="I22" s="33"/>
      <c r="J22" s="33"/>
      <c r="K22" s="33"/>
      <c r="L22" s="33"/>
      <c r="M22" s="33"/>
      <c r="N22" s="33"/>
      <c r="O22" s="33"/>
      <c r="P22" s="33"/>
      <c r="Q22" s="33"/>
      <c r="R22" s="33"/>
      <c r="S22" s="33"/>
      <c r="T22" s="33"/>
    </row>
    <row r="23" ht="15.75" customHeight="1">
      <c r="A23" s="30">
        <v>22.0</v>
      </c>
      <c r="B23" s="31" t="s">
        <v>748</v>
      </c>
      <c r="C23" s="32" t="s">
        <v>1361</v>
      </c>
      <c r="D23" s="33" t="s">
        <v>1387</v>
      </c>
      <c r="E23" s="33" t="s">
        <v>1388</v>
      </c>
      <c r="F23" s="33" t="str">
        <f t="shared" si="1"/>
        <v>-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v>
      </c>
      <c r="G23" s="33"/>
      <c r="H23" s="33"/>
      <c r="I23" s="33"/>
      <c r="J23" s="33"/>
      <c r="K23" s="33"/>
      <c r="L23" s="33"/>
      <c r="M23" s="33"/>
      <c r="N23" s="33"/>
      <c r="O23" s="33"/>
      <c r="P23" s="33"/>
      <c r="Q23" s="33"/>
      <c r="R23" s="33"/>
      <c r="S23" s="33"/>
      <c r="T23" s="33"/>
    </row>
    <row r="24" ht="15.75" customHeight="1">
      <c r="A24" s="30">
        <v>23.0</v>
      </c>
      <c r="B24" s="31" t="s">
        <v>748</v>
      </c>
      <c r="C24" s="32" t="s">
        <v>1361</v>
      </c>
      <c r="D24" s="33" t="s">
        <v>1389</v>
      </c>
      <c r="E24" s="33" t="s">
        <v>1390</v>
      </c>
      <c r="F24" s="33" t="str">
        <f t="shared" si="1"/>
        <v>-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v>
      </c>
      <c r="G24" s="33"/>
      <c r="H24" s="33"/>
      <c r="I24" s="33"/>
      <c r="J24" s="33"/>
      <c r="K24" s="33"/>
      <c r="L24" s="33"/>
      <c r="M24" s="33"/>
      <c r="N24" s="33"/>
      <c r="O24" s="33"/>
      <c r="P24" s="33"/>
      <c r="Q24" s="33"/>
      <c r="R24" s="33"/>
      <c r="S24" s="33"/>
      <c r="T24" s="33"/>
    </row>
    <row r="25" ht="15.75" customHeight="1">
      <c r="A25" s="30">
        <v>24.0</v>
      </c>
      <c r="B25" s="31" t="s">
        <v>748</v>
      </c>
      <c r="C25" s="32" t="s">
        <v>1391</v>
      </c>
      <c r="D25" s="33" t="s">
        <v>1369</v>
      </c>
      <c r="E25" s="33" t="s">
        <v>1392</v>
      </c>
      <c r="F25" s="33" t="str">
        <f t="shared" si="1"/>
        <v>- Disponibilidad: DoS: Crash, salida, o reinicio: Las comprobaciones de validación del lado del cliente pueden eludirse fácilmente, permitiendo que una entrada malformada o inesperada pase a la aplicación, potencialmente como datos de confianza. Esto puede dar lugar a estados y comportamientos inesperados y, posiblemente, a un bloqueo.</v>
      </c>
      <c r="G25" s="33"/>
      <c r="H25" s="33"/>
      <c r="I25" s="33"/>
      <c r="J25" s="33"/>
      <c r="K25" s="33"/>
      <c r="L25" s="33"/>
      <c r="M25" s="33"/>
      <c r="N25" s="33"/>
      <c r="O25" s="33"/>
      <c r="P25" s="33"/>
      <c r="Q25" s="33"/>
      <c r="R25" s="33"/>
      <c r="S25" s="33"/>
      <c r="T25" s="33"/>
    </row>
    <row r="26" ht="15.75" customHeight="1">
      <c r="A26" s="30">
        <v>25.0</v>
      </c>
      <c r="B26" s="31" t="s">
        <v>748</v>
      </c>
      <c r="C26" s="32" t="s">
        <v>1391</v>
      </c>
      <c r="D26" s="33" t="s">
        <v>1393</v>
      </c>
      <c r="E26" s="33" t="s">
        <v>1394</v>
      </c>
      <c r="F26" s="33" t="str">
        <f t="shared" si="1"/>
        <v>- Disponibilidad: DoS: Consumo de recursos: Un atacante podría denegar el servicio a usuarios legítimos del sistema lanzando un ataque de fuerza bruta contra el mecanismo de recuperación de contraseñas utilizando identificadores de usuario de usuarios legítimos.</v>
      </c>
      <c r="G26" s="33"/>
      <c r="H26" s="33"/>
      <c r="I26" s="33"/>
      <c r="J26" s="33"/>
      <c r="K26" s="33"/>
      <c r="L26" s="33"/>
      <c r="M26" s="33"/>
      <c r="N26" s="33"/>
      <c r="O26" s="33"/>
      <c r="P26" s="33"/>
      <c r="Q26" s="33"/>
      <c r="R26" s="33"/>
      <c r="S26" s="33"/>
      <c r="T26" s="33"/>
    </row>
    <row r="27" ht="15.75" customHeight="1">
      <c r="A27" s="30">
        <v>26.0</v>
      </c>
      <c r="B27" s="31" t="s">
        <v>748</v>
      </c>
      <c r="C27" s="32" t="s">
        <v>1391</v>
      </c>
      <c r="D27" s="33" t="s">
        <v>1395</v>
      </c>
      <c r="E27" s="33" t="s">
        <v>1396</v>
      </c>
      <c r="F27" s="33" t="str">
        <f t="shared" si="1"/>
        <v>- Disponibilidad: DoS: Consumo de recursos (CPU): Si una función está haciendo una suposición sobre cuándo terminar, basándose en un centinela en una cadena, podría fácilmente no terminar nunca.</v>
      </c>
      <c r="G27" s="33"/>
      <c r="H27" s="33"/>
      <c r="I27" s="33"/>
      <c r="J27" s="33"/>
      <c r="K27" s="33"/>
      <c r="L27" s="33"/>
      <c r="M27" s="33"/>
      <c r="N27" s="33"/>
      <c r="O27" s="33"/>
      <c r="P27" s="33"/>
      <c r="Q27" s="33"/>
      <c r="R27" s="33"/>
      <c r="S27" s="33"/>
      <c r="T27" s="33"/>
    </row>
    <row r="28" ht="15.75" customHeight="1">
      <c r="A28" s="30">
        <v>27.0</v>
      </c>
      <c r="B28" s="31" t="s">
        <v>748</v>
      </c>
      <c r="C28" s="32" t="s">
        <v>1391</v>
      </c>
      <c r="D28" s="33" t="s">
        <v>1397</v>
      </c>
      <c r="E28" s="33" t="s">
        <v>1398</v>
      </c>
      <c r="F28" s="33" t="str">
        <f t="shared" si="1"/>
        <v>- Disponibilidad: DoS: Consumo de recursos (Memoria): Un atacante podría proporcionar valores inesperados y provocar un bloqueo del programa o un consumo excesivo de recursos, como memoria y CPU.</v>
      </c>
      <c r="G28" s="33"/>
      <c r="H28" s="33"/>
      <c r="I28" s="33"/>
      <c r="J28" s="33"/>
      <c r="K28" s="33"/>
      <c r="L28" s="33"/>
      <c r="M28" s="33"/>
      <c r="N28" s="33"/>
      <c r="O28" s="33"/>
      <c r="P28" s="33"/>
      <c r="Q28" s="33"/>
      <c r="R28" s="33"/>
      <c r="S28" s="33"/>
      <c r="T28" s="33"/>
    </row>
    <row r="29" ht="15.75" customHeight="1">
      <c r="A29" s="30">
        <v>28.0</v>
      </c>
      <c r="B29" s="31" t="s">
        <v>748</v>
      </c>
      <c r="C29" s="32" t="s">
        <v>1391</v>
      </c>
      <c r="D29" s="33" t="s">
        <v>1397</v>
      </c>
      <c r="E29" s="33" t="s">
        <v>1399</v>
      </c>
      <c r="F29" s="33" t="str">
        <f t="shared" si="1"/>
        <v>- Disponibilidad: DoS: Consumo de recursos (Memoria): El software podría consumir excesivos ciclos de CPU o memoria utilizando un URI que apunte a un archivo grande, o a un dispositivo que siempre devuelva datos como /dev/random. Alternativamente, el URI podría hacer referencia a un archivo que contiene muchas referencias a entidades anidadas o recursivas para ralentizar aún más el análisis.</v>
      </c>
      <c r="G29" s="33"/>
      <c r="H29" s="33"/>
      <c r="I29" s="33"/>
      <c r="J29" s="33"/>
      <c r="K29" s="33"/>
      <c r="L29" s="33"/>
      <c r="M29" s="33"/>
      <c r="N29" s="33"/>
      <c r="O29" s="33"/>
      <c r="P29" s="33"/>
      <c r="Q29" s="33"/>
      <c r="R29" s="33"/>
      <c r="S29" s="33"/>
      <c r="T29" s="33"/>
    </row>
    <row r="30" ht="15.75" customHeight="1">
      <c r="A30" s="30">
        <v>29.0</v>
      </c>
      <c r="B30" s="31" t="s">
        <v>748</v>
      </c>
      <c r="C30" s="32" t="s">
        <v>1391</v>
      </c>
      <c r="D30" s="33" t="s">
        <v>1400</v>
      </c>
      <c r="E30" s="33" t="s">
        <v>1401</v>
      </c>
      <c r="F30" s="33" t="str">
        <f t="shared" si="1"/>
        <v>- Disponibilidad: DoS: Consumo de recursos (Otros): Los archivos de registro pueden llegar a ser tan grandes que consuman recursos excesivos, como disco y CPU, lo que puede entorpecer el rendimiento del sistema.</v>
      </c>
      <c r="G30" s="33"/>
      <c r="H30" s="33"/>
      <c r="I30" s="33"/>
      <c r="J30" s="33"/>
      <c r="K30" s="33"/>
      <c r="L30" s="33"/>
      <c r="M30" s="33"/>
      <c r="N30" s="33"/>
      <c r="O30" s="33"/>
      <c r="P30" s="33"/>
      <c r="Q30" s="33"/>
      <c r="R30" s="33"/>
      <c r="S30" s="33"/>
      <c r="T30" s="33"/>
    </row>
    <row r="31" ht="15.75" customHeight="1">
      <c r="A31" s="30">
        <v>30.0</v>
      </c>
      <c r="B31" s="31" t="s">
        <v>748</v>
      </c>
      <c r="C31" s="32" t="s">
        <v>1391</v>
      </c>
      <c r="D31" s="33" t="s">
        <v>1400</v>
      </c>
      <c r="E31" s="33" t="s">
        <v>1402</v>
      </c>
      <c r="F31" s="33" t="str">
        <f t="shared" si="1"/>
        <v>- Disponibilidad: DoS: Consumo de recursos (Otros): Al asignar recursos sin límites, un atacante podría impedir que otros sistemas, aplicaciones o procesos accedieran al mismo tipo de recurso.</v>
      </c>
      <c r="G31" s="33"/>
      <c r="H31" s="33"/>
      <c r="I31" s="33"/>
      <c r="J31" s="33"/>
      <c r="K31" s="33"/>
      <c r="L31" s="33"/>
      <c r="M31" s="33"/>
      <c r="N31" s="33"/>
      <c r="O31" s="33"/>
      <c r="P31" s="33"/>
      <c r="Q31" s="33"/>
      <c r="R31" s="33"/>
      <c r="S31" s="33"/>
      <c r="T31" s="33"/>
    </row>
    <row r="32" ht="15.75" customHeight="1">
      <c r="A32" s="30">
        <v>31.0</v>
      </c>
      <c r="B32" s="31" t="s">
        <v>748</v>
      </c>
      <c r="C32" s="32" t="s">
        <v>1391</v>
      </c>
      <c r="D32" s="33" t="s">
        <v>1371</v>
      </c>
      <c r="E32" s="33" t="s">
        <v>1403</v>
      </c>
      <c r="F32" s="33" t="str">
        <f t="shared" si="1"/>
        <v>- Disponibilidad: Ejecución no autorizada de código o comandos: Un atacante podría insertar funcionalidad maliciosa en el programa haciendo que el programa descargue código que el atacante ha colocado en la esfera de control no confiable, como un sitio web malicioso.</v>
      </c>
      <c r="G32" s="33"/>
      <c r="H32" s="33"/>
      <c r="I32" s="33"/>
      <c r="J32" s="33"/>
      <c r="K32" s="33"/>
      <c r="L32" s="33"/>
      <c r="M32" s="33"/>
      <c r="N32" s="33"/>
      <c r="O32" s="33"/>
      <c r="P32" s="33"/>
      <c r="Q32" s="33"/>
      <c r="R32" s="33"/>
      <c r="S32" s="33"/>
      <c r="T32" s="33"/>
    </row>
    <row r="33" ht="15.75" customHeight="1">
      <c r="A33" s="30">
        <v>32.0</v>
      </c>
      <c r="B33" s="31" t="s">
        <v>748</v>
      </c>
      <c r="C33" s="32" t="s">
        <v>1391</v>
      </c>
      <c r="D33" s="33" t="s">
        <v>1371</v>
      </c>
      <c r="E33" s="33" t="s">
        <v>1404</v>
      </c>
      <c r="F33" s="33" t="str">
        <f t="shared" si="1"/>
        <v>- Disponibilidad: Ejecución no autorizada de código o comandos: Un atacante podría utilizar una entrada maliciosa para modificar datos o posiblemente alterar el flujo de control de formas inesperadas, incluida la ejecución arbitraria de comandos.</v>
      </c>
      <c r="G33" s="33"/>
      <c r="H33" s="33"/>
      <c r="I33" s="33"/>
      <c r="J33" s="33"/>
      <c r="K33" s="33"/>
      <c r="L33" s="33"/>
      <c r="M33" s="33"/>
      <c r="N33" s="33"/>
      <c r="O33" s="33"/>
      <c r="P33" s="33"/>
      <c r="Q33" s="33"/>
      <c r="R33" s="33"/>
      <c r="S33" s="33"/>
      <c r="T33" s="33"/>
    </row>
    <row r="34" ht="15.75" customHeight="1">
      <c r="A34" s="30">
        <v>33.0</v>
      </c>
      <c r="B34" s="31" t="s">
        <v>748</v>
      </c>
      <c r="C34" s="32" t="s">
        <v>1391</v>
      </c>
      <c r="D34" s="33" t="s">
        <v>1371</v>
      </c>
      <c r="E34" s="33" t="s">
        <v>1405</v>
      </c>
      <c r="F34" s="33" t="str">
        <f t="shared" si="1"/>
        <v>- Disponibilidad: Ejecución no autorizada de código o comandos: La ejecución arbitraria de código es posible si un archivo subido es interpretado y ejecutado como código por el destinatario. Esto es especialmente cierto en el caso de las extensiones .asp y .php cargadas en servidores web, ya que estos tipos de archivos suelen tratarse como ejecutables automáticamente, incluso cuando los permisos del sistema de archivos no especifican la ejecución. Por ejemplo, en entornos Unix, los programas normalmente no pueden ejecutarse a menos que el bit de ejecución esté activado, pero los programas PHP pueden ser ejecutados por el servidor web sin invocarlos directamente en el sistema operativo.</v>
      </c>
      <c r="G34" s="33"/>
      <c r="H34" s="33"/>
      <c r="I34" s="33"/>
      <c r="J34" s="33"/>
      <c r="K34" s="33"/>
      <c r="L34" s="33"/>
      <c r="M34" s="33"/>
      <c r="N34" s="33"/>
      <c r="O34" s="33"/>
      <c r="P34" s="33"/>
      <c r="Q34" s="33"/>
      <c r="R34" s="33"/>
      <c r="S34" s="33"/>
      <c r="T34" s="33"/>
    </row>
    <row r="35" ht="15.75" customHeight="1">
      <c r="A35" s="30">
        <v>34.0</v>
      </c>
      <c r="B35" s="31" t="s">
        <v>748</v>
      </c>
      <c r="C35" s="32" t="s">
        <v>1391</v>
      </c>
      <c r="D35" s="33" t="s">
        <v>1371</v>
      </c>
      <c r="E35" s="33" t="s">
        <v>1406</v>
      </c>
      <c r="F35" s="33" t="str">
        <f t="shared" si="1"/>
        <v>- Disponibilidad: Ejecución no autorizada de código o comandos: En algunas circunstancias puede ser posible ejecutar código arbitrario en el ordenador de una víctima cuando el cross-site scripting se combina con otros fallos.</v>
      </c>
      <c r="G35" s="33"/>
      <c r="H35" s="33"/>
      <c r="I35" s="33"/>
      <c r="J35" s="33"/>
      <c r="K35" s="33"/>
      <c r="L35" s="33"/>
      <c r="M35" s="33"/>
      <c r="N35" s="33"/>
      <c r="O35" s="33"/>
      <c r="P35" s="33"/>
      <c r="Q35" s="33"/>
      <c r="R35" s="33"/>
      <c r="S35" s="33"/>
      <c r="T35" s="33"/>
    </row>
    <row r="36" ht="15.75" customHeight="1">
      <c r="A36" s="30">
        <v>35.0</v>
      </c>
      <c r="B36" s="31" t="s">
        <v>748</v>
      </c>
      <c r="C36" s="32" t="s">
        <v>1407</v>
      </c>
      <c r="D36" s="33" t="s">
        <v>1408</v>
      </c>
      <c r="E36" s="33" t="s">
        <v>1409</v>
      </c>
      <c r="F36" s="33" t="str">
        <f t="shared" si="1"/>
        <v>- Confidencialidad: Modificación de ficheros o directorios: Cualquiera puede leer la información accediendo al canal utilizado para la comunicación.</v>
      </c>
      <c r="G36" s="33"/>
      <c r="H36" s="33"/>
      <c r="I36" s="33"/>
      <c r="J36" s="33"/>
      <c r="K36" s="33"/>
      <c r="L36" s="33"/>
      <c r="M36" s="33"/>
      <c r="N36" s="33"/>
      <c r="O36" s="33"/>
      <c r="P36" s="33"/>
      <c r="Q36" s="33"/>
      <c r="R36" s="33"/>
      <c r="S36" s="33"/>
      <c r="T36" s="33"/>
    </row>
    <row r="37" ht="15.75" customHeight="1">
      <c r="A37" s="30">
        <v>36.0</v>
      </c>
      <c r="B37" s="31" t="s">
        <v>748</v>
      </c>
      <c r="C37" s="32" t="s">
        <v>1407</v>
      </c>
      <c r="D37" s="33" t="s">
        <v>1408</v>
      </c>
      <c r="E37" s="33" t="s">
        <v>1410</v>
      </c>
      <c r="F37" s="33" t="str">
        <f t="shared" si="1"/>
        <v>- Confidencialidad: Modificación de ficheros o directorios: #ERROR!</v>
      </c>
      <c r="G37" s="33"/>
      <c r="H37" s="33"/>
      <c r="I37" s="33"/>
      <c r="J37" s="33"/>
      <c r="K37" s="33"/>
      <c r="L37" s="33"/>
      <c r="M37" s="33"/>
      <c r="N37" s="33"/>
      <c r="O37" s="33"/>
      <c r="P37" s="33"/>
      <c r="Q37" s="33"/>
      <c r="R37" s="33"/>
      <c r="S37" s="33"/>
      <c r="T37" s="33"/>
    </row>
    <row r="38" ht="15.75" customHeight="1">
      <c r="A38" s="30">
        <v>37.0</v>
      </c>
      <c r="B38" s="31" t="s">
        <v>748</v>
      </c>
      <c r="C38" s="32" t="s">
        <v>1407</v>
      </c>
      <c r="D38" s="33" t="s">
        <v>1389</v>
      </c>
      <c r="E38" s="33" t="s">
        <v>1411</v>
      </c>
      <c r="F38" s="33" t="str">
        <f t="shared" si="1"/>
        <v>- Confidencialidad: Lectura de datos de aplicación: Un atacante puede ser capaz de descifrar los datos utilizando ataques de fuerza bruta.</v>
      </c>
      <c r="G38" s="33"/>
      <c r="H38" s="33"/>
      <c r="I38" s="33"/>
      <c r="J38" s="33"/>
      <c r="K38" s="33"/>
      <c r="L38" s="33"/>
      <c r="M38" s="33"/>
      <c r="N38" s="33"/>
      <c r="O38" s="33"/>
      <c r="P38" s="33"/>
      <c r="Q38" s="33"/>
      <c r="R38" s="33"/>
      <c r="S38" s="33"/>
      <c r="T38" s="33"/>
    </row>
    <row r="39" ht="15.75" customHeight="1">
      <c r="A39" s="30">
        <v>38.0</v>
      </c>
      <c r="B39" s="31" t="s">
        <v>748</v>
      </c>
      <c r="C39" s="32" t="s">
        <v>1407</v>
      </c>
      <c r="D39" s="33" t="s">
        <v>1389</v>
      </c>
      <c r="E39" s="33" t="s">
        <v>1412</v>
      </c>
      <c r="F39" s="33" t="str">
        <f t="shared" si="1"/>
        <v>- Confidencialidad: Lectura de datos de aplicación: Como mínimo, los atacantes pueden obtener información de las cadenas de consulta que pueden utilizar para escalar su método de ataque, como información sobre el funcionamiento interno de la aplicación o los nombres de las columnas de la base de datos. La explotación exitosa de las vulnerabilidades de los parámetros de las cadenas de consulta podría llevar a un atacante a hacerse pasar por un usuario legítimo, obtener datos de propiedad o simplemente ejecutar acciones no previstas por los desarrolladores de la aplicación.</v>
      </c>
      <c r="G39" s="33"/>
      <c r="H39" s="33"/>
      <c r="I39" s="33"/>
      <c r="J39" s="33"/>
      <c r="K39" s="33"/>
      <c r="L39" s="33"/>
      <c r="M39" s="33"/>
      <c r="N39" s="33"/>
      <c r="O39" s="33"/>
      <c r="P39" s="33"/>
      <c r="Q39" s="33"/>
      <c r="R39" s="33"/>
      <c r="S39" s="33"/>
      <c r="T39" s="33"/>
    </row>
    <row r="40" ht="15.75" customHeight="1">
      <c r="A40" s="30">
        <v>39.0</v>
      </c>
      <c r="B40" s="31" t="s">
        <v>748</v>
      </c>
      <c r="C40" s="32" t="s">
        <v>1407</v>
      </c>
      <c r="D40" s="33" t="s">
        <v>1389</v>
      </c>
      <c r="E40" s="33" t="s">
        <v>1413</v>
      </c>
      <c r="F40" s="33" t="str">
        <f t="shared" si="1"/>
        <v>- Confidencialidad: Lectura de datos de aplicación: Los navegadores suelen almacenar información en una caché del lado del cliente, lo que puede dejar atrás información sensible para que otros usuarios la encuentren y la exploten, como contraseñas o números de tarjetas de crédito. Los lugares de mayor riesgo son los terminales públicos, como los de bibliotecas y cibercafés.</v>
      </c>
      <c r="G40" s="33"/>
      <c r="H40" s="33"/>
      <c r="I40" s="33"/>
      <c r="J40" s="33"/>
      <c r="K40" s="33"/>
      <c r="L40" s="33"/>
      <c r="M40" s="33"/>
      <c r="N40" s="33"/>
      <c r="O40" s="33"/>
      <c r="P40" s="33"/>
      <c r="Q40" s="33"/>
      <c r="R40" s="33"/>
      <c r="S40" s="33"/>
      <c r="T40" s="33"/>
    </row>
    <row r="41" ht="15.75" customHeight="1">
      <c r="A41" s="30">
        <v>40.0</v>
      </c>
      <c r="B41" s="31" t="s">
        <v>748</v>
      </c>
      <c r="C41" s="32" t="s">
        <v>1407</v>
      </c>
      <c r="D41" s="33" t="s">
        <v>1389</v>
      </c>
      <c r="E41" s="33" t="s">
        <v>1414</v>
      </c>
      <c r="F41" s="33" t="str">
        <f t="shared" si="1"/>
        <v>- Confidencialidad: Lectura de datos de aplicación: Los datos pueden ser revelados a una entidad que se haga pasar por una entidad de confianza, lo que da lugar a la divulgación de información.</v>
      </c>
      <c r="G41" s="33"/>
      <c r="H41" s="33"/>
      <c r="I41" s="33"/>
      <c r="J41" s="33"/>
      <c r="K41" s="33"/>
      <c r="L41" s="33"/>
      <c r="M41" s="33"/>
      <c r="N41" s="33"/>
      <c r="O41" s="33"/>
      <c r="P41" s="33"/>
      <c r="Q41" s="33"/>
      <c r="R41" s="33"/>
      <c r="S41" s="33"/>
      <c r="T41" s="33"/>
    </row>
    <row r="42" ht="15.75" customHeight="1">
      <c r="A42" s="30">
        <v>41.0</v>
      </c>
      <c r="B42" s="31" t="s">
        <v>748</v>
      </c>
      <c r="C42" s="32" t="s">
        <v>1407</v>
      </c>
      <c r="D42" s="33" t="s">
        <v>1389</v>
      </c>
      <c r="E42" s="33" t="s">
        <v>1415</v>
      </c>
      <c r="F42" s="33" t="str">
        <f t="shared" si="1"/>
        <v>- Confidencialidad: Lectura de datos de aplicación: La información sensible almacenada en la cookie puede quedar expuesta a terceros no deseados.</v>
      </c>
      <c r="G42" s="33"/>
      <c r="H42" s="33"/>
      <c r="I42" s="33"/>
      <c r="J42" s="33"/>
      <c r="K42" s="33"/>
      <c r="L42" s="33"/>
      <c r="M42" s="33"/>
      <c r="N42" s="33"/>
      <c r="O42" s="33"/>
      <c r="P42" s="33"/>
      <c r="Q42" s="33"/>
      <c r="R42" s="33"/>
      <c r="S42" s="33"/>
      <c r="T42" s="33"/>
    </row>
    <row r="43" ht="15.75" customHeight="1">
      <c r="A43" s="30">
        <v>42.0</v>
      </c>
      <c r="B43" s="31" t="s">
        <v>748</v>
      </c>
      <c r="C43" s="32" t="s">
        <v>1407</v>
      </c>
      <c r="D43" s="33" t="s">
        <v>1389</v>
      </c>
      <c r="E43" s="33" t="s">
        <v>1416</v>
      </c>
      <c r="F43" s="33" t="str">
        <f t="shared" si="1"/>
        <v>- Confidencialidad: Lectura de datos de aplicación: El código inyectado podría acceder a datos / archivos restringidos.</v>
      </c>
      <c r="G43" s="33"/>
      <c r="H43" s="33"/>
      <c r="I43" s="33"/>
      <c r="J43" s="33"/>
      <c r="K43" s="33"/>
      <c r="L43" s="33"/>
      <c r="M43" s="33"/>
      <c r="N43" s="33"/>
      <c r="O43" s="33"/>
      <c r="P43" s="33"/>
      <c r="Q43" s="33"/>
      <c r="R43" s="33"/>
      <c r="S43" s="33"/>
      <c r="T43" s="33"/>
    </row>
    <row r="44" ht="15.75" customHeight="1">
      <c r="A44" s="30">
        <v>43.0</v>
      </c>
      <c r="B44" s="31" t="s">
        <v>748</v>
      </c>
      <c r="C44" s="32" t="s">
        <v>1407</v>
      </c>
      <c r="D44" s="33" t="s">
        <v>1389</v>
      </c>
      <c r="E44" s="33" t="s">
        <v>1417</v>
      </c>
      <c r="F44" s="33" t="str">
        <f t="shared" si="1"/>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v>
      </c>
      <c r="G44" s="33"/>
      <c r="H44" s="33"/>
      <c r="I44" s="33"/>
      <c r="J44" s="33"/>
      <c r="K44" s="33"/>
      <c r="L44" s="33"/>
      <c r="M44" s="33"/>
      <c r="N44" s="33"/>
      <c r="O44" s="33"/>
      <c r="P44" s="33"/>
      <c r="Q44" s="33"/>
      <c r="R44" s="33"/>
      <c r="S44" s="33"/>
      <c r="T44" s="33"/>
    </row>
    <row r="45" ht="15.75" customHeight="1">
      <c r="A45" s="30">
        <v>44.0</v>
      </c>
      <c r="B45" s="31" t="s">
        <v>748</v>
      </c>
      <c r="C45" s="32" t="s">
        <v>1407</v>
      </c>
      <c r="D45" s="33" t="s">
        <v>1418</v>
      </c>
      <c r="E45" s="33" t="s">
        <v>1419</v>
      </c>
      <c r="F45" s="33" t="str">
        <f t="shared" si="1"/>
        <v>- Confidencialidad: Lectura de ficheros o directorios: Un atacante podría leer datos confidenciales si es capaz de controlar las referencias a recursos.</v>
      </c>
      <c r="G45" s="33"/>
      <c r="H45" s="33"/>
      <c r="I45" s="33"/>
      <c r="J45" s="33"/>
      <c r="K45" s="33"/>
      <c r="L45" s="33"/>
      <c r="M45" s="33"/>
      <c r="N45" s="33"/>
      <c r="O45" s="33"/>
      <c r="P45" s="33"/>
      <c r="Q45" s="33"/>
      <c r="R45" s="33"/>
      <c r="S45" s="33"/>
      <c r="T45" s="33"/>
    </row>
    <row r="46" ht="15.75" customHeight="1">
      <c r="A46" s="30">
        <v>45.0</v>
      </c>
      <c r="B46" s="31" t="s">
        <v>748</v>
      </c>
      <c r="C46" s="32" t="s">
        <v>1407</v>
      </c>
      <c r="D46" s="33" t="s">
        <v>1418</v>
      </c>
      <c r="E46" s="33" t="s">
        <v>1420</v>
      </c>
      <c r="F46" s="33" t="str">
        <f t="shared" si="1"/>
        <v>-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v>
      </c>
      <c r="G46" s="33"/>
      <c r="H46" s="33"/>
      <c r="I46" s="33"/>
      <c r="J46" s="33"/>
      <c r="K46" s="33"/>
      <c r="L46" s="33"/>
      <c r="M46" s="33"/>
      <c r="N46" s="33"/>
      <c r="O46" s="33"/>
      <c r="P46" s="33"/>
      <c r="Q46" s="33"/>
      <c r="R46" s="33"/>
      <c r="S46" s="33"/>
      <c r="T46" s="33"/>
    </row>
    <row r="47" ht="15.75" customHeight="1">
      <c r="A47" s="30">
        <v>46.0</v>
      </c>
      <c r="B47" s="31" t="s">
        <v>748</v>
      </c>
      <c r="C47" s="32" t="s">
        <v>1407</v>
      </c>
      <c r="D47" s="33" t="s">
        <v>1418</v>
      </c>
      <c r="E47" s="33" t="s">
        <v>1421</v>
      </c>
      <c r="F47" s="33" t="str">
        <f t="shared" si="1"/>
        <v>- Confidencialidad: Lectura de ficheros o directorios: Un atacante puede ser capaz de leer información sensible del recurso asociado, como credenciales o información de configuración almacenada en un archivo.</v>
      </c>
      <c r="G47" s="33"/>
      <c r="H47" s="33"/>
      <c r="I47" s="33"/>
      <c r="J47" s="33"/>
      <c r="K47" s="33"/>
      <c r="L47" s="33"/>
      <c r="M47" s="33"/>
      <c r="N47" s="33"/>
      <c r="O47" s="33"/>
      <c r="P47" s="33"/>
      <c r="Q47" s="33"/>
      <c r="R47" s="33"/>
      <c r="S47" s="33"/>
      <c r="T47" s="33"/>
    </row>
    <row r="48" ht="15.75" customHeight="1">
      <c r="A48" s="30">
        <v>47.0</v>
      </c>
      <c r="B48" s="31" t="s">
        <v>748</v>
      </c>
      <c r="C48" s="32" t="s">
        <v>1407</v>
      </c>
      <c r="D48" s="33" t="s">
        <v>1418</v>
      </c>
      <c r="E48" s="33" t="s">
        <v>1422</v>
      </c>
      <c r="F48" s="33" t="str">
        <f t="shared" si="1"/>
        <v>- Confidencialidad: Lectura de ficheros o directorios: Los atacantes pueden leer información sensible accediendo al mecanismo de almacenamiento sin restricciones.</v>
      </c>
      <c r="G48" s="33"/>
      <c r="H48" s="33"/>
      <c r="I48" s="33"/>
      <c r="J48" s="33"/>
      <c r="K48" s="33"/>
      <c r="L48" s="33"/>
      <c r="M48" s="33"/>
      <c r="N48" s="33"/>
      <c r="O48" s="33"/>
      <c r="P48" s="33"/>
      <c r="Q48" s="33"/>
      <c r="R48" s="33"/>
      <c r="S48" s="33"/>
      <c r="T48" s="33"/>
    </row>
    <row r="49" ht="15.75" customHeight="1">
      <c r="A49" s="30">
        <v>48.0</v>
      </c>
      <c r="B49" s="31" t="s">
        <v>748</v>
      </c>
      <c r="C49" s="32" t="s">
        <v>1407</v>
      </c>
      <c r="D49" s="33" t="s">
        <v>1418</v>
      </c>
      <c r="E49" s="33" t="s">
        <v>1423</v>
      </c>
      <c r="F49" s="33" t="str">
        <f t="shared" si="1"/>
        <v>- Confidencialidad: Lectura de ficheros o directorios: Exponer el contenido de un directorio puede hacer que un atacante acceda al código fuente o proporcionarle información útil para idear exploits, como las horas de creación de los archivos o cualquier información que pueda estar codificada en los nombres de los archivos. El listado de directorios también puede comprometer datos privados o confidenciales.</v>
      </c>
      <c r="G49" s="33"/>
      <c r="H49" s="33"/>
      <c r="I49" s="33"/>
      <c r="J49" s="33"/>
      <c r="K49" s="33"/>
      <c r="L49" s="33"/>
      <c r="M49" s="33"/>
      <c r="N49" s="33"/>
      <c r="O49" s="33"/>
      <c r="P49" s="33"/>
      <c r="Q49" s="33"/>
      <c r="R49" s="33"/>
      <c r="S49" s="33"/>
      <c r="T49" s="33"/>
    </row>
    <row r="50" ht="15.75" customHeight="1">
      <c r="A50" s="30">
        <v>49.0</v>
      </c>
      <c r="B50" s="31" t="s">
        <v>748</v>
      </c>
      <c r="C50" s="32" t="s">
        <v>1407</v>
      </c>
      <c r="D50" s="33" t="s">
        <v>1418</v>
      </c>
      <c r="E50" s="33" t="s">
        <v>1424</v>
      </c>
      <c r="F50" s="33" t="str">
        <f t="shared" si="1"/>
        <v>- Confidencialidad: Lectura de ficheros o directorios: Si el atacante es capaz de incluir un DTD crafteado y se habilita un resolvedor de entidades por defecto, el atacante puede ser capaz de acceder a archivos arbitrarios en el sistema.</v>
      </c>
      <c r="G50" s="33"/>
      <c r="H50" s="33"/>
      <c r="I50" s="33"/>
      <c r="J50" s="33"/>
      <c r="K50" s="33"/>
      <c r="L50" s="33"/>
      <c r="M50" s="33"/>
      <c r="N50" s="33"/>
      <c r="O50" s="33"/>
      <c r="P50" s="33"/>
      <c r="Q50" s="33"/>
      <c r="R50" s="33"/>
      <c r="S50" s="33"/>
      <c r="T50" s="33"/>
    </row>
    <row r="51" ht="15.75" customHeight="1">
      <c r="A51" s="30">
        <v>50.0</v>
      </c>
      <c r="B51" s="31" t="s">
        <v>748</v>
      </c>
      <c r="C51" s="32" t="s">
        <v>1407</v>
      </c>
      <c r="D51" s="33" t="s">
        <v>1418</v>
      </c>
      <c r="E51" s="33" t="s">
        <v>1425</v>
      </c>
      <c r="F51" s="33" t="str">
        <f t="shared" si="1"/>
        <v>- Confidencialidad: Lectura de ficheros o directorios: Los datos sensibles pueden ser revelados a agentes no autorizados</v>
      </c>
      <c r="G51" s="33"/>
      <c r="H51" s="33"/>
      <c r="I51" s="33"/>
      <c r="J51" s="33"/>
      <c r="K51" s="33"/>
      <c r="L51" s="33"/>
      <c r="M51" s="33"/>
      <c r="N51" s="33"/>
      <c r="O51" s="33"/>
      <c r="P51" s="33"/>
      <c r="Q51" s="33"/>
      <c r="R51" s="33"/>
      <c r="S51" s="33"/>
      <c r="T51" s="33"/>
    </row>
    <row r="52" ht="15.75" customHeight="1">
      <c r="A52" s="30">
        <v>51.0</v>
      </c>
      <c r="B52" s="31" t="s">
        <v>748</v>
      </c>
      <c r="C52" s="32" t="s">
        <v>1426</v>
      </c>
      <c r="D52" s="33" t="s">
        <v>1362</v>
      </c>
      <c r="E52" s="33" t="s">
        <v>1427</v>
      </c>
      <c r="F52" s="33" t="str">
        <f t="shared" si="1"/>
        <v>- Integridad: Bypass de mecanismo de protección: El DTD puede incluir peticiones HTTP arbitrarias que el servidor puede ejecutar. Esto podría dar lugar a otros ataques aprovechando la relación de confianza del servidor con otras entidades.</v>
      </c>
      <c r="G52" s="33"/>
      <c r="H52" s="33"/>
      <c r="I52" s="33"/>
      <c r="J52" s="33"/>
      <c r="K52" s="33"/>
      <c r="L52" s="33"/>
      <c r="M52" s="33"/>
      <c r="N52" s="33"/>
      <c r="O52" s="33"/>
      <c r="P52" s="33"/>
      <c r="Q52" s="33"/>
      <c r="R52" s="33"/>
      <c r="S52" s="33"/>
      <c r="T52" s="33"/>
    </row>
    <row r="53" ht="15.75" customHeight="1">
      <c r="A53" s="30">
        <v>52.0</v>
      </c>
      <c r="B53" s="31" t="s">
        <v>748</v>
      </c>
      <c r="C53" s="32" t="s">
        <v>1426</v>
      </c>
      <c r="D53" s="33" t="s">
        <v>1428</v>
      </c>
      <c r="E53" s="33" t="s">
        <v>1429</v>
      </c>
      <c r="F53" s="33" t="str">
        <f t="shared" si="1"/>
        <v>- Integridad: Exposición de funcionalidades privadas: Podrían divulgarse funcionalidades no destinadas a ser de acceso público</v>
      </c>
      <c r="G53" s="33"/>
      <c r="H53" s="33"/>
      <c r="I53" s="33"/>
      <c r="J53" s="33"/>
      <c r="K53" s="33"/>
      <c r="L53" s="33"/>
      <c r="M53" s="33"/>
      <c r="N53" s="33"/>
      <c r="O53" s="33"/>
      <c r="P53" s="33"/>
      <c r="Q53" s="33"/>
      <c r="R53" s="33"/>
      <c r="S53" s="33"/>
      <c r="T53" s="33"/>
    </row>
    <row r="54" ht="15.75" customHeight="1">
      <c r="A54" s="30">
        <v>53.0</v>
      </c>
      <c r="B54" s="31" t="s">
        <v>748</v>
      </c>
      <c r="C54" s="32" t="s">
        <v>1426</v>
      </c>
      <c r="D54" s="33" t="s">
        <v>1373</v>
      </c>
      <c r="E54" s="33" t="s">
        <v>1430</v>
      </c>
      <c r="F54" s="33" t="str">
        <f t="shared" si="1"/>
        <v>- Integridad: Obtención de privilegios o suplantación de identidad: Puede permitir a un adversario robar datos de autenticación (por ejemplo, un identificador de sesión) y asumir la identidad del usuario.</v>
      </c>
      <c r="G54" s="33"/>
      <c r="H54" s="33"/>
      <c r="I54" s="33"/>
      <c r="J54" s="33"/>
      <c r="K54" s="33"/>
      <c r="L54" s="33"/>
      <c r="M54" s="33"/>
      <c r="N54" s="33"/>
      <c r="O54" s="33"/>
      <c r="P54" s="33"/>
      <c r="Q54" s="33"/>
      <c r="R54" s="33"/>
      <c r="S54" s="33"/>
      <c r="T54" s="33"/>
    </row>
    <row r="55" ht="15.75" customHeight="1">
      <c r="A55" s="30">
        <v>54.0</v>
      </c>
      <c r="B55" s="31" t="s">
        <v>748</v>
      </c>
      <c r="C55" s="32" t="s">
        <v>1426</v>
      </c>
      <c r="D55" s="33" t="s">
        <v>1408</v>
      </c>
      <c r="E55" s="33" t="s">
        <v>1431</v>
      </c>
      <c r="F55" s="33" t="str">
        <f t="shared" si="1"/>
        <v>-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v>
      </c>
      <c r="G55" s="33"/>
      <c r="H55" s="33"/>
      <c r="I55" s="33"/>
      <c r="J55" s="33"/>
      <c r="K55" s="33"/>
      <c r="L55" s="33"/>
      <c r="M55" s="33"/>
      <c r="N55" s="33"/>
      <c r="O55" s="33"/>
      <c r="P55" s="33"/>
      <c r="Q55" s="33"/>
      <c r="R55" s="33"/>
      <c r="S55" s="33"/>
      <c r="T55" s="33"/>
    </row>
    <row r="56" ht="15.75" customHeight="1">
      <c r="A56" s="30">
        <v>55.0</v>
      </c>
      <c r="B56" s="31" t="s">
        <v>748</v>
      </c>
      <c r="C56" s="32" t="s">
        <v>1426</v>
      </c>
      <c r="D56" s="33" t="s">
        <v>1408</v>
      </c>
      <c r="E56" s="33" t="s">
        <v>1432</v>
      </c>
      <c r="F56" s="33" t="str">
        <f t="shared" si="1"/>
        <v>- Integridad: Modificación de ficheros o directorios: Los atacantes pueden modificar información sensible accediendo al mecanismo de almacenamiento sin restricciones.</v>
      </c>
      <c r="G56" s="33"/>
      <c r="H56" s="33"/>
      <c r="I56" s="33"/>
      <c r="J56" s="33"/>
      <c r="K56" s="33"/>
      <c r="L56" s="33"/>
      <c r="M56" s="33"/>
      <c r="N56" s="33"/>
      <c r="O56" s="33"/>
      <c r="P56" s="33"/>
      <c r="Q56" s="33"/>
      <c r="R56" s="33"/>
      <c r="S56" s="33"/>
      <c r="T56" s="33"/>
    </row>
    <row r="57" ht="15.75" customHeight="1">
      <c r="A57" s="30">
        <v>56.0</v>
      </c>
      <c r="B57" s="31" t="s">
        <v>748</v>
      </c>
      <c r="C57" s="32" t="s">
        <v>1426</v>
      </c>
      <c r="D57" s="33" t="s">
        <v>1433</v>
      </c>
      <c r="E57" s="33" t="s">
        <v>1434</v>
      </c>
      <c r="F57" s="33" t="str">
        <f t="shared" si="1"/>
        <v>- Integridad: Estado inesperado: Los atacantes pueden modificar objetos inesperados o datos que se suponía que estaban a salvo de modificaciones.</v>
      </c>
      <c r="G57" s="33"/>
      <c r="H57" s="33"/>
      <c r="I57" s="33"/>
      <c r="J57" s="33"/>
      <c r="K57" s="33"/>
      <c r="L57" s="33"/>
      <c r="M57" s="33"/>
      <c r="N57" s="33"/>
      <c r="O57" s="33"/>
      <c r="P57" s="33"/>
      <c r="Q57" s="33"/>
      <c r="R57" s="33"/>
      <c r="S57" s="33"/>
      <c r="T57" s="33"/>
    </row>
    <row r="58" ht="15.75" customHeight="1">
      <c r="A58" s="30">
        <v>57.0</v>
      </c>
      <c r="B58" s="31" t="s">
        <v>748</v>
      </c>
      <c r="C58" s="32" t="s">
        <v>1435</v>
      </c>
      <c r="D58" s="33" t="s">
        <v>1436</v>
      </c>
      <c r="E58" s="33" t="s">
        <v>1437</v>
      </c>
      <c r="F58" s="33" t="str">
        <f t="shared" si="1"/>
        <v>- No repudio: Ocultación de actividades: Si se escribe un archivo u otro recurso con este método, en lugar de hacerlo de forma válida, es posible que no se registre la actividad.</v>
      </c>
      <c r="G58" s="33"/>
      <c r="H58" s="33"/>
      <c r="I58" s="33"/>
      <c r="J58" s="33"/>
      <c r="K58" s="33"/>
      <c r="L58" s="33"/>
      <c r="M58" s="33"/>
      <c r="N58" s="33"/>
      <c r="O58" s="33"/>
      <c r="P58" s="33"/>
      <c r="Q58" s="33"/>
      <c r="R58" s="33"/>
      <c r="S58" s="33"/>
      <c r="T58" s="33"/>
    </row>
    <row r="59" ht="15.75" customHeight="1">
      <c r="A59" s="30">
        <v>58.0</v>
      </c>
      <c r="B59" s="31" t="s">
        <v>748</v>
      </c>
      <c r="C59" s="32" t="s">
        <v>1435</v>
      </c>
      <c r="D59" s="33" t="s">
        <v>1436</v>
      </c>
      <c r="E59" s="33" t="s">
        <v>1438</v>
      </c>
      <c r="F59" s="33" t="str">
        <f t="shared" si="1"/>
        <v>- No repudio: Ocultación de actividades: Si no se registra la información crítica para la seguridad, no habrá rastro para el análisis forense y descubrir la causa de los problemas o el origen de los ataques puede resultar más difícil o imposible.</v>
      </c>
      <c r="G59" s="33"/>
      <c r="H59" s="33"/>
      <c r="I59" s="33"/>
      <c r="J59" s="33"/>
      <c r="K59" s="33"/>
      <c r="L59" s="33"/>
      <c r="M59" s="33"/>
      <c r="N59" s="33"/>
      <c r="O59" s="33"/>
      <c r="P59" s="33"/>
      <c r="Q59" s="33"/>
      <c r="R59" s="33"/>
      <c r="S59" s="33"/>
      <c r="T59" s="33"/>
    </row>
    <row r="60" ht="15.75" customHeight="1">
      <c r="A60" s="30">
        <v>59.0</v>
      </c>
      <c r="B60" s="31" t="s">
        <v>748</v>
      </c>
      <c r="C60" s="32" t="s">
        <v>1435</v>
      </c>
      <c r="D60" s="33" t="s">
        <v>1436</v>
      </c>
      <c r="E60" s="33" t="s">
        <v>1439</v>
      </c>
      <c r="F60" s="33" t="str">
        <f t="shared" si="1"/>
        <v>- No repudio: Ocultación de actividades: Si los administradores del sistema no son capaces de procesar eficazmente los archivos de registro, los intentos de ataque pueden pasar desapercibidos, lo que posiblemente lleve a un eventual compromiso del sistema.</v>
      </c>
      <c r="G60" s="33"/>
      <c r="H60" s="33"/>
      <c r="I60" s="33"/>
      <c r="J60" s="33"/>
      <c r="K60" s="33"/>
      <c r="L60" s="33"/>
      <c r="M60" s="33"/>
      <c r="N60" s="33"/>
      <c r="O60" s="33"/>
      <c r="P60" s="33"/>
      <c r="Q60" s="33"/>
      <c r="R60" s="33"/>
      <c r="S60" s="33"/>
      <c r="T60" s="33"/>
    </row>
    <row r="61" ht="15.75" customHeight="1">
      <c r="A61" s="30">
        <v>60.0</v>
      </c>
      <c r="B61" s="31" t="s">
        <v>748</v>
      </c>
      <c r="C61" s="32" t="s">
        <v>1435</v>
      </c>
      <c r="D61" s="33" t="s">
        <v>1436</v>
      </c>
      <c r="E61" s="33" t="s">
        <v>1440</v>
      </c>
      <c r="F61" s="33" t="str">
        <f t="shared" si="1"/>
        <v>- No repudio: Ocultación de actividades: Registrar demasiada información puede hacer que los archivos de registro sean menos útiles para los analistas forenses y los desarrolladores cuando intentan diagnosticar un problema o recuperarse de un ataque.</v>
      </c>
      <c r="G61" s="33"/>
      <c r="H61" s="33"/>
      <c r="I61" s="33"/>
      <c r="J61" s="33"/>
      <c r="K61" s="33"/>
      <c r="L61" s="33"/>
      <c r="M61" s="33"/>
      <c r="N61" s="33"/>
      <c r="O61" s="33"/>
      <c r="P61" s="33"/>
      <c r="Q61" s="33"/>
      <c r="R61" s="33"/>
      <c r="S61" s="33"/>
      <c r="T61" s="33"/>
    </row>
    <row r="62" ht="15.75" customHeight="1">
      <c r="A62" s="30">
        <v>61.0</v>
      </c>
      <c r="B62" s="31" t="s">
        <v>748</v>
      </c>
      <c r="C62" s="32" t="s">
        <v>1435</v>
      </c>
      <c r="D62" s="33" t="s">
        <v>1436</v>
      </c>
      <c r="E62" s="33" t="s">
        <v>1441</v>
      </c>
      <c r="F62" s="33" t="str">
        <f t="shared" si="1"/>
        <v>- No repudio: Ocultación de actividades: A menudo, las acciones realizadas por el código de control inyectado no se registran.</v>
      </c>
      <c r="G62" s="33"/>
      <c r="H62" s="33"/>
      <c r="I62" s="33"/>
      <c r="J62" s="33"/>
      <c r="K62" s="33"/>
      <c r="L62" s="33"/>
      <c r="M62" s="33"/>
      <c r="N62" s="33"/>
      <c r="O62" s="33"/>
      <c r="P62" s="33"/>
      <c r="Q62" s="33"/>
      <c r="R62" s="33"/>
      <c r="S62" s="33"/>
      <c r="T62" s="33"/>
    </row>
    <row r="63" ht="15.75" customHeight="1">
      <c r="A63" s="30">
        <v>62.0</v>
      </c>
      <c r="B63" s="31" t="s">
        <v>748</v>
      </c>
      <c r="C63" s="32" t="s">
        <v>1442</v>
      </c>
      <c r="D63" s="33" t="s">
        <v>1443</v>
      </c>
      <c r="E63" s="33" t="s">
        <v>1444</v>
      </c>
      <c r="F63" s="33" t="str">
        <f t="shared" si="1"/>
        <v>- Otro: Alteración de la lógica de la ejecución: Un atacante podría hacer que el software se saltara pasos críticos o los realizara en el orden equivocado, saltándose la lógica de negocio prevista. Esto a veces puede tener implicaciones de seguridad.</v>
      </c>
      <c r="G63" s="33"/>
      <c r="H63" s="33"/>
      <c r="I63" s="33"/>
      <c r="J63" s="33"/>
      <c r="K63" s="33"/>
      <c r="L63" s="33"/>
      <c r="M63" s="33"/>
      <c r="N63" s="33"/>
      <c r="O63" s="33"/>
      <c r="P63" s="33"/>
      <c r="Q63" s="33"/>
      <c r="R63" s="33"/>
      <c r="S63" s="33"/>
      <c r="T63" s="33"/>
    </row>
    <row r="64" ht="15.75" customHeight="1">
      <c r="A64" s="30">
        <v>63.0</v>
      </c>
      <c r="B64" s="31" t="s">
        <v>748</v>
      </c>
      <c r="C64" s="32" t="s">
        <v>1442</v>
      </c>
      <c r="D64" s="33" t="s">
        <v>1371</v>
      </c>
      <c r="E64" s="33" t="s">
        <v>1445</v>
      </c>
      <c r="F64" s="33" t="str">
        <f t="shared" si="1"/>
        <v>-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v>
      </c>
      <c r="G64" s="33"/>
      <c r="H64" s="33"/>
      <c r="I64" s="33"/>
      <c r="J64" s="33"/>
      <c r="K64" s="33"/>
      <c r="L64" s="33"/>
      <c r="M64" s="33"/>
      <c r="N64" s="33"/>
      <c r="O64" s="33"/>
      <c r="P64" s="33"/>
      <c r="Q64" s="33"/>
      <c r="R64" s="33"/>
      <c r="S64" s="33"/>
      <c r="T64" s="33"/>
    </row>
    <row r="65" ht="15.75" customHeight="1">
      <c r="A65" s="30">
        <v>64.0</v>
      </c>
      <c r="B65" s="31" t="s">
        <v>748</v>
      </c>
      <c r="C65" s="32" t="s">
        <v>1442</v>
      </c>
      <c r="D65" s="33" t="s">
        <v>1446</v>
      </c>
      <c r="E65" s="33" t="s">
        <v>1447</v>
      </c>
      <c r="F65" s="33" t="str">
        <f t="shared" si="1"/>
        <v>- Otro: Otros: Un atacante puede ser capaz de destruir o corromper datos críticos en el recurso asociado, como la eliminación de registros de una base de datos.</v>
      </c>
      <c r="G65" s="33"/>
      <c r="H65" s="33"/>
      <c r="I65" s="33"/>
      <c r="J65" s="33"/>
      <c r="K65" s="33"/>
      <c r="L65" s="33"/>
      <c r="M65" s="33"/>
      <c r="N65" s="33"/>
      <c r="O65" s="33"/>
      <c r="P65" s="33"/>
      <c r="Q65" s="33"/>
      <c r="R65" s="33"/>
      <c r="S65" s="33"/>
      <c r="T65" s="33"/>
    </row>
    <row r="66" ht="15.75" customHeight="1">
      <c r="A66" s="30">
        <v>65.0</v>
      </c>
      <c r="B66" s="31" t="s">
        <v>748</v>
      </c>
      <c r="C66" s="32" t="s">
        <v>1442</v>
      </c>
      <c r="D66" s="33" t="s">
        <v>1446</v>
      </c>
      <c r="E66" s="33" t="s">
        <v>1448</v>
      </c>
      <c r="F66" s="33" t="str">
        <f t="shared" si="1"/>
        <v>- Otro: Otros: Pueden integrarse datos procedentes de una fuente no fiable (y posiblemente maliciosa).</v>
      </c>
      <c r="G66" s="33"/>
      <c r="H66" s="33"/>
      <c r="I66" s="33"/>
      <c r="J66" s="33"/>
      <c r="K66" s="33"/>
      <c r="L66" s="33"/>
      <c r="M66" s="33"/>
      <c r="N66" s="33"/>
      <c r="O66" s="33"/>
      <c r="P66" s="33"/>
      <c r="Q66" s="33"/>
      <c r="R66" s="33"/>
      <c r="S66" s="33"/>
      <c r="T66" s="33"/>
    </row>
    <row r="67" ht="15.75" customHeight="1">
      <c r="A67" s="30">
        <v>66.0</v>
      </c>
      <c r="B67" s="31" t="s">
        <v>748</v>
      </c>
      <c r="C67" s="32" t="s">
        <v>1442</v>
      </c>
      <c r="D67" s="33" t="s">
        <v>1446</v>
      </c>
      <c r="E67" s="33" t="s">
        <v>1449</v>
      </c>
      <c r="F67" s="33" t="str">
        <f t="shared" si="1"/>
        <v>-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v>
      </c>
      <c r="G67" s="33"/>
      <c r="H67" s="33"/>
      <c r="I67" s="33"/>
      <c r="J67" s="33"/>
      <c r="K67" s="33"/>
      <c r="L67" s="33"/>
      <c r="M67" s="33"/>
      <c r="N67" s="33"/>
      <c r="O67" s="33"/>
      <c r="P67" s="33"/>
      <c r="Q67" s="33"/>
      <c r="R67" s="33"/>
      <c r="S67" s="33"/>
      <c r="T67" s="33"/>
    </row>
    <row r="68" ht="15.75" customHeight="1">
      <c r="A68" s="30">
        <v>67.0</v>
      </c>
      <c r="B68" s="31" t="s">
        <v>748</v>
      </c>
      <c r="C68" s="32" t="s">
        <v>1442</v>
      </c>
      <c r="D68" s="33" t="s">
        <v>1446</v>
      </c>
      <c r="E68" s="33" t="s">
        <v>1450</v>
      </c>
      <c r="F68" s="33" t="str">
        <f t="shared" si="1"/>
        <v>- Otro: Otros: Si el software se basa en identificadores únicos e indescifrables para identificar un recurso, un atacante podría ser capaz de adivinar el identificador de un recurso que pertenece a otro usuario. El atacante podría entonces leer el recurso, o crear previamente un recurso con el mismo ID para impedir que el programa legítimo envíe correctamente el recurso al usuario previsto. Por ejemplo, un producto podría mantener la información de sesión en un archivo cuyo nombre se basa en un nombre de usuario. Un atacante podría pre-crear este archivo para un usuario víctima, y luego establecer los permisos para que la aplicación no pueda generar la sesión para la víctima, impidiendo que la víctima utilice la aplicación.</v>
      </c>
      <c r="G68" s="33"/>
      <c r="H68" s="33"/>
      <c r="I68" s="33"/>
      <c r="J68" s="33"/>
      <c r="K68" s="33"/>
      <c r="L68" s="33"/>
      <c r="M68" s="33"/>
      <c r="N68" s="33"/>
      <c r="O68" s="33"/>
      <c r="P68" s="33"/>
      <c r="Q68" s="33"/>
      <c r="R68" s="33"/>
      <c r="S68" s="33"/>
      <c r="T68" s="33"/>
    </row>
    <row r="69" ht="15.75" customHeight="1">
      <c r="A69" s="30">
        <v>68.0</v>
      </c>
      <c r="B69" s="31" t="s">
        <v>748</v>
      </c>
      <c r="C69" s="32" t="s">
        <v>1442</v>
      </c>
      <c r="D69" s="33" t="s">
        <v>1446</v>
      </c>
      <c r="E69" s="33" t="s">
        <v>1451</v>
      </c>
      <c r="F69" s="33" t="str">
        <f t="shared" si="1"/>
        <v>- Otro: Otros: En algunos casos puede ser posible eliminar archivos a los que un usuario malintencionado no tendría acceso de otro modo, como los archivos de registro.</v>
      </c>
      <c r="G69" s="33"/>
      <c r="H69" s="33"/>
      <c r="I69" s="33"/>
      <c r="J69" s="33"/>
      <c r="K69" s="33"/>
      <c r="L69" s="33"/>
      <c r="M69" s="33"/>
      <c r="N69" s="33"/>
      <c r="O69" s="33"/>
      <c r="P69" s="33"/>
      <c r="Q69" s="33"/>
      <c r="R69" s="33"/>
      <c r="S69" s="33"/>
      <c r="T69" s="33"/>
    </row>
    <row r="70" ht="15.75" customHeight="1">
      <c r="A70" s="30">
        <v>69.0</v>
      </c>
      <c r="B70" s="31" t="s">
        <v>748</v>
      </c>
      <c r="C70" s="32" t="s">
        <v>1442</v>
      </c>
      <c r="D70" s="33" t="s">
        <v>1446</v>
      </c>
      <c r="E70" s="33" t="s">
        <v>1452</v>
      </c>
      <c r="F70" s="33" t="str">
        <f t="shared" si="1"/>
        <v>- Otro: Otros: En algunos casos puede ser posible forzar al software a "fallar abierto" en caso de agotamiento de recursos. El estado del software - y posiblemente la funcionalidad de seguridad - puede entonces verse comprometida.</v>
      </c>
      <c r="G70" s="33"/>
      <c r="H70" s="33"/>
      <c r="I70" s="33"/>
      <c r="J70" s="33"/>
      <c r="K70" s="33"/>
      <c r="L70" s="33"/>
      <c r="M70" s="33"/>
      <c r="N70" s="33"/>
      <c r="O70" s="33"/>
      <c r="P70" s="33"/>
      <c r="Q70" s="33"/>
      <c r="R70" s="33"/>
      <c r="S70" s="33"/>
      <c r="T70" s="33"/>
    </row>
    <row r="71" ht="15.75" customHeight="1">
      <c r="A71" s="30">
        <v>70.0</v>
      </c>
      <c r="B71" s="31" t="s">
        <v>748</v>
      </c>
      <c r="C71" s="32" t="s">
        <v>1442</v>
      </c>
      <c r="D71" s="33" t="s">
        <v>1446</v>
      </c>
      <c r="E71" s="33" t="s">
        <v>1453</v>
      </c>
      <c r="F71" s="33" t="str">
        <f t="shared" si="1"/>
        <v>- Otro: Otros: Las condiciones de carrera de este tipo pueden emplearse para obtener acceso de lectura o escritura a recursos que normalmente no son legibles o escribibles por el usuario en cuestión.</v>
      </c>
      <c r="G71" s="33"/>
      <c r="H71" s="33"/>
      <c r="I71" s="33"/>
      <c r="J71" s="33"/>
      <c r="K71" s="33"/>
      <c r="L71" s="33"/>
      <c r="M71" s="33"/>
      <c r="N71" s="33"/>
      <c r="O71" s="33"/>
      <c r="P71" s="33"/>
      <c r="Q71" s="33"/>
      <c r="R71" s="33"/>
      <c r="S71" s="33"/>
      <c r="T71" s="33"/>
    </row>
    <row r="72" ht="15.75" customHeight="1">
      <c r="A72" s="30">
        <v>71.0</v>
      </c>
      <c r="B72" s="31" t="s">
        <v>748</v>
      </c>
      <c r="C72" s="32" t="s">
        <v>1442</v>
      </c>
      <c r="D72" s="33" t="s">
        <v>1446</v>
      </c>
      <c r="E72" s="33" t="s">
        <v>1454</v>
      </c>
      <c r="F72" s="33" t="str">
        <f t="shared" si="1"/>
        <v>- Otro: Otros: Estos fallos suelen dar a los atacantes acceso no autorizado a algunos datos o funcionalidades del sistema. Ocasionalmente, estos fallos comprometen todo el sistema. El impacto empresarial depende de las necesidades de protección de la aplicación y los datos.</v>
      </c>
      <c r="G72" s="33"/>
      <c r="H72" s="33"/>
      <c r="I72" s="33"/>
      <c r="J72" s="33"/>
      <c r="K72" s="33"/>
      <c r="L72" s="33"/>
      <c r="M72" s="33"/>
      <c r="N72" s="33"/>
      <c r="O72" s="33"/>
      <c r="P72" s="33"/>
      <c r="Q72" s="33"/>
      <c r="R72" s="33"/>
      <c r="S72" s="33"/>
      <c r="T72" s="33"/>
    </row>
    <row r="73" ht="15.75" customHeight="1">
      <c r="A73" s="30">
        <v>72.0</v>
      </c>
      <c r="B73" s="31" t="s">
        <v>748</v>
      </c>
      <c r="C73" s="32" t="s">
        <v>1442</v>
      </c>
      <c r="D73" s="33" t="s">
        <v>1446</v>
      </c>
      <c r="E73" s="33" t="s">
        <v>1455</v>
      </c>
      <c r="F73" s="33" t="str">
        <f t="shared" si="1"/>
        <v>- Otro: Otros: El recurso en cuestión, u otros recursos (a través del corrupto), pueden ser modificados de forma no deseada por un usuario malintencionado.</v>
      </c>
      <c r="G73" s="33"/>
      <c r="H73" s="33"/>
      <c r="I73" s="33"/>
      <c r="J73" s="33"/>
      <c r="K73" s="33"/>
      <c r="L73" s="33"/>
      <c r="M73" s="33"/>
      <c r="N73" s="33"/>
      <c r="O73" s="33"/>
      <c r="P73" s="33"/>
      <c r="Q73" s="33"/>
      <c r="R73" s="33"/>
      <c r="S73" s="33"/>
      <c r="T73" s="33"/>
    </row>
    <row r="74" ht="15.75" customHeight="1">
      <c r="A74" s="30">
        <v>73.0</v>
      </c>
      <c r="B74" s="31" t="s">
        <v>748</v>
      </c>
      <c r="C74" s="32" t="s">
        <v>1442</v>
      </c>
      <c r="D74" s="33" t="s">
        <v>1446</v>
      </c>
      <c r="E74" s="33" t="s">
        <v>1456</v>
      </c>
      <c r="F74" s="33" t="str">
        <f t="shared" si="1"/>
        <v>- Otro: Otros: El atacante vuelve en su contra la funcionalidad de seguridad del sistema.</v>
      </c>
      <c r="G74" s="33"/>
      <c r="H74" s="33"/>
      <c r="I74" s="33"/>
      <c r="J74" s="33"/>
      <c r="K74" s="33"/>
      <c r="L74" s="33"/>
      <c r="M74" s="33"/>
      <c r="N74" s="33"/>
      <c r="O74" s="33"/>
      <c r="P74" s="33"/>
      <c r="Q74" s="33"/>
      <c r="R74" s="33"/>
      <c r="S74" s="33"/>
      <c r="T74" s="33"/>
    </row>
    <row r="75" ht="15.75" customHeight="1">
      <c r="A75" s="30">
        <v>74.0</v>
      </c>
      <c r="B75" s="31" t="s">
        <v>748</v>
      </c>
      <c r="C75" s="32" t="s">
        <v>1442</v>
      </c>
      <c r="D75" s="33" t="s">
        <v>1446</v>
      </c>
      <c r="E75" s="33" t="s">
        <v>1457</v>
      </c>
      <c r="F75" s="33" t="str">
        <f t="shared" si="1"/>
        <v>- Otro: Otros: El usuario puede ser objeto de ataques de phishing al ser redirigido a una página que no es de confianza. El ataque de phishing puede apuntar a una página web controlada por un atacante que aparenta ser un sitio web de confianza. Los phishers pueden robar las credenciales del usuario y utilizarlas para acceder al sitio web legítimo.</v>
      </c>
      <c r="G75" s="33"/>
      <c r="H75" s="33"/>
      <c r="I75" s="33"/>
      <c r="J75" s="33"/>
      <c r="K75" s="33"/>
      <c r="L75" s="33"/>
      <c r="M75" s="33"/>
      <c r="N75" s="33"/>
      <c r="O75" s="33"/>
      <c r="P75" s="33"/>
      <c r="Q75" s="33"/>
      <c r="R75" s="33"/>
      <c r="S75" s="33"/>
      <c r="T75" s="33"/>
    </row>
    <row r="76" ht="15.75" customHeight="1">
      <c r="A76" s="30">
        <v>75.0</v>
      </c>
      <c r="B76" s="31" t="s">
        <v>748</v>
      </c>
      <c r="C76" s="32" t="s">
        <v>1442</v>
      </c>
      <c r="D76" s="33" t="s">
        <v>1446</v>
      </c>
      <c r="E76" s="33" t="s">
        <v>1458</v>
      </c>
      <c r="F76" s="33" t="str">
        <f t="shared" si="1"/>
        <v>- Otro: Otros: Cuando un mecanismo de protección se basa en valores aleatorios para restringir el acceso a un recurso sensible, como un identificador de sesión o una semilla para generar una clave criptográfica, se podría acceder al recurso protegido adivinando el identificador o la clave.</v>
      </c>
      <c r="G76" s="33"/>
      <c r="H76" s="33"/>
      <c r="I76" s="33"/>
      <c r="J76" s="33"/>
      <c r="K76" s="33"/>
      <c r="L76" s="33"/>
      <c r="M76" s="33"/>
      <c r="N76" s="33"/>
      <c r="O76" s="33"/>
      <c r="P76" s="33"/>
      <c r="Q76" s="33"/>
      <c r="R76" s="33"/>
      <c r="S76" s="33"/>
      <c r="T76" s="33"/>
    </row>
    <row r="77" ht="15.75" customHeight="1">
      <c r="A77" s="30">
        <v>76.0</v>
      </c>
      <c r="B77" s="31" t="s">
        <v>748</v>
      </c>
      <c r="C77" s="32" t="s">
        <v>1442</v>
      </c>
      <c r="D77" s="33" t="s">
        <v>1433</v>
      </c>
      <c r="E77" s="33" t="s">
        <v>1459</v>
      </c>
      <c r="F77" s="33" t="str">
        <f t="shared" si="1"/>
        <v>- Otro: Estado inesperado: El atacante puede obtener acceso a recursos que de otro modo no estarían autorizados.</v>
      </c>
      <c r="G77" s="33"/>
      <c r="H77" s="33"/>
      <c r="I77" s="33"/>
      <c r="J77" s="33"/>
      <c r="K77" s="33"/>
      <c r="L77" s="33"/>
      <c r="M77" s="33"/>
      <c r="N77" s="33"/>
      <c r="O77" s="33"/>
      <c r="P77" s="33"/>
      <c r="Q77" s="33"/>
      <c r="R77" s="33"/>
      <c r="S77" s="33"/>
      <c r="T77" s="33"/>
    </row>
    <row r="78" ht="15.75" customHeight="1">
      <c r="A78" s="30">
        <v>77.0</v>
      </c>
      <c r="B78" s="31" t="s">
        <v>748</v>
      </c>
      <c r="C78" s="32" t="s">
        <v>1442</v>
      </c>
      <c r="D78" s="33" t="s">
        <v>1460</v>
      </c>
      <c r="E78" s="33" t="s">
        <v>1461</v>
      </c>
      <c r="F78" s="33" t="str">
        <f t="shared" si="1"/>
        <v>- Otro: Varía según el contexto: Un atacante puede acceder a cualquier funcionalidad que sea inadvertidamente accesible a la fuente.</v>
      </c>
      <c r="G78" s="33"/>
      <c r="H78" s="33"/>
      <c r="I78" s="33"/>
      <c r="J78" s="33"/>
      <c r="K78" s="33"/>
      <c r="L78" s="33"/>
      <c r="M78" s="33"/>
      <c r="N78" s="33"/>
      <c r="O78" s="33"/>
      <c r="P78" s="33"/>
      <c r="Q78" s="33"/>
      <c r="R78" s="33"/>
      <c r="S78" s="33"/>
      <c r="T78" s="33"/>
    </row>
    <row r="79" ht="15.75" customHeight="1">
      <c r="A79" s="30">
        <v>78.0</v>
      </c>
      <c r="B79" s="31" t="s">
        <v>748</v>
      </c>
      <c r="C79" s="32" t="s">
        <v>1442</v>
      </c>
      <c r="D79" s="33" t="s">
        <v>1460</v>
      </c>
      <c r="E79" s="33" t="s">
        <v>1462</v>
      </c>
      <c r="F79" s="33" t="str">
        <f t="shared" si="1"/>
        <v>- Otro: Varía según el contexto: Las consecuencias pueden variar mucho, porque depende de qué objetos o métodos se están de-serializando, y cómo se utilizan. Asumir que el código en el objeto de-serializado es válido es peligroso y puede permitir la explotación.</v>
      </c>
      <c r="G79" s="33"/>
      <c r="H79" s="33"/>
      <c r="I79" s="33"/>
      <c r="J79" s="33"/>
      <c r="K79" s="33"/>
      <c r="L79" s="33"/>
      <c r="M79" s="33"/>
      <c r="N79" s="33"/>
      <c r="O79" s="33"/>
      <c r="P79" s="33"/>
      <c r="Q79" s="33"/>
      <c r="R79" s="33"/>
      <c r="S79" s="33"/>
      <c r="T79" s="33"/>
    </row>
    <row r="80" ht="15.75" customHeight="1">
      <c r="A80" s="30">
        <v>79.0</v>
      </c>
      <c r="B80" s="31" t="s">
        <v>748</v>
      </c>
      <c r="C80" s="32" t="s">
        <v>1442</v>
      </c>
      <c r="D80" s="33" t="s">
        <v>1463</v>
      </c>
      <c r="E80" s="33" t="s">
        <v>1460</v>
      </c>
      <c r="F80" s="33" t="str">
        <f t="shared" si="1"/>
        <v>- Otro: Impacto técnico: Varía según el contexto</v>
      </c>
      <c r="G80" s="33"/>
      <c r="H80" s="33"/>
      <c r="I80" s="33"/>
      <c r="J80" s="33"/>
      <c r="K80" s="33"/>
      <c r="L80" s="33"/>
      <c r="M80" s="33"/>
      <c r="N80" s="33"/>
      <c r="O80" s="33"/>
      <c r="P80" s="33"/>
      <c r="Q80" s="33"/>
      <c r="R80" s="33"/>
      <c r="S80" s="33"/>
      <c r="T80" s="33"/>
    </row>
    <row r="81" ht="15.75" customHeight="1">
      <c r="A81" s="30">
        <v>80.0</v>
      </c>
      <c r="B81" s="31" t="s">
        <v>748</v>
      </c>
      <c r="C81" s="32" t="s">
        <v>1426</v>
      </c>
      <c r="D81" s="33" t="s">
        <v>1371</v>
      </c>
      <c r="E81" s="33" t="s">
        <v>1464</v>
      </c>
      <c r="F81" s="33" t="str">
        <f t="shared" si="1"/>
        <v>- Integridad: Ejecución no autorizada de código o comandos: El atacante puede ser capaz de crear o sobrescribir archivos críticos que se utilizan para ejecutar código, como programas o bibliotecas.</v>
      </c>
      <c r="G81" s="33"/>
      <c r="H81" s="33"/>
      <c r="I81" s="33"/>
      <c r="J81" s="33"/>
      <c r="K81" s="33"/>
      <c r="L81" s="33"/>
      <c r="M81" s="33"/>
      <c r="N81" s="33"/>
      <c r="O81" s="33"/>
      <c r="P81" s="33"/>
      <c r="Q81" s="33"/>
      <c r="R81" s="33"/>
      <c r="S81" s="33"/>
      <c r="T81" s="33"/>
    </row>
    <row r="82" ht="15.75" customHeight="1">
      <c r="A82" s="30">
        <v>81.0</v>
      </c>
      <c r="B82" s="31" t="s">
        <v>748</v>
      </c>
      <c r="C82" s="32" t="s">
        <v>1407</v>
      </c>
      <c r="D82" s="33" t="s">
        <v>1371</v>
      </c>
      <c r="E82" s="33" t="s">
        <v>1464</v>
      </c>
      <c r="F82" s="33" t="str">
        <f t="shared" si="1"/>
        <v>- Confidencialidad: Ejecución no autorizada de código o comandos: El atacante puede ser capaz de crear o sobrescribir archivos críticos que se utilizan para ejecutar código, como programas o bibliotecas.</v>
      </c>
      <c r="G82" s="33"/>
      <c r="H82" s="33"/>
      <c r="I82" s="33"/>
      <c r="J82" s="33"/>
      <c r="K82" s="33"/>
      <c r="L82" s="33"/>
      <c r="M82" s="33"/>
      <c r="N82" s="33"/>
      <c r="O82" s="33"/>
      <c r="P82" s="33"/>
      <c r="Q82" s="33"/>
      <c r="R82" s="33"/>
      <c r="S82" s="33"/>
      <c r="T82" s="33"/>
    </row>
    <row r="83" ht="15.75" customHeight="1">
      <c r="A83" s="30">
        <v>82.0</v>
      </c>
      <c r="B83" s="31" t="s">
        <v>748</v>
      </c>
      <c r="C83" s="32" t="s">
        <v>1391</v>
      </c>
      <c r="D83" s="33" t="s">
        <v>1371</v>
      </c>
      <c r="E83" s="33" t="s">
        <v>1464</v>
      </c>
      <c r="F83" s="33" t="str">
        <f t="shared" si="1"/>
        <v>- Disponibilidad: Ejecución no autorizada de código o comandos: El atacante puede ser capaz de crear o sobrescribir archivos críticos que se utilizan para ejecutar código, como programas o bibliotecas.</v>
      </c>
      <c r="G83" s="33"/>
      <c r="H83" s="33"/>
      <c r="I83" s="33"/>
      <c r="J83" s="33"/>
      <c r="K83" s="33"/>
      <c r="L83" s="33"/>
      <c r="M83" s="33"/>
      <c r="N83" s="33"/>
      <c r="O83" s="33"/>
      <c r="P83" s="33"/>
      <c r="Q83" s="33"/>
      <c r="R83" s="33"/>
      <c r="S83" s="33"/>
      <c r="T83" s="33"/>
    </row>
    <row r="84" ht="15.75" customHeight="1">
      <c r="A84" s="30">
        <v>83.0</v>
      </c>
      <c r="B84" s="31" t="s">
        <v>748</v>
      </c>
      <c r="C84" s="32" t="s">
        <v>1426</v>
      </c>
      <c r="D84" s="33" t="s">
        <v>1408</v>
      </c>
      <c r="E84" s="33" t="s">
        <v>1465</v>
      </c>
      <c r="F84" s="33" t="str">
        <f t="shared" si="1"/>
        <v>- Integridad: Modificación de ficheros o directorios: El atacante puede ser capaz de sobrescribir o crear archivos críticos, como programas, bibliotecas o datos importantes. Si el archivo objetivo se utiliza para un mecanismo de seguridad, entonces el atacante puede ser capaz de eludir ese mecanismo. Por ejemplo, añadir una nueva cuenta al final de un archivo de contraseñas puede permitir a un atacante saltarse la autenticación.</v>
      </c>
      <c r="G84" s="33"/>
      <c r="H84" s="33"/>
      <c r="I84" s="33"/>
      <c r="J84" s="33"/>
      <c r="K84" s="33"/>
      <c r="L84" s="33"/>
      <c r="M84" s="33"/>
      <c r="N84" s="33"/>
      <c r="O84" s="33"/>
      <c r="P84" s="33"/>
      <c r="Q84" s="33"/>
      <c r="R84" s="33"/>
      <c r="S84" s="33"/>
      <c r="T84" s="33"/>
    </row>
    <row r="85" ht="15.75" customHeight="1">
      <c r="A85" s="30">
        <v>84.0</v>
      </c>
      <c r="B85" s="31" t="s">
        <v>748</v>
      </c>
      <c r="C85" s="32" t="s">
        <v>1407</v>
      </c>
      <c r="D85" s="33" t="s">
        <v>1418</v>
      </c>
      <c r="E85" s="33" t="s">
        <v>1466</v>
      </c>
      <c r="F85" s="33" t="str">
        <f t="shared" si="1"/>
        <v>- Confidencialidad: Lectura de ficheros o directorios: El atacante puede ser capaz de leer el contenido de archivos inesperados y exponer datos sensibles. Si el archivo objetivo se utiliza para un mecanismo de seguridad, entonces el atacante podría ser capaz de saltarse ese mecanismo. Por ejemplo, al leer un archivo de contraseñas, el atacante podría realizar ataques de fuerza bruta para adivinar contraseñas con el fin de entrar en una cuenta del sistema.</v>
      </c>
      <c r="G85" s="33"/>
      <c r="H85" s="33"/>
      <c r="I85" s="33"/>
      <c r="J85" s="33"/>
      <c r="K85" s="33"/>
      <c r="L85" s="33"/>
      <c r="M85" s="33"/>
      <c r="N85" s="33"/>
      <c r="O85" s="33"/>
      <c r="P85" s="33"/>
      <c r="Q85" s="33"/>
      <c r="R85" s="33"/>
      <c r="S85" s="33"/>
      <c r="T85" s="33"/>
    </row>
    <row r="86" ht="15.75" customHeight="1">
      <c r="A86" s="30">
        <v>85.0</v>
      </c>
      <c r="B86" s="31" t="s">
        <v>748</v>
      </c>
      <c r="C86" s="32" t="s">
        <v>1391</v>
      </c>
      <c r="D86" s="33" t="s">
        <v>1369</v>
      </c>
      <c r="E86" s="33" t="s">
        <v>1467</v>
      </c>
      <c r="F86" s="33" t="str">
        <f t="shared" si="1"/>
        <v>- Disponibilidad: DoS: Crash, salida, o reinicio: El atacante puede sobrescribir, borrar o corromper archivos críticos inesperados como programas, bibliotecas o datos importantes. Esto puede impedir que el software funcione en absoluto y, en el caso de un mecanismo de protección como la autenticación, tiene el potencial de bloquear a todos los usuarios del software.</v>
      </c>
      <c r="G86" s="33"/>
      <c r="H86" s="33"/>
      <c r="I86" s="33"/>
      <c r="J86" s="33"/>
      <c r="K86" s="33"/>
      <c r="L86" s="33"/>
      <c r="M86" s="33"/>
      <c r="N86" s="33"/>
      <c r="O86" s="33"/>
      <c r="P86" s="33"/>
      <c r="Q86" s="33"/>
      <c r="R86" s="33"/>
      <c r="S86" s="33"/>
      <c r="T86" s="33"/>
    </row>
    <row r="87" ht="15.75" customHeight="1">
      <c r="A87" s="30">
        <v>86.0</v>
      </c>
      <c r="B87" s="31" t="s">
        <v>854</v>
      </c>
      <c r="C87" s="32" t="s">
        <v>1407</v>
      </c>
      <c r="D87" s="33" t="s">
        <v>1389</v>
      </c>
      <c r="E87" s="33" t="s">
        <v>1468</v>
      </c>
      <c r="F87" s="33" t="str">
        <f t="shared" si="1"/>
        <v>- Confidencialidad: Lectura de datos de aplicación: El atacante puede ser capaz de leer información sensible</v>
      </c>
      <c r="G87" s="33"/>
      <c r="H87" s="33"/>
      <c r="I87" s="33"/>
      <c r="J87" s="33"/>
      <c r="K87" s="33"/>
      <c r="L87" s="33"/>
      <c r="M87" s="33"/>
      <c r="N87" s="33"/>
      <c r="O87" s="33"/>
      <c r="P87" s="33"/>
      <c r="Q87" s="33"/>
      <c r="R87" s="33"/>
      <c r="S87" s="33"/>
      <c r="T87" s="33"/>
    </row>
    <row r="88" ht="15.75" customHeight="1">
      <c r="A88" s="30">
        <v>87.0</v>
      </c>
      <c r="B88" s="31" t="s">
        <v>854</v>
      </c>
      <c r="C88" s="32" t="s">
        <v>1442</v>
      </c>
      <c r="D88" s="33" t="s">
        <v>1469</v>
      </c>
      <c r="E88" s="33" t="s">
        <v>1470</v>
      </c>
      <c r="F88" s="33" t="str">
        <f t="shared" si="1"/>
        <v>- Otro: Mantenibilidad reducida: El atacante podría encontrar vulnerabilidades de componentes obsoletos y utilizarlas para explotar nuevos vectores de ataque.</v>
      </c>
      <c r="G88" s="33"/>
      <c r="H88" s="33"/>
      <c r="I88" s="33"/>
      <c r="J88" s="33"/>
      <c r="K88" s="33"/>
      <c r="L88" s="33"/>
      <c r="M88" s="33"/>
      <c r="N88" s="33"/>
      <c r="O88" s="33"/>
      <c r="P88" s="33"/>
      <c r="Q88" s="33"/>
      <c r="R88" s="33"/>
      <c r="S88" s="33"/>
      <c r="T88" s="33"/>
    </row>
    <row r="89" ht="15.75" customHeight="1">
      <c r="A89" s="30">
        <v>88.0</v>
      </c>
      <c r="B89" s="31" t="s">
        <v>748</v>
      </c>
      <c r="C89" s="32" t="s">
        <v>1426</v>
      </c>
      <c r="D89" s="33" t="s">
        <v>1408</v>
      </c>
      <c r="E89" s="33" t="s">
        <v>1471</v>
      </c>
      <c r="F89" s="33" t="str">
        <f t="shared" si="1"/>
        <v>- Integridad: Modificación de ficheros o directorios: La aplicación puede operar sobre archivos inesperados. Esto puede violar la integridad si se escribe en el nombre del archivo, o si el nombre del archivo es para un programa u otra forma de código ejecutable.</v>
      </c>
      <c r="G89" s="33"/>
      <c r="H89" s="33"/>
      <c r="I89" s="33"/>
      <c r="J89" s="33"/>
      <c r="K89" s="33"/>
      <c r="L89" s="33"/>
      <c r="M89" s="33"/>
      <c r="N89" s="33"/>
      <c r="O89" s="33"/>
      <c r="P89" s="33"/>
      <c r="Q89" s="33"/>
      <c r="R89" s="33"/>
      <c r="S89" s="33"/>
      <c r="T89" s="33"/>
    </row>
    <row r="90" ht="15.75" customHeight="1">
      <c r="A90" s="30">
        <v>89.0</v>
      </c>
      <c r="B90" s="31" t="s">
        <v>748</v>
      </c>
      <c r="C90" s="32" t="s">
        <v>1391</v>
      </c>
      <c r="D90" s="33" t="s">
        <v>1472</v>
      </c>
      <c r="E90" s="33" t="s">
        <v>1473</v>
      </c>
      <c r="F90" s="33" t="str">
        <f t="shared" si="1"/>
        <v>- Disponibilidad: DoS: Crash, salida, o reinicio: consumo de recursos (otro): La aplicación puede operar sobre archivos inesperados. La disponibilidad puede verse afectada si el atacante especifica un archivo inesperado que la aplicación modifica. La disponibilidad también puede verse afectada si el atacante especifica un nombre de archivo para un archivo grande, o apunta a un dispositivo especial o a un archivo que no tiene el formato que la aplicación espera.</v>
      </c>
      <c r="G90" s="33"/>
      <c r="H90" s="33"/>
      <c r="I90" s="33"/>
      <c r="J90" s="33"/>
      <c r="K90" s="33"/>
      <c r="L90" s="33"/>
      <c r="M90" s="33"/>
      <c r="N90" s="33"/>
      <c r="O90" s="33"/>
      <c r="P90" s="33"/>
      <c r="Q90" s="33"/>
      <c r="R90" s="33"/>
      <c r="S90" s="33"/>
      <c r="T90" s="33"/>
    </row>
    <row r="91" ht="15.75" customHeight="1">
      <c r="A91" s="30">
        <v>90.0</v>
      </c>
      <c r="B91" s="31" t="s">
        <v>748</v>
      </c>
      <c r="C91" s="32" t="s">
        <v>1407</v>
      </c>
      <c r="D91" s="33" t="s">
        <v>1389</v>
      </c>
      <c r="E91" s="33" t="s">
        <v>1474</v>
      </c>
      <c r="F91" s="33" t="str">
        <f t="shared" si="1"/>
        <v>- Confidencialidad: Lectura de datos de aplicación: Si el indicador HttpOnly no está activado, la información confidencial almacenada en la cookie puede quedar expuesta a terceros no deseados.</v>
      </c>
      <c r="G91" s="33"/>
      <c r="H91" s="33"/>
      <c r="I91" s="33"/>
      <c r="J91" s="33"/>
      <c r="K91" s="33"/>
      <c r="L91" s="33"/>
      <c r="M91" s="33"/>
      <c r="N91" s="33"/>
      <c r="O91" s="33"/>
      <c r="P91" s="33"/>
      <c r="Q91" s="33"/>
      <c r="R91" s="33"/>
      <c r="S91" s="33"/>
      <c r="T91" s="33"/>
    </row>
    <row r="92" ht="15.75" customHeight="1">
      <c r="A92" s="30">
        <v>91.0</v>
      </c>
      <c r="B92" s="31" t="s">
        <v>748</v>
      </c>
      <c r="C92" s="32" t="s">
        <v>1426</v>
      </c>
      <c r="D92" s="33" t="s">
        <v>1373</v>
      </c>
      <c r="E92" s="33" t="s">
        <v>1475</v>
      </c>
      <c r="F92" s="33" t="str">
        <f t="shared" si="1"/>
        <v>- Integridad: Obtención de privilegios o suplantación de identidad: Si la cookie en cuestión es una cookie de autenticación, entonces no establecer la bandera HttpOnly puede permitir a un adversario robar datos de autenticación (por ejemplo, un ID de sesión) y asumir la identidad del usuario.</v>
      </c>
      <c r="G92" s="33"/>
      <c r="H92" s="33"/>
      <c r="I92" s="33"/>
      <c r="J92" s="33"/>
      <c r="K92" s="33"/>
      <c r="L92" s="33"/>
      <c r="M92" s="33"/>
      <c r="N92" s="33"/>
      <c r="O92" s="33"/>
      <c r="P92" s="33"/>
      <c r="Q92" s="33"/>
      <c r="R92" s="33"/>
      <c r="S92" s="33"/>
      <c r="T92" s="33"/>
    </row>
    <row r="93" ht="15.75" customHeight="1">
      <c r="A93" s="30">
        <v>92.0</v>
      </c>
      <c r="B93" s="31" t="s">
        <v>854</v>
      </c>
      <c r="C93" s="32" t="s">
        <v>1407</v>
      </c>
      <c r="D93" s="33" t="s">
        <v>1389</v>
      </c>
      <c r="E93" s="33" t="s">
        <v>1476</v>
      </c>
      <c r="F93" s="33" t="str">
        <f t="shared" si="1"/>
        <v>- Confidencialidad: Lectura de datos de aplicación: Un atacante que realice con éxito un ataque cross-site scripting o man-in-the-middle podrá leer el contenido de la cookie y exfiltrar la información obtenida.</v>
      </c>
      <c r="G93" s="33"/>
      <c r="H93" s="33"/>
      <c r="I93" s="33"/>
      <c r="J93" s="33"/>
      <c r="K93" s="33"/>
      <c r="L93" s="33"/>
      <c r="M93" s="33"/>
      <c r="N93" s="33"/>
      <c r="O93" s="33"/>
      <c r="P93" s="33"/>
      <c r="Q93" s="33"/>
      <c r="R93" s="33"/>
      <c r="S93" s="33"/>
      <c r="T93" s="33"/>
    </row>
    <row r="94" ht="15.75" customHeight="1">
      <c r="A94" s="30">
        <v>93.0</v>
      </c>
      <c r="B94" s="31" t="s">
        <v>748</v>
      </c>
      <c r="C94" s="32" t="s">
        <v>1407</v>
      </c>
      <c r="D94" s="33" t="s">
        <v>1389</v>
      </c>
      <c r="E94" s="33" t="s">
        <v>1477</v>
      </c>
      <c r="F94" s="33" t="str">
        <f t="shared" si="1"/>
        <v>- Confidencialidad: Lectura de datos de aplicación: Dado que las bases de datos SQL suelen contener datos sensibles, la pérdida de confidencialidad es un problema frecuente con las vulnerabilidades de inyección SQL.</v>
      </c>
      <c r="G94" s="33"/>
      <c r="H94" s="33"/>
      <c r="I94" s="33"/>
      <c r="J94" s="33"/>
      <c r="K94" s="33"/>
      <c r="L94" s="33"/>
      <c r="M94" s="33"/>
      <c r="N94" s="33"/>
      <c r="O94" s="33"/>
      <c r="P94" s="33"/>
      <c r="Q94" s="33"/>
      <c r="R94" s="33"/>
      <c r="S94" s="33"/>
      <c r="T94" s="33"/>
    </row>
    <row r="95" ht="15.75" customHeight="1">
      <c r="A95" s="30">
        <v>94.0</v>
      </c>
      <c r="B95" s="31" t="s">
        <v>748</v>
      </c>
      <c r="C95" s="32" t="s">
        <v>1361</v>
      </c>
      <c r="D95" s="33" t="s">
        <v>1362</v>
      </c>
      <c r="E95" s="33" t="s">
        <v>1478</v>
      </c>
      <c r="F95" s="33" t="str">
        <f t="shared" si="1"/>
        <v>- Control de acceso: Bypass de mecanismo de protección: Si se utilizan comandos SQL deficientes para comprobar los nombres de usuario y las contraseñas, puede ser posible conectarse a un sistema como otro usuario sin conocer previamente la contraseña.</v>
      </c>
      <c r="G95" s="33"/>
      <c r="H95" s="33"/>
      <c r="I95" s="33"/>
      <c r="J95" s="33"/>
      <c r="K95" s="33"/>
      <c r="L95" s="33"/>
      <c r="M95" s="33"/>
      <c r="N95" s="33"/>
      <c r="O95" s="33"/>
      <c r="P95" s="33"/>
      <c r="Q95" s="33"/>
      <c r="R95" s="33"/>
      <c r="S95" s="33"/>
      <c r="T95" s="33"/>
    </row>
    <row r="96" ht="15.75" customHeight="1">
      <c r="A96" s="30">
        <v>95.0</v>
      </c>
      <c r="B96" s="31" t="s">
        <v>748</v>
      </c>
      <c r="C96" s="32" t="s">
        <v>1361</v>
      </c>
      <c r="D96" s="33" t="s">
        <v>1362</v>
      </c>
      <c r="E96" s="33" t="s">
        <v>1479</v>
      </c>
      <c r="F96" s="33" t="str">
        <f t="shared" si="1"/>
        <v>- Control de acceso: Bypass de mecanismo de protección: Si la información de autorización se mantiene en una base de datos SQL, puede ser posible cambiar esta información a través de la explotación exitosa de una vulnerabilidad de inyección SQL.</v>
      </c>
      <c r="G96" s="33"/>
      <c r="H96" s="33"/>
      <c r="I96" s="33"/>
      <c r="J96" s="33"/>
      <c r="K96" s="33"/>
      <c r="L96" s="33"/>
      <c r="M96" s="33"/>
      <c r="N96" s="33"/>
      <c r="O96" s="33"/>
      <c r="P96" s="33"/>
      <c r="Q96" s="33"/>
      <c r="R96" s="33"/>
      <c r="S96" s="33"/>
      <c r="T96" s="33"/>
    </row>
    <row r="97" ht="15.75" customHeight="1">
      <c r="A97" s="30">
        <v>96.0</v>
      </c>
      <c r="B97" s="31" t="s">
        <v>748</v>
      </c>
      <c r="C97" s="32" t="s">
        <v>1426</v>
      </c>
      <c r="D97" s="33" t="s">
        <v>1387</v>
      </c>
      <c r="E97" s="33" t="s">
        <v>1480</v>
      </c>
      <c r="F97" s="33" t="str">
        <f t="shared" si="1"/>
        <v>- Integridad: Modificación de datos de aplicación: Al igual que es posible leer información sensible, también es posible realizar cambios o incluso borrar esta información con un ataque de inyección SQL.</v>
      </c>
      <c r="G97" s="33"/>
      <c r="H97" s="33"/>
      <c r="I97" s="33"/>
      <c r="J97" s="33"/>
      <c r="K97" s="33"/>
      <c r="L97" s="33"/>
      <c r="M97" s="33"/>
      <c r="N97" s="33"/>
      <c r="O97" s="33"/>
      <c r="P97" s="33"/>
      <c r="Q97" s="33"/>
      <c r="R97" s="33"/>
      <c r="S97" s="33"/>
      <c r="T97" s="33"/>
    </row>
    <row r="98" ht="15.75" customHeight="1">
      <c r="A98" s="30">
        <v>97.0</v>
      </c>
      <c r="B98" s="31" t="s">
        <v>854</v>
      </c>
      <c r="C98" s="32" t="s">
        <v>1442</v>
      </c>
      <c r="D98" s="33" t="s">
        <v>1481</v>
      </c>
      <c r="E98" s="33" t="s">
        <v>1482</v>
      </c>
      <c r="F98" s="33" t="str">
        <f t="shared" si="1"/>
        <v>- Otro: Degradación de calidad: El atacante está utilizando una función que no se actualiza</v>
      </c>
      <c r="G98" s="33"/>
      <c r="H98" s="33"/>
      <c r="I98" s="33"/>
      <c r="J98" s="33"/>
      <c r="K98" s="33"/>
      <c r="L98" s="33"/>
      <c r="M98" s="33"/>
      <c r="N98" s="33"/>
      <c r="O98" s="33"/>
      <c r="P98" s="33"/>
      <c r="Q98" s="33"/>
      <c r="R98" s="33"/>
      <c r="S98" s="33"/>
      <c r="T98" s="33"/>
    </row>
    <row r="99" ht="15.75" customHeight="1">
      <c r="A99" s="30">
        <v>98.0</v>
      </c>
      <c r="B99" s="31" t="s">
        <v>854</v>
      </c>
      <c r="C99" s="32" t="s">
        <v>1407</v>
      </c>
      <c r="D99" s="33" t="s">
        <v>1389</v>
      </c>
      <c r="E99" s="33" t="s">
        <v>1483</v>
      </c>
      <c r="F99" s="33" t="str">
        <f t="shared" si="1"/>
        <v>- Confidencialidad: Lectura de datos de aplicación: El atacante obtiene información de una respuesta de mensaje de error</v>
      </c>
      <c r="G99" s="33"/>
      <c r="H99" s="33"/>
      <c r="I99" s="33"/>
      <c r="J99" s="33"/>
      <c r="K99" s="33"/>
      <c r="L99" s="33"/>
      <c r="M99" s="33"/>
      <c r="N99" s="33"/>
      <c r="O99" s="33"/>
      <c r="P99" s="33"/>
      <c r="Q99" s="33"/>
      <c r="R99" s="33"/>
      <c r="S99" s="33"/>
      <c r="T99" s="33"/>
    </row>
    <row r="100" ht="15.75" customHeight="1">
      <c r="A100" s="30">
        <v>99.0</v>
      </c>
      <c r="B100" s="31" t="s">
        <v>748</v>
      </c>
      <c r="C100" s="32" t="s">
        <v>1426</v>
      </c>
      <c r="D100" s="33" t="s">
        <v>1371</v>
      </c>
      <c r="E100" s="35" t="s">
        <v>1484</v>
      </c>
      <c r="F100" s="33" t="str">
        <f t="shared" si="1"/>
        <v>- Integridad: Ejecución no autorizada de código o comandos: Si un usuario malintencionado inyecta un carácter (como un punto y coma) que delimita el final de un comando y el comienzo de otro, puede ser posible insertar un comando completamente nuevo y no relacionado que no estaba previsto que se ejecutara.</v>
      </c>
      <c r="G100" s="33"/>
      <c r="H100" s="33"/>
      <c r="I100" s="33"/>
      <c r="J100" s="33"/>
      <c r="K100" s="33"/>
      <c r="L100" s="33"/>
      <c r="M100" s="33"/>
      <c r="N100" s="33"/>
      <c r="O100" s="33"/>
      <c r="P100" s="33"/>
      <c r="Q100" s="33"/>
      <c r="R100" s="33"/>
      <c r="S100" s="33"/>
      <c r="T100" s="33"/>
    </row>
    <row r="101" ht="15.75" customHeight="1">
      <c r="A101" s="30">
        <v>100.0</v>
      </c>
      <c r="B101" s="31" t="s">
        <v>748</v>
      </c>
      <c r="C101" s="32" t="s">
        <v>1435</v>
      </c>
      <c r="D101" s="33" t="s">
        <v>1436</v>
      </c>
      <c r="E101" s="35" t="s">
        <v>1441</v>
      </c>
      <c r="F101" s="33" t="str">
        <f t="shared" si="1"/>
        <v>- No repudio: Ocultación de actividades: A menudo, las acciones realizadas por el código de control inyectado no se registran.</v>
      </c>
      <c r="G101" s="33"/>
      <c r="H101" s="33"/>
      <c r="I101" s="33"/>
      <c r="J101" s="33"/>
      <c r="K101" s="33"/>
      <c r="L101" s="33"/>
      <c r="M101" s="33"/>
      <c r="N101" s="33"/>
      <c r="O101" s="33"/>
      <c r="P101" s="33"/>
      <c r="Q101" s="33"/>
      <c r="R101" s="33"/>
      <c r="S101" s="33"/>
      <c r="T101" s="33"/>
    </row>
    <row r="102" ht="15.75" customHeight="1">
      <c r="A102" s="30">
        <v>101.0</v>
      </c>
      <c r="B102" s="31" t="s">
        <v>748</v>
      </c>
      <c r="C102" s="32" t="s">
        <v>1426</v>
      </c>
      <c r="D102" s="33" t="s">
        <v>1387</v>
      </c>
      <c r="E102" s="35" t="s">
        <v>1485</v>
      </c>
      <c r="F102" s="33" t="str">
        <f t="shared" si="1"/>
        <v>- Integridad: Modificación de datos de aplicación: Las comunicaciones entre componentes pueden modificarse de forma inesperada. Pueden ejecutarse comandos inesperados, eludiendo otros mecanismos de seguridad. Los datos entrantes pueden ser malinterpretados.</v>
      </c>
      <c r="G102" s="33"/>
      <c r="H102" s="33"/>
      <c r="I102" s="33"/>
      <c r="J102" s="33"/>
      <c r="K102" s="33"/>
      <c r="L102" s="33"/>
      <c r="M102" s="33"/>
      <c r="N102" s="33"/>
      <c r="O102" s="33"/>
      <c r="P102" s="33"/>
      <c r="Q102" s="33"/>
      <c r="R102" s="33"/>
      <c r="S102" s="33"/>
      <c r="T102" s="33"/>
    </row>
    <row r="103" ht="15.75" customHeight="1">
      <c r="A103" s="30">
        <v>102.0</v>
      </c>
      <c r="B103" s="36" t="s">
        <v>748</v>
      </c>
      <c r="C103" s="32" t="s">
        <v>1426</v>
      </c>
      <c r="D103" s="33" t="s">
        <v>1387</v>
      </c>
      <c r="E103" s="35" t="s">
        <v>1486</v>
      </c>
      <c r="F103" s="33" t="str">
        <f t="shared" si="1"/>
        <v>- Integridad: Modificación de datos de aplicación: Un atacante podría incluir entradas que modifiquen la consulta LDAP, lo que permitiría la ejecución de comandos o código no deseados, la lectura o modificación de datos confidenciales u otros comportamientos no deseados.</v>
      </c>
      <c r="G103" s="33"/>
      <c r="H103" s="33"/>
      <c r="I103" s="33"/>
      <c r="J103" s="33"/>
      <c r="K103" s="33"/>
      <c r="L103" s="33"/>
      <c r="M103" s="33"/>
      <c r="N103" s="33"/>
      <c r="O103" s="33"/>
      <c r="P103" s="33"/>
      <c r="Q103" s="33"/>
      <c r="R103" s="33"/>
      <c r="S103" s="33"/>
      <c r="T103" s="33"/>
    </row>
    <row r="104" ht="15.75" customHeight="1">
      <c r="A104" s="30">
        <v>103.0</v>
      </c>
      <c r="B104" s="31" t="s">
        <v>854</v>
      </c>
      <c r="C104" s="32" t="s">
        <v>1426</v>
      </c>
      <c r="D104" s="33" t="s">
        <v>1433</v>
      </c>
      <c r="E104" s="37" t="s">
        <v>1487</v>
      </c>
      <c r="F104" s="33" t="str">
        <f t="shared" si="1"/>
        <v>- Integridad: Estado inesperado: Un atacante podría manipular parámetros en la aplicación</v>
      </c>
      <c r="G104" s="33"/>
      <c r="H104" s="33"/>
      <c r="I104" s="33"/>
      <c r="J104" s="33"/>
      <c r="K104" s="33"/>
      <c r="L104" s="33"/>
      <c r="M104" s="33"/>
      <c r="N104" s="33"/>
      <c r="O104" s="33"/>
      <c r="P104" s="33"/>
      <c r="Q104" s="33"/>
      <c r="R104" s="33"/>
      <c r="S104" s="33"/>
      <c r="T104" s="33"/>
    </row>
    <row r="105" ht="15.75" customHeight="1">
      <c r="A105" s="30">
        <v>104.0</v>
      </c>
      <c r="B105" s="31" t="s">
        <v>854</v>
      </c>
      <c r="C105" s="32" t="s">
        <v>1407</v>
      </c>
      <c r="D105" s="33" t="s">
        <v>1387</v>
      </c>
      <c r="E105" s="35" t="s">
        <v>1488</v>
      </c>
      <c r="F105" s="33" t="str">
        <f t="shared" si="1"/>
        <v>- Confidencialidad: Modificación de datos de aplicación: Si el sitio web no impone una defensa adicional contra ataques CSRF, no utilizar los valores 'Lax' o 'Strict' podría aumentar el riesgo de exposición a ataques CSRF. La probabilidad de violación de la integridad es baja porque un ataque con éxito no depende únicamente de un atributo SameSite inseguro. Para realizar un ataque CSRF se deben cumplir muchas condiciones, como la falta de tokens CSRF, la ausencia de confirmaciones para acciones sensibles en el sitio web, una cabecera "simple" "Content-Type" en la petición HTTP y muchas más.</v>
      </c>
      <c r="G105" s="33"/>
      <c r="H105" s="33"/>
      <c r="I105" s="33"/>
      <c r="J105" s="33"/>
      <c r="K105" s="33"/>
      <c r="L105" s="33"/>
      <c r="M105" s="33"/>
      <c r="N105" s="33"/>
      <c r="O105" s="33"/>
      <c r="P105" s="33"/>
      <c r="Q105" s="33"/>
      <c r="R105" s="33"/>
      <c r="S105" s="33"/>
      <c r="T105" s="33"/>
    </row>
    <row r="106" ht="15.75" customHeight="1">
      <c r="A106" s="30">
        <v>105.0</v>
      </c>
      <c r="B106" s="31" t="s">
        <v>854</v>
      </c>
      <c r="C106" s="32" t="s">
        <v>1361</v>
      </c>
      <c r="D106" s="33" t="s">
        <v>1362</v>
      </c>
      <c r="E106" s="33" t="s">
        <v>1489</v>
      </c>
      <c r="F106" s="33" t="str">
        <f t="shared" si="1"/>
        <v>- Control de acceso: Bypass de mecanismo de protección: Un atacante podría permanecer registrado durante mucho tiempo, lo que podría reutilizar ID antiguos o eliminados y referencias directas.</v>
      </c>
      <c r="G106" s="33"/>
      <c r="H106" s="33"/>
      <c r="I106" s="33"/>
      <c r="J106" s="33"/>
      <c r="K106" s="33"/>
      <c r="L106" s="33"/>
      <c r="M106" s="33"/>
      <c r="N106" s="33"/>
      <c r="O106" s="33"/>
      <c r="P106" s="33"/>
      <c r="Q106" s="33"/>
      <c r="R106" s="33"/>
      <c r="S106" s="33"/>
      <c r="T106" s="33"/>
    </row>
    <row r="107" ht="15.75" customHeight="1">
      <c r="A107" s="30">
        <v>106.0</v>
      </c>
      <c r="B107" s="31" t="s">
        <v>854</v>
      </c>
      <c r="C107" s="32" t="s">
        <v>1361</v>
      </c>
      <c r="D107" s="33" t="s">
        <v>1373</v>
      </c>
      <c r="E107" s="33" t="s">
        <v>1490</v>
      </c>
      <c r="F107" s="33" t="str">
        <f t="shared" si="1"/>
        <v>- Control de acceso: Obtención de privilegios o suplantación de identidad: La aplicación no invalida ningún identificador de sesión existente y da a un atacante la oportunidad de robar sesiones autenticadas.</v>
      </c>
      <c r="G107" s="33"/>
      <c r="H107" s="33"/>
      <c r="I107" s="33"/>
      <c r="J107" s="33"/>
      <c r="K107" s="33"/>
      <c r="L107" s="33"/>
      <c r="M107" s="33"/>
      <c r="N107" s="33"/>
      <c r="O107" s="33"/>
      <c r="P107" s="33"/>
      <c r="Q107" s="33"/>
      <c r="R107" s="33"/>
      <c r="S107" s="33"/>
      <c r="T107" s="33"/>
    </row>
    <row r="108" ht="15.75" customHeight="1">
      <c r="A108" s="30">
        <v>107.0</v>
      </c>
      <c r="B108" s="31" t="s">
        <v>748</v>
      </c>
      <c r="C108" s="32" t="s">
        <v>1361</v>
      </c>
      <c r="D108" s="33" t="s">
        <v>1373</v>
      </c>
      <c r="E108" s="33" t="s">
        <v>1491</v>
      </c>
      <c r="F108" s="33" t="str">
        <f t="shared" si="1"/>
        <v>- Control de acceso: Obtención de privilegios o suplantación de identidad: La confianza puede asignarse a una entidad que no es quien dice ser.</v>
      </c>
      <c r="G108" s="33"/>
      <c r="H108" s="33"/>
      <c r="I108" s="33"/>
      <c r="J108" s="33"/>
      <c r="K108" s="33"/>
      <c r="L108" s="33"/>
      <c r="M108" s="33"/>
      <c r="N108" s="33"/>
      <c r="O108" s="33"/>
      <c r="P108" s="33"/>
      <c r="Q108" s="33"/>
      <c r="R108" s="33"/>
      <c r="S108" s="33"/>
      <c r="T108" s="33"/>
    </row>
    <row r="109" ht="15.75" customHeight="1">
      <c r="A109" s="30">
        <v>108.0</v>
      </c>
      <c r="B109" s="31" t="s">
        <v>854</v>
      </c>
      <c r="C109" s="32" t="s">
        <v>1361</v>
      </c>
      <c r="D109" s="33" t="s">
        <v>1362</v>
      </c>
      <c r="E109" s="33" t="s">
        <v>1492</v>
      </c>
      <c r="F109" s="33" t="str">
        <f t="shared" si="1"/>
        <v>- Control de acceso: Bypass de mecanismo de protección: La aplicación no utiliza o utiliza incorrectamente un mecanismo de protección que proporciona defensa suficiente contra ataques dirigidos contra el producto.</v>
      </c>
      <c r="G109" s="33"/>
      <c r="H109" s="33"/>
      <c r="I109" s="33"/>
      <c r="J109" s="33"/>
      <c r="K109" s="33"/>
      <c r="L109" s="33"/>
      <c r="M109" s="33"/>
      <c r="N109" s="33"/>
      <c r="O109" s="33"/>
      <c r="P109" s="33"/>
      <c r="Q109" s="33"/>
      <c r="R109" s="33"/>
      <c r="S109" s="33"/>
      <c r="T109" s="33"/>
    </row>
    <row r="110" ht="15.75" customHeight="1">
      <c r="A110" s="30">
        <v>109.0</v>
      </c>
      <c r="B110" s="31" t="s">
        <v>854</v>
      </c>
      <c r="C110" s="32" t="s">
        <v>1361</v>
      </c>
      <c r="D110" s="33" t="s">
        <v>1362</v>
      </c>
      <c r="E110" s="33" t="s">
        <v>1493</v>
      </c>
      <c r="F110" s="33" t="str">
        <f t="shared" si="1"/>
        <v>- Control de acceso: Bypass de mecanismo de protección: El atacante puede utilizar una ruta o canal alternativo que no requiera autenticación.</v>
      </c>
      <c r="G110" s="33"/>
      <c r="H110" s="33"/>
      <c r="I110" s="33"/>
      <c r="J110" s="33"/>
      <c r="K110" s="33"/>
      <c r="L110" s="33"/>
      <c r="M110" s="33"/>
      <c r="N110" s="33"/>
      <c r="O110" s="33"/>
      <c r="P110" s="33"/>
      <c r="Q110" s="33"/>
      <c r="R110" s="33"/>
      <c r="S110" s="33"/>
      <c r="T110" s="33"/>
    </row>
    <row r="111" ht="15.75" customHeight="1">
      <c r="A111" s="30">
        <v>110.0</v>
      </c>
      <c r="B111" s="31" t="s">
        <v>748</v>
      </c>
      <c r="C111" s="32" t="s">
        <v>1361</v>
      </c>
      <c r="D111" s="33" t="s">
        <v>1362</v>
      </c>
      <c r="E111" s="33" t="s">
        <v>1494</v>
      </c>
      <c r="F111" s="33" t="str">
        <f t="shared" si="1"/>
        <v>- Control de acceso: Bypass de mecanismo de protección: Cuando la autorización, autenticación u otro mecanismo de protección se basa en entidades CAPTCHA para garantizar que sólo los actores humanos pueden acceder a cierta funcionalidad, entonces un atacante automatizado como un bot puede acceder a la funcionalidad restringida adivinando el CAPTCHA.</v>
      </c>
      <c r="G111" s="33"/>
      <c r="H111" s="33"/>
      <c r="I111" s="33"/>
      <c r="J111" s="33"/>
      <c r="K111" s="33"/>
      <c r="L111" s="33"/>
      <c r="M111" s="33"/>
      <c r="N111" s="33"/>
      <c r="O111" s="33"/>
      <c r="P111" s="33"/>
      <c r="Q111" s="33"/>
      <c r="R111" s="33"/>
      <c r="S111" s="33"/>
      <c r="T111" s="33"/>
    </row>
    <row r="112" ht="15.75" customHeight="1">
      <c r="A112" s="30">
        <v>111.0</v>
      </c>
      <c r="B112" s="31" t="s">
        <v>748</v>
      </c>
      <c r="C112" s="32" t="s">
        <v>1391</v>
      </c>
      <c r="D112" s="33" t="s">
        <v>1400</v>
      </c>
      <c r="E112" s="33" t="s">
        <v>1495</v>
      </c>
      <c r="F112" s="33" t="str">
        <f t="shared" si="1"/>
        <v>- Disponibilidad: DoS: Consumo de recursos (Otros): Los usuarios podrían ser bloqueados de sus cuentas.</v>
      </c>
      <c r="G112" s="33"/>
      <c r="H112" s="33"/>
      <c r="I112" s="33"/>
      <c r="J112" s="33"/>
      <c r="K112" s="33"/>
      <c r="L112" s="33"/>
      <c r="M112" s="33"/>
      <c r="N112" s="33"/>
      <c r="O112" s="33"/>
      <c r="P112" s="33"/>
      <c r="Q112" s="33"/>
      <c r="R112" s="33"/>
      <c r="S112" s="33"/>
      <c r="T112" s="33"/>
    </row>
    <row r="113" ht="15.75" customHeight="1">
      <c r="A113" s="30">
        <v>112.0</v>
      </c>
      <c r="B113" s="31"/>
      <c r="C113" s="32"/>
      <c r="D113" s="33"/>
      <c r="E113" s="33"/>
      <c r="F113" s="33"/>
      <c r="G113" s="33"/>
      <c r="H113" s="33"/>
      <c r="I113" s="33"/>
      <c r="J113" s="33"/>
      <c r="K113" s="33"/>
      <c r="L113" s="33"/>
      <c r="M113" s="33"/>
      <c r="N113" s="33"/>
      <c r="O113" s="33"/>
      <c r="P113" s="33"/>
      <c r="Q113" s="33"/>
      <c r="R113" s="33"/>
      <c r="S113" s="33"/>
      <c r="T113" s="33"/>
    </row>
    <row r="114" ht="15.75" customHeight="1">
      <c r="A114" s="30">
        <v>113.0</v>
      </c>
      <c r="B114" s="31"/>
      <c r="C114" s="32"/>
      <c r="D114" s="33"/>
      <c r="E114" s="33"/>
      <c r="F114" s="33"/>
      <c r="G114" s="33"/>
      <c r="H114" s="33"/>
      <c r="I114" s="33"/>
      <c r="J114" s="33"/>
      <c r="K114" s="33"/>
      <c r="L114" s="33"/>
      <c r="M114" s="33"/>
      <c r="N114" s="33"/>
      <c r="O114" s="33"/>
      <c r="P114" s="33"/>
      <c r="Q114" s="33"/>
      <c r="R114" s="33"/>
      <c r="S114" s="33"/>
      <c r="T114" s="33"/>
    </row>
    <row r="115" ht="15.75" customHeight="1">
      <c r="A115" s="30">
        <v>114.0</v>
      </c>
      <c r="B115" s="31"/>
      <c r="C115" s="32"/>
      <c r="D115" s="33"/>
      <c r="E115" s="33"/>
      <c r="F115" s="33"/>
      <c r="G115" s="33"/>
      <c r="H115" s="33"/>
      <c r="I115" s="33"/>
      <c r="J115" s="33"/>
      <c r="K115" s="33"/>
      <c r="L115" s="33"/>
      <c r="M115" s="33"/>
      <c r="N115" s="33"/>
      <c r="O115" s="33"/>
      <c r="P115" s="33"/>
      <c r="Q115" s="33"/>
      <c r="R115" s="33"/>
      <c r="S115" s="33"/>
      <c r="T115" s="33"/>
    </row>
    <row r="116" ht="15.75" customHeight="1">
      <c r="A116" s="30">
        <v>115.0</v>
      </c>
      <c r="B116" s="31"/>
      <c r="C116" s="32"/>
      <c r="D116" s="33"/>
      <c r="E116" s="33"/>
      <c r="F116" s="33"/>
      <c r="G116" s="33"/>
      <c r="H116" s="33"/>
      <c r="I116" s="33"/>
      <c r="J116" s="33"/>
      <c r="K116" s="33"/>
      <c r="L116" s="33"/>
      <c r="M116" s="33"/>
      <c r="N116" s="33"/>
      <c r="O116" s="33"/>
      <c r="P116" s="33"/>
      <c r="Q116" s="33"/>
      <c r="R116" s="33"/>
      <c r="S116" s="33"/>
      <c r="T116" s="33"/>
    </row>
    <row r="117" ht="15.75" customHeight="1">
      <c r="A117" s="30"/>
      <c r="B117" s="31"/>
      <c r="C117" s="32"/>
      <c r="D117" s="33"/>
      <c r="E117" s="33"/>
      <c r="F117" s="33"/>
      <c r="G117" s="33"/>
      <c r="H117" s="33"/>
      <c r="I117" s="33"/>
      <c r="J117" s="33"/>
      <c r="K117" s="33"/>
      <c r="L117" s="33"/>
      <c r="M117" s="33"/>
      <c r="N117" s="33"/>
      <c r="O117" s="33"/>
      <c r="P117" s="33"/>
      <c r="Q117" s="33"/>
      <c r="R117" s="33"/>
      <c r="S117" s="33"/>
      <c r="T117" s="33"/>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