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A\Downloads\"/>
    </mc:Choice>
  </mc:AlternateContent>
  <bookViews>
    <workbookView xWindow="0" yWindow="0" windowWidth="15345" windowHeight="4650"/>
  </bookViews>
  <sheets>
    <sheet name="исходная матрица" sheetId="1" r:id="rId1"/>
    <sheet name="ЛР1" sheetId="2" r:id="rId2"/>
    <sheet name="ЛР2" sheetId="3" r:id="rId3"/>
    <sheet name="Ковариация" sheetId="4" r:id="rId4"/>
    <sheet name="Корреляция" sheetId="5" r:id="rId5"/>
    <sheet name="ЛР3" sheetId="6" r:id="rId6"/>
    <sheet name="ЛР4" sheetId="7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6" i="7" l="1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L95" i="7"/>
  <c r="K95" i="7"/>
  <c r="J95" i="7"/>
  <c r="I95" i="7"/>
  <c r="H95" i="7"/>
  <c r="G95" i="7"/>
  <c r="F95" i="7"/>
  <c r="E95" i="7"/>
  <c r="D95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H72" i="7"/>
  <c r="G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72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46" i="7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" i="7"/>
  <c r="C35" i="7" l="1"/>
  <c r="D35" i="7"/>
  <c r="E35" i="7"/>
  <c r="F35" i="7"/>
  <c r="G35" i="7"/>
  <c r="H35" i="7"/>
  <c r="I35" i="7"/>
  <c r="J35" i="7"/>
  <c r="K35" i="7"/>
  <c r="L35" i="7"/>
  <c r="M35" i="7"/>
  <c r="N35" i="7"/>
  <c r="O35" i="7"/>
  <c r="B35" i="7"/>
  <c r="C34" i="7"/>
  <c r="D34" i="7"/>
  <c r="E34" i="7"/>
  <c r="F34" i="7"/>
  <c r="E40" i="7" s="1"/>
  <c r="G34" i="7"/>
  <c r="H34" i="7"/>
  <c r="I34" i="7"/>
  <c r="J34" i="7"/>
  <c r="K34" i="7"/>
  <c r="L34" i="7"/>
  <c r="M34" i="7"/>
  <c r="N34" i="7"/>
  <c r="O34" i="7"/>
  <c r="B34" i="7"/>
  <c r="B33" i="7"/>
  <c r="E38" i="7"/>
  <c r="E37" i="7"/>
  <c r="E36" i="7"/>
  <c r="B38" i="7"/>
  <c r="B37" i="7"/>
  <c r="B36" i="7"/>
  <c r="B39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B32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B29" i="7"/>
  <c r="C32" i="2"/>
  <c r="C31" i="2"/>
  <c r="C30" i="2"/>
  <c r="B30" i="7"/>
  <c r="B31" i="7" s="1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" i="7"/>
  <c r="R2" i="7"/>
  <c r="O28" i="7"/>
  <c r="M28" i="7"/>
  <c r="K28" i="7"/>
  <c r="H28" i="7"/>
  <c r="G28" i="7"/>
  <c r="D28" i="7"/>
  <c r="C28" i="7"/>
  <c r="O27" i="7"/>
  <c r="N27" i="7"/>
  <c r="N28" i="7" s="1"/>
  <c r="M27" i="7"/>
  <c r="L27" i="7"/>
  <c r="L28" i="7" s="1"/>
  <c r="K27" i="7"/>
  <c r="J27" i="7"/>
  <c r="J28" i="7" s="1"/>
  <c r="I27" i="7"/>
  <c r="I28" i="7" s="1"/>
  <c r="H27" i="7"/>
  <c r="G27" i="7"/>
  <c r="F27" i="7"/>
  <c r="F28" i="7" s="1"/>
  <c r="E27" i="7"/>
  <c r="E28" i="7" s="1"/>
  <c r="D27" i="7"/>
  <c r="C27" i="7"/>
  <c r="B27" i="7"/>
  <c r="B28" i="7" s="1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P2" i="7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03" i="6"/>
  <c r="C201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03" i="6"/>
  <c r="C197" i="6"/>
  <c r="C196" i="6"/>
  <c r="C195" i="6"/>
  <c r="B195" i="6"/>
  <c r="B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E166" i="6"/>
  <c r="D166" i="6"/>
  <c r="C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37" i="6"/>
  <c r="E138" i="6"/>
  <c r="E139" i="6"/>
  <c r="C137" i="6" s="1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37" i="6"/>
  <c r="B137" i="6"/>
  <c r="C128" i="6"/>
  <c r="D120" i="6"/>
  <c r="E120" i="6"/>
  <c r="C123" i="6" s="1"/>
  <c r="C124" i="6" s="1"/>
  <c r="F120" i="6"/>
  <c r="G120" i="6"/>
  <c r="H120" i="6"/>
  <c r="I120" i="6"/>
  <c r="J120" i="6"/>
  <c r="K120" i="6"/>
  <c r="L120" i="6"/>
  <c r="M120" i="6"/>
  <c r="N120" i="6"/>
  <c r="O120" i="6"/>
  <c r="P120" i="6"/>
  <c r="C120" i="6"/>
  <c r="C130" i="6"/>
  <c r="C122" i="6"/>
  <c r="C113" i="6"/>
  <c r="D113" i="6"/>
  <c r="E113" i="6"/>
  <c r="F113" i="6"/>
  <c r="B114" i="6" s="1"/>
  <c r="B115" i="6" s="1"/>
  <c r="G113" i="6"/>
  <c r="H113" i="6"/>
  <c r="I113" i="6"/>
  <c r="J113" i="6"/>
  <c r="K113" i="6"/>
  <c r="L113" i="6"/>
  <c r="M113" i="6"/>
  <c r="N113" i="6"/>
  <c r="O113" i="6"/>
  <c r="B113" i="6"/>
  <c r="E92" i="6"/>
  <c r="E93" i="6" s="1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R66" i="6"/>
  <c r="Q66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D60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P3" i="6"/>
  <c r="P2" i="6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B36" i="3"/>
  <c r="B34" i="3"/>
  <c r="D35" i="3"/>
  <c r="E35" i="3"/>
  <c r="F35" i="3"/>
  <c r="G35" i="3"/>
  <c r="H35" i="3"/>
  <c r="I35" i="3"/>
  <c r="J35" i="3"/>
  <c r="K35" i="3"/>
  <c r="L35" i="3"/>
  <c r="M35" i="3"/>
  <c r="N35" i="3"/>
  <c r="O35" i="3"/>
  <c r="C35" i="3"/>
  <c r="B35" i="3"/>
  <c r="C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B32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B28" i="3"/>
  <c r="C29" i="2"/>
  <c r="O32" i="3"/>
  <c r="D32" i="3"/>
  <c r="E32" i="3"/>
  <c r="F32" i="3"/>
  <c r="G32" i="3"/>
  <c r="H32" i="3"/>
  <c r="I32" i="3"/>
  <c r="J32" i="3"/>
  <c r="K32" i="3"/>
  <c r="L32" i="3"/>
  <c r="M32" i="3"/>
  <c r="N32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5" i="3"/>
  <c r="S5" i="3"/>
  <c r="S4" i="3"/>
  <c r="S3" i="3"/>
  <c r="C34" i="3"/>
  <c r="O15" i="4"/>
  <c r="N14" i="4"/>
  <c r="M13" i="4"/>
  <c r="L12" i="4"/>
  <c r="K11" i="4"/>
  <c r="J10" i="4"/>
  <c r="I9" i="4"/>
  <c r="H8" i="4"/>
  <c r="G7" i="4"/>
  <c r="F6" i="4"/>
  <c r="E5" i="4"/>
  <c r="D4" i="4"/>
  <c r="C3" i="4"/>
  <c r="B2" i="4"/>
  <c r="E39" i="7" l="1"/>
  <c r="K34" i="3"/>
  <c r="D34" i="3"/>
  <c r="L34" i="3"/>
  <c r="G34" i="3"/>
  <c r="O34" i="3"/>
  <c r="H34" i="3"/>
  <c r="E34" i="3"/>
  <c r="I34" i="3"/>
  <c r="F34" i="3"/>
  <c r="J34" i="3"/>
  <c r="N34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M34" i="3" l="1"/>
  <c r="C28" i="2" l="1"/>
  <c r="F28" i="2"/>
  <c r="D28" i="2"/>
  <c r="D29" i="2" s="1"/>
  <c r="G28" i="2"/>
  <c r="E28" i="2"/>
  <c r="E29" i="2" s="1"/>
  <c r="H28" i="2"/>
  <c r="H29" i="2" s="1"/>
  <c r="I28" i="2"/>
  <c r="I29" i="2" s="1"/>
  <c r="K28" i="2"/>
  <c r="J28" i="2"/>
  <c r="O28" i="2"/>
  <c r="M28" i="2"/>
  <c r="M29" i="2" s="1"/>
  <c r="L28" i="2"/>
  <c r="L29" i="2" s="1"/>
  <c r="P28" i="2"/>
  <c r="P29" i="2" s="1"/>
  <c r="N28" i="2"/>
  <c r="Q11" i="2"/>
  <c r="Q6" i="2"/>
  <c r="Q17" i="2"/>
  <c r="Q23" i="2"/>
  <c r="Q26" i="2"/>
  <c r="Q4" i="2"/>
  <c r="Q13" i="2"/>
  <c r="Q27" i="2"/>
  <c r="Q18" i="2"/>
  <c r="Q7" i="2"/>
  <c r="Q8" i="2"/>
  <c r="Q3" i="2"/>
  <c r="Q12" i="2"/>
  <c r="Q24" i="2"/>
  <c r="Q19" i="2"/>
  <c r="Q5" i="2"/>
  <c r="Q21" i="2"/>
  <c r="Q14" i="2"/>
  <c r="Q15" i="2"/>
  <c r="Q16" i="2"/>
  <c r="Q9" i="2"/>
  <c r="Q25" i="2"/>
  <c r="Q22" i="2"/>
  <c r="Q20" i="2"/>
  <c r="Q10" i="2"/>
  <c r="P31" i="2" l="1"/>
  <c r="P32" i="2" s="1"/>
  <c r="E31" i="2"/>
  <c r="E32" i="2" s="1"/>
  <c r="M31" i="2"/>
  <c r="M32" i="2" s="1"/>
  <c r="I31" i="2"/>
  <c r="I32" i="2" s="1"/>
  <c r="D31" i="2"/>
  <c r="D32" i="2" s="1"/>
  <c r="M30" i="2"/>
  <c r="I30" i="2"/>
  <c r="E30" i="2"/>
  <c r="C51" i="2" a="1"/>
  <c r="C72" i="2"/>
  <c r="C73" i="2" s="1"/>
  <c r="C74" i="2" s="1"/>
  <c r="C69" i="2"/>
  <c r="C68" i="2"/>
  <c r="C70" i="2"/>
  <c r="P30" i="2"/>
  <c r="L30" i="2"/>
  <c r="L31" i="2" s="1"/>
  <c r="L32" i="2" s="1"/>
  <c r="H30" i="2"/>
  <c r="H31" i="2" s="1"/>
  <c r="H32" i="2" s="1"/>
  <c r="D30" i="2"/>
  <c r="K29" i="2"/>
  <c r="G29" i="2"/>
  <c r="O29" i="2"/>
  <c r="N29" i="2"/>
  <c r="J29" i="2"/>
  <c r="F29" i="2"/>
  <c r="F30" i="2" l="1"/>
  <c r="F31" i="2" s="1"/>
  <c r="F32" i="2" s="1"/>
  <c r="O30" i="2"/>
  <c r="O31" i="2" s="1"/>
  <c r="O32" i="2" s="1"/>
  <c r="C54" i="2"/>
  <c r="C58" i="2"/>
  <c r="C62" i="2"/>
  <c r="C51" i="2"/>
  <c r="C55" i="2"/>
  <c r="C59" i="2"/>
  <c r="C63" i="2"/>
  <c r="C52" i="2"/>
  <c r="C56" i="2"/>
  <c r="C60" i="2"/>
  <c r="C64" i="2"/>
  <c r="C53" i="2"/>
  <c r="C57" i="2"/>
  <c r="C61" i="2"/>
  <c r="C65" i="2"/>
  <c r="J30" i="2"/>
  <c r="J31" i="2" s="1"/>
  <c r="J32" i="2" s="1"/>
  <c r="G31" i="2"/>
  <c r="G32" i="2" s="1"/>
  <c r="G30" i="2"/>
  <c r="N30" i="2"/>
  <c r="N31" i="2" s="1"/>
  <c r="N32" i="2" s="1"/>
  <c r="K31" i="2"/>
  <c r="K32" i="2" s="1"/>
  <c r="K30" i="2"/>
</calcChain>
</file>

<file path=xl/sharedStrings.xml><?xml version="1.0" encoding="utf-8"?>
<sst xmlns="http://schemas.openxmlformats.org/spreadsheetml/2006/main" count="141" uniqueCount="110">
  <si>
    <t>Задания</t>
  </si>
  <si>
    <t>Обучающиеся</t>
  </si>
  <si>
    <t>X_i</t>
  </si>
  <si>
    <t>R_j</t>
  </si>
  <si>
    <t>W_j</t>
  </si>
  <si>
    <t>p_j</t>
  </si>
  <si>
    <t>q_j</t>
  </si>
  <si>
    <t>pj * qj</t>
  </si>
  <si>
    <t>удаляем  столбцы 1,3,4,5,16</t>
  </si>
  <si>
    <t>ЧАСТОТА</t>
  </si>
  <si>
    <t>МОДА</t>
  </si>
  <si>
    <t>МЕДИАНА</t>
  </si>
  <si>
    <t>СР.АРФ</t>
  </si>
  <si>
    <t>𝜎^2</t>
  </si>
  <si>
    <t>𝜎</t>
  </si>
  <si>
    <t>3𝜎</t>
  </si>
  <si>
    <t>ВЫВОД: в первом приближении можно считать эмпирическое распределение нормальным.</t>
  </si>
  <si>
    <t>Описание линейной связи</t>
  </si>
  <si>
    <t>Величина r_xy</t>
  </si>
  <si>
    <t>Сильная корреляция</t>
  </si>
  <si>
    <t>Близкая к сильной</t>
  </si>
  <si>
    <t>Близкая к слабой корреляции</t>
  </si>
  <si>
    <t>Нет связи или близкая к нулевой связь</t>
  </si>
  <si>
    <t>Слабая обратная связь</t>
  </si>
  <si>
    <t>Близкая к сильной обратной связи</t>
  </si>
  <si>
    <t>Сильная обратная связь</t>
  </si>
  <si>
    <t>Бисериальные коэффициенты</t>
  </si>
  <si>
    <t>x_1</t>
  </si>
  <si>
    <t>x_0</t>
  </si>
  <si>
    <t>(x_1) - (x_0)</t>
  </si>
  <si>
    <t>r_pb</t>
  </si>
  <si>
    <t>уравнение регресии</t>
  </si>
  <si>
    <t>хср</t>
  </si>
  <si>
    <t>уср</t>
  </si>
  <si>
    <t>x</t>
  </si>
  <si>
    <t>y</t>
  </si>
  <si>
    <t>rху</t>
  </si>
  <si>
    <t>y=0,52(x-0,76)+0,84</t>
  </si>
  <si>
    <t xml:space="preserve"> Выводы: в нашем примере отрицательной корреляцией отличаются задания 1,2,4,6,7,9,10,11,12,13,14.</t>
  </si>
  <si>
    <t xml:space="preserve"> Обращает на себя внимание то, что отрицательная корреляция у заданий 2,3,10 наблюдается именно </t>
  </si>
  <si>
    <t>с заданием 1, у заданий 4,9,10, наблюдается с заданием 2, у заданий 3,,11,12 с заданием 4,у задий</t>
  </si>
  <si>
    <t xml:space="preserve"> 1,2,6,7 с задинем 10, у заданий 9,12,13 с занием 14. Из этого следует, что проблематичным является</t>
  </si>
  <si>
    <t xml:space="preserve"> задания 1,2,4,10,14. В пользу этого свидетельствует низкая корреляция с индивидуальными баллами </t>
  </si>
  <si>
    <t>испытуемых . Задание 1,2,4,10,14. следует удалить из теста.</t>
  </si>
  <si>
    <t>2) Проверить тест на надежность, используя различные подходы:</t>
  </si>
  <si>
    <t>a) рассчитать коэффициент надежности для двукратного тестирования.</t>
  </si>
  <si>
    <t xml:space="preserve"> коэф. надежности</t>
  </si>
  <si>
    <t>Вывод: хорошая корреляция, тест обладает высокой надежностью.</t>
  </si>
  <si>
    <t>b) метод расщепления на четные и нечетные задания, для коррекции использовать формулу Спирмена-Брауна.</t>
  </si>
  <si>
    <t>коэф. Надежности</t>
  </si>
  <si>
    <t>r_t</t>
  </si>
  <si>
    <t>r'_t</t>
  </si>
  <si>
    <t>Вывод: хорошая корреляция, значит, тест обладает высокой надежностью.</t>
  </si>
  <si>
    <t>четные</t>
  </si>
  <si>
    <t>нечетные</t>
  </si>
  <si>
    <t>c) средний коэффициент корреляции всех заданий между собой.</t>
  </si>
  <si>
    <t xml:space="preserve">ср. R </t>
  </si>
  <si>
    <t>Вывод: тест обладает высокой надежностью</t>
  </si>
  <si>
    <t>ср. r_xy</t>
  </si>
  <si>
    <t>d) метод Кьюдера – Ричардсона.</t>
  </si>
  <si>
    <t>M</t>
  </si>
  <si>
    <t>σ^2</t>
  </si>
  <si>
    <t>сумм p q</t>
  </si>
  <si>
    <t>Вывод: тест обладает высокой надежностью.</t>
  </si>
  <si>
    <t xml:space="preserve">3) Вычислить длину теста, если необходимо достигнуть надежности 0,865. </t>
  </si>
  <si>
    <t>r_tk</t>
  </si>
  <si>
    <t>k</t>
  </si>
  <si>
    <t>4) Определить истинный балл каждого испытуемого, используя регрессионное уравнение.</t>
  </si>
  <si>
    <t>Вывод: чтобы добиться надежности 0,865 необходимо увеличить тест в 2,646 раза.</t>
  </si>
  <si>
    <t>ср. бал X</t>
  </si>
  <si>
    <t>T_i</t>
  </si>
  <si>
    <t>r_t:</t>
  </si>
  <si>
    <t>Влияние надежности теста на истинный балл</t>
  </si>
  <si>
    <t>5) Стандартная ошибка измерения.</t>
  </si>
  <si>
    <t>s_E</t>
  </si>
  <si>
    <t>6) Построить доверительный интервал для истинного балла каждого испытуемого.</t>
  </si>
  <si>
    <t>σ*S_i</t>
  </si>
  <si>
    <t>№ испытуемых</t>
  </si>
  <si>
    <t>мин</t>
  </si>
  <si>
    <t>макс</t>
  </si>
  <si>
    <t>p_i</t>
  </si>
  <si>
    <t>q_i</t>
  </si>
  <si>
    <t>θ</t>
  </si>
  <si>
    <t>θ^2</t>
  </si>
  <si>
    <t>S_E (θ_i )</t>
  </si>
  <si>
    <t>β</t>
  </si>
  <si>
    <t>β^2</t>
  </si>
  <si>
    <t>β_j</t>
  </si>
  <si>
    <t>S_E (β_j )</t>
  </si>
  <si>
    <t>∑ (θ^2)</t>
  </si>
  <si>
    <t>∑ (β^2)</t>
  </si>
  <si>
    <t>ср. θ</t>
  </si>
  <si>
    <t>ср. β</t>
  </si>
  <si>
    <t>S_θ</t>
  </si>
  <si>
    <t>S_ β</t>
  </si>
  <si>
    <t>a_θ</t>
  </si>
  <si>
    <t>a_ β</t>
  </si>
  <si>
    <t>∑ (β_j)</t>
  </si>
  <si>
    <t>Так задания с положительными Bi больше чем с отрицательными .</t>
  </si>
  <si>
    <t>Данный тест  не сбалансирован, содержит больше трудных заданий</t>
  </si>
  <si>
    <t>Построение характеристических кривых для заданий теста (ICC).</t>
  </si>
  <si>
    <t xml:space="preserve"> θ</t>
  </si>
  <si>
    <t>2,3,12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</si>
  <si>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Строим график характеристических кривых испытуемых (PCC).</t>
    </r>
  </si>
  <si>
    <t>2,3,24,25</t>
  </si>
  <si>
    <t>4-7,23</t>
  </si>
  <si>
    <t>8-10,21,22</t>
  </si>
  <si>
    <t>11-14,19,20</t>
  </si>
  <si>
    <t>15-18</t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</si>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</sst>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3" borderId="0" xfId="0" applyFill="1"/>
    <xf numFmtId="0" fontId="0" fillId="2" borderId="1" xfId="0" applyFill="1" applyBorder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/>
    <xf numFmtId="0" fontId="1" fillId="0" borderId="0" xfId="0" applyFont="1" applyFill="1"/>
    <xf numFmtId="0" fontId="0" fillId="0" borderId="0" xfId="0" applyFill="1"/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Fill="1" applyAlignment="1"/>
    <xf numFmtId="0" fontId="4" fillId="0" borderId="0" xfId="0" applyFont="1" applyFill="1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64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4" fontId="0" fillId="0" borderId="0" xfId="0" applyNumberFormat="1" applyFill="1"/>
    <xf numFmtId="164" fontId="0" fillId="0" borderId="1" xfId="0" applyNumberFormat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164" fontId="0" fillId="0" borderId="13" xfId="0" applyNumberFormat="1" applyFill="1" applyBorder="1" applyAlignment="1">
      <alignment horizontal="center"/>
    </xf>
    <xf numFmtId="0" fontId="0" fillId="0" borderId="14" xfId="0" applyBorder="1"/>
    <xf numFmtId="164" fontId="0" fillId="0" borderId="15" xfId="0" applyNumberFormat="1" applyBorder="1"/>
    <xf numFmtId="0" fontId="0" fillId="0" borderId="16" xfId="0" applyBorder="1"/>
    <xf numFmtId="164" fontId="0" fillId="0" borderId="17" xfId="0" applyNumberFormat="1" applyBorder="1"/>
    <xf numFmtId="0" fontId="0" fillId="0" borderId="18" xfId="0" applyBorder="1"/>
    <xf numFmtId="164" fontId="0" fillId="0" borderId="19" xfId="0" applyNumberFormat="1" applyFill="1" applyBorder="1" applyAlignment="1">
      <alignment horizontal="center"/>
    </xf>
    <xf numFmtId="164" fontId="0" fillId="0" borderId="19" xfId="0" applyNumberFormat="1" applyBorder="1"/>
    <xf numFmtId="0" fontId="0" fillId="0" borderId="20" xfId="0" applyFill="1" applyBorder="1"/>
    <xf numFmtId="164" fontId="0" fillId="0" borderId="21" xfId="0" applyNumberFormat="1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2" xfId="0" applyBorder="1"/>
    <xf numFmtId="0" fontId="0" fillId="0" borderId="23" xfId="0" applyBorder="1"/>
    <xf numFmtId="0" fontId="0" fillId="0" borderId="0" xfId="0" applyAlignment="1">
      <alignment horizontal="left" vertical="center" indent="2"/>
    </xf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rgb="FF002060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ЛР1!$B$32</c:f>
              <c:strCache>
                <c:ptCount val="1"/>
                <c:pt idx="0">
                  <c:v>pj * qj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ЛР1!$C$32:$P$32</c:f>
              <c:numCache>
                <c:formatCode>General</c:formatCode>
                <c:ptCount val="14"/>
                <c:pt idx="0">
                  <c:v>3.8399999999999997E-2</c:v>
                </c:pt>
                <c:pt idx="1">
                  <c:v>0.1056</c:v>
                </c:pt>
                <c:pt idx="2">
                  <c:v>0.1056</c:v>
                </c:pt>
                <c:pt idx="3">
                  <c:v>0.13439999999999999</c:v>
                </c:pt>
                <c:pt idx="4">
                  <c:v>0.13439999999999999</c:v>
                </c:pt>
                <c:pt idx="5">
                  <c:v>0.18240000000000001</c:v>
                </c:pt>
                <c:pt idx="6">
                  <c:v>0.2016</c:v>
                </c:pt>
                <c:pt idx="7">
                  <c:v>0.24</c:v>
                </c:pt>
                <c:pt idx="8">
                  <c:v>0.24640000000000004</c:v>
                </c:pt>
                <c:pt idx="9">
                  <c:v>0.2016</c:v>
                </c:pt>
                <c:pt idx="10">
                  <c:v>0.15999999999999998</c:v>
                </c:pt>
                <c:pt idx="11">
                  <c:v>0.1056</c:v>
                </c:pt>
                <c:pt idx="12">
                  <c:v>7.3599999999999971E-2</c:v>
                </c:pt>
                <c:pt idx="13">
                  <c:v>3.8400000000000031E-2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644520"/>
        <c:axId val="306644912"/>
      </c:scatterChart>
      <c:valAx>
        <c:axId val="306644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644912"/>
        <c:crosses val="autoZero"/>
        <c:crossBetween val="midCat"/>
      </c:valAx>
      <c:valAx>
        <c:axId val="30664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644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ЛР1!$C$50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ЛР1!$C$51:$C$65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645696"/>
        <c:axId val="306646088"/>
      </c:barChart>
      <c:catAx>
        <c:axId val="306645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646088"/>
        <c:crosses val="autoZero"/>
        <c:auto val="1"/>
        <c:lblAlgn val="ctr"/>
        <c:lblOffset val="100"/>
        <c:noMultiLvlLbl val="0"/>
      </c:catAx>
      <c:valAx>
        <c:axId val="30664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64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ЧИСТОТ</a:t>
            </a:r>
            <a:endParaRPr lang="ru-RU"/>
          </a:p>
        </c:rich>
      </c:tx>
      <c:layout>
        <c:manualLayout>
          <c:xMode val="edge"/>
          <c:yMode val="edge"/>
          <c:x val="0.4049444444444443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ЛР1!$C$50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ЛР1!$C$51:$C$65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646872"/>
        <c:axId val="306647264"/>
      </c:scatterChart>
      <c:valAx>
        <c:axId val="306646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647264"/>
        <c:crosses val="autoZero"/>
        <c:crossBetween val="midCat"/>
      </c:valAx>
      <c:valAx>
        <c:axId val="3066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646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Эмпирическая кривая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ЛР1!$C$50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ЛР1!$C$51:$C$65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648048"/>
        <c:axId val="306648440"/>
      </c:scatterChart>
      <c:valAx>
        <c:axId val="30664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648440"/>
        <c:crosses val="autoZero"/>
        <c:crossBetween val="midCat"/>
      </c:valAx>
      <c:valAx>
        <c:axId val="30664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64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Уравнение регрессии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ЛР2!$V$4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ЛР2!$U$5:$U$25</c:f>
              <c:numCache>
                <c:formatCode>General</c:formatCode>
                <c:ptCount val="21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  <c:pt idx="11">
                  <c:v>-0.5</c:v>
                </c:pt>
                <c:pt idx="12">
                  <c:v>-1</c:v>
                </c:pt>
                <c:pt idx="13">
                  <c:v>-1.5</c:v>
                </c:pt>
                <c:pt idx="14">
                  <c:v>-2</c:v>
                </c:pt>
                <c:pt idx="15">
                  <c:v>-2.5</c:v>
                </c:pt>
                <c:pt idx="16">
                  <c:v>-3</c:v>
                </c:pt>
                <c:pt idx="17">
                  <c:v>-3.5</c:v>
                </c:pt>
                <c:pt idx="18">
                  <c:v>-4</c:v>
                </c:pt>
                <c:pt idx="19">
                  <c:v>-4.5</c:v>
                </c:pt>
                <c:pt idx="20">
                  <c:v>-5</c:v>
                </c:pt>
              </c:numCache>
            </c:numRef>
          </c:xVal>
          <c:yVal>
            <c:numRef>
              <c:f>ЛР2!$V$5:$V$25</c:f>
              <c:numCache>
                <c:formatCode>General</c:formatCode>
                <c:ptCount val="21"/>
                <c:pt idx="0">
                  <c:v>3.0497541795038163</c:v>
                </c:pt>
                <c:pt idx="1">
                  <c:v>2.789169960222706</c:v>
                </c:pt>
                <c:pt idx="2">
                  <c:v>2.5285857409415957</c:v>
                </c:pt>
                <c:pt idx="3">
                  <c:v>2.268001521660485</c:v>
                </c:pt>
                <c:pt idx="4">
                  <c:v>2.0074173023793747</c:v>
                </c:pt>
                <c:pt idx="5">
                  <c:v>1.7468330830982643</c:v>
                </c:pt>
                <c:pt idx="6">
                  <c:v>1.4862488638171538</c:v>
                </c:pt>
                <c:pt idx="7">
                  <c:v>1.2256646445360433</c:v>
                </c:pt>
                <c:pt idx="8">
                  <c:v>0.96508042525493298</c:v>
                </c:pt>
                <c:pt idx="9">
                  <c:v>0.70449620597382256</c:v>
                </c:pt>
                <c:pt idx="10">
                  <c:v>0.44391198669271215</c:v>
                </c:pt>
                <c:pt idx="11">
                  <c:v>0.18332776741160173</c:v>
                </c:pt>
                <c:pt idx="12">
                  <c:v>-7.7256451869508691E-2</c:v>
                </c:pt>
                <c:pt idx="13">
                  <c:v>-0.33784067115061911</c:v>
                </c:pt>
                <c:pt idx="14">
                  <c:v>-0.59842489043172942</c:v>
                </c:pt>
                <c:pt idx="15">
                  <c:v>-0.85900910971283995</c:v>
                </c:pt>
                <c:pt idx="16">
                  <c:v>-1.1195933289939504</c:v>
                </c:pt>
                <c:pt idx="17">
                  <c:v>-1.3801775482750607</c:v>
                </c:pt>
                <c:pt idx="18">
                  <c:v>-1.6407617675561714</c:v>
                </c:pt>
                <c:pt idx="19">
                  <c:v>-1.9013459868372817</c:v>
                </c:pt>
                <c:pt idx="20">
                  <c:v>-2.161930206118392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649616"/>
        <c:axId val="306650008"/>
      </c:scatterChart>
      <c:valAx>
        <c:axId val="30664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650008"/>
        <c:crosses val="autoZero"/>
        <c:crossBetween val="midCat"/>
      </c:valAx>
      <c:valAx>
        <c:axId val="30665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64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ЛР3!$F$136</c:f>
              <c:strCache>
                <c:ptCount val="1"/>
                <c:pt idx="0">
                  <c:v>T_i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ЛР3!$E$137:$E$161</c:f>
              <c:numCache>
                <c:formatCode>General</c:formatCode>
                <c:ptCount val="25"/>
                <c:pt idx="0">
                  <c:v>13</c:v>
                </c:pt>
                <c:pt idx="1">
                  <c:v>11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</c:numCache>
            </c:numRef>
          </c:xVal>
          <c:yVal>
            <c:numRef>
              <c:f>ЛР3!$F$137:$F$161</c:f>
              <c:numCache>
                <c:formatCode>General</c:formatCode>
                <c:ptCount val="25"/>
                <c:pt idx="0">
                  <c:v>12.103254197836963</c:v>
                </c:pt>
                <c:pt idx="1">
                  <c:v>10.445523587975526</c:v>
                </c:pt>
                <c:pt idx="2">
                  <c:v>10.445523587975526</c:v>
                </c:pt>
                <c:pt idx="3">
                  <c:v>9.6166582830448082</c:v>
                </c:pt>
                <c:pt idx="4">
                  <c:v>9.6166582830448082</c:v>
                </c:pt>
                <c:pt idx="5">
                  <c:v>9.6166582830448082</c:v>
                </c:pt>
                <c:pt idx="6">
                  <c:v>9.6166582830448082</c:v>
                </c:pt>
                <c:pt idx="7">
                  <c:v>8.7877929781140907</c:v>
                </c:pt>
                <c:pt idx="8">
                  <c:v>8.7877929781140907</c:v>
                </c:pt>
                <c:pt idx="9">
                  <c:v>8.7877929781140907</c:v>
                </c:pt>
                <c:pt idx="10">
                  <c:v>7.9589276731833722</c:v>
                </c:pt>
                <c:pt idx="11">
                  <c:v>7.9589276731833722</c:v>
                </c:pt>
                <c:pt idx="12">
                  <c:v>7.9589276731833722</c:v>
                </c:pt>
                <c:pt idx="13">
                  <c:v>7.9589276731833722</c:v>
                </c:pt>
                <c:pt idx="14">
                  <c:v>7.1300623682526538</c:v>
                </c:pt>
                <c:pt idx="15">
                  <c:v>7.1300623682526538</c:v>
                </c:pt>
                <c:pt idx="16">
                  <c:v>7.1300623682526538</c:v>
                </c:pt>
                <c:pt idx="17">
                  <c:v>7.1300623682526538</c:v>
                </c:pt>
                <c:pt idx="18">
                  <c:v>6.3011970633219363</c:v>
                </c:pt>
                <c:pt idx="19">
                  <c:v>6.3011970633219363</c:v>
                </c:pt>
                <c:pt idx="20">
                  <c:v>5.4723317583912179</c:v>
                </c:pt>
                <c:pt idx="21">
                  <c:v>5.4723317583912179</c:v>
                </c:pt>
                <c:pt idx="22">
                  <c:v>4.6434664534604995</c:v>
                </c:pt>
                <c:pt idx="23">
                  <c:v>3.8146011485297819</c:v>
                </c:pt>
                <c:pt idx="24">
                  <c:v>3.8146011485297819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107880"/>
        <c:axId val="308107488"/>
      </c:scatterChart>
      <c:valAx>
        <c:axId val="308107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107488"/>
        <c:crosses val="autoZero"/>
        <c:crossBetween val="midCat"/>
      </c:valAx>
      <c:valAx>
        <c:axId val="30810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107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ЛР3!$C$165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ЛР3!$C$166:$C$190</c:f>
              <c:numCache>
                <c:formatCode>General</c:formatCode>
                <c:ptCount val="25"/>
                <c:pt idx="0">
                  <c:v>7.76</c:v>
                </c:pt>
                <c:pt idx="1">
                  <c:v>7.76</c:v>
                </c:pt>
                <c:pt idx="2">
                  <c:v>7.76</c:v>
                </c:pt>
                <c:pt idx="3">
                  <c:v>7.76</c:v>
                </c:pt>
                <c:pt idx="4">
                  <c:v>7.76</c:v>
                </c:pt>
                <c:pt idx="5">
                  <c:v>7.76</c:v>
                </c:pt>
                <c:pt idx="6">
                  <c:v>7.76</c:v>
                </c:pt>
                <c:pt idx="7">
                  <c:v>7.76</c:v>
                </c:pt>
                <c:pt idx="8">
                  <c:v>7.76</c:v>
                </c:pt>
                <c:pt idx="9">
                  <c:v>7.76</c:v>
                </c:pt>
                <c:pt idx="10">
                  <c:v>7.76</c:v>
                </c:pt>
                <c:pt idx="11">
                  <c:v>7.76</c:v>
                </c:pt>
                <c:pt idx="12">
                  <c:v>7.76</c:v>
                </c:pt>
                <c:pt idx="13">
                  <c:v>7.76</c:v>
                </c:pt>
                <c:pt idx="14">
                  <c:v>7.76</c:v>
                </c:pt>
                <c:pt idx="15">
                  <c:v>7.76</c:v>
                </c:pt>
                <c:pt idx="16">
                  <c:v>7.76</c:v>
                </c:pt>
                <c:pt idx="17">
                  <c:v>7.76</c:v>
                </c:pt>
                <c:pt idx="18">
                  <c:v>7.76</c:v>
                </c:pt>
                <c:pt idx="19">
                  <c:v>7.76</c:v>
                </c:pt>
                <c:pt idx="20">
                  <c:v>7.76</c:v>
                </c:pt>
                <c:pt idx="21">
                  <c:v>7.76</c:v>
                </c:pt>
                <c:pt idx="22">
                  <c:v>7.76</c:v>
                </c:pt>
                <c:pt idx="23">
                  <c:v>7.76</c:v>
                </c:pt>
                <c:pt idx="24">
                  <c:v>7.76</c:v>
                </c:pt>
              </c:numCache>
            </c:numRef>
          </c:xVal>
          <c:yVal>
            <c:numRef>
              <c:f>ЛР3!$B$166:$B$190</c:f>
              <c:numCache>
                <c:formatCode>General</c:formatCode>
                <c:ptCount val="25"/>
                <c:pt idx="0">
                  <c:v>13</c:v>
                </c:pt>
                <c:pt idx="1">
                  <c:v>11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ЛР3!$D$165</c:f>
              <c:strCache>
                <c:ptCount val="1"/>
                <c:pt idx="0">
                  <c:v>0,2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ЛР3!$D$166:$D$190</c:f>
              <c:numCache>
                <c:formatCode>General</c:formatCode>
                <c:ptCount val="25"/>
                <c:pt idx="0">
                  <c:v>8.8079999999999998</c:v>
                </c:pt>
                <c:pt idx="1">
                  <c:v>8.4079999999999995</c:v>
                </c:pt>
                <c:pt idx="2">
                  <c:v>8.4079999999999995</c:v>
                </c:pt>
                <c:pt idx="3">
                  <c:v>8.2080000000000002</c:v>
                </c:pt>
                <c:pt idx="4">
                  <c:v>8.2080000000000002</c:v>
                </c:pt>
                <c:pt idx="5">
                  <c:v>8.2080000000000002</c:v>
                </c:pt>
                <c:pt idx="6">
                  <c:v>8.2080000000000002</c:v>
                </c:pt>
                <c:pt idx="7">
                  <c:v>8.0079999999999991</c:v>
                </c:pt>
                <c:pt idx="8">
                  <c:v>8.0079999999999991</c:v>
                </c:pt>
                <c:pt idx="9">
                  <c:v>8.0079999999999991</c:v>
                </c:pt>
                <c:pt idx="10">
                  <c:v>7.8079999999999998</c:v>
                </c:pt>
                <c:pt idx="11">
                  <c:v>7.8079999999999998</c:v>
                </c:pt>
                <c:pt idx="12">
                  <c:v>7.8079999999999998</c:v>
                </c:pt>
                <c:pt idx="13">
                  <c:v>7.8079999999999998</c:v>
                </c:pt>
                <c:pt idx="14">
                  <c:v>7.6079999999999997</c:v>
                </c:pt>
                <c:pt idx="15">
                  <c:v>7.6079999999999997</c:v>
                </c:pt>
                <c:pt idx="16">
                  <c:v>7.6079999999999997</c:v>
                </c:pt>
                <c:pt idx="17">
                  <c:v>7.6079999999999997</c:v>
                </c:pt>
                <c:pt idx="18">
                  <c:v>7.4079999999999995</c:v>
                </c:pt>
                <c:pt idx="19">
                  <c:v>7.4079999999999995</c:v>
                </c:pt>
                <c:pt idx="20">
                  <c:v>7.2080000000000002</c:v>
                </c:pt>
                <c:pt idx="21">
                  <c:v>7.2080000000000002</c:v>
                </c:pt>
                <c:pt idx="22">
                  <c:v>7.008</c:v>
                </c:pt>
                <c:pt idx="23">
                  <c:v>6.8079999999999998</c:v>
                </c:pt>
                <c:pt idx="24">
                  <c:v>6.8079999999999998</c:v>
                </c:pt>
              </c:numCache>
            </c:numRef>
          </c:xVal>
          <c:yVal>
            <c:numRef>
              <c:f>ЛР3!$B$166:$B$190</c:f>
              <c:numCache>
                <c:formatCode>General</c:formatCode>
                <c:ptCount val="25"/>
                <c:pt idx="0">
                  <c:v>13</c:v>
                </c:pt>
                <c:pt idx="1">
                  <c:v>11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ЛР3!$E$165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ЛР3!$E$166:$E$190</c:f>
              <c:numCache>
                <c:formatCode>General</c:formatCode>
                <c:ptCount val="25"/>
                <c:pt idx="0">
                  <c:v>13</c:v>
                </c:pt>
                <c:pt idx="1">
                  <c:v>11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</c:numCache>
            </c:numRef>
          </c:xVal>
          <c:yVal>
            <c:numRef>
              <c:f>ЛР3!$B$166:$B$190</c:f>
              <c:numCache>
                <c:formatCode>General</c:formatCode>
                <c:ptCount val="25"/>
                <c:pt idx="0">
                  <c:v>13</c:v>
                </c:pt>
                <c:pt idx="1">
                  <c:v>11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ЛР3!$B$136</c:f>
              <c:strCache>
                <c:ptCount val="1"/>
                <c:pt idx="0">
                  <c:v>r_t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ЛР3!$F$137:$F$161</c:f>
              <c:numCache>
                <c:formatCode>General</c:formatCode>
                <c:ptCount val="25"/>
                <c:pt idx="0">
                  <c:v>12.103254197836963</c:v>
                </c:pt>
                <c:pt idx="1">
                  <c:v>10.445523587975526</c:v>
                </c:pt>
                <c:pt idx="2">
                  <c:v>10.445523587975526</c:v>
                </c:pt>
                <c:pt idx="3">
                  <c:v>9.6166582830448082</c:v>
                </c:pt>
                <c:pt idx="4">
                  <c:v>9.6166582830448082</c:v>
                </c:pt>
                <c:pt idx="5">
                  <c:v>9.6166582830448082</c:v>
                </c:pt>
                <c:pt idx="6">
                  <c:v>9.6166582830448082</c:v>
                </c:pt>
                <c:pt idx="7">
                  <c:v>8.7877929781140907</c:v>
                </c:pt>
                <c:pt idx="8">
                  <c:v>8.7877929781140907</c:v>
                </c:pt>
                <c:pt idx="9">
                  <c:v>8.7877929781140907</c:v>
                </c:pt>
                <c:pt idx="10">
                  <c:v>7.9589276731833722</c:v>
                </c:pt>
                <c:pt idx="11">
                  <c:v>7.9589276731833722</c:v>
                </c:pt>
                <c:pt idx="12">
                  <c:v>7.9589276731833722</c:v>
                </c:pt>
                <c:pt idx="13">
                  <c:v>7.9589276731833722</c:v>
                </c:pt>
                <c:pt idx="14">
                  <c:v>7.1300623682526538</c:v>
                </c:pt>
                <c:pt idx="15">
                  <c:v>7.1300623682526538</c:v>
                </c:pt>
                <c:pt idx="16">
                  <c:v>7.1300623682526538</c:v>
                </c:pt>
                <c:pt idx="17">
                  <c:v>7.1300623682526538</c:v>
                </c:pt>
                <c:pt idx="18">
                  <c:v>6.3011970633219363</c:v>
                </c:pt>
                <c:pt idx="19">
                  <c:v>6.3011970633219363</c:v>
                </c:pt>
                <c:pt idx="20">
                  <c:v>5.4723317583912179</c:v>
                </c:pt>
                <c:pt idx="21">
                  <c:v>5.4723317583912179</c:v>
                </c:pt>
                <c:pt idx="22">
                  <c:v>4.6434664534604995</c:v>
                </c:pt>
                <c:pt idx="23">
                  <c:v>3.8146011485297819</c:v>
                </c:pt>
                <c:pt idx="24">
                  <c:v>3.8146011485297819</c:v>
                </c:pt>
              </c:numCache>
            </c:numRef>
          </c:xVal>
          <c:yVal>
            <c:numRef>
              <c:f>ЛР3!$E$137:$E$161</c:f>
              <c:numCache>
                <c:formatCode>General</c:formatCode>
                <c:ptCount val="25"/>
                <c:pt idx="0">
                  <c:v>13</c:v>
                </c:pt>
                <c:pt idx="1">
                  <c:v>11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105528"/>
        <c:axId val="308105136"/>
      </c:scatterChart>
      <c:valAx>
        <c:axId val="30810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105136"/>
        <c:crosses val="autoZero"/>
        <c:crossBetween val="midCat"/>
      </c:valAx>
      <c:valAx>
        <c:axId val="30810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105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Построение характеристических кривых для заданий теста (</a:t>
            </a:r>
            <a:r>
              <a:rPr lang="en-US" sz="1800" b="0" i="0" baseline="0">
                <a:effectLst/>
              </a:rPr>
              <a:t>ICC).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ЛР4!$C$45</c:f>
              <c:strCache>
                <c:ptCount val="1"/>
                <c:pt idx="0">
                  <c:v>1,14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ЛР4!$B$46:$B$66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ЛР4!$C$46:$C$66</c:f>
              <c:numCache>
                <c:formatCode>General</c:formatCode>
                <c:ptCount val="21"/>
                <c:pt idx="0">
                  <c:v>1.4576374195156604E-2</c:v>
                </c:pt>
                <c:pt idx="1">
                  <c:v>3.3450376022811507E-2</c:v>
                </c:pt>
                <c:pt idx="2">
                  <c:v>7.4905428065700039E-2</c:v>
                </c:pt>
                <c:pt idx="3">
                  <c:v>0.1592700098162502</c:v>
                </c:pt>
                <c:pt idx="4">
                  <c:v>0.30710907506246976</c:v>
                </c:pt>
                <c:pt idx="5">
                  <c:v>0.50908159775397066</c:v>
                </c:pt>
                <c:pt idx="6">
                  <c:v>0.70813231307864255</c:v>
                </c:pt>
                <c:pt idx="7">
                  <c:v>0.85022035629014492</c:v>
                </c:pt>
                <c:pt idx="8">
                  <c:v>0.92997662825440175</c:v>
                </c:pt>
                <c:pt idx="9">
                  <c:v>0.9688208583140332</c:v>
                </c:pt>
                <c:pt idx="10">
                  <c:v>0.98643133176592279</c:v>
                </c:pt>
                <c:pt idx="11">
                  <c:v>0.99415513859453075</c:v>
                </c:pt>
                <c:pt idx="12">
                  <c:v>0.99749343027243942</c:v>
                </c:pt>
                <c:pt idx="13">
                  <c:v>0.99892711483951135</c:v>
                </c:pt>
                <c:pt idx="14">
                  <c:v>0.99954115098292007</c:v>
                </c:pt>
                <c:pt idx="15">
                  <c:v>0.99980382953870595</c:v>
                </c:pt>
                <c:pt idx="16">
                  <c:v>0.99991614439661569</c:v>
                </c:pt>
                <c:pt idx="17">
                  <c:v>0.99996415714201026</c:v>
                </c:pt>
                <c:pt idx="18">
                  <c:v>0.99998467991287598</c:v>
                </c:pt>
                <c:pt idx="19">
                  <c:v>0.99999345190856426</c:v>
                </c:pt>
                <c:pt idx="20">
                  <c:v>0.99999720123745106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ЛР4!$D$45</c:f>
              <c:strCache>
                <c:ptCount val="1"/>
                <c:pt idx="0">
                  <c:v>2,3,12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ЛР4!$B$46:$B$66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ЛР4!$D$46:$D$66</c:f>
              <c:numCache>
                <c:formatCode>General</c:formatCode>
                <c:ptCount val="21"/>
                <c:pt idx="0">
                  <c:v>8.3217885322016361E-8</c:v>
                </c:pt>
                <c:pt idx="1">
                  <c:v>1.9470044171188683E-7</c:v>
                </c:pt>
                <c:pt idx="2">
                  <c:v>4.555301567039606E-7</c:v>
                </c:pt>
                <c:pt idx="3">
                  <c:v>1.065779046698601E-6</c:v>
                </c:pt>
                <c:pt idx="4">
                  <c:v>2.4935430312572535E-6</c:v>
                </c:pt>
                <c:pt idx="5">
                  <c:v>5.8339906149694864E-6</c:v>
                </c:pt>
                <c:pt idx="6">
                  <c:v>1.3649371099994534E-5</c:v>
                </c:pt>
                <c:pt idx="7">
                  <c:v>3.1934124198648236E-5</c:v>
                </c:pt>
                <c:pt idx="8">
                  <c:v>7.4711376964132595E-5</c:v>
                </c:pt>
                <c:pt idx="9">
                  <c:v>1.7478074466110061E-4</c:v>
                </c:pt>
                <c:pt idx="10">
                  <c:v>4.0882949385668172E-4</c:v>
                </c:pt>
                <c:pt idx="11">
                  <c:v>9.5599305317090619E-4</c:v>
                </c:pt>
                <c:pt idx="12">
                  <c:v>2.2338252927108664E-3</c:v>
                </c:pt>
                <c:pt idx="13">
                  <c:v>5.2107688950167276E-3</c:v>
                </c:pt>
                <c:pt idx="14">
                  <c:v>1.210684611067653E-2</c:v>
                </c:pt>
                <c:pt idx="15">
                  <c:v>2.7873664264234366E-2</c:v>
                </c:pt>
                <c:pt idx="16">
                  <c:v>6.2867021774877602E-2</c:v>
                </c:pt>
                <c:pt idx="17">
                  <c:v>0.13566128902848512</c:v>
                </c:pt>
                <c:pt idx="18">
                  <c:v>0.26858698716935292</c:v>
                </c:pt>
                <c:pt idx="19">
                  <c:v>0.4621218463793888</c:v>
                </c:pt>
                <c:pt idx="20">
                  <c:v>0.66778780039457386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ЛР4!$E$45</c:f>
              <c:strCache>
                <c:ptCount val="1"/>
                <c:pt idx="0">
                  <c:v>4,5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ЛР4!$B$46:$B$66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ЛР4!$E$46:$E$66</c:f>
              <c:numCache>
                <c:formatCode>General</c:formatCode>
                <c:ptCount val="21"/>
                <c:pt idx="0">
                  <c:v>1.8177998636354514E-7</c:v>
                </c:pt>
                <c:pt idx="1">
                  <c:v>4.2530086926893058E-7</c:v>
                </c:pt>
                <c:pt idx="2">
                  <c:v>9.9505327297188234E-7</c:v>
                </c:pt>
                <c:pt idx="3">
                  <c:v>2.3280701542432807E-6</c:v>
                </c:pt>
                <c:pt idx="4">
                  <c:v>5.4468450198622711E-6</c:v>
                </c:pt>
                <c:pt idx="5">
                  <c:v>1.2743600815521432E-5</c:v>
                </c:pt>
                <c:pt idx="6">
                  <c:v>2.9815016530518618E-5</c:v>
                </c:pt>
                <c:pt idx="7">
                  <c:v>6.9753823486918867E-5</c:v>
                </c:pt>
                <c:pt idx="8">
                  <c:v>1.631840647160762E-4</c:v>
                </c:pt>
                <c:pt idx="9">
                  <c:v>3.8170963812808075E-4</c:v>
                </c:pt>
                <c:pt idx="10">
                  <c:v>8.9260931196613233E-4</c:v>
                </c:pt>
                <c:pt idx="11">
                  <c:v>2.0858962910571344E-3</c:v>
                </c:pt>
                <c:pt idx="12">
                  <c:v>4.8666614652716949E-3</c:v>
                </c:pt>
                <c:pt idx="13">
                  <c:v>1.1312516009998993E-2</c:v>
                </c:pt>
                <c:pt idx="14">
                  <c:v>2.6072174493871666E-2</c:v>
                </c:pt>
                <c:pt idx="15">
                  <c:v>5.8941018182725985E-2</c:v>
                </c:pt>
                <c:pt idx="16">
                  <c:v>0.12780932429230632</c:v>
                </c:pt>
                <c:pt idx="17">
                  <c:v>0.25531398618547257</c:v>
                </c:pt>
                <c:pt idx="18">
                  <c:v>0.44510503254721162</c:v>
                </c:pt>
                <c:pt idx="19">
                  <c:v>0.65238320880002743</c:v>
                </c:pt>
                <c:pt idx="20">
                  <c:v>0.81450179622579377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ЛР4!$F$45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ЛР4!$B$46:$B$66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ЛР4!$F$46:$F$66</c:f>
              <c:numCache>
                <c:formatCode>General</c:formatCode>
                <c:ptCount val="21"/>
                <c:pt idx="0">
                  <c:v>5.9272139898443002E-7</c:v>
                </c:pt>
                <c:pt idx="1">
                  <c:v>1.3867576540657091E-6</c:v>
                </c:pt>
                <c:pt idx="2">
                  <c:v>3.2445171521669946E-6</c:v>
                </c:pt>
                <c:pt idx="3">
                  <c:v>7.5909913467889286E-6</c:v>
                </c:pt>
                <c:pt idx="4">
                  <c:v>1.7760058401079802E-5</c:v>
                </c:pt>
                <c:pt idx="5">
                  <c:v>4.1551276131573291E-5</c:v>
                </c:pt>
                <c:pt idx="6">
                  <c:v>9.7209901299271921E-5</c:v>
                </c:pt>
                <c:pt idx="7">
                  <c:v>2.2740722500422912E-4</c:v>
                </c:pt>
                <c:pt idx="8">
                  <c:v>5.3189056008825304E-4</c:v>
                </c:pt>
                <c:pt idx="9">
                  <c:v>1.2435499885133973E-3</c:v>
                </c:pt>
                <c:pt idx="10">
                  <c:v>2.9046289427005633E-3</c:v>
                </c:pt>
                <c:pt idx="11">
                  <c:v>6.7694647760343715E-3</c:v>
                </c:pt>
                <c:pt idx="12">
                  <c:v>1.5695816424857775E-2</c:v>
                </c:pt>
                <c:pt idx="13">
                  <c:v>3.5966407199410619E-2</c:v>
                </c:pt>
                <c:pt idx="14">
                  <c:v>8.0280589215488585E-2</c:v>
                </c:pt>
                <c:pt idx="15">
                  <c:v>0.16958929916906526</c:v>
                </c:pt>
                <c:pt idx="16">
                  <c:v>0.32332331916199353</c:v>
                </c:pt>
                <c:pt idx="17">
                  <c:v>0.52783599542053605</c:v>
                </c:pt>
                <c:pt idx="18">
                  <c:v>0.72341387176826</c:v>
                </c:pt>
                <c:pt idx="19">
                  <c:v>0.85953814272035667</c:v>
                </c:pt>
                <c:pt idx="20">
                  <c:v>0.93471377092946695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ЛР4!$G$45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ЛР4!$B$46:$B$66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ЛР4!$G$46:$G$66</c:f>
              <c:numCache>
                <c:formatCode>General</c:formatCode>
                <c:ptCount val="21"/>
                <c:pt idx="0">
                  <c:v>9.6441251223989212E-7</c:v>
                </c:pt>
                <c:pt idx="1">
                  <c:v>2.2563817830375949E-6</c:v>
                </c:pt>
                <c:pt idx="2">
                  <c:v>5.2791205779402451E-6</c:v>
                </c:pt>
                <c:pt idx="3">
                  <c:v>1.2351190491554065E-5</c:v>
                </c:pt>
                <c:pt idx="4">
                  <c:v>2.8896945815490962E-5</c:v>
                </c:pt>
                <c:pt idx="5">
                  <c:v>6.7606031162924417E-5</c:v>
                </c:pt>
                <c:pt idx="6">
                  <c:v>1.5815991372177012E-4</c:v>
                </c:pt>
                <c:pt idx="7">
                  <c:v>3.6995995770483259E-4</c:v>
                </c:pt>
                <c:pt idx="8">
                  <c:v>8.6514687001753221E-4</c:v>
                </c:pt>
                <c:pt idx="9">
                  <c:v>2.0217949082198049E-3</c:v>
                </c:pt>
                <c:pt idx="10">
                  <c:v>4.7175087613656888E-3</c:v>
                </c:pt>
                <c:pt idx="11">
                  <c:v>1.096798907161993E-2</c:v>
                </c:pt>
                <c:pt idx="12">
                  <c:v>2.5289634633702957E-2</c:v>
                </c:pt>
                <c:pt idx="13">
                  <c:v>5.722991161317368E-2</c:v>
                </c:pt>
                <c:pt idx="14">
                  <c:v>0.12436312641732501</c:v>
                </c:pt>
                <c:pt idx="15">
                  <c:v>0.24941293595554487</c:v>
                </c:pt>
                <c:pt idx="16">
                  <c:v>0.43739385674426512</c:v>
                </c:pt>
                <c:pt idx="17">
                  <c:v>0.64525680415265529</c:v>
                </c:pt>
                <c:pt idx="18">
                  <c:v>0.80972961561635703</c:v>
                </c:pt>
                <c:pt idx="19">
                  <c:v>0.90873235330492208</c:v>
                </c:pt>
                <c:pt idx="20">
                  <c:v>0.95883987916598334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ЛР4!$H$45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ЛР4!$B$46:$B$66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ЛР4!$H$46:$H$66</c:f>
              <c:numCache>
                <c:formatCode>General</c:formatCode>
                <c:ptCount val="21"/>
                <c:pt idx="0">
                  <c:v>3.4003810803852582E-6</c:v>
                </c:pt>
                <c:pt idx="1">
                  <c:v>7.955654649600399E-6</c:v>
                </c:pt>
                <c:pt idx="2">
                  <c:v>1.8613223980530489E-5</c:v>
                </c:pt>
                <c:pt idx="3">
                  <c:v>4.3547285032291777E-5</c:v>
                </c:pt>
                <c:pt idx="4">
                  <c:v>1.018793249013702E-4</c:v>
                </c:pt>
                <c:pt idx="5">
                  <c:v>2.3832911407216728E-4</c:v>
                </c:pt>
                <c:pt idx="6">
                  <c:v>5.5742798761072561E-4</c:v>
                </c:pt>
                <c:pt idx="7">
                  <c:v>1.303211454570412E-3</c:v>
                </c:pt>
                <c:pt idx="8">
                  <c:v>3.0437406833408428E-3</c:v>
                </c:pt>
                <c:pt idx="9">
                  <c:v>7.0923589474028523E-3</c:v>
                </c:pt>
                <c:pt idx="10">
                  <c:v>1.6437438962916062E-2</c:v>
                </c:pt>
                <c:pt idx="11">
                  <c:v>3.762919380281541E-2</c:v>
                </c:pt>
                <c:pt idx="12">
                  <c:v>8.3813976432331516E-2</c:v>
                </c:pt>
                <c:pt idx="13">
                  <c:v>0.17629994870505986</c:v>
                </c:pt>
                <c:pt idx="14">
                  <c:v>0.33367287099637993</c:v>
                </c:pt>
                <c:pt idx="15">
                  <c:v>0.53951252661216842</c:v>
                </c:pt>
                <c:pt idx="16">
                  <c:v>0.73270306156812226</c:v>
                </c:pt>
                <c:pt idx="17">
                  <c:v>0.86510805296468951</c:v>
                </c:pt>
                <c:pt idx="18">
                  <c:v>0.93751934188154562</c:v>
                </c:pt>
                <c:pt idx="19">
                  <c:v>0.97230399558096992</c:v>
                </c:pt>
                <c:pt idx="20">
                  <c:v>0.98797156337604652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ЛР4!$I$45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ЛР4!$B$46:$B$66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ЛР4!$I$46:$I$66</c:f>
              <c:numCache>
                <c:formatCode>General</c:formatCode>
                <c:ptCount val="21"/>
                <c:pt idx="0">
                  <c:v>4.9928750381795671E-6</c:v>
                </c:pt>
                <c:pt idx="1">
                  <c:v>1.1681486231304403E-5</c:v>
                </c:pt>
                <c:pt idx="2">
                  <c:v>2.7330124795954442E-5</c:v>
                </c:pt>
                <c:pt idx="3">
                  <c:v>6.3940499406276249E-5</c:v>
                </c:pt>
                <c:pt idx="4">
                  <c:v>1.495853750089775E-4</c:v>
                </c:pt>
                <c:pt idx="5">
                  <c:v>3.499068333518807E-4</c:v>
                </c:pt>
                <c:pt idx="6">
                  <c:v>8.1827485348231989E-4</c:v>
                </c:pt>
                <c:pt idx="7">
                  <c:v>1.9123778376529423E-3</c:v>
                </c:pt>
                <c:pt idx="8">
                  <c:v>4.4628553495698348E-3</c:v>
                </c:pt>
                <c:pt idx="9">
                  <c:v>1.037945036704328E-2</c:v>
                </c:pt>
                <c:pt idx="10">
                  <c:v>2.3951211616379944E-2</c:v>
                </c:pt>
                <c:pt idx="11">
                  <c:v>5.429525047935662E-2</c:v>
                </c:pt>
                <c:pt idx="12">
                  <c:v>0.11841837807511164</c:v>
                </c:pt>
                <c:pt idx="13">
                  <c:v>0.23912299821520216</c:v>
                </c:pt>
                <c:pt idx="14">
                  <c:v>0.42372662531115285</c:v>
                </c:pt>
                <c:pt idx="15">
                  <c:v>0.63239526314391836</c:v>
                </c:pt>
                <c:pt idx="16">
                  <c:v>0.80099206442219306</c:v>
                </c:pt>
                <c:pt idx="17">
                  <c:v>0.90400218431386081</c:v>
                </c:pt>
                <c:pt idx="18">
                  <c:v>0.95658257838174832</c:v>
                </c:pt>
                <c:pt idx="19">
                  <c:v>0.98096964795787422</c:v>
                </c:pt>
                <c:pt idx="20">
                  <c:v>0.99177653644398744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ЛР4!$J$45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ЛР4!$B$46:$B$66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ЛР4!$J$46:$J$66</c:f>
              <c:numCache>
                <c:formatCode>General</c:formatCode>
                <c:ptCount val="21"/>
                <c:pt idx="0">
                  <c:v>7.9823682947663508E-5</c:v>
                </c:pt>
                <c:pt idx="1">
                  <c:v>1.8673925945305033E-4</c:v>
                </c:pt>
                <c:pt idx="2">
                  <c:v>4.3679464992477026E-4</c:v>
                </c:pt>
                <c:pt idx="3">
                  <c:v>1.0213475855049029E-3</c:v>
                </c:pt>
                <c:pt idx="4">
                  <c:v>2.3863275821807929E-3</c:v>
                </c:pt>
                <c:pt idx="5">
                  <c:v>5.565372231712243E-3</c:v>
                </c:pt>
                <c:pt idx="6">
                  <c:v>1.2924644212775119E-2</c:v>
                </c:pt>
                <c:pt idx="7">
                  <c:v>2.9724440539684482E-2</c:v>
                </c:pt>
                <c:pt idx="8">
                  <c:v>6.688145717521661E-2</c:v>
                </c:pt>
                <c:pt idx="9">
                  <c:v>0.14361173361084187</c:v>
                </c:pt>
                <c:pt idx="10">
                  <c:v>0.28178785490073721</c:v>
                </c:pt>
                <c:pt idx="11">
                  <c:v>0.47861043938805414</c:v>
                </c:pt>
                <c:pt idx="12">
                  <c:v>0.68230598394004771</c:v>
                </c:pt>
                <c:pt idx="13">
                  <c:v>0.83401992032026639</c:v>
                </c:pt>
                <c:pt idx="14">
                  <c:v>0.92160738004866982</c:v>
                </c:pt>
                <c:pt idx="15">
                  <c:v>0.96491916997900462</c:v>
                </c:pt>
                <c:pt idx="16">
                  <c:v>0.98469857334754018</c:v>
                </c:pt>
                <c:pt idx="17">
                  <c:v>0.9934021354464746</c:v>
                </c:pt>
                <c:pt idx="18">
                  <c:v>0.99716928016784823</c:v>
                </c:pt>
                <c:pt idx="19">
                  <c:v>0.99878814386533177</c:v>
                </c:pt>
                <c:pt idx="20">
                  <c:v>0.99948167493171047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ЛР4!$K$45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ЛР4!$B$46:$B$66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ЛР4!$K$46:$K$66</c:f>
              <c:numCache>
                <c:formatCode>General</c:formatCode>
                <c:ptCount val="21"/>
                <c:pt idx="0">
                  <c:v>2.2422313133049017E-4</c:v>
                </c:pt>
                <c:pt idx="1">
                  <c:v>5.2444541053254081E-4</c:v>
                </c:pt>
                <c:pt idx="2">
                  <c:v>1.2261555916106425E-3</c:v>
                </c:pt>
                <c:pt idx="3">
                  <c:v>2.8640665099033211E-3</c:v>
                </c:pt>
                <c:pt idx="4">
                  <c:v>6.6752921810121612E-3</c:v>
                </c:pt>
                <c:pt idx="5">
                  <c:v>1.5479401262487381E-2</c:v>
                </c:pt>
                <c:pt idx="6">
                  <c:v>3.5480574208214821E-2</c:v>
                </c:pt>
                <c:pt idx="7">
                  <c:v>7.924536736293683E-2</c:v>
                </c:pt>
                <c:pt idx="8">
                  <c:v>0.16761231560633816</c:v>
                </c:pt>
                <c:pt idx="9">
                  <c:v>0.32024532210303669</c:v>
                </c:pt>
                <c:pt idx="10">
                  <c:v>0.52431963653042912</c:v>
                </c:pt>
                <c:pt idx="11">
                  <c:v>0.72058301035499139</c:v>
                </c:pt>
                <c:pt idx="12">
                  <c:v>0.85782670081297563</c:v>
                </c:pt>
                <c:pt idx="13">
                  <c:v>0.93384780285479907</c:v>
                </c:pt>
                <c:pt idx="14">
                  <c:v>0.97061242774097778</c:v>
                </c:pt>
                <c:pt idx="15">
                  <c:v>0.98722433821024724</c:v>
                </c:pt>
                <c:pt idx="16">
                  <c:v>0.99449925257554439</c:v>
                </c:pt>
                <c:pt idx="17">
                  <c:v>0.99764146987933</c:v>
                </c:pt>
                <c:pt idx="18">
                  <c:v>0.9989905658093563</c:v>
                </c:pt>
                <c:pt idx="19">
                  <c:v>0.99956830323900736</c:v>
                </c:pt>
                <c:pt idx="20">
                  <c:v>0.99981544073834383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ЛР4!$L$45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ЛР4!$B$46:$B$66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ЛР4!$L$46:$L$66</c:f>
              <c:numCache>
                <c:formatCode>General</c:formatCode>
                <c:ptCount val="21"/>
                <c:pt idx="0">
                  <c:v>2.6417012244736369E-3</c:v>
                </c:pt>
                <c:pt idx="1">
                  <c:v>6.1588521040601349E-3</c:v>
                </c:pt>
                <c:pt idx="2">
                  <c:v>1.4291623229147685E-2</c:v>
                </c:pt>
                <c:pt idx="3">
                  <c:v>3.2809195364416004E-2</c:v>
                </c:pt>
                <c:pt idx="4">
                  <c:v>7.3530082401370461E-2</c:v>
                </c:pt>
                <c:pt idx="5">
                  <c:v>0.15660787036859447</c:v>
                </c:pt>
                <c:pt idx="6">
                  <c:v>0.30286604472934819</c:v>
                </c:pt>
                <c:pt idx="7">
                  <c:v>0.50407816719237575</c:v>
                </c:pt>
                <c:pt idx="8">
                  <c:v>0.70397793763597882</c:v>
                </c:pt>
                <c:pt idx="9">
                  <c:v>0.84765332159384432</c:v>
                </c:pt>
                <c:pt idx="10">
                  <c:v>0.92866182343080228</c:v>
                </c:pt>
                <c:pt idx="11">
                  <c:v>0.96821048629693296</c:v>
                </c:pt>
                <c:pt idx="12">
                  <c:v>0.98616078295543341</c:v>
                </c:pt>
                <c:pt idx="13">
                  <c:v>0.99403766568219931</c:v>
                </c:pt>
                <c:pt idx="14">
                  <c:v>0.99744287941785303</c:v>
                </c:pt>
                <c:pt idx="15">
                  <c:v>0.99890544586809971</c:v>
                </c:pt>
                <c:pt idx="16">
                  <c:v>0.9995318778361717</c:v>
                </c:pt>
                <c:pt idx="17">
                  <c:v>0.99979986395278542</c:v>
                </c:pt>
                <c:pt idx="18">
                  <c:v>0.99991444906129701</c:v>
                </c:pt>
                <c:pt idx="19">
                  <c:v>0.99996343246008823</c:v>
                </c:pt>
                <c:pt idx="20">
                  <c:v>0.99998437016015906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104352"/>
        <c:axId val="305808880"/>
      </c:lineChart>
      <c:catAx>
        <c:axId val="30810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5808880"/>
        <c:crosses val="autoZero"/>
        <c:auto val="1"/>
        <c:lblAlgn val="ctr"/>
        <c:lblOffset val="100"/>
        <c:noMultiLvlLbl val="0"/>
      </c:catAx>
      <c:valAx>
        <c:axId val="3058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10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 Строим график характеристических кривых испытуемых (</a:t>
            </a:r>
            <a:r>
              <a:rPr lang="en-US" sz="1400" b="0" i="0" u="none" strike="noStrike" baseline="0">
                <a:effectLst/>
              </a:rPr>
              <a:t>PCC).</a:t>
            </a:r>
            <a:r>
              <a:rPr lang="en-US" sz="1400" b="0" i="0" u="none" strike="noStrike" baseline="0"/>
              <a:t> </a:t>
            </a:r>
            <a:endParaRPr lang="ru-RU"/>
          </a:p>
        </c:rich>
      </c:tx>
      <c:layout>
        <c:manualLayout>
          <c:xMode val="edge"/>
          <c:yMode val="edge"/>
          <c:x val="0.1451248906386701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ЛР4!$C$71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ЛР4!$B$72:$B$92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ЛР4!$C$72:$C$92</c:f>
              <c:numCache>
                <c:formatCode>General</c:formatCode>
                <c:ptCount val="21"/>
                <c:pt idx="0">
                  <c:v>0.99999220756180074</c:v>
                </c:pt>
                <c:pt idx="1">
                  <c:v>0.99998176863681754</c:v>
                </c:pt>
                <c:pt idx="2">
                  <c:v>0.99995734609028541</c:v>
                </c:pt>
                <c:pt idx="3">
                  <c:v>0.9999002106164967</c:v>
                </c:pt>
                <c:pt idx="4">
                  <c:v>0.99976655928997638</c:v>
                </c:pt>
                <c:pt idx="5">
                  <c:v>0.99945400192662859</c:v>
                </c:pt>
                <c:pt idx="6">
                  <c:v>0.99872349102207769</c:v>
                </c:pt>
                <c:pt idx="7">
                  <c:v>0.99701851833437916</c:v>
                </c:pt>
                <c:pt idx="8">
                  <c:v>0.99305213649457824</c:v>
                </c:pt>
                <c:pt idx="9">
                  <c:v>0.98389435922835533</c:v>
                </c:pt>
                <c:pt idx="10">
                  <c:v>0.9631143287533861</c:v>
                </c:pt>
                <c:pt idx="11">
                  <c:v>0.91776413955721836</c:v>
                </c:pt>
                <c:pt idx="12">
                  <c:v>0.82669015562763637</c:v>
                </c:pt>
                <c:pt idx="13">
                  <c:v>0.67091998700426314</c:v>
                </c:pt>
                <c:pt idx="14">
                  <c:v>0.46564147535155032</c:v>
                </c:pt>
                <c:pt idx="15">
                  <c:v>0.27137629154503884</c:v>
                </c:pt>
                <c:pt idx="16">
                  <c:v>0.13732933728408589</c:v>
                </c:pt>
                <c:pt idx="17">
                  <c:v>6.370598471360972E-2</c:v>
                </c:pt>
                <c:pt idx="18">
                  <c:v>2.8259721690620784E-2</c:v>
                </c:pt>
                <c:pt idx="19">
                  <c:v>1.2277286965940548E-2</c:v>
                </c:pt>
                <c:pt idx="20">
                  <c:v>5.2846457290661409E-3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ЛР4!$D$71</c:f>
              <c:strCache>
                <c:ptCount val="1"/>
                <c:pt idx="0">
                  <c:v>2,3,24,25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ЛР4!$B$72:$B$92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ЛР4!$D$72:$D$92</c:f>
              <c:numCache>
                <c:formatCode>General</c:formatCode>
                <c:ptCount val="21"/>
                <c:pt idx="0">
                  <c:v>0.99997374426862506</c:v>
                </c:pt>
                <c:pt idx="1">
                  <c:v>0.99993857302133982</c:v>
                </c:pt>
                <c:pt idx="2">
                  <c:v>0.99985629438835499</c:v>
                </c:pt>
                <c:pt idx="3">
                  <c:v>0.99966384433304156</c:v>
                </c:pt>
                <c:pt idx="4">
                  <c:v>0.99921386847056171</c:v>
                </c:pt>
                <c:pt idx="5">
                  <c:v>0.99816266481061156</c:v>
                </c:pt>
                <c:pt idx="6">
                  <c:v>0.99571183930248885</c:v>
                </c:pt>
                <c:pt idx="7">
                  <c:v>0.99002452365420657</c:v>
                </c:pt>
                <c:pt idx="8">
                  <c:v>0.97696868974541651</c:v>
                </c:pt>
                <c:pt idx="9">
                  <c:v>0.94772766868751979</c:v>
                </c:pt>
                <c:pt idx="10">
                  <c:v>0.88570488721268348</c:v>
                </c:pt>
                <c:pt idx="11">
                  <c:v>0.76809756146820118</c:v>
                </c:pt>
                <c:pt idx="12">
                  <c:v>0.58603546409532725</c:v>
                </c:pt>
                <c:pt idx="13">
                  <c:v>0.37697682554306583</c:v>
                </c:pt>
                <c:pt idx="14">
                  <c:v>0.20547827791382459</c:v>
                </c:pt>
                <c:pt idx="15">
                  <c:v>9.9535175137176524E-2</c:v>
                </c:pt>
                <c:pt idx="16">
                  <c:v>4.5113971593610934E-2</c:v>
                </c:pt>
                <c:pt idx="17">
                  <c:v>1.9793687447987509E-2</c:v>
                </c:pt>
                <c:pt idx="18">
                  <c:v>8.5571000651059881E-3</c:v>
                </c:pt>
                <c:pt idx="19">
                  <c:v>3.6754407805664265E-3</c:v>
                </c:pt>
                <c:pt idx="20">
                  <c:v>1.574251286891156E-3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ЛР4!$E$71</c:f>
              <c:strCache>
                <c:ptCount val="1"/>
                <c:pt idx="0">
                  <c:v>4-7,23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ЛР4!$B$72:$B$92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ЛР4!$E$72:$E$92</c:f>
              <c:numCache>
                <c:formatCode>General</c:formatCode>
                <c:ptCount val="21"/>
                <c:pt idx="0">
                  <c:v>0.99996832100571986</c:v>
                </c:pt>
                <c:pt idx="1">
                  <c:v>0.9999258854860813</c:v>
                </c:pt>
                <c:pt idx="2">
                  <c:v>0.99982661542571016</c:v>
                </c:pt>
                <c:pt idx="3">
                  <c:v>0.99959443552871241</c:v>
                </c:pt>
                <c:pt idx="4">
                  <c:v>0.99905163761926774</c:v>
                </c:pt>
                <c:pt idx="5">
                  <c:v>0.99778398232691001</c:v>
                </c:pt>
                <c:pt idx="6">
                  <c:v>0.99483064738674254</c:v>
                </c:pt>
                <c:pt idx="7">
                  <c:v>0.98798871983172676</c:v>
                </c:pt>
                <c:pt idx="8">
                  <c:v>0.97234287349522441</c:v>
                </c:pt>
                <c:pt idx="9">
                  <c:v>0.93760391481793481</c:v>
                </c:pt>
                <c:pt idx="10">
                  <c:v>0.86527655585804442</c:v>
                </c:pt>
                <c:pt idx="11">
                  <c:v>0.7329859114579832</c:v>
                </c:pt>
                <c:pt idx="12">
                  <c:v>0.53987142752761286</c:v>
                </c:pt>
                <c:pt idx="13">
                  <c:v>0.3339941577112655</c:v>
                </c:pt>
                <c:pt idx="14">
                  <c:v>0.17650984483369725</c:v>
                </c:pt>
                <c:pt idx="15">
                  <c:v>8.392498111938515E-2</c:v>
                </c:pt>
                <c:pt idx="16">
                  <c:v>3.7681546318881876E-2</c:v>
                </c:pt>
                <c:pt idx="17">
                  <c:v>1.6460812242425026E-2</c:v>
                </c:pt>
                <c:pt idx="18">
                  <c:v>7.1025399122525311E-3</c:v>
                </c:pt>
                <c:pt idx="19">
                  <c:v>3.0481277645477887E-3</c:v>
                </c:pt>
                <c:pt idx="20">
                  <c:v>1.305093116311032E-3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ЛР4!$F$71</c:f>
              <c:strCache>
                <c:ptCount val="1"/>
                <c:pt idx="0">
                  <c:v>8-10,21,22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ЛР4!$B$72:$B$92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ЛР4!$F$72:$F$92</c:f>
              <c:numCache>
                <c:formatCode>General</c:formatCode>
                <c:ptCount val="21"/>
                <c:pt idx="0">
                  <c:v>0.9999647658619869</c:v>
                </c:pt>
                <c:pt idx="1">
                  <c:v>0.99991756845079371</c:v>
                </c:pt>
                <c:pt idx="2">
                  <c:v>0.99980716058049623</c:v>
                </c:pt>
                <c:pt idx="3">
                  <c:v>0.99954894038449293</c:v>
                </c:pt>
                <c:pt idx="4">
                  <c:v>0.99894531709386714</c:v>
                </c:pt>
                <c:pt idx="5">
                  <c:v>0.99753589599792358</c:v>
                </c:pt>
                <c:pt idx="6">
                  <c:v>0.9942538350867135</c:v>
                </c:pt>
                <c:pt idx="7">
                  <c:v>0.98665870241394882</c:v>
                </c:pt>
                <c:pt idx="8">
                  <c:v>0.96933415433299386</c:v>
                </c:pt>
                <c:pt idx="9">
                  <c:v>0.93108392002036544</c:v>
                </c:pt>
                <c:pt idx="10">
                  <c:v>0.85238866284669801</c:v>
                </c:pt>
                <c:pt idx="11">
                  <c:v>0.71165998989974055</c:v>
                </c:pt>
                <c:pt idx="12">
                  <c:v>0.51336178803087351</c:v>
                </c:pt>
                <c:pt idx="13">
                  <c:v>0.31076610693683987</c:v>
                </c:pt>
                <c:pt idx="14">
                  <c:v>0.16157711079212175</c:v>
                </c:pt>
                <c:pt idx="15">
                  <c:v>7.6101086733035589E-2</c:v>
                </c:pt>
                <c:pt idx="16">
                  <c:v>3.400864528117465E-2</c:v>
                </c:pt>
                <c:pt idx="17">
                  <c:v>1.4824477524087592E-2</c:v>
                </c:pt>
                <c:pt idx="18">
                  <c:v>6.3904469195852215E-3</c:v>
                </c:pt>
                <c:pt idx="19">
                  <c:v>2.7414034346153206E-3</c:v>
                </c:pt>
                <c:pt idx="20">
                  <c:v>1.1735588821864815E-3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ЛР4!$G$71</c:f>
              <c:strCache>
                <c:ptCount val="1"/>
                <c:pt idx="0">
                  <c:v>11-14,19,20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ЛР4!$B$72:$B$92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ЛР4!$G$72:$G$92</c:f>
              <c:numCache>
                <c:formatCode>General</c:formatCode>
                <c:ptCount val="21"/>
                <c:pt idx="0">
                  <c:v>0.9999627484678052</c:v>
                </c:pt>
                <c:pt idx="1">
                  <c:v>0.99991284891914978</c:v>
                </c:pt>
                <c:pt idx="2">
                  <c:v>0.99979612105125482</c:v>
                </c:pt>
                <c:pt idx="3">
                  <c:v>0.99952312550611799</c:v>
                </c:pt>
                <c:pt idx="4">
                  <c:v>0.9988849944056063</c:v>
                </c:pt>
                <c:pt idx="5">
                  <c:v>0.99739517153924451</c:v>
                </c:pt>
                <c:pt idx="6">
                  <c:v>0.99392681397976468</c:v>
                </c:pt>
                <c:pt idx="7">
                  <c:v>0.9859055607407462</c:v>
                </c:pt>
                <c:pt idx="8">
                  <c:v>0.96763508991110991</c:v>
                </c:pt>
                <c:pt idx="9">
                  <c:v>0.92742424683789271</c:v>
                </c:pt>
                <c:pt idx="10">
                  <c:v>0.84524459765022719</c:v>
                </c:pt>
                <c:pt idx="11">
                  <c:v>0.70010128763798063</c:v>
                </c:pt>
                <c:pt idx="12">
                  <c:v>0.49944505748126433</c:v>
                </c:pt>
                <c:pt idx="13">
                  <c:v>0.29896741731464155</c:v>
                </c:pt>
                <c:pt idx="14">
                  <c:v>0.15417557255119624</c:v>
                </c:pt>
                <c:pt idx="15">
                  <c:v>7.2277500636841671E-2</c:v>
                </c:pt>
                <c:pt idx="16">
                  <c:v>3.2226163354389395E-2</c:v>
                </c:pt>
                <c:pt idx="17">
                  <c:v>1.4032881227855355E-2</c:v>
                </c:pt>
                <c:pt idx="18">
                  <c:v>6.046446281283085E-3</c:v>
                </c:pt>
                <c:pt idx="19">
                  <c:v>2.5933197708164859E-3</c:v>
                </c:pt>
                <c:pt idx="20">
                  <c:v>1.1100719349377006E-3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ЛР4!$H$71</c:f>
              <c:strCache>
                <c:ptCount val="1"/>
                <c:pt idx="0">
                  <c:v>15-18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ЛР4!$B$72:$B$92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ЛР4!$H$72:$H$92</c:f>
              <c:numCache>
                <c:formatCode>General</c:formatCode>
                <c:ptCount val="21"/>
                <c:pt idx="0">
                  <c:v>0.99996209412879167</c:v>
                </c:pt>
                <c:pt idx="1">
                  <c:v>0.99991131815106493</c:v>
                </c:pt>
                <c:pt idx="2">
                  <c:v>0.99979254043800148</c:v>
                </c:pt>
                <c:pt idx="3">
                  <c:v>0.99951475275002089</c:v>
                </c:pt>
                <c:pt idx="4">
                  <c:v>0.99886543033747976</c:v>
                </c:pt>
                <c:pt idx="5">
                  <c:v>0.99734953616088662</c:v>
                </c:pt>
                <c:pt idx="6">
                  <c:v>0.99382079105052923</c:v>
                </c:pt>
                <c:pt idx="7">
                  <c:v>0.98566152651265959</c:v>
                </c:pt>
                <c:pt idx="8">
                  <c:v>0.96708527778503306</c:v>
                </c:pt>
                <c:pt idx="9">
                  <c:v>0.92624340476836464</c:v>
                </c:pt>
                <c:pt idx="10">
                  <c:v>0.84295307394340124</c:v>
                </c:pt>
                <c:pt idx="11">
                  <c:v>0.69643244794817971</c:v>
                </c:pt>
                <c:pt idx="12">
                  <c:v>0.49509181719556072</c:v>
                </c:pt>
                <c:pt idx="13">
                  <c:v>0.29533059749802504</c:v>
                </c:pt>
                <c:pt idx="14">
                  <c:v>0.15191839499118612</c:v>
                </c:pt>
                <c:pt idx="15">
                  <c:v>7.111852063943401E-2</c:v>
                </c:pt>
                <c:pt idx="16">
                  <c:v>3.1687476144915169E-2</c:v>
                </c:pt>
                <c:pt idx="17">
                  <c:v>1.3793975252896183E-2</c:v>
                </c:pt>
                <c:pt idx="18">
                  <c:v>5.9426876739685055E-3</c:v>
                </c:pt>
                <c:pt idx="19">
                  <c:v>2.5486657780894222E-3</c:v>
                </c:pt>
                <c:pt idx="20">
                  <c:v>1.0909298345207663E-3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810056"/>
        <c:axId val="305807704"/>
      </c:lineChart>
      <c:catAx>
        <c:axId val="305810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5807704"/>
        <c:crosses val="autoZero"/>
        <c:auto val="1"/>
        <c:lblAlgn val="ctr"/>
        <c:lblOffset val="100"/>
        <c:noMultiLvlLbl val="0"/>
      </c:catAx>
      <c:valAx>
        <c:axId val="30580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5810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Общая информационная функция </a:t>
            </a:r>
            <a:endParaRPr lang="ru-RU">
              <a:effectLst/>
            </a:endParaRPr>
          </a:p>
        </c:rich>
      </c:tx>
      <c:layout>
        <c:manualLayout>
          <c:xMode val="edge"/>
          <c:yMode val="edge"/>
          <c:x val="0.1826804461942257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ЛР4!$C$94</c:f>
              <c:strCache>
                <c:ptCount val="1"/>
                <c:pt idx="0">
                  <c:v>1,14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ЛР4!$C$95:$C$115</c:f>
              <c:numCache>
                <c:formatCode>General</c:formatCode>
                <c:ptCount val="21"/>
                <c:pt idx="0">
                  <c:v>7.392338872937725E-5</c:v>
                </c:pt>
                <c:pt idx="1">
                  <c:v>1.7294277080553844E-4</c:v>
                </c:pt>
                <c:pt idx="2">
                  <c:v>4.0456013816057271E-4</c:v>
                </c:pt>
                <c:pt idx="3">
                  <c:v>9.4617289514099085E-4</c:v>
                </c:pt>
                <c:pt idx="4">
                  <c:v>2.2117692353601642E-3</c:v>
                </c:pt>
                <c:pt idx="5">
                  <c:v>5.1641562118062709E-3</c:v>
                </c:pt>
                <c:pt idx="6">
                  <c:v>1.2024560117535117E-2</c:v>
                </c:pt>
                <c:pt idx="7">
                  <c:v>2.7820907608907555E-2</c:v>
                </c:pt>
                <c:pt idx="8">
                  <c:v>6.3428306318333919E-2</c:v>
                </c:pt>
                <c:pt idx="9">
                  <c:v>0.13986011473837259</c:v>
                </c:pt>
                <c:pt idx="10">
                  <c:v>0.28671162915718557</c:v>
                </c:pt>
                <c:pt idx="11">
                  <c:v>7.392338872937725E-5</c:v>
                </c:pt>
                <c:pt idx="12">
                  <c:v>7.392338872937725E-5</c:v>
                </c:pt>
                <c:pt idx="13">
                  <c:v>1.5041840701083296E-8</c:v>
                </c:pt>
                <c:pt idx="14">
                  <c:v>3.5192594752695499E-8</c:v>
                </c:pt>
                <c:pt idx="15">
                  <c:v>8.2338240837822023E-8</c:v>
                </c:pt>
                <c:pt idx="16">
                  <c:v>1.9264239126396498E-7</c:v>
                </c:pt>
                <c:pt idx="17">
                  <c:v>4.5071508377182612E-7</c:v>
                </c:pt>
                <c:pt idx="18">
                  <c:v>1.0545136862294258E-6</c:v>
                </c:pt>
                <c:pt idx="19">
                  <c:v>2.4671872143008388E-6</c:v>
                </c:pt>
                <c:pt idx="20">
                  <c:v>5.772333595929283E-6</c:v>
                </c:pt>
              </c:numCache>
            </c:numRef>
          </c:val>
        </c:ser>
        <c:ser>
          <c:idx val="1"/>
          <c:order val="1"/>
          <c:tx>
            <c:strRef>
              <c:f>ЛР4!$D$94</c:f>
              <c:strCache>
                <c:ptCount val="1"/>
                <c:pt idx="0">
                  <c:v>2,3,12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ЛР4!$D$95:$D$115</c:f>
              <c:numCache>
                <c:formatCode>General</c:formatCode>
                <c:ptCount val="21"/>
                <c:pt idx="0">
                  <c:v>1.1810341981517241E-3</c:v>
                </c:pt>
                <c:pt idx="1">
                  <c:v>2.7601786870097345E-3</c:v>
                </c:pt>
                <c:pt idx="2">
                  <c:v>6.4413340669175591E-3</c:v>
                </c:pt>
                <c:pt idx="3">
                  <c:v>1.4980652501539023E-2</c:v>
                </c:pt>
                <c:pt idx="4">
                  <c:v>3.4565181421114609E-2</c:v>
                </c:pt>
                <c:pt idx="5">
                  <c:v>7.8309529772638234E-2</c:v>
                </c:pt>
                <c:pt idx="6">
                  <c:v>0.17026365451582021</c:v>
                </c:pt>
                <c:pt idx="7">
                  <c:v>0.3388736076572072</c:v>
                </c:pt>
                <c:pt idx="8">
                  <c:v>0.56773477055373756</c:v>
                </c:pt>
                <c:pt idx="9">
                  <c:v>0.71835355943226786</c:v>
                </c:pt>
                <c:pt idx="10">
                  <c:v>0.64113856417198933</c:v>
                </c:pt>
                <c:pt idx="11">
                  <c:v>1.1810341981517241E-3</c:v>
                </c:pt>
                <c:pt idx="12">
                  <c:v>1.1810341981517241E-3</c:v>
                </c:pt>
                <c:pt idx="13">
                  <c:v>2.4049966856675179E-7</c:v>
                </c:pt>
                <c:pt idx="14">
                  <c:v>5.6268416699247579E-7</c:v>
                </c:pt>
                <c:pt idx="15">
                  <c:v>1.3164815531771245E-6</c:v>
                </c:pt>
                <c:pt idx="16">
                  <c:v>3.0800981622513755E-6</c:v>
                </c:pt>
                <c:pt idx="17">
                  <c:v>7.20632139101617E-6</c:v>
                </c:pt>
                <c:pt idx="18">
                  <c:v>1.6860134514821439E-5</c:v>
                </c:pt>
                <c:pt idx="19">
                  <c:v>3.9446144056576382E-5</c:v>
                </c:pt>
                <c:pt idx="20">
                  <c:v>9.228667174594014E-5</c:v>
                </c:pt>
              </c:numCache>
            </c:numRef>
          </c:val>
        </c:ser>
        <c:ser>
          <c:idx val="2"/>
          <c:order val="2"/>
          <c:tx>
            <c:strRef>
              <c:f>ЛР4!$E$94</c:f>
              <c:strCache>
                <c:ptCount val="1"/>
                <c:pt idx="0">
                  <c:v>4,5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ЛР4!$E$95:$E$115</c:f>
              <c:numCache>
                <c:formatCode>General</c:formatCode>
                <c:ptCount val="21"/>
                <c:pt idx="0">
                  <c:v>2.5773383000829149E-3</c:v>
                </c:pt>
                <c:pt idx="1">
                  <c:v>6.0156659971110568E-3</c:v>
                </c:pt>
                <c:pt idx="2">
                  <c:v>1.3996203736502448E-2</c:v>
                </c:pt>
                <c:pt idx="3">
                  <c:v>3.2323329245500056E-2</c:v>
                </c:pt>
                <c:pt idx="4">
                  <c:v>7.3384082849884721E-2</c:v>
                </c:pt>
                <c:pt idx="5">
                  <c:v>0.16029955647351463</c:v>
                </c:pt>
                <c:pt idx="6">
                  <c:v>0.32216015164796369</c:v>
                </c:pt>
                <c:pt idx="7">
                  <c:v>0.54947210091987941</c:v>
                </c:pt>
                <c:pt idx="8">
                  <c:v>0.71379110796475254</c:v>
                </c:pt>
                <c:pt idx="9">
                  <c:v>0.65539234368308308</c:v>
                </c:pt>
                <c:pt idx="10">
                  <c:v>0.4366461122934655</c:v>
                </c:pt>
                <c:pt idx="11">
                  <c:v>2.5773383000829149E-3</c:v>
                </c:pt>
                <c:pt idx="12">
                  <c:v>2.5773383000829149E-3</c:v>
                </c:pt>
                <c:pt idx="13">
                  <c:v>5.2534406509359105E-7</c:v>
                </c:pt>
                <c:pt idx="14">
                  <c:v>1.2291189894416125E-6</c:v>
                </c:pt>
                <c:pt idx="15">
                  <c:v>2.8757010974101036E-6</c:v>
                </c:pt>
                <c:pt idx="16">
                  <c:v>6.728107082221323E-6</c:v>
                </c:pt>
                <c:pt idx="17">
                  <c:v>1.5741296366533223E-5</c:v>
                </c:pt>
                <c:pt idx="18">
                  <c:v>3.6828537022701502E-5</c:v>
                </c:pt>
                <c:pt idx="19">
                  <c:v>8.6162828750439835E-5</c:v>
                </c:pt>
                <c:pt idx="20">
                  <c:v>2.0157448830507042E-4</c:v>
                </c:pt>
              </c:numCache>
            </c:numRef>
          </c:val>
        </c:ser>
        <c:ser>
          <c:idx val="3"/>
          <c:order val="3"/>
          <c:tx>
            <c:strRef>
              <c:f>ЛР4!$F$94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ЛР4!$F$95:$F$115</c:f>
              <c:numCache>
                <c:formatCode>General</c:formatCode>
                <c:ptCount val="21"/>
                <c:pt idx="0">
                  <c:v>8.3699950921427325E-3</c:v>
                </c:pt>
                <c:pt idx="1">
                  <c:v>1.9431317064546365E-2</c:v>
                </c:pt>
                <c:pt idx="2">
                  <c:v>4.4648932959967171E-2</c:v>
                </c:pt>
                <c:pt idx="3">
                  <c:v>0.10020446353494697</c:v>
                </c:pt>
                <c:pt idx="4">
                  <c:v>0.2133849308489304</c:v>
                </c:pt>
                <c:pt idx="5">
                  <c:v>0.40699514176382651</c:v>
                </c:pt>
                <c:pt idx="6">
                  <c:v>0.63228966279490839</c:v>
                </c:pt>
                <c:pt idx="7">
                  <c:v>0.72026070476735959</c:v>
                </c:pt>
                <c:pt idx="8">
                  <c:v>0.57824923909537973</c:v>
                </c:pt>
                <c:pt idx="9">
                  <c:v>0.34891641615537761</c:v>
                </c:pt>
                <c:pt idx="10">
                  <c:v>0.17635917898277767</c:v>
                </c:pt>
                <c:pt idx="11">
                  <c:v>8.3699950921427325E-3</c:v>
                </c:pt>
                <c:pt idx="12">
                  <c:v>8.3699950921427325E-3</c:v>
                </c:pt>
                <c:pt idx="13">
                  <c:v>1.7129638277540845E-6</c:v>
                </c:pt>
                <c:pt idx="14">
                  <c:v>4.0077240625001738E-6</c:v>
                </c:pt>
                <c:pt idx="15">
                  <c:v>9.3766241470460326E-6</c:v>
                </c:pt>
                <c:pt idx="16">
                  <c:v>2.1937798461317582E-5</c:v>
                </c:pt>
                <c:pt idx="17">
                  <c:v>5.132565721626159E-5</c:v>
                </c:pt>
                <c:pt idx="18">
                  <c:v>1.2007819841054263E-4</c:v>
                </c:pt>
                <c:pt idx="19">
                  <c:v>2.8090930493430418E-4</c:v>
                </c:pt>
                <c:pt idx="20">
                  <c:v>6.5705742666932808E-4</c:v>
                </c:pt>
              </c:numCache>
            </c:numRef>
          </c:val>
        </c:ser>
        <c:ser>
          <c:idx val="4"/>
          <c:order val="4"/>
          <c:tx>
            <c:strRef>
              <c:f>ЛР4!$G$94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ЛР4!$G$95:$G$115</c:f>
              <c:numCache>
                <c:formatCode>General</c:formatCode>
                <c:ptCount val="21"/>
                <c:pt idx="0">
                  <c:v>1.3569283691386647E-2</c:v>
                </c:pt>
                <c:pt idx="1">
                  <c:v>3.1349830710426352E-2</c:v>
                </c:pt>
                <c:pt idx="2">
                  <c:v>7.1238699449872669E-2</c:v>
                </c:pt>
                <c:pt idx="3">
                  <c:v>0.15592893511847458</c:v>
                </c:pt>
                <c:pt idx="4">
                  <c:v>0.31471215430254673</c:v>
                </c:pt>
                <c:pt idx="5">
                  <c:v>0.54102569643404652</c:v>
                </c:pt>
                <c:pt idx="6">
                  <c:v>0.7111725606889967</c:v>
                </c:pt>
                <c:pt idx="7">
                  <c:v>0.66152233184886222</c:v>
                </c:pt>
                <c:pt idx="8">
                  <c:v>0.44525526345731542</c:v>
                </c:pt>
                <c:pt idx="9">
                  <c:v>0.23969042511566083</c:v>
                </c:pt>
                <c:pt idx="10">
                  <c:v>0.11405663967927337</c:v>
                </c:pt>
                <c:pt idx="11">
                  <c:v>1.3569283691386647E-2</c:v>
                </c:pt>
                <c:pt idx="12">
                  <c:v>1.3569283691386647E-2</c:v>
                </c:pt>
                <c:pt idx="13">
                  <c:v>2.7871494724088711E-6</c:v>
                </c:pt>
                <c:pt idx="14">
                  <c:v>6.5209286392408605E-6</c:v>
                </c:pt>
                <c:pt idx="15">
                  <c:v>1.5256577928507626E-5</c:v>
                </c:pt>
                <c:pt idx="16">
                  <c:v>3.5694499645581291E-5</c:v>
                </c:pt>
                <c:pt idx="17">
                  <c:v>8.3509760160019013E-5</c:v>
                </c:pt>
                <c:pt idx="18">
                  <c:v>1.9536822109780225E-4</c:v>
                </c:pt>
                <c:pt idx="19">
                  <c:v>4.570098585824042E-4</c:v>
                </c:pt>
                <c:pt idx="20">
                  <c:v>1.0687887223967852E-3</c:v>
                </c:pt>
              </c:numCache>
            </c:numRef>
          </c:val>
        </c:ser>
        <c:ser>
          <c:idx val="5"/>
          <c:order val="5"/>
          <c:tx>
            <c:strRef>
              <c:f>ЛР4!$H$94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ЛР4!$H$95:$H$115</c:f>
              <c:numCache>
                <c:formatCode>General</c:formatCode>
                <c:ptCount val="21"/>
                <c:pt idx="0">
                  <c:v>4.6723351237811205E-2</c:v>
                </c:pt>
                <c:pt idx="1">
                  <c:v>0.10465625659627448</c:v>
                </c:pt>
                <c:pt idx="2">
                  <c:v>0.22192077004423372</c:v>
                </c:pt>
                <c:pt idx="3">
                  <c:v>0.41968081992787754</c:v>
                </c:pt>
                <c:pt idx="4">
                  <c:v>0.64254897699492386</c:v>
                </c:pt>
                <c:pt idx="5">
                  <c:v>0.7179880170956886</c:v>
                </c:pt>
                <c:pt idx="6">
                  <c:v>0.56600443404541756</c:v>
                </c:pt>
                <c:pt idx="7">
                  <c:v>0.33725175691836368</c:v>
                </c:pt>
                <c:pt idx="8">
                  <c:v>0.16928702563586839</c:v>
                </c:pt>
                <c:pt idx="9">
                  <c:v>7.7824624341345988E-2</c:v>
                </c:pt>
                <c:pt idx="10">
                  <c:v>3.4344047142013952E-2</c:v>
                </c:pt>
                <c:pt idx="11">
                  <c:v>4.6723351237811205E-2</c:v>
                </c:pt>
                <c:pt idx="12">
                  <c:v>4.6723351237811205E-2</c:v>
                </c:pt>
                <c:pt idx="13">
                  <c:v>9.8270679064239846E-6</c:v>
                </c:pt>
                <c:pt idx="14">
                  <c:v>2.2991659022190942E-5</c:v>
                </c:pt>
                <c:pt idx="15">
                  <c:v>5.3791216057144019E-5</c:v>
                </c:pt>
                <c:pt idx="16">
                  <c:v>1.2584617324548592E-4</c:v>
                </c:pt>
                <c:pt idx="17">
                  <c:v>2.9440125250808547E-4</c:v>
                </c:pt>
                <c:pt idx="18">
                  <c:v>6.8860698545304786E-4</c:v>
                </c:pt>
                <c:pt idx="19">
                  <c:v>1.6100688861666328E-3</c:v>
                </c:pt>
                <c:pt idx="20">
                  <c:v>3.7613728430330056E-3</c:v>
                </c:pt>
              </c:numCache>
            </c:numRef>
          </c:val>
        </c:ser>
        <c:ser>
          <c:idx val="6"/>
          <c:order val="6"/>
          <c:tx>
            <c:strRef>
              <c:f>ЛР4!$I$94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ЛР4!$I$95:$I$115</c:f>
              <c:numCache>
                <c:formatCode>General</c:formatCode>
                <c:ptCount val="21"/>
                <c:pt idx="0">
                  <c:v>6.7561122616828395E-2</c:v>
                </c:pt>
                <c:pt idx="1">
                  <c:v>0.14839362837620018</c:v>
                </c:pt>
                <c:pt idx="2">
                  <c:v>0.30170289618850582</c:v>
                </c:pt>
                <c:pt idx="3">
                  <c:v>0.52581581892594853</c:v>
                </c:pt>
                <c:pt idx="4">
                  <c:v>0.70568705598623105</c:v>
                </c:pt>
                <c:pt idx="5">
                  <c:v>0.67184261851848226</c:v>
                </c:pt>
                <c:pt idx="6">
                  <c:v>0.46067691597756388</c:v>
                </c:pt>
                <c:pt idx="7">
                  <c:v>0.25080065935122847</c:v>
                </c:pt>
                <c:pt idx="8">
                  <c:v>0.12002848895181385</c:v>
                </c:pt>
                <c:pt idx="9">
                  <c:v>5.3951091478074996E-2</c:v>
                </c:pt>
                <c:pt idx="10">
                  <c:v>2.357037240711941E-2</c:v>
                </c:pt>
                <c:pt idx="11">
                  <c:v>6.7561122616828395E-2</c:v>
                </c:pt>
                <c:pt idx="12">
                  <c:v>6.7561122616828395E-2</c:v>
                </c:pt>
                <c:pt idx="13">
                  <c:v>1.4429336816103639E-5</c:v>
                </c:pt>
                <c:pt idx="14">
                  <c:v>3.3759100847391269E-5</c:v>
                </c:pt>
                <c:pt idx="15">
                  <c:v>7.8981902016073618E-5</c:v>
                </c:pt>
                <c:pt idx="16">
                  <c:v>1.8477622784436644E-4</c:v>
                </c:pt>
                <c:pt idx="17">
                  <c:v>4.3223706775898113E-4</c:v>
                </c:pt>
                <c:pt idx="18">
                  <c:v>1.010876911837979E-3</c:v>
                </c:pt>
                <c:pt idx="19">
                  <c:v>2.3628792584673227E-3</c:v>
                </c:pt>
                <c:pt idx="20">
                  <c:v>5.5162026746244991E-3</c:v>
                </c:pt>
              </c:numCache>
            </c:numRef>
          </c:val>
        </c:ser>
        <c:ser>
          <c:idx val="7"/>
          <c:order val="7"/>
          <c:tx>
            <c:strRef>
              <c:f>ЛР4!$J$94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ЛР4!$J$95:$J$115</c:f>
              <c:numCache>
                <c:formatCode>General</c:formatCode>
                <c:ptCount val="21"/>
                <c:pt idx="0">
                  <c:v>0.58488819862310526</c:v>
                </c:pt>
                <c:pt idx="1">
                  <c:v>0.72117778655383269</c:v>
                </c:pt>
                <c:pt idx="2">
                  <c:v>0.6264494865547916</c:v>
                </c:pt>
                <c:pt idx="3">
                  <c:v>0.40006470227651192</c:v>
                </c:pt>
                <c:pt idx="4">
                  <c:v>0.20879445738575483</c:v>
                </c:pt>
                <c:pt idx="5">
                  <c:v>9.7826977965636636E-2</c:v>
                </c:pt>
                <c:pt idx="6">
                  <c:v>4.3544476755143183E-2</c:v>
                </c:pt>
                <c:pt idx="7">
                  <c:v>1.8942021609521666E-2</c:v>
                </c:pt>
                <c:pt idx="8">
                  <c:v>8.1576228178385519E-3</c:v>
                </c:pt>
                <c:pt idx="9">
                  <c:v>3.4980199887998894E-3</c:v>
                </c:pt>
                <c:pt idx="10">
                  <c:v>1.4971830174238452E-3</c:v>
                </c:pt>
                <c:pt idx="11">
                  <c:v>0.58488819862310526</c:v>
                </c:pt>
                <c:pt idx="12">
                  <c:v>0.58488819862310526</c:v>
                </c:pt>
                <c:pt idx="13">
                  <c:v>2.3067202915790907E-4</c:v>
                </c:pt>
                <c:pt idx="14">
                  <c:v>5.3957568103686464E-4</c:v>
                </c:pt>
                <c:pt idx="15">
                  <c:v>1.2617851564362599E-3</c:v>
                </c:pt>
                <c:pt idx="16">
                  <c:v>2.9486798160358657E-3</c:v>
                </c:pt>
                <c:pt idx="17">
                  <c:v>6.8800294360403039E-3</c:v>
                </c:pt>
                <c:pt idx="18">
                  <c:v>1.5994412715904367E-2</c:v>
                </c:pt>
                <c:pt idx="19">
                  <c:v>3.6869457597922581E-2</c:v>
                </c:pt>
                <c:pt idx="20">
                  <c:v>8.3350195723690138E-2</c:v>
                </c:pt>
              </c:numCache>
            </c:numRef>
          </c:val>
        </c:ser>
        <c:ser>
          <c:idx val="8"/>
          <c:order val="8"/>
          <c:tx>
            <c:strRef>
              <c:f>ЛР4!$K$94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ЛР4!$K$95:$K$115</c:f>
              <c:numCache>
                <c:formatCode>General</c:formatCode>
                <c:ptCount val="21"/>
                <c:pt idx="0">
                  <c:v>0.72079072475639072</c:v>
                </c:pt>
                <c:pt idx="1">
                  <c:v>0.5818816617184891</c:v>
                </c:pt>
                <c:pt idx="2">
                  <c:v>0.35246455081552053</c:v>
                </c:pt>
                <c:pt idx="3">
                  <c:v>0.17853288263880313</c:v>
                </c:pt>
                <c:pt idx="4">
                  <c:v>8.2434194853097165E-2</c:v>
                </c:pt>
                <c:pt idx="5">
                  <c:v>3.6449963898645389E-2</c:v>
                </c:pt>
                <c:pt idx="6">
                  <c:v>1.5809713794438733E-2</c:v>
                </c:pt>
                <c:pt idx="7">
                  <c:v>6.8000759488224174E-3</c:v>
                </c:pt>
                <c:pt idx="8">
                  <c:v>2.9143200241170631E-3</c:v>
                </c:pt>
                <c:pt idx="9">
                  <c:v>1.2470650528186946E-3</c:v>
                </c:pt>
                <c:pt idx="10">
                  <c:v>5.3327782665639359E-4</c:v>
                </c:pt>
                <c:pt idx="11">
                  <c:v>0.72079072475639072</c:v>
                </c:pt>
                <c:pt idx="12">
                  <c:v>0.72079072475639072</c:v>
                </c:pt>
                <c:pt idx="13">
                  <c:v>6.4785955186863432E-4</c:v>
                </c:pt>
                <c:pt idx="14">
                  <c:v>1.514852362201906E-3</c:v>
                </c:pt>
                <c:pt idx="15">
                  <c:v>3.5392446674790746E-3</c:v>
                </c:pt>
                <c:pt idx="16">
                  <c:v>8.2534458991681946E-3</c:v>
                </c:pt>
                <c:pt idx="17">
                  <c:v>1.9162817373846706E-2</c:v>
                </c:pt>
                <c:pt idx="18">
                  <c:v>4.4042991363232212E-2</c:v>
                </c:pt>
                <c:pt idx="19">
                  <c:v>9.8900721849382825E-2</c:v>
                </c:pt>
                <c:pt idx="20">
                  <c:v>0.21087040804076057</c:v>
                </c:pt>
              </c:numCache>
            </c:numRef>
          </c:val>
        </c:ser>
        <c:ser>
          <c:idx val="9"/>
          <c:order val="9"/>
          <c:tx>
            <c:strRef>
              <c:f>ЛР4!$L$94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ЛР4!$L$95:$L$115</c:f>
              <c:numCache>
                <c:formatCode>General</c:formatCode>
                <c:ptCount val="21"/>
                <c:pt idx="0">
                  <c:v>0.19145972887431134</c:v>
                </c:pt>
                <c:pt idx="1">
                  <c:v>8.8951138107393912E-2</c:v>
                </c:pt>
                <c:pt idx="2">
                  <c:v>3.9441833105702213E-2</c:v>
                </c:pt>
                <c:pt idx="3">
                  <c:v>1.7128408324249077E-2</c:v>
                </c:pt>
                <c:pt idx="4">
                  <c:v>7.3711811606137542E-3</c:v>
                </c:pt>
                <c:pt idx="5">
                  <c:v>3.1597990803109858E-3</c:v>
                </c:pt>
                <c:pt idx="6">
                  <c:v>1.352239743602598E-3</c:v>
                </c:pt>
                <c:pt idx="7">
                  <c:v>5.7827741912621126E-4</c:v>
                </c:pt>
                <c:pt idx="8">
                  <c:v>2.4722106104838602E-4</c:v>
                </c:pt>
                <c:pt idx="9">
                  <c:v>1.0567632588052826E-4</c:v>
                </c:pt>
                <c:pt idx="10">
                  <c:v>4.5169531136769854E-5</c:v>
                </c:pt>
                <c:pt idx="11">
                  <c:v>0.19145972887431134</c:v>
                </c:pt>
                <c:pt idx="12">
                  <c:v>0.19145972887431134</c:v>
                </c:pt>
                <c:pt idx="13">
                  <c:v>7.6143484270401879E-3</c:v>
                </c:pt>
                <c:pt idx="14">
                  <c:v>1.7689460663531102E-2</c:v>
                </c:pt>
                <c:pt idx="15">
                  <c:v>4.0712507203062701E-2</c:v>
                </c:pt>
                <c:pt idx="16">
                  <c:v>9.1707653464831645E-2</c:v>
                </c:pt>
                <c:pt idx="17">
                  <c:v>0.19687665311807842</c:v>
                </c:pt>
                <c:pt idx="18">
                  <c:v>0.38171653293783109</c:v>
                </c:pt>
                <c:pt idx="19">
                  <c:v>0.6101894086333175</c:v>
                </c:pt>
                <c:pt idx="20">
                  <c:v>0.72245193511629435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649224"/>
        <c:axId val="301232296"/>
      </c:barChart>
      <c:lineChart>
        <c:grouping val="standard"/>
        <c:varyColors val="0"/>
        <c:ser>
          <c:idx val="10"/>
          <c:order val="10"/>
          <c:tx>
            <c:strRef>
              <c:f>ЛР4!$M$94</c:f>
              <c:strCache>
                <c:ptCount val="1"/>
                <c:pt idx="0">
                  <c:v>∑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ЛР4!$M$95:$M$115</c:f>
              <c:numCache>
                <c:formatCode>General</c:formatCode>
                <c:ptCount val="21"/>
                <c:pt idx="0">
                  <c:v>1.6371947007789405</c:v>
                </c:pt>
                <c:pt idx="1">
                  <c:v>1.7047904065820896</c:v>
                </c:pt>
                <c:pt idx="2">
                  <c:v>1.6787092670601744</c:v>
                </c:pt>
                <c:pt idx="3">
                  <c:v>1.8456061853889918</c:v>
                </c:pt>
                <c:pt idx="4">
                  <c:v>2.2850939850384573</c:v>
                </c:pt>
                <c:pt idx="5">
                  <c:v>2.7190614572145959</c:v>
                </c:pt>
                <c:pt idx="6">
                  <c:v>2.9352983700813899</c:v>
                </c:pt>
                <c:pt idx="7">
                  <c:v>2.9123224440492788</c:v>
                </c:pt>
                <c:pt idx="8">
                  <c:v>2.669093365880205</c:v>
                </c:pt>
                <c:pt idx="9">
                  <c:v>2.2388393363116825</c:v>
                </c:pt>
                <c:pt idx="10">
                  <c:v>1.7149021742090418</c:v>
                </c:pt>
                <c:pt idx="11">
                  <c:v>1.6371947007789405</c:v>
                </c:pt>
                <c:pt idx="12">
                  <c:v>1.6371947007789405</c:v>
                </c:pt>
                <c:pt idx="13">
                  <c:v>8.5224174116637838E-3</c:v>
                </c:pt>
                <c:pt idx="14">
                  <c:v>1.9812995115092383E-2</c:v>
                </c:pt>
                <c:pt idx="15">
                  <c:v>4.5675217868018231E-2</c:v>
                </c:pt>
                <c:pt idx="16">
                  <c:v>0.10328803472686819</c:v>
                </c:pt>
                <c:pt idx="17">
                  <c:v>0.2238043719984501</c:v>
                </c:pt>
                <c:pt idx="18">
                  <c:v>0.44382361051899077</c:v>
                </c:pt>
                <c:pt idx="19">
                  <c:v>0.75079853154879483</c:v>
                </c:pt>
                <c:pt idx="20">
                  <c:v>1.0279755940411155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649224"/>
        <c:axId val="301232296"/>
      </c:lineChart>
      <c:catAx>
        <c:axId val="30664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1232296"/>
        <c:crosses val="autoZero"/>
        <c:auto val="1"/>
        <c:lblAlgn val="ctr"/>
        <c:lblOffset val="100"/>
        <c:noMultiLvlLbl val="0"/>
      </c:catAx>
      <c:valAx>
        <c:axId val="30123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6649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Информационные функции.</a:t>
            </a:r>
            <a:endParaRPr lang="ru-RU">
              <a:effectLst/>
            </a:endParaRPr>
          </a:p>
        </c:rich>
      </c:tx>
      <c:layout>
        <c:manualLayout>
          <c:xMode val="edge"/>
          <c:yMode val="edge"/>
          <c:x val="0.2427915573053368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ЛР4!$C$94</c:f>
              <c:strCache>
                <c:ptCount val="1"/>
                <c:pt idx="0">
                  <c:v>1,14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ЛР4!$C$95:$C$115</c:f>
              <c:numCache>
                <c:formatCode>General</c:formatCode>
                <c:ptCount val="21"/>
                <c:pt idx="0">
                  <c:v>7.392338872937725E-5</c:v>
                </c:pt>
                <c:pt idx="1">
                  <c:v>1.7294277080553844E-4</c:v>
                </c:pt>
                <c:pt idx="2">
                  <c:v>4.0456013816057271E-4</c:v>
                </c:pt>
                <c:pt idx="3">
                  <c:v>9.4617289514099085E-4</c:v>
                </c:pt>
                <c:pt idx="4">
                  <c:v>2.2117692353601642E-3</c:v>
                </c:pt>
                <c:pt idx="5">
                  <c:v>5.1641562118062709E-3</c:v>
                </c:pt>
                <c:pt idx="6">
                  <c:v>1.2024560117535117E-2</c:v>
                </c:pt>
                <c:pt idx="7">
                  <c:v>2.7820907608907555E-2</c:v>
                </c:pt>
                <c:pt idx="8">
                  <c:v>6.3428306318333919E-2</c:v>
                </c:pt>
                <c:pt idx="9">
                  <c:v>0.13986011473837259</c:v>
                </c:pt>
                <c:pt idx="10">
                  <c:v>0.28671162915718557</c:v>
                </c:pt>
                <c:pt idx="11">
                  <c:v>7.392338872937725E-5</c:v>
                </c:pt>
                <c:pt idx="12">
                  <c:v>7.392338872937725E-5</c:v>
                </c:pt>
                <c:pt idx="13">
                  <c:v>1.5041840701083296E-8</c:v>
                </c:pt>
                <c:pt idx="14">
                  <c:v>3.5192594752695499E-8</c:v>
                </c:pt>
                <c:pt idx="15">
                  <c:v>8.2338240837822023E-8</c:v>
                </c:pt>
                <c:pt idx="16">
                  <c:v>1.9264239126396498E-7</c:v>
                </c:pt>
                <c:pt idx="17">
                  <c:v>4.5071508377182612E-7</c:v>
                </c:pt>
                <c:pt idx="18">
                  <c:v>1.0545136862294258E-6</c:v>
                </c:pt>
                <c:pt idx="19">
                  <c:v>2.4671872143008388E-6</c:v>
                </c:pt>
                <c:pt idx="20">
                  <c:v>5.772333595929283E-6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ЛР4!$D$94</c:f>
              <c:strCache>
                <c:ptCount val="1"/>
                <c:pt idx="0">
                  <c:v>2,3,12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ЛР4!$D$95:$D$115</c:f>
              <c:numCache>
                <c:formatCode>General</c:formatCode>
                <c:ptCount val="21"/>
                <c:pt idx="0">
                  <c:v>1.1810341981517241E-3</c:v>
                </c:pt>
                <c:pt idx="1">
                  <c:v>2.7601786870097345E-3</c:v>
                </c:pt>
                <c:pt idx="2">
                  <c:v>6.4413340669175591E-3</c:v>
                </c:pt>
                <c:pt idx="3">
                  <c:v>1.4980652501539023E-2</c:v>
                </c:pt>
                <c:pt idx="4">
                  <c:v>3.4565181421114609E-2</c:v>
                </c:pt>
                <c:pt idx="5">
                  <c:v>7.8309529772638234E-2</c:v>
                </c:pt>
                <c:pt idx="6">
                  <c:v>0.17026365451582021</c:v>
                </c:pt>
                <c:pt idx="7">
                  <c:v>0.3388736076572072</c:v>
                </c:pt>
                <c:pt idx="8">
                  <c:v>0.56773477055373756</c:v>
                </c:pt>
                <c:pt idx="9">
                  <c:v>0.71835355943226786</c:v>
                </c:pt>
                <c:pt idx="10">
                  <c:v>0.64113856417198933</c:v>
                </c:pt>
                <c:pt idx="11">
                  <c:v>1.1810341981517241E-3</c:v>
                </c:pt>
                <c:pt idx="12">
                  <c:v>1.1810341981517241E-3</c:v>
                </c:pt>
                <c:pt idx="13">
                  <c:v>2.4049966856675179E-7</c:v>
                </c:pt>
                <c:pt idx="14">
                  <c:v>5.6268416699247579E-7</c:v>
                </c:pt>
                <c:pt idx="15">
                  <c:v>1.3164815531771245E-6</c:v>
                </c:pt>
                <c:pt idx="16">
                  <c:v>3.0800981622513755E-6</c:v>
                </c:pt>
                <c:pt idx="17">
                  <c:v>7.20632139101617E-6</c:v>
                </c:pt>
                <c:pt idx="18">
                  <c:v>1.6860134514821439E-5</c:v>
                </c:pt>
                <c:pt idx="19">
                  <c:v>3.9446144056576382E-5</c:v>
                </c:pt>
                <c:pt idx="20">
                  <c:v>9.228667174594014E-5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ЛР4!$E$94</c:f>
              <c:strCache>
                <c:ptCount val="1"/>
                <c:pt idx="0">
                  <c:v>4,5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ЛР4!$E$95:$E$115</c:f>
              <c:numCache>
                <c:formatCode>General</c:formatCode>
                <c:ptCount val="21"/>
                <c:pt idx="0">
                  <c:v>2.5773383000829149E-3</c:v>
                </c:pt>
                <c:pt idx="1">
                  <c:v>6.0156659971110568E-3</c:v>
                </c:pt>
                <c:pt idx="2">
                  <c:v>1.3996203736502448E-2</c:v>
                </c:pt>
                <c:pt idx="3">
                  <c:v>3.2323329245500056E-2</c:v>
                </c:pt>
                <c:pt idx="4">
                  <c:v>7.3384082849884721E-2</c:v>
                </c:pt>
                <c:pt idx="5">
                  <c:v>0.16029955647351463</c:v>
                </c:pt>
                <c:pt idx="6">
                  <c:v>0.32216015164796369</c:v>
                </c:pt>
                <c:pt idx="7">
                  <c:v>0.54947210091987941</c:v>
                </c:pt>
                <c:pt idx="8">
                  <c:v>0.71379110796475254</c:v>
                </c:pt>
                <c:pt idx="9">
                  <c:v>0.65539234368308308</c:v>
                </c:pt>
                <c:pt idx="10">
                  <c:v>0.4366461122934655</c:v>
                </c:pt>
                <c:pt idx="11">
                  <c:v>2.5773383000829149E-3</c:v>
                </c:pt>
                <c:pt idx="12">
                  <c:v>2.5773383000829149E-3</c:v>
                </c:pt>
                <c:pt idx="13">
                  <c:v>5.2534406509359105E-7</c:v>
                </c:pt>
                <c:pt idx="14">
                  <c:v>1.2291189894416125E-6</c:v>
                </c:pt>
                <c:pt idx="15">
                  <c:v>2.8757010974101036E-6</c:v>
                </c:pt>
                <c:pt idx="16">
                  <c:v>6.728107082221323E-6</c:v>
                </c:pt>
                <c:pt idx="17">
                  <c:v>1.5741296366533223E-5</c:v>
                </c:pt>
                <c:pt idx="18">
                  <c:v>3.6828537022701502E-5</c:v>
                </c:pt>
                <c:pt idx="19">
                  <c:v>8.6162828750439835E-5</c:v>
                </c:pt>
                <c:pt idx="20">
                  <c:v>2.0157448830507042E-4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ЛР4!$F$94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ЛР4!$F$95:$F$115</c:f>
              <c:numCache>
                <c:formatCode>General</c:formatCode>
                <c:ptCount val="21"/>
                <c:pt idx="0">
                  <c:v>8.3699950921427325E-3</c:v>
                </c:pt>
                <c:pt idx="1">
                  <c:v>1.9431317064546365E-2</c:v>
                </c:pt>
                <c:pt idx="2">
                  <c:v>4.4648932959967171E-2</c:v>
                </c:pt>
                <c:pt idx="3">
                  <c:v>0.10020446353494697</c:v>
                </c:pt>
                <c:pt idx="4">
                  <c:v>0.2133849308489304</c:v>
                </c:pt>
                <c:pt idx="5">
                  <c:v>0.40699514176382651</c:v>
                </c:pt>
                <c:pt idx="6">
                  <c:v>0.63228966279490839</c:v>
                </c:pt>
                <c:pt idx="7">
                  <c:v>0.72026070476735959</c:v>
                </c:pt>
                <c:pt idx="8">
                  <c:v>0.57824923909537973</c:v>
                </c:pt>
                <c:pt idx="9">
                  <c:v>0.34891641615537761</c:v>
                </c:pt>
                <c:pt idx="10">
                  <c:v>0.17635917898277767</c:v>
                </c:pt>
                <c:pt idx="11">
                  <c:v>8.3699950921427325E-3</c:v>
                </c:pt>
                <c:pt idx="12">
                  <c:v>8.3699950921427325E-3</c:v>
                </c:pt>
                <c:pt idx="13">
                  <c:v>1.7129638277540845E-6</c:v>
                </c:pt>
                <c:pt idx="14">
                  <c:v>4.0077240625001738E-6</c:v>
                </c:pt>
                <c:pt idx="15">
                  <c:v>9.3766241470460326E-6</c:v>
                </c:pt>
                <c:pt idx="16">
                  <c:v>2.1937798461317582E-5</c:v>
                </c:pt>
                <c:pt idx="17">
                  <c:v>5.132565721626159E-5</c:v>
                </c:pt>
                <c:pt idx="18">
                  <c:v>1.2007819841054263E-4</c:v>
                </c:pt>
                <c:pt idx="19">
                  <c:v>2.8090930493430418E-4</c:v>
                </c:pt>
                <c:pt idx="20">
                  <c:v>6.5705742666932808E-4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ЛР4!$G$94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ЛР4!$G$95:$G$115</c:f>
              <c:numCache>
                <c:formatCode>General</c:formatCode>
                <c:ptCount val="21"/>
                <c:pt idx="0">
                  <c:v>1.3569283691386647E-2</c:v>
                </c:pt>
                <c:pt idx="1">
                  <c:v>3.1349830710426352E-2</c:v>
                </c:pt>
                <c:pt idx="2">
                  <c:v>7.1238699449872669E-2</c:v>
                </c:pt>
                <c:pt idx="3">
                  <c:v>0.15592893511847458</c:v>
                </c:pt>
                <c:pt idx="4">
                  <c:v>0.31471215430254673</c:v>
                </c:pt>
                <c:pt idx="5">
                  <c:v>0.54102569643404652</c:v>
                </c:pt>
                <c:pt idx="6">
                  <c:v>0.7111725606889967</c:v>
                </c:pt>
                <c:pt idx="7">
                  <c:v>0.66152233184886222</c:v>
                </c:pt>
                <c:pt idx="8">
                  <c:v>0.44525526345731542</c:v>
                </c:pt>
                <c:pt idx="9">
                  <c:v>0.23969042511566083</c:v>
                </c:pt>
                <c:pt idx="10">
                  <c:v>0.11405663967927337</c:v>
                </c:pt>
                <c:pt idx="11">
                  <c:v>1.3569283691386647E-2</c:v>
                </c:pt>
                <c:pt idx="12">
                  <c:v>1.3569283691386647E-2</c:v>
                </c:pt>
                <c:pt idx="13">
                  <c:v>2.7871494724088711E-6</c:v>
                </c:pt>
                <c:pt idx="14">
                  <c:v>6.5209286392408605E-6</c:v>
                </c:pt>
                <c:pt idx="15">
                  <c:v>1.5256577928507626E-5</c:v>
                </c:pt>
                <c:pt idx="16">
                  <c:v>3.5694499645581291E-5</c:v>
                </c:pt>
                <c:pt idx="17">
                  <c:v>8.3509760160019013E-5</c:v>
                </c:pt>
                <c:pt idx="18">
                  <c:v>1.9536822109780225E-4</c:v>
                </c:pt>
                <c:pt idx="19">
                  <c:v>4.570098585824042E-4</c:v>
                </c:pt>
                <c:pt idx="20">
                  <c:v>1.0687887223967852E-3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ЛР4!$H$94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ЛР4!$H$95:$H$115</c:f>
              <c:numCache>
                <c:formatCode>General</c:formatCode>
                <c:ptCount val="21"/>
                <c:pt idx="0">
                  <c:v>4.6723351237811205E-2</c:v>
                </c:pt>
                <c:pt idx="1">
                  <c:v>0.10465625659627448</c:v>
                </c:pt>
                <c:pt idx="2">
                  <c:v>0.22192077004423372</c:v>
                </c:pt>
                <c:pt idx="3">
                  <c:v>0.41968081992787754</c:v>
                </c:pt>
                <c:pt idx="4">
                  <c:v>0.64254897699492386</c:v>
                </c:pt>
                <c:pt idx="5">
                  <c:v>0.7179880170956886</c:v>
                </c:pt>
                <c:pt idx="6">
                  <c:v>0.56600443404541756</c:v>
                </c:pt>
                <c:pt idx="7">
                  <c:v>0.33725175691836368</c:v>
                </c:pt>
                <c:pt idx="8">
                  <c:v>0.16928702563586839</c:v>
                </c:pt>
                <c:pt idx="9">
                  <c:v>7.7824624341345988E-2</c:v>
                </c:pt>
                <c:pt idx="10">
                  <c:v>3.4344047142013952E-2</c:v>
                </c:pt>
                <c:pt idx="11">
                  <c:v>4.6723351237811205E-2</c:v>
                </c:pt>
                <c:pt idx="12">
                  <c:v>4.6723351237811205E-2</c:v>
                </c:pt>
                <c:pt idx="13">
                  <c:v>9.8270679064239846E-6</c:v>
                </c:pt>
                <c:pt idx="14">
                  <c:v>2.2991659022190942E-5</c:v>
                </c:pt>
                <c:pt idx="15">
                  <c:v>5.3791216057144019E-5</c:v>
                </c:pt>
                <c:pt idx="16">
                  <c:v>1.2584617324548592E-4</c:v>
                </c:pt>
                <c:pt idx="17">
                  <c:v>2.9440125250808547E-4</c:v>
                </c:pt>
                <c:pt idx="18">
                  <c:v>6.8860698545304786E-4</c:v>
                </c:pt>
                <c:pt idx="19">
                  <c:v>1.6100688861666328E-3</c:v>
                </c:pt>
                <c:pt idx="20">
                  <c:v>3.7613728430330056E-3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ЛР4!$I$94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ЛР4!$I$95:$I$115</c:f>
              <c:numCache>
                <c:formatCode>General</c:formatCode>
                <c:ptCount val="21"/>
                <c:pt idx="0">
                  <c:v>6.7561122616828395E-2</c:v>
                </c:pt>
                <c:pt idx="1">
                  <c:v>0.14839362837620018</c:v>
                </c:pt>
                <c:pt idx="2">
                  <c:v>0.30170289618850582</c:v>
                </c:pt>
                <c:pt idx="3">
                  <c:v>0.52581581892594853</c:v>
                </c:pt>
                <c:pt idx="4">
                  <c:v>0.70568705598623105</c:v>
                </c:pt>
                <c:pt idx="5">
                  <c:v>0.67184261851848226</c:v>
                </c:pt>
                <c:pt idx="6">
                  <c:v>0.46067691597756388</c:v>
                </c:pt>
                <c:pt idx="7">
                  <c:v>0.25080065935122847</c:v>
                </c:pt>
                <c:pt idx="8">
                  <c:v>0.12002848895181385</c:v>
                </c:pt>
                <c:pt idx="9">
                  <c:v>5.3951091478074996E-2</c:v>
                </c:pt>
                <c:pt idx="10">
                  <c:v>2.357037240711941E-2</c:v>
                </c:pt>
                <c:pt idx="11">
                  <c:v>6.7561122616828395E-2</c:v>
                </c:pt>
                <c:pt idx="12">
                  <c:v>6.7561122616828395E-2</c:v>
                </c:pt>
                <c:pt idx="13">
                  <c:v>1.4429336816103639E-5</c:v>
                </c:pt>
                <c:pt idx="14">
                  <c:v>3.3759100847391269E-5</c:v>
                </c:pt>
                <c:pt idx="15">
                  <c:v>7.8981902016073618E-5</c:v>
                </c:pt>
                <c:pt idx="16">
                  <c:v>1.8477622784436644E-4</c:v>
                </c:pt>
                <c:pt idx="17">
                  <c:v>4.3223706775898113E-4</c:v>
                </c:pt>
                <c:pt idx="18">
                  <c:v>1.010876911837979E-3</c:v>
                </c:pt>
                <c:pt idx="19">
                  <c:v>2.3628792584673227E-3</c:v>
                </c:pt>
                <c:pt idx="20">
                  <c:v>5.5162026746244991E-3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ЛР4!$J$94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ЛР4!$J$95:$J$115</c:f>
              <c:numCache>
                <c:formatCode>General</c:formatCode>
                <c:ptCount val="21"/>
                <c:pt idx="0">
                  <c:v>0.58488819862310526</c:v>
                </c:pt>
                <c:pt idx="1">
                  <c:v>0.72117778655383269</c:v>
                </c:pt>
                <c:pt idx="2">
                  <c:v>0.6264494865547916</c:v>
                </c:pt>
                <c:pt idx="3">
                  <c:v>0.40006470227651192</c:v>
                </c:pt>
                <c:pt idx="4">
                  <c:v>0.20879445738575483</c:v>
                </c:pt>
                <c:pt idx="5">
                  <c:v>9.7826977965636636E-2</c:v>
                </c:pt>
                <c:pt idx="6">
                  <c:v>4.3544476755143183E-2</c:v>
                </c:pt>
                <c:pt idx="7">
                  <c:v>1.8942021609521666E-2</c:v>
                </c:pt>
                <c:pt idx="8">
                  <c:v>8.1576228178385519E-3</c:v>
                </c:pt>
                <c:pt idx="9">
                  <c:v>3.4980199887998894E-3</c:v>
                </c:pt>
                <c:pt idx="10">
                  <c:v>1.4971830174238452E-3</c:v>
                </c:pt>
                <c:pt idx="11">
                  <c:v>0.58488819862310526</c:v>
                </c:pt>
                <c:pt idx="12">
                  <c:v>0.58488819862310526</c:v>
                </c:pt>
                <c:pt idx="13">
                  <c:v>2.3067202915790907E-4</c:v>
                </c:pt>
                <c:pt idx="14">
                  <c:v>5.3957568103686464E-4</c:v>
                </c:pt>
                <c:pt idx="15">
                  <c:v>1.2617851564362599E-3</c:v>
                </c:pt>
                <c:pt idx="16">
                  <c:v>2.9486798160358657E-3</c:v>
                </c:pt>
                <c:pt idx="17">
                  <c:v>6.8800294360403039E-3</c:v>
                </c:pt>
                <c:pt idx="18">
                  <c:v>1.5994412715904367E-2</c:v>
                </c:pt>
                <c:pt idx="19">
                  <c:v>3.6869457597922581E-2</c:v>
                </c:pt>
                <c:pt idx="20">
                  <c:v>8.3350195723690138E-2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ЛР4!$K$94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ЛР4!$K$95:$K$115</c:f>
              <c:numCache>
                <c:formatCode>General</c:formatCode>
                <c:ptCount val="21"/>
                <c:pt idx="0">
                  <c:v>0.72079072475639072</c:v>
                </c:pt>
                <c:pt idx="1">
                  <c:v>0.5818816617184891</c:v>
                </c:pt>
                <c:pt idx="2">
                  <c:v>0.35246455081552053</c:v>
                </c:pt>
                <c:pt idx="3">
                  <c:v>0.17853288263880313</c:v>
                </c:pt>
                <c:pt idx="4">
                  <c:v>8.2434194853097165E-2</c:v>
                </c:pt>
                <c:pt idx="5">
                  <c:v>3.6449963898645389E-2</c:v>
                </c:pt>
                <c:pt idx="6">
                  <c:v>1.5809713794438733E-2</c:v>
                </c:pt>
                <c:pt idx="7">
                  <c:v>6.8000759488224174E-3</c:v>
                </c:pt>
                <c:pt idx="8">
                  <c:v>2.9143200241170631E-3</c:v>
                </c:pt>
                <c:pt idx="9">
                  <c:v>1.2470650528186946E-3</c:v>
                </c:pt>
                <c:pt idx="10">
                  <c:v>5.3327782665639359E-4</c:v>
                </c:pt>
                <c:pt idx="11">
                  <c:v>0.72079072475639072</c:v>
                </c:pt>
                <c:pt idx="12">
                  <c:v>0.72079072475639072</c:v>
                </c:pt>
                <c:pt idx="13">
                  <c:v>6.4785955186863432E-4</c:v>
                </c:pt>
                <c:pt idx="14">
                  <c:v>1.514852362201906E-3</c:v>
                </c:pt>
                <c:pt idx="15">
                  <c:v>3.5392446674790746E-3</c:v>
                </c:pt>
                <c:pt idx="16">
                  <c:v>8.2534458991681946E-3</c:v>
                </c:pt>
                <c:pt idx="17">
                  <c:v>1.9162817373846706E-2</c:v>
                </c:pt>
                <c:pt idx="18">
                  <c:v>4.4042991363232212E-2</c:v>
                </c:pt>
                <c:pt idx="19">
                  <c:v>9.8900721849382825E-2</c:v>
                </c:pt>
                <c:pt idx="20">
                  <c:v>0.21087040804076057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ЛР4!$L$94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ЛР4!$B$95:$B$115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ЛР4!$L$95:$L$115</c:f>
              <c:numCache>
                <c:formatCode>General</c:formatCode>
                <c:ptCount val="21"/>
                <c:pt idx="0">
                  <c:v>0.19145972887431134</c:v>
                </c:pt>
                <c:pt idx="1">
                  <c:v>8.8951138107393912E-2</c:v>
                </c:pt>
                <c:pt idx="2">
                  <c:v>3.9441833105702213E-2</c:v>
                </c:pt>
                <c:pt idx="3">
                  <c:v>1.7128408324249077E-2</c:v>
                </c:pt>
                <c:pt idx="4">
                  <c:v>7.3711811606137542E-3</c:v>
                </c:pt>
                <c:pt idx="5">
                  <c:v>3.1597990803109858E-3</c:v>
                </c:pt>
                <c:pt idx="6">
                  <c:v>1.352239743602598E-3</c:v>
                </c:pt>
                <c:pt idx="7">
                  <c:v>5.7827741912621126E-4</c:v>
                </c:pt>
                <c:pt idx="8">
                  <c:v>2.4722106104838602E-4</c:v>
                </c:pt>
                <c:pt idx="9">
                  <c:v>1.0567632588052826E-4</c:v>
                </c:pt>
                <c:pt idx="10">
                  <c:v>4.5169531136769854E-5</c:v>
                </c:pt>
                <c:pt idx="11">
                  <c:v>0.19145972887431134</c:v>
                </c:pt>
                <c:pt idx="12">
                  <c:v>0.19145972887431134</c:v>
                </c:pt>
                <c:pt idx="13">
                  <c:v>7.6143484270401879E-3</c:v>
                </c:pt>
                <c:pt idx="14">
                  <c:v>1.7689460663531102E-2</c:v>
                </c:pt>
                <c:pt idx="15">
                  <c:v>4.0712507203062701E-2</c:v>
                </c:pt>
                <c:pt idx="16">
                  <c:v>9.1707653464831645E-2</c:v>
                </c:pt>
                <c:pt idx="17">
                  <c:v>0.19687665311807842</c:v>
                </c:pt>
                <c:pt idx="18">
                  <c:v>0.38171653293783109</c:v>
                </c:pt>
                <c:pt idx="19">
                  <c:v>0.6101894086333175</c:v>
                </c:pt>
                <c:pt idx="20">
                  <c:v>0.72245193511629435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231512"/>
        <c:axId val="301231120"/>
      </c:lineChart>
      <c:catAx>
        <c:axId val="30123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1231120"/>
        <c:crosses val="autoZero"/>
        <c:auto val="1"/>
        <c:lblAlgn val="ctr"/>
        <c:lblOffset val="100"/>
        <c:noMultiLvlLbl val="0"/>
      </c:catAx>
      <c:valAx>
        <c:axId val="3012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123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517837</xdr:colOff>
      <xdr:row>33</xdr:row>
      <xdr:rowOff>30317</xdr:rowOff>
    </xdr:from>
    <xdr:to>
      <xdr:col>8</xdr:col>
      <xdr:colOff>260260</xdr:colOff>
      <xdr:row>47</xdr:row>
      <xdr:rowOff>144081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323312</xdr:colOff>
      <xdr:row>48</xdr:row>
      <xdr:rowOff>184597</xdr:rowOff>
    </xdr:from>
    <xdr:to>
      <xdr:col>11</xdr:col>
      <xdr:colOff>65735</xdr:colOff>
      <xdr:row>63</xdr:row>
      <xdr:rowOff>110543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148911</xdr:colOff>
      <xdr:row>48</xdr:row>
      <xdr:rowOff>184597</xdr:rowOff>
    </xdr:from>
    <xdr:to>
      <xdr:col>18</xdr:col>
      <xdr:colOff>495031</xdr:colOff>
      <xdr:row>63</xdr:row>
      <xdr:rowOff>110543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524545</xdr:colOff>
      <xdr:row>48</xdr:row>
      <xdr:rowOff>171181</xdr:rowOff>
    </xdr:from>
    <xdr:to>
      <xdr:col>26</xdr:col>
      <xdr:colOff>266967</xdr:colOff>
      <xdr:row>63</xdr:row>
      <xdr:rowOff>97127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18491</xdr:colOff>
      <xdr:row>33</xdr:row>
      <xdr:rowOff>182893</xdr:rowOff>
    </xdr:from>
    <xdr:ext cx="611553" cy="342529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1" y="6432311"/>
          <a:ext cx="611553" cy="342529"/>
        </a:xfrm>
        <a:prstGeom prst="rect">
          <a:avLst/>
        </a:prstGeom>
      </xdr:spPr>
    </xdr:pic>
    <xdr:clientData/>
  </xdr:oneCellAnchor>
  <xdr:twoCellAnchor>
    <xdr:from>
      <xdr:col>22</xdr:col>
      <xdr:colOff>341586</xdr:colOff>
      <xdr:row>3</xdr:row>
      <xdr:rowOff>89994</xdr:rowOff>
    </xdr:from>
    <xdr:to>
      <xdr:col>30</xdr:col>
      <xdr:colOff>8759</xdr:colOff>
      <xdr:row>18</xdr:row>
      <xdr:rowOff>41384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</xdr:col>
      <xdr:colOff>186120</xdr:colOff>
      <xdr:row>49</xdr:row>
      <xdr:rowOff>43793</xdr:rowOff>
    </xdr:from>
    <xdr:ext cx="184731" cy="264560"/>
    <xdr:sp macro="" textlink="">
      <xdr:nvSpPr>
        <xdr:cNvPr id="31" name="TextBox 30"/>
        <xdr:cNvSpPr txBox="1"/>
      </xdr:nvSpPr>
      <xdr:spPr>
        <a:xfrm>
          <a:off x="2310086" y="93169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350345</xdr:colOff>
      <xdr:row>46</xdr:row>
      <xdr:rowOff>54741</xdr:rowOff>
    </xdr:from>
    <xdr:ext cx="184731" cy="264560"/>
    <xdr:sp macro="" textlink="">
      <xdr:nvSpPr>
        <xdr:cNvPr id="32" name="TextBox 31"/>
        <xdr:cNvSpPr txBox="1"/>
      </xdr:nvSpPr>
      <xdr:spPr>
        <a:xfrm>
          <a:off x="963448" y="87695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241197</xdr:colOff>
      <xdr:row>139</xdr:row>
      <xdr:rowOff>72512</xdr:rowOff>
    </xdr:from>
    <xdr:to>
      <xdr:col>14</xdr:col>
      <xdr:colOff>511584</xdr:colOff>
      <xdr:row>154</xdr:row>
      <xdr:rowOff>50390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394826</xdr:colOff>
      <xdr:row>166</xdr:row>
      <xdr:rowOff>180054</xdr:rowOff>
    </xdr:from>
    <xdr:to>
      <xdr:col>14</xdr:col>
      <xdr:colOff>50697</xdr:colOff>
      <xdr:row>181</xdr:row>
      <xdr:rowOff>157932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228157</xdr:colOff>
      <xdr:row>44</xdr:row>
      <xdr:rowOff>29460</xdr:rowOff>
    </xdr:from>
    <xdr:to>
      <xdr:col>19</xdr:col>
      <xdr:colOff>536058</xdr:colOff>
      <xdr:row>58</xdr:row>
      <xdr:rowOff>136672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781936</xdr:colOff>
      <xdr:row>72</xdr:row>
      <xdr:rowOff>118065</xdr:rowOff>
    </xdr:from>
    <xdr:to>
      <xdr:col>15</xdr:col>
      <xdr:colOff>491756</xdr:colOff>
      <xdr:row>87</xdr:row>
      <xdr:rowOff>36991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372141</xdr:colOff>
      <xdr:row>107</xdr:row>
      <xdr:rowOff>118065</xdr:rowOff>
    </xdr:from>
    <xdr:to>
      <xdr:col>21</xdr:col>
      <xdr:colOff>70885</xdr:colOff>
      <xdr:row>122</xdr:row>
      <xdr:rowOff>36991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338913</xdr:colOff>
      <xdr:row>92</xdr:row>
      <xdr:rowOff>73762</xdr:rowOff>
    </xdr:from>
    <xdr:to>
      <xdr:col>21</xdr:col>
      <xdr:colOff>37657</xdr:colOff>
      <xdr:row>106</xdr:row>
      <xdr:rowOff>180974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5/Desktop/6%20-%209%20&#1057;&#1090;&#1072;&#1090;&#1080;&#1089;&#1090;&#1080;&#1095;&#1077;&#1089;&#1082;&#1072;&#1103;%20&#1086;&#1073;&#1088;&#1072;&#1073;&#1086;&#1090;&#1082;&#1072;%20&#1088;&#1077;&#1079;&#1091;&#1083;&#1100;&#1090;&#1072;&#1090;&#1086;&#1074;%20&#1090;&#1077;&#1089;&#1090;&#1080;&#1088;&#1086;&#1074;&#1072;&#1085;&#1080;&#1103;/&#1055;&#1086;&#1087;&#1082;&#1086;&#1074;&#1072;%20&#1040;.&#1044;%2043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ая матрица"/>
      <sheetName val="ЛР1"/>
      <sheetName val="ЛР2"/>
      <sheetName val="Ковариация"/>
      <sheetName val="Корреляция"/>
      <sheetName val="ЛР3"/>
      <sheetName val="ЛР4"/>
    </sheetNames>
    <sheetDataSet>
      <sheetData sheetId="0"/>
      <sheetData sheetId="1">
        <row r="74">
          <cell r="C74">
            <v>9.1199999999999992</v>
          </cell>
        </row>
        <row r="78">
          <cell r="B78" t="str">
            <v>3𝜎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68" zoomScaleNormal="68" workbookViewId="0">
      <selection activeCell="M32" sqref="M32"/>
    </sheetView>
  </sheetViews>
  <sheetFormatPr defaultRowHeight="15" x14ac:dyDescent="0.25"/>
  <sheetData>
    <row r="1" spans="1:21" x14ac:dyDescent="0.25">
      <c r="A1" s="61"/>
      <c r="B1" s="61"/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spans="1:21" x14ac:dyDescent="0.25">
      <c r="A2" s="61"/>
      <c r="B2" s="6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</row>
    <row r="3" spans="1:21" x14ac:dyDescent="0.25">
      <c r="A3" s="62" t="s">
        <v>1</v>
      </c>
      <c r="B3" s="1">
        <v>1</v>
      </c>
      <c r="C3" s="60">
        <v>1</v>
      </c>
      <c r="D3" s="60">
        <v>0</v>
      </c>
      <c r="E3" s="60">
        <v>1</v>
      </c>
      <c r="F3" s="60">
        <v>1</v>
      </c>
      <c r="G3" s="60">
        <v>1</v>
      </c>
      <c r="H3" s="60">
        <v>0</v>
      </c>
      <c r="I3" s="60">
        <v>0</v>
      </c>
      <c r="J3" s="60">
        <v>1</v>
      </c>
      <c r="K3" s="60">
        <v>0</v>
      </c>
      <c r="L3" s="60">
        <v>1</v>
      </c>
      <c r="M3" s="60">
        <v>1</v>
      </c>
      <c r="N3" s="60">
        <v>0</v>
      </c>
      <c r="O3" s="60">
        <v>0</v>
      </c>
      <c r="P3" s="60">
        <v>0</v>
      </c>
      <c r="Q3" s="60">
        <v>0</v>
      </c>
      <c r="R3" s="60">
        <v>0</v>
      </c>
      <c r="S3" s="60">
        <v>0</v>
      </c>
      <c r="T3" s="60">
        <v>0</v>
      </c>
      <c r="U3" s="60">
        <v>0</v>
      </c>
    </row>
    <row r="4" spans="1:21" x14ac:dyDescent="0.25">
      <c r="A4" s="62"/>
      <c r="B4" s="1">
        <v>2</v>
      </c>
      <c r="C4" s="60">
        <v>1</v>
      </c>
      <c r="D4" s="60">
        <v>1</v>
      </c>
      <c r="E4" s="60">
        <v>1</v>
      </c>
      <c r="F4" s="60">
        <v>1</v>
      </c>
      <c r="G4" s="60">
        <v>0</v>
      </c>
      <c r="H4" s="60">
        <v>0</v>
      </c>
      <c r="I4" s="60">
        <v>1</v>
      </c>
      <c r="J4" s="60">
        <v>1</v>
      </c>
      <c r="K4" s="60">
        <v>1</v>
      </c>
      <c r="L4" s="60">
        <v>0</v>
      </c>
      <c r="M4" s="60">
        <v>1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0</v>
      </c>
      <c r="U4" s="60">
        <v>0</v>
      </c>
    </row>
    <row r="5" spans="1:21" x14ac:dyDescent="0.25">
      <c r="A5" s="62"/>
      <c r="B5" s="1">
        <v>3</v>
      </c>
      <c r="C5" s="60">
        <v>1</v>
      </c>
      <c r="D5" s="60">
        <v>1</v>
      </c>
      <c r="E5" s="60">
        <v>1</v>
      </c>
      <c r="F5" s="60">
        <v>1</v>
      </c>
      <c r="G5" s="60">
        <v>1</v>
      </c>
      <c r="H5" s="60">
        <v>1</v>
      </c>
      <c r="I5" s="60">
        <v>1</v>
      </c>
      <c r="J5" s="60">
        <v>1</v>
      </c>
      <c r="K5" s="60">
        <v>1</v>
      </c>
      <c r="L5" s="60">
        <v>1</v>
      </c>
      <c r="M5" s="60">
        <v>1</v>
      </c>
      <c r="N5" s="60">
        <v>1</v>
      </c>
      <c r="O5" s="60">
        <v>1</v>
      </c>
      <c r="P5" s="60">
        <v>0</v>
      </c>
      <c r="Q5" s="60">
        <v>1</v>
      </c>
      <c r="R5" s="60">
        <v>0</v>
      </c>
      <c r="S5" s="60">
        <v>1</v>
      </c>
      <c r="T5" s="60">
        <v>0</v>
      </c>
      <c r="U5" s="60">
        <v>0</v>
      </c>
    </row>
    <row r="6" spans="1:21" x14ac:dyDescent="0.25">
      <c r="A6" s="62"/>
      <c r="B6" s="1">
        <v>4</v>
      </c>
      <c r="C6" s="60">
        <v>1</v>
      </c>
      <c r="D6" s="60">
        <v>0</v>
      </c>
      <c r="E6" s="60">
        <v>1</v>
      </c>
      <c r="F6" s="60">
        <v>1</v>
      </c>
      <c r="G6" s="60">
        <v>1</v>
      </c>
      <c r="H6" s="60">
        <v>0</v>
      </c>
      <c r="I6" s="60">
        <v>0</v>
      </c>
      <c r="J6" s="60">
        <v>0</v>
      </c>
      <c r="K6" s="60">
        <v>1</v>
      </c>
      <c r="L6" s="60">
        <v>1</v>
      </c>
      <c r="M6" s="60">
        <v>1</v>
      </c>
      <c r="N6" s="60">
        <v>0</v>
      </c>
      <c r="O6" s="60">
        <v>0</v>
      </c>
      <c r="P6" s="60">
        <v>0</v>
      </c>
      <c r="Q6" s="60">
        <v>0</v>
      </c>
      <c r="R6" s="60">
        <v>0</v>
      </c>
      <c r="S6" s="60">
        <v>1</v>
      </c>
      <c r="T6" s="60">
        <v>0</v>
      </c>
      <c r="U6" s="60">
        <v>0</v>
      </c>
    </row>
    <row r="7" spans="1:21" x14ac:dyDescent="0.25">
      <c r="A7" s="62"/>
      <c r="B7" s="1">
        <v>5</v>
      </c>
      <c r="C7" s="60">
        <v>1</v>
      </c>
      <c r="D7" s="60">
        <v>1</v>
      </c>
      <c r="E7" s="60">
        <v>1</v>
      </c>
      <c r="F7" s="60">
        <v>1</v>
      </c>
      <c r="G7" s="60">
        <v>1</v>
      </c>
      <c r="H7" s="60">
        <v>1</v>
      </c>
      <c r="I7" s="60">
        <v>1</v>
      </c>
      <c r="J7" s="60">
        <v>1</v>
      </c>
      <c r="K7" s="60">
        <v>1</v>
      </c>
      <c r="L7" s="60">
        <v>1</v>
      </c>
      <c r="M7" s="60">
        <v>1</v>
      </c>
      <c r="N7" s="60">
        <v>1</v>
      </c>
      <c r="O7" s="60">
        <v>0</v>
      </c>
      <c r="P7" s="60">
        <v>0</v>
      </c>
      <c r="Q7" s="60">
        <v>0</v>
      </c>
      <c r="R7" s="60">
        <v>0</v>
      </c>
      <c r="S7" s="60">
        <v>0</v>
      </c>
      <c r="T7" s="60">
        <v>0</v>
      </c>
      <c r="U7" s="60">
        <v>1</v>
      </c>
    </row>
    <row r="8" spans="1:21" x14ac:dyDescent="0.25">
      <c r="A8" s="62"/>
      <c r="B8" s="1">
        <v>6</v>
      </c>
      <c r="C8" s="60">
        <v>1</v>
      </c>
      <c r="D8" s="60">
        <v>0</v>
      </c>
      <c r="E8" s="60">
        <v>1</v>
      </c>
      <c r="F8" s="60">
        <v>1</v>
      </c>
      <c r="G8" s="60">
        <v>0</v>
      </c>
      <c r="H8" s="60">
        <v>1</v>
      </c>
      <c r="I8" s="60">
        <v>1</v>
      </c>
      <c r="J8" s="60">
        <v>0</v>
      </c>
      <c r="K8" s="60">
        <v>0</v>
      </c>
      <c r="L8" s="60">
        <v>1</v>
      </c>
      <c r="M8" s="60">
        <v>0</v>
      </c>
      <c r="N8" s="60">
        <v>0</v>
      </c>
      <c r="O8" s="60">
        <v>0</v>
      </c>
      <c r="P8" s="60">
        <v>0</v>
      </c>
      <c r="Q8" s="60">
        <v>0</v>
      </c>
      <c r="R8" s="60">
        <v>0</v>
      </c>
      <c r="S8" s="60">
        <v>0</v>
      </c>
      <c r="T8" s="60">
        <v>0</v>
      </c>
      <c r="U8" s="60">
        <v>0</v>
      </c>
    </row>
    <row r="9" spans="1:21" x14ac:dyDescent="0.25">
      <c r="A9" s="62"/>
      <c r="B9" s="1">
        <v>7</v>
      </c>
      <c r="C9" s="60">
        <v>1</v>
      </c>
      <c r="D9" s="60">
        <v>1</v>
      </c>
      <c r="E9" s="60">
        <v>1</v>
      </c>
      <c r="F9" s="60">
        <v>1</v>
      </c>
      <c r="G9" s="60">
        <v>1</v>
      </c>
      <c r="H9" s="60">
        <v>1</v>
      </c>
      <c r="I9" s="60">
        <v>1</v>
      </c>
      <c r="J9" s="60">
        <v>1</v>
      </c>
      <c r="K9" s="60">
        <v>1</v>
      </c>
      <c r="L9" s="60">
        <v>1</v>
      </c>
      <c r="M9" s="60">
        <v>1</v>
      </c>
      <c r="N9" s="60">
        <v>0</v>
      </c>
      <c r="O9" s="60">
        <v>0</v>
      </c>
      <c r="P9" s="60">
        <v>0</v>
      </c>
      <c r="Q9" s="60">
        <v>0</v>
      </c>
      <c r="R9" s="60">
        <v>0</v>
      </c>
      <c r="S9" s="60">
        <v>0</v>
      </c>
      <c r="T9" s="60">
        <v>0</v>
      </c>
      <c r="U9" s="60">
        <v>0</v>
      </c>
    </row>
    <row r="10" spans="1:21" x14ac:dyDescent="0.25">
      <c r="A10" s="62"/>
      <c r="B10" s="1">
        <v>8</v>
      </c>
      <c r="C10" s="60">
        <v>1</v>
      </c>
      <c r="D10" s="60">
        <v>1</v>
      </c>
      <c r="E10" s="60">
        <v>1</v>
      </c>
      <c r="F10" s="60">
        <v>1</v>
      </c>
      <c r="G10" s="60">
        <v>1</v>
      </c>
      <c r="H10" s="60">
        <v>1</v>
      </c>
      <c r="I10" s="60">
        <v>0</v>
      </c>
      <c r="J10" s="60">
        <v>1</v>
      </c>
      <c r="K10" s="60">
        <v>0</v>
      </c>
      <c r="L10" s="60">
        <v>1</v>
      </c>
      <c r="M10" s="60">
        <v>0</v>
      </c>
      <c r="N10" s="60">
        <v>0</v>
      </c>
      <c r="O10" s="60">
        <v>0</v>
      </c>
      <c r="P10" s="60">
        <v>0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</row>
    <row r="11" spans="1:21" x14ac:dyDescent="0.25">
      <c r="A11" s="62"/>
      <c r="B11" s="1">
        <v>9</v>
      </c>
      <c r="C11" s="60">
        <v>1</v>
      </c>
      <c r="D11" s="60">
        <v>1</v>
      </c>
      <c r="E11" s="60">
        <v>1</v>
      </c>
      <c r="F11" s="60">
        <v>1</v>
      </c>
      <c r="G11" s="60">
        <v>1</v>
      </c>
      <c r="H11" s="60">
        <v>1</v>
      </c>
      <c r="I11" s="60">
        <v>1</v>
      </c>
      <c r="J11" s="60">
        <v>1</v>
      </c>
      <c r="K11" s="60">
        <v>1</v>
      </c>
      <c r="L11" s="60">
        <v>1</v>
      </c>
      <c r="M11" s="60">
        <v>1</v>
      </c>
      <c r="N11" s="60">
        <v>1</v>
      </c>
      <c r="O11" s="60">
        <v>0</v>
      </c>
      <c r="P11" s="60">
        <v>0</v>
      </c>
      <c r="Q11" s="60">
        <v>0</v>
      </c>
      <c r="R11" s="60">
        <v>0</v>
      </c>
      <c r="S11" s="60">
        <v>0</v>
      </c>
      <c r="T11" s="60">
        <v>0</v>
      </c>
      <c r="U11" s="60">
        <v>0</v>
      </c>
    </row>
    <row r="12" spans="1:21" x14ac:dyDescent="0.25">
      <c r="A12" s="62"/>
      <c r="B12" s="1">
        <v>10</v>
      </c>
      <c r="C12" s="60">
        <v>1</v>
      </c>
      <c r="D12" s="60">
        <v>1</v>
      </c>
      <c r="E12" s="60">
        <v>1</v>
      </c>
      <c r="F12" s="60">
        <v>1</v>
      </c>
      <c r="G12" s="60">
        <v>1</v>
      </c>
      <c r="H12" s="60">
        <v>0</v>
      </c>
      <c r="I12" s="60">
        <v>1</v>
      </c>
      <c r="J12" s="60">
        <v>0</v>
      </c>
      <c r="K12" s="60">
        <v>0</v>
      </c>
      <c r="L12" s="60">
        <v>0</v>
      </c>
      <c r="M12" s="60">
        <v>1</v>
      </c>
      <c r="N12" s="60">
        <v>0</v>
      </c>
      <c r="O12" s="60">
        <v>0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</row>
    <row r="13" spans="1:21" x14ac:dyDescent="0.25">
      <c r="A13" s="62"/>
      <c r="B13" s="1">
        <v>11</v>
      </c>
      <c r="C13" s="60">
        <v>1</v>
      </c>
      <c r="D13" s="60">
        <v>0</v>
      </c>
      <c r="E13" s="60">
        <v>1</v>
      </c>
      <c r="F13" s="60">
        <v>1</v>
      </c>
      <c r="G13" s="60">
        <v>0</v>
      </c>
      <c r="H13" s="60">
        <v>0</v>
      </c>
      <c r="I13" s="60">
        <v>1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0</v>
      </c>
      <c r="Q13" s="60">
        <v>0</v>
      </c>
      <c r="R13" s="60">
        <v>0</v>
      </c>
      <c r="S13" s="60">
        <v>0</v>
      </c>
      <c r="T13" s="60">
        <v>0</v>
      </c>
      <c r="U13" s="60">
        <v>0</v>
      </c>
    </row>
    <row r="14" spans="1:21" x14ac:dyDescent="0.25">
      <c r="A14" s="62"/>
      <c r="B14" s="1">
        <v>12</v>
      </c>
      <c r="C14" s="60">
        <v>1</v>
      </c>
      <c r="D14" s="60">
        <v>1</v>
      </c>
      <c r="E14" s="60">
        <v>1</v>
      </c>
      <c r="F14" s="60">
        <v>1</v>
      </c>
      <c r="G14" s="60">
        <v>1</v>
      </c>
      <c r="H14" s="60">
        <v>1</v>
      </c>
      <c r="I14" s="60">
        <v>1</v>
      </c>
      <c r="J14" s="60">
        <v>1</v>
      </c>
      <c r="K14" s="60">
        <v>1</v>
      </c>
      <c r="L14" s="60">
        <v>1</v>
      </c>
      <c r="M14" s="60">
        <v>1</v>
      </c>
      <c r="N14" s="60">
        <v>1</v>
      </c>
      <c r="O14" s="60">
        <v>1</v>
      </c>
      <c r="P14" s="60">
        <v>1</v>
      </c>
      <c r="Q14" s="60">
        <v>1</v>
      </c>
      <c r="R14" s="60">
        <v>0</v>
      </c>
      <c r="S14" s="60">
        <v>1</v>
      </c>
      <c r="T14" s="60">
        <v>1</v>
      </c>
      <c r="U14" s="60">
        <v>1</v>
      </c>
    </row>
    <row r="15" spans="1:21" x14ac:dyDescent="0.25">
      <c r="A15" s="62"/>
      <c r="B15" s="1">
        <v>13</v>
      </c>
      <c r="C15" s="60">
        <v>1</v>
      </c>
      <c r="D15" s="60">
        <v>1</v>
      </c>
      <c r="E15" s="60">
        <v>1</v>
      </c>
      <c r="F15" s="60">
        <v>1</v>
      </c>
      <c r="G15" s="60">
        <v>1</v>
      </c>
      <c r="H15" s="60">
        <v>1</v>
      </c>
      <c r="I15" s="60">
        <v>1</v>
      </c>
      <c r="J15" s="60">
        <v>1</v>
      </c>
      <c r="K15" s="60">
        <v>1</v>
      </c>
      <c r="L15" s="60">
        <v>1</v>
      </c>
      <c r="M15" s="60">
        <v>0</v>
      </c>
      <c r="N15" s="60">
        <v>0</v>
      </c>
      <c r="O15" s="60">
        <v>0</v>
      </c>
      <c r="P15" s="60">
        <v>0</v>
      </c>
      <c r="Q15" s="60">
        <v>0</v>
      </c>
      <c r="R15" s="60">
        <v>0</v>
      </c>
      <c r="S15" s="60">
        <v>0</v>
      </c>
      <c r="T15" s="60">
        <v>0</v>
      </c>
      <c r="U15" s="60">
        <v>0</v>
      </c>
    </row>
    <row r="16" spans="1:21" x14ac:dyDescent="0.25">
      <c r="A16" s="62"/>
      <c r="B16" s="1">
        <v>14</v>
      </c>
      <c r="C16" s="60">
        <v>1</v>
      </c>
      <c r="D16" s="60">
        <v>1</v>
      </c>
      <c r="E16" s="60">
        <v>1</v>
      </c>
      <c r="F16" s="60">
        <v>1</v>
      </c>
      <c r="G16" s="60">
        <v>1</v>
      </c>
      <c r="H16" s="60">
        <v>1</v>
      </c>
      <c r="I16" s="60">
        <v>0</v>
      </c>
      <c r="J16" s="60">
        <v>1</v>
      </c>
      <c r="K16" s="60">
        <v>1</v>
      </c>
      <c r="L16" s="60">
        <v>0</v>
      </c>
      <c r="M16" s="60">
        <v>1</v>
      </c>
      <c r="N16" s="60">
        <v>1</v>
      </c>
      <c r="O16" s="60">
        <v>0</v>
      </c>
      <c r="P16" s="60">
        <v>0</v>
      </c>
      <c r="Q16" s="60">
        <v>0</v>
      </c>
      <c r="R16" s="60">
        <v>0</v>
      </c>
      <c r="S16" s="60">
        <v>1</v>
      </c>
      <c r="T16" s="60">
        <v>0</v>
      </c>
      <c r="U16" s="60">
        <v>0</v>
      </c>
    </row>
    <row r="17" spans="1:21" x14ac:dyDescent="0.25">
      <c r="A17" s="62"/>
      <c r="B17" s="1">
        <v>15</v>
      </c>
      <c r="C17" s="60">
        <v>1</v>
      </c>
      <c r="D17" s="60">
        <v>1</v>
      </c>
      <c r="E17" s="60">
        <v>1</v>
      </c>
      <c r="F17" s="60">
        <v>1</v>
      </c>
      <c r="G17" s="60">
        <v>1</v>
      </c>
      <c r="H17" s="60">
        <v>1</v>
      </c>
      <c r="I17" s="60">
        <v>1</v>
      </c>
      <c r="J17" s="60">
        <v>1</v>
      </c>
      <c r="K17" s="60">
        <v>1</v>
      </c>
      <c r="L17" s="60">
        <v>1</v>
      </c>
      <c r="M17" s="60">
        <v>1</v>
      </c>
      <c r="N17" s="60">
        <v>0</v>
      </c>
      <c r="O17" s="60">
        <v>0</v>
      </c>
      <c r="P17" s="60">
        <v>0</v>
      </c>
      <c r="Q17" s="60">
        <v>0</v>
      </c>
      <c r="R17" s="60">
        <v>0</v>
      </c>
      <c r="S17" s="60">
        <v>0</v>
      </c>
      <c r="T17" s="60">
        <v>0</v>
      </c>
      <c r="U17" s="60">
        <v>0</v>
      </c>
    </row>
    <row r="18" spans="1:21" x14ac:dyDescent="0.25">
      <c r="A18" s="62"/>
      <c r="B18" s="1">
        <v>16</v>
      </c>
      <c r="C18" s="60">
        <v>1</v>
      </c>
      <c r="D18" s="60">
        <v>1</v>
      </c>
      <c r="E18" s="60">
        <v>1</v>
      </c>
      <c r="F18" s="60">
        <v>1</v>
      </c>
      <c r="G18" s="60">
        <v>1</v>
      </c>
      <c r="H18" s="60">
        <v>1</v>
      </c>
      <c r="I18" s="60">
        <v>1</v>
      </c>
      <c r="J18" s="60">
        <v>1</v>
      </c>
      <c r="K18" s="60">
        <v>1</v>
      </c>
      <c r="L18" s="60">
        <v>1</v>
      </c>
      <c r="M18" s="60">
        <v>1</v>
      </c>
      <c r="N18" s="60">
        <v>1</v>
      </c>
      <c r="O18" s="60">
        <v>1</v>
      </c>
      <c r="P18" s="60">
        <v>1</v>
      </c>
      <c r="Q18" s="60">
        <v>1</v>
      </c>
      <c r="R18" s="60">
        <v>0</v>
      </c>
      <c r="S18" s="60">
        <v>1</v>
      </c>
      <c r="T18" s="60">
        <v>1</v>
      </c>
      <c r="U18" s="60">
        <v>0</v>
      </c>
    </row>
    <row r="19" spans="1:21" x14ac:dyDescent="0.25">
      <c r="A19" s="62"/>
      <c r="B19" s="1">
        <v>17</v>
      </c>
      <c r="C19" s="60">
        <v>1</v>
      </c>
      <c r="D19" s="60">
        <v>0</v>
      </c>
      <c r="E19" s="60">
        <v>1</v>
      </c>
      <c r="F19" s="60">
        <v>1</v>
      </c>
      <c r="G19" s="60">
        <v>1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1</v>
      </c>
      <c r="N19" s="60">
        <v>0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60">
        <v>0</v>
      </c>
      <c r="U19" s="60">
        <v>0</v>
      </c>
    </row>
    <row r="20" spans="1:21" x14ac:dyDescent="0.25">
      <c r="A20" s="62"/>
      <c r="B20" s="1">
        <v>18</v>
      </c>
      <c r="C20" s="60">
        <v>1</v>
      </c>
      <c r="D20" s="60">
        <v>0</v>
      </c>
      <c r="E20" s="60">
        <v>1</v>
      </c>
      <c r="F20" s="60">
        <v>1</v>
      </c>
      <c r="G20" s="60">
        <v>1</v>
      </c>
      <c r="H20" s="60">
        <v>1</v>
      </c>
      <c r="I20" s="60">
        <v>1</v>
      </c>
      <c r="J20" s="60">
        <v>1</v>
      </c>
      <c r="K20" s="60">
        <v>1</v>
      </c>
      <c r="L20" s="60">
        <v>1</v>
      </c>
      <c r="M20" s="60">
        <v>1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0</v>
      </c>
    </row>
    <row r="21" spans="1:21" x14ac:dyDescent="0.25">
      <c r="A21" s="62"/>
      <c r="B21" s="1">
        <v>19</v>
      </c>
      <c r="C21" s="60">
        <v>1</v>
      </c>
      <c r="D21" s="60">
        <v>1</v>
      </c>
      <c r="E21" s="60">
        <v>1</v>
      </c>
      <c r="F21" s="60">
        <v>1</v>
      </c>
      <c r="G21" s="60">
        <v>1</v>
      </c>
      <c r="H21" s="60">
        <v>1</v>
      </c>
      <c r="I21" s="60">
        <v>1</v>
      </c>
      <c r="J21" s="60">
        <v>1</v>
      </c>
      <c r="K21" s="60">
        <v>1</v>
      </c>
      <c r="L21" s="60">
        <v>1</v>
      </c>
      <c r="M21" s="60">
        <v>1</v>
      </c>
      <c r="N21" s="60">
        <v>1</v>
      </c>
      <c r="O21" s="60">
        <v>1</v>
      </c>
      <c r="P21" s="60">
        <v>0</v>
      </c>
      <c r="Q21" s="60">
        <v>0</v>
      </c>
      <c r="R21" s="60">
        <v>0</v>
      </c>
      <c r="S21" s="60">
        <v>0</v>
      </c>
      <c r="T21" s="60">
        <v>0</v>
      </c>
      <c r="U21" s="60">
        <v>0</v>
      </c>
    </row>
    <row r="22" spans="1:21" x14ac:dyDescent="0.25">
      <c r="A22" s="62"/>
      <c r="B22" s="1">
        <v>20</v>
      </c>
      <c r="C22" s="60">
        <v>1</v>
      </c>
      <c r="D22" s="60">
        <v>1</v>
      </c>
      <c r="E22" s="60">
        <v>1</v>
      </c>
      <c r="F22" s="60">
        <v>1</v>
      </c>
      <c r="G22" s="60">
        <v>1</v>
      </c>
      <c r="H22" s="60">
        <v>1</v>
      </c>
      <c r="I22" s="60">
        <v>1</v>
      </c>
      <c r="J22" s="60">
        <v>0</v>
      </c>
      <c r="K22" s="60">
        <v>1</v>
      </c>
      <c r="L22" s="60">
        <v>1</v>
      </c>
      <c r="M22" s="60">
        <v>1</v>
      </c>
      <c r="N22" s="60">
        <v>1</v>
      </c>
      <c r="O22" s="60">
        <v>0</v>
      </c>
      <c r="P22" s="60">
        <v>0</v>
      </c>
      <c r="Q22" s="60">
        <v>1</v>
      </c>
      <c r="R22" s="60">
        <v>0</v>
      </c>
      <c r="S22" s="60">
        <v>1</v>
      </c>
      <c r="T22" s="60">
        <v>0</v>
      </c>
      <c r="U22" s="60">
        <v>0</v>
      </c>
    </row>
    <row r="23" spans="1:21" x14ac:dyDescent="0.25">
      <c r="A23" s="62"/>
      <c r="B23" s="1">
        <v>21</v>
      </c>
      <c r="C23" s="60">
        <v>1</v>
      </c>
      <c r="D23" s="60">
        <v>1</v>
      </c>
      <c r="E23" s="60">
        <v>1</v>
      </c>
      <c r="F23" s="60">
        <v>1</v>
      </c>
      <c r="G23" s="60">
        <v>1</v>
      </c>
      <c r="H23" s="60">
        <v>1</v>
      </c>
      <c r="I23" s="60">
        <v>1</v>
      </c>
      <c r="J23" s="60">
        <v>1</v>
      </c>
      <c r="K23" s="60">
        <v>0</v>
      </c>
      <c r="L23" s="60">
        <v>1</v>
      </c>
      <c r="M23" s="60">
        <v>1</v>
      </c>
      <c r="N23" s="60">
        <v>1</v>
      </c>
      <c r="O23" s="60">
        <v>1</v>
      </c>
      <c r="P23" s="60">
        <v>0</v>
      </c>
      <c r="Q23" s="60">
        <v>0</v>
      </c>
      <c r="R23" s="60">
        <v>0</v>
      </c>
      <c r="S23" s="60">
        <v>0</v>
      </c>
      <c r="T23" s="60">
        <v>0</v>
      </c>
      <c r="U23" s="60">
        <v>0</v>
      </c>
    </row>
    <row r="24" spans="1:21" x14ac:dyDescent="0.25">
      <c r="A24" s="62"/>
      <c r="B24" s="1">
        <v>22</v>
      </c>
      <c r="C24" s="60">
        <v>1</v>
      </c>
      <c r="D24" s="60">
        <v>1</v>
      </c>
      <c r="E24" s="60">
        <v>1</v>
      </c>
      <c r="F24" s="60">
        <v>1</v>
      </c>
      <c r="G24" s="60">
        <v>1</v>
      </c>
      <c r="H24" s="60">
        <v>1</v>
      </c>
      <c r="I24" s="60">
        <v>1</v>
      </c>
      <c r="J24" s="60">
        <v>1</v>
      </c>
      <c r="K24" s="60">
        <v>1</v>
      </c>
      <c r="L24" s="60">
        <v>1</v>
      </c>
      <c r="M24" s="60">
        <v>1</v>
      </c>
      <c r="N24" s="60">
        <v>1</v>
      </c>
      <c r="O24" s="60">
        <v>1</v>
      </c>
      <c r="P24" s="60">
        <v>0</v>
      </c>
      <c r="Q24" s="60">
        <v>0</v>
      </c>
      <c r="R24" s="60">
        <v>0</v>
      </c>
      <c r="S24" s="60">
        <v>0</v>
      </c>
      <c r="T24" s="60">
        <v>0</v>
      </c>
      <c r="U24" s="60">
        <v>0</v>
      </c>
    </row>
    <row r="25" spans="1:21" x14ac:dyDescent="0.25">
      <c r="A25" s="62"/>
      <c r="B25" s="1">
        <v>23</v>
      </c>
      <c r="C25" s="60">
        <v>1</v>
      </c>
      <c r="D25" s="60">
        <v>1</v>
      </c>
      <c r="E25" s="60">
        <v>1</v>
      </c>
      <c r="F25" s="60">
        <v>1</v>
      </c>
      <c r="G25" s="60">
        <v>1</v>
      </c>
      <c r="H25" s="60">
        <v>1</v>
      </c>
      <c r="I25" s="60">
        <v>1</v>
      </c>
      <c r="J25" s="60">
        <v>1</v>
      </c>
      <c r="K25" s="60">
        <v>1</v>
      </c>
      <c r="L25" s="60">
        <v>1</v>
      </c>
      <c r="M25" s="60">
        <v>1</v>
      </c>
      <c r="N25" s="60">
        <v>0</v>
      </c>
      <c r="O25" s="60">
        <v>1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1</v>
      </c>
    </row>
    <row r="26" spans="1:21" x14ac:dyDescent="0.25">
      <c r="A26" s="62"/>
      <c r="B26" s="1">
        <v>24</v>
      </c>
      <c r="C26" s="60">
        <v>1</v>
      </c>
      <c r="D26" s="60">
        <v>1</v>
      </c>
      <c r="E26" s="60">
        <v>0</v>
      </c>
      <c r="F26" s="60">
        <v>1</v>
      </c>
      <c r="G26" s="60">
        <v>1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</row>
    <row r="27" spans="1:21" x14ac:dyDescent="0.25">
      <c r="A27" s="62"/>
      <c r="B27" s="1">
        <v>25</v>
      </c>
      <c r="C27" s="60">
        <v>1</v>
      </c>
      <c r="D27" s="60">
        <v>1</v>
      </c>
      <c r="E27" s="60">
        <v>1</v>
      </c>
      <c r="F27" s="60">
        <v>1</v>
      </c>
      <c r="G27" s="60">
        <v>1</v>
      </c>
      <c r="H27" s="60">
        <v>0</v>
      </c>
      <c r="I27" s="60">
        <v>0</v>
      </c>
      <c r="J27" s="60">
        <v>1</v>
      </c>
      <c r="K27" s="60">
        <v>1</v>
      </c>
      <c r="L27" s="60">
        <v>1</v>
      </c>
      <c r="M27" s="60">
        <v>1</v>
      </c>
      <c r="N27" s="60">
        <v>1</v>
      </c>
      <c r="O27" s="60">
        <v>1</v>
      </c>
      <c r="P27" s="60">
        <v>0</v>
      </c>
      <c r="Q27" s="60">
        <v>1</v>
      </c>
      <c r="R27" s="60">
        <v>0</v>
      </c>
      <c r="S27" s="60">
        <v>1</v>
      </c>
      <c r="T27" s="60">
        <v>0</v>
      </c>
      <c r="U27" s="60">
        <v>0</v>
      </c>
    </row>
  </sheetData>
  <mergeCells count="3">
    <mergeCell ref="A1:B2"/>
    <mergeCell ref="C1:U1"/>
    <mergeCell ref="A3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zoomScale="71" zoomScaleNormal="71" workbookViewId="0"/>
  </sheetViews>
  <sheetFormatPr defaultRowHeight="15" x14ac:dyDescent="0.25"/>
  <sheetData>
    <row r="1" spans="1:20" x14ac:dyDescent="0.25">
      <c r="A1" s="6"/>
      <c r="B1" s="6"/>
      <c r="C1" s="63" t="s">
        <v>0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5"/>
    </row>
    <row r="2" spans="1:20" x14ac:dyDescent="0.25">
      <c r="A2" s="6"/>
      <c r="B2" s="6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3" t="s">
        <v>2</v>
      </c>
      <c r="R2" s="5" t="s">
        <v>8</v>
      </c>
      <c r="S2" s="5"/>
      <c r="T2" s="5"/>
    </row>
    <row r="3" spans="1:20" x14ac:dyDescent="0.25">
      <c r="A3" s="62" t="s">
        <v>1</v>
      </c>
      <c r="B3" s="1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3">
        <f t="shared" ref="Q3:Q27" si="0">SUM(C3:P3)</f>
        <v>13</v>
      </c>
    </row>
    <row r="4" spans="1:20" x14ac:dyDescent="0.25">
      <c r="A4" s="62"/>
      <c r="B4" s="1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3">
        <f t="shared" si="0"/>
        <v>11</v>
      </c>
    </row>
    <row r="5" spans="1:20" x14ac:dyDescent="0.25">
      <c r="A5" s="62"/>
      <c r="B5" s="1">
        <v>3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1</v>
      </c>
      <c r="Q5" s="3">
        <f t="shared" si="0"/>
        <v>11</v>
      </c>
    </row>
    <row r="6" spans="1:20" x14ac:dyDescent="0.25">
      <c r="A6" s="62"/>
      <c r="B6" s="1">
        <v>4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3">
        <f t="shared" si="0"/>
        <v>10</v>
      </c>
    </row>
    <row r="7" spans="1:20" x14ac:dyDescent="0.25">
      <c r="A7" s="62"/>
      <c r="B7" s="1">
        <v>5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3">
        <f t="shared" si="0"/>
        <v>10</v>
      </c>
    </row>
    <row r="8" spans="1:20" x14ac:dyDescent="0.25">
      <c r="A8" s="62"/>
      <c r="B8" s="1">
        <v>6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3">
        <f t="shared" si="0"/>
        <v>10</v>
      </c>
    </row>
    <row r="9" spans="1:20" x14ac:dyDescent="0.25">
      <c r="A9" s="62"/>
      <c r="B9" s="1">
        <v>7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3">
        <f t="shared" si="0"/>
        <v>10</v>
      </c>
    </row>
    <row r="10" spans="1:20" x14ac:dyDescent="0.25">
      <c r="A10" s="62"/>
      <c r="B10" s="1">
        <v>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">
        <f t="shared" si="0"/>
        <v>9</v>
      </c>
    </row>
    <row r="11" spans="1:20" x14ac:dyDescent="0.25">
      <c r="A11" s="62"/>
      <c r="B11" s="1">
        <v>9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3">
        <f t="shared" si="0"/>
        <v>9</v>
      </c>
    </row>
    <row r="12" spans="1:20" x14ac:dyDescent="0.25">
      <c r="A12" s="62"/>
      <c r="B12" s="1">
        <v>10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3">
        <f t="shared" si="0"/>
        <v>9</v>
      </c>
    </row>
    <row r="13" spans="1:20" x14ac:dyDescent="0.25">
      <c r="A13" s="62"/>
      <c r="B13" s="1">
        <v>11</v>
      </c>
      <c r="C13" s="2">
        <v>1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3">
        <f t="shared" si="0"/>
        <v>8</v>
      </c>
    </row>
    <row r="14" spans="1:20" x14ac:dyDescent="0.25">
      <c r="A14" s="62"/>
      <c r="B14" s="1">
        <v>12</v>
      </c>
      <c r="C14" s="2">
        <v>1</v>
      </c>
      <c r="D14" s="2">
        <v>1</v>
      </c>
      <c r="E14" s="2">
        <v>1</v>
      </c>
      <c r="F14" s="2">
        <v>0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">
        <f t="shared" si="0"/>
        <v>8</v>
      </c>
    </row>
    <row r="15" spans="1:20" x14ac:dyDescent="0.25">
      <c r="A15" s="62"/>
      <c r="B15" s="1">
        <v>13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3">
        <f t="shared" si="0"/>
        <v>8</v>
      </c>
    </row>
    <row r="16" spans="1:20" x14ac:dyDescent="0.25">
      <c r="A16" s="62"/>
      <c r="B16" s="1">
        <v>14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f t="shared" si="0"/>
        <v>8</v>
      </c>
    </row>
    <row r="17" spans="1:17" x14ac:dyDescent="0.25">
      <c r="A17" s="62"/>
      <c r="B17" s="1">
        <v>15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>
        <f t="shared" si="0"/>
        <v>7</v>
      </c>
    </row>
    <row r="18" spans="1:17" x14ac:dyDescent="0.25">
      <c r="A18" s="62"/>
      <c r="B18" s="1">
        <v>16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3">
        <f t="shared" si="0"/>
        <v>7</v>
      </c>
    </row>
    <row r="19" spans="1:17" x14ac:dyDescent="0.25">
      <c r="A19" s="62"/>
      <c r="B19" s="1">
        <v>17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3">
        <f t="shared" si="0"/>
        <v>7</v>
      </c>
    </row>
    <row r="20" spans="1:17" x14ac:dyDescent="0.25">
      <c r="A20" s="62"/>
      <c r="B20" s="1">
        <v>18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3">
        <f t="shared" si="0"/>
        <v>7</v>
      </c>
    </row>
    <row r="21" spans="1:17" x14ac:dyDescent="0.25">
      <c r="A21" s="62"/>
      <c r="B21" s="1">
        <v>19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3">
        <f t="shared" si="0"/>
        <v>6</v>
      </c>
    </row>
    <row r="22" spans="1:17" x14ac:dyDescent="0.25">
      <c r="A22" s="62"/>
      <c r="B22" s="1">
        <v>20</v>
      </c>
      <c r="C22" s="2">
        <v>1</v>
      </c>
      <c r="D22" s="2">
        <v>1</v>
      </c>
      <c r="E22" s="2">
        <v>0</v>
      </c>
      <c r="F22" s="2">
        <v>1</v>
      </c>
      <c r="G22" s="2">
        <v>1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3">
        <f t="shared" si="0"/>
        <v>6</v>
      </c>
    </row>
    <row r="23" spans="1:17" x14ac:dyDescent="0.25">
      <c r="A23" s="62"/>
      <c r="B23" s="1">
        <v>21</v>
      </c>
      <c r="C23" s="2">
        <v>1</v>
      </c>
      <c r="D23" s="2">
        <v>1</v>
      </c>
      <c r="E23" s="2">
        <v>1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3">
        <f t="shared" si="0"/>
        <v>5</v>
      </c>
    </row>
    <row r="24" spans="1:17" x14ac:dyDescent="0.25">
      <c r="A24" s="62"/>
      <c r="B24" s="1">
        <v>22</v>
      </c>
      <c r="C24" s="2">
        <v>1</v>
      </c>
      <c r="D24" s="2">
        <v>1</v>
      </c>
      <c r="E24" s="2">
        <v>0</v>
      </c>
      <c r="F24" s="2">
        <v>1</v>
      </c>
      <c r="G24" s="2">
        <v>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3">
        <f t="shared" si="0"/>
        <v>5</v>
      </c>
    </row>
    <row r="25" spans="1:17" x14ac:dyDescent="0.25">
      <c r="A25" s="62"/>
      <c r="B25" s="1">
        <v>23</v>
      </c>
      <c r="C25" s="2">
        <v>1</v>
      </c>
      <c r="D25" s="2">
        <v>0</v>
      </c>
      <c r="E25" s="2">
        <v>1</v>
      </c>
      <c r="F25" s="2">
        <v>1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3">
        <f t="shared" si="0"/>
        <v>4</v>
      </c>
    </row>
    <row r="26" spans="1:17" x14ac:dyDescent="0.25">
      <c r="A26" s="62"/>
      <c r="B26" s="1">
        <v>24</v>
      </c>
      <c r="C26" s="2">
        <v>0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3">
        <f t="shared" si="0"/>
        <v>3</v>
      </c>
    </row>
    <row r="27" spans="1:17" x14ac:dyDescent="0.25">
      <c r="A27" s="62"/>
      <c r="B27" s="1">
        <v>25</v>
      </c>
      <c r="C27" s="2">
        <v>1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3">
        <f t="shared" si="0"/>
        <v>3</v>
      </c>
    </row>
    <row r="28" spans="1:17" x14ac:dyDescent="0.25">
      <c r="B28" s="3" t="s">
        <v>3</v>
      </c>
      <c r="C28" s="2">
        <f t="shared" ref="C28:P28" si="1">SUM(C3:C27)</f>
        <v>24</v>
      </c>
      <c r="D28" s="2">
        <f t="shared" si="1"/>
        <v>22</v>
      </c>
      <c r="E28" s="2">
        <f t="shared" si="1"/>
        <v>22</v>
      </c>
      <c r="F28" s="2">
        <f t="shared" si="1"/>
        <v>21</v>
      </c>
      <c r="G28" s="2">
        <f t="shared" si="1"/>
        <v>21</v>
      </c>
      <c r="H28" s="2">
        <f t="shared" si="1"/>
        <v>19</v>
      </c>
      <c r="I28" s="2">
        <f t="shared" si="1"/>
        <v>18</v>
      </c>
      <c r="J28" s="2">
        <f t="shared" si="1"/>
        <v>15</v>
      </c>
      <c r="K28" s="2">
        <f t="shared" si="1"/>
        <v>14</v>
      </c>
      <c r="L28" s="2">
        <f t="shared" si="1"/>
        <v>7</v>
      </c>
      <c r="M28" s="2">
        <f t="shared" si="1"/>
        <v>5</v>
      </c>
      <c r="N28" s="2">
        <f t="shared" si="1"/>
        <v>3</v>
      </c>
      <c r="O28" s="2">
        <f t="shared" si="1"/>
        <v>2</v>
      </c>
      <c r="P28" s="2">
        <f t="shared" si="1"/>
        <v>1</v>
      </c>
    </row>
    <row r="29" spans="1:17" x14ac:dyDescent="0.25">
      <c r="B29" s="3" t="s">
        <v>4</v>
      </c>
      <c r="C29" s="2">
        <f>$B$27-C28</f>
        <v>1</v>
      </c>
      <c r="D29" s="2">
        <f t="shared" ref="D29:P29" si="2">$B$27-D28</f>
        <v>3</v>
      </c>
      <c r="E29" s="2">
        <f t="shared" si="2"/>
        <v>3</v>
      </c>
      <c r="F29" s="2">
        <f t="shared" si="2"/>
        <v>4</v>
      </c>
      <c r="G29" s="2">
        <f t="shared" si="2"/>
        <v>4</v>
      </c>
      <c r="H29" s="2">
        <f t="shared" si="2"/>
        <v>6</v>
      </c>
      <c r="I29" s="2">
        <f t="shared" si="2"/>
        <v>7</v>
      </c>
      <c r="J29" s="2">
        <f t="shared" si="2"/>
        <v>10</v>
      </c>
      <c r="K29" s="2">
        <f t="shared" si="2"/>
        <v>11</v>
      </c>
      <c r="L29" s="2">
        <f t="shared" si="2"/>
        <v>18</v>
      </c>
      <c r="M29" s="2">
        <f t="shared" si="2"/>
        <v>20</v>
      </c>
      <c r="N29" s="2">
        <f t="shared" si="2"/>
        <v>22</v>
      </c>
      <c r="O29" s="2">
        <f t="shared" si="2"/>
        <v>23</v>
      </c>
      <c r="P29" s="2">
        <f t="shared" si="2"/>
        <v>24</v>
      </c>
    </row>
    <row r="30" spans="1:17" x14ac:dyDescent="0.25">
      <c r="B30" s="2" t="s">
        <v>5</v>
      </c>
      <c r="C30" s="2">
        <f>C29/$B$27</f>
        <v>0.04</v>
      </c>
      <c r="D30" s="2">
        <f t="shared" ref="D30:P30" si="3">D29/$B$27</f>
        <v>0.12</v>
      </c>
      <c r="E30" s="2">
        <f t="shared" si="3"/>
        <v>0.12</v>
      </c>
      <c r="F30" s="2">
        <f t="shared" si="3"/>
        <v>0.16</v>
      </c>
      <c r="G30" s="2">
        <f t="shared" si="3"/>
        <v>0.16</v>
      </c>
      <c r="H30" s="2">
        <f t="shared" si="3"/>
        <v>0.24</v>
      </c>
      <c r="I30" s="2">
        <f t="shared" si="3"/>
        <v>0.28000000000000003</v>
      </c>
      <c r="J30" s="2">
        <f t="shared" si="3"/>
        <v>0.4</v>
      </c>
      <c r="K30" s="2">
        <f t="shared" si="3"/>
        <v>0.44</v>
      </c>
      <c r="L30" s="2">
        <f t="shared" si="3"/>
        <v>0.72</v>
      </c>
      <c r="M30" s="2">
        <f t="shared" si="3"/>
        <v>0.8</v>
      </c>
      <c r="N30" s="2">
        <f t="shared" si="3"/>
        <v>0.88</v>
      </c>
      <c r="O30" s="2">
        <f t="shared" si="3"/>
        <v>0.92</v>
      </c>
      <c r="P30" s="2">
        <f t="shared" si="3"/>
        <v>0.96</v>
      </c>
    </row>
    <row r="31" spans="1:17" x14ac:dyDescent="0.25">
      <c r="B31" s="2" t="s">
        <v>6</v>
      </c>
      <c r="C31" s="2">
        <f>1-C30</f>
        <v>0.96</v>
      </c>
      <c r="D31" s="2">
        <f t="shared" ref="D31:P31" si="4">1-D30</f>
        <v>0.88</v>
      </c>
      <c r="E31" s="2">
        <f t="shared" si="4"/>
        <v>0.88</v>
      </c>
      <c r="F31" s="2">
        <f t="shared" si="4"/>
        <v>0.84</v>
      </c>
      <c r="G31" s="2">
        <f t="shared" si="4"/>
        <v>0.84</v>
      </c>
      <c r="H31" s="2">
        <f t="shared" si="4"/>
        <v>0.76</v>
      </c>
      <c r="I31" s="2">
        <f t="shared" si="4"/>
        <v>0.72</v>
      </c>
      <c r="J31" s="2">
        <f t="shared" si="4"/>
        <v>0.6</v>
      </c>
      <c r="K31" s="2">
        <f t="shared" si="4"/>
        <v>0.56000000000000005</v>
      </c>
      <c r="L31" s="2">
        <f t="shared" si="4"/>
        <v>0.28000000000000003</v>
      </c>
      <c r="M31" s="2">
        <f t="shared" si="4"/>
        <v>0.19999999999999996</v>
      </c>
      <c r="N31" s="2">
        <f t="shared" si="4"/>
        <v>0.12</v>
      </c>
      <c r="O31" s="2">
        <f t="shared" si="4"/>
        <v>7.999999999999996E-2</v>
      </c>
      <c r="P31" s="2">
        <f t="shared" si="4"/>
        <v>4.0000000000000036E-2</v>
      </c>
    </row>
    <row r="32" spans="1:17" x14ac:dyDescent="0.25">
      <c r="B32" s="2" t="s">
        <v>7</v>
      </c>
      <c r="C32" s="2">
        <f>C31*C30</f>
        <v>3.8399999999999997E-2</v>
      </c>
      <c r="D32" s="2">
        <f t="shared" ref="D32:P32" si="5">D31*D30</f>
        <v>0.1056</v>
      </c>
      <c r="E32" s="2">
        <f t="shared" si="5"/>
        <v>0.1056</v>
      </c>
      <c r="F32" s="2">
        <f t="shared" si="5"/>
        <v>0.13439999999999999</v>
      </c>
      <c r="G32" s="2">
        <f t="shared" si="5"/>
        <v>0.13439999999999999</v>
      </c>
      <c r="H32" s="2">
        <f t="shared" si="5"/>
        <v>0.18240000000000001</v>
      </c>
      <c r="I32" s="2">
        <f t="shared" si="5"/>
        <v>0.2016</v>
      </c>
      <c r="J32" s="2">
        <f t="shared" si="5"/>
        <v>0.24</v>
      </c>
      <c r="K32" s="2">
        <f t="shared" si="5"/>
        <v>0.24640000000000004</v>
      </c>
      <c r="L32" s="2">
        <f t="shared" si="5"/>
        <v>0.2016</v>
      </c>
      <c r="M32" s="2">
        <f t="shared" si="5"/>
        <v>0.15999999999999998</v>
      </c>
      <c r="N32" s="2">
        <f t="shared" si="5"/>
        <v>0.1056</v>
      </c>
      <c r="O32" s="2">
        <f t="shared" si="5"/>
        <v>7.3599999999999971E-2</v>
      </c>
      <c r="P32" s="2">
        <f t="shared" si="5"/>
        <v>3.8400000000000031E-2</v>
      </c>
    </row>
    <row r="50" spans="2:3" x14ac:dyDescent="0.25">
      <c r="B50" s="3" t="s">
        <v>2</v>
      </c>
      <c r="C50" s="2" t="s">
        <v>9</v>
      </c>
    </row>
    <row r="51" spans="2:3" x14ac:dyDescent="0.25">
      <c r="B51" s="2">
        <v>1</v>
      </c>
      <c r="C51" s="2">
        <f t="array" ref="C51:C65">FREQUENCY(Q3:Q27,B51:B64)</f>
        <v>0</v>
      </c>
    </row>
    <row r="52" spans="2:3" x14ac:dyDescent="0.25">
      <c r="B52" s="2">
        <v>2</v>
      </c>
      <c r="C52" s="2">
        <v>0</v>
      </c>
    </row>
    <row r="53" spans="2:3" x14ac:dyDescent="0.25">
      <c r="B53" s="2">
        <v>3</v>
      </c>
      <c r="C53" s="2">
        <v>2</v>
      </c>
    </row>
    <row r="54" spans="2:3" x14ac:dyDescent="0.25">
      <c r="B54" s="2">
        <v>4</v>
      </c>
      <c r="C54" s="2">
        <v>1</v>
      </c>
    </row>
    <row r="55" spans="2:3" x14ac:dyDescent="0.25">
      <c r="B55" s="2">
        <v>5</v>
      </c>
      <c r="C55" s="2">
        <v>2</v>
      </c>
    </row>
    <row r="56" spans="2:3" x14ac:dyDescent="0.25">
      <c r="B56" s="2">
        <v>6</v>
      </c>
      <c r="C56" s="2">
        <v>2</v>
      </c>
    </row>
    <row r="57" spans="2:3" x14ac:dyDescent="0.25">
      <c r="B57" s="2">
        <v>7</v>
      </c>
      <c r="C57" s="2">
        <v>4</v>
      </c>
    </row>
    <row r="58" spans="2:3" x14ac:dyDescent="0.25">
      <c r="B58" s="2">
        <v>8</v>
      </c>
      <c r="C58" s="2">
        <v>4</v>
      </c>
    </row>
    <row r="59" spans="2:3" x14ac:dyDescent="0.25">
      <c r="B59" s="2">
        <v>9</v>
      </c>
      <c r="C59" s="2">
        <v>3</v>
      </c>
    </row>
    <row r="60" spans="2:3" x14ac:dyDescent="0.25">
      <c r="B60" s="2">
        <v>10</v>
      </c>
      <c r="C60" s="2">
        <v>4</v>
      </c>
    </row>
    <row r="61" spans="2:3" x14ac:dyDescent="0.25">
      <c r="B61" s="2">
        <v>11</v>
      </c>
      <c r="C61" s="2">
        <v>2</v>
      </c>
    </row>
    <row r="62" spans="2:3" x14ac:dyDescent="0.25">
      <c r="B62" s="2">
        <v>12</v>
      </c>
      <c r="C62" s="2">
        <v>0</v>
      </c>
    </row>
    <row r="63" spans="2:3" x14ac:dyDescent="0.25">
      <c r="B63" s="2">
        <v>13</v>
      </c>
      <c r="C63" s="2">
        <v>1</v>
      </c>
    </row>
    <row r="64" spans="2:3" x14ac:dyDescent="0.25">
      <c r="B64" s="2">
        <v>14</v>
      </c>
      <c r="C64" s="2">
        <v>0</v>
      </c>
    </row>
    <row r="65" spans="2:15" x14ac:dyDescent="0.25">
      <c r="B65" s="2"/>
      <c r="C65" s="2">
        <v>0</v>
      </c>
    </row>
    <row r="68" spans="2:15" x14ac:dyDescent="0.25">
      <c r="B68" s="13" t="s">
        <v>10</v>
      </c>
      <c r="C68" s="2">
        <f>_xlfn.MODE.SNGL(Q3:Q27)</f>
        <v>10</v>
      </c>
    </row>
    <row r="69" spans="2:15" x14ac:dyDescent="0.25">
      <c r="B69" s="13" t="s">
        <v>11</v>
      </c>
      <c r="C69" s="2">
        <f>MEDIAN(Q3:Q27)</f>
        <v>8</v>
      </c>
    </row>
    <row r="70" spans="2:15" ht="18.75" x14ac:dyDescent="0.3">
      <c r="B70" s="13" t="s">
        <v>12</v>
      </c>
      <c r="C70" s="2">
        <f>AVERAGEA(Q3:Q27)</f>
        <v>7.76</v>
      </c>
      <c r="G70" s="9" t="s">
        <v>16</v>
      </c>
      <c r="H70" s="9"/>
      <c r="I70" s="9"/>
      <c r="J70" s="9"/>
      <c r="K70" s="9"/>
      <c r="L70" s="9"/>
      <c r="M70" s="9"/>
      <c r="N70" s="9"/>
      <c r="O70" s="9"/>
    </row>
    <row r="71" spans="2:15" ht="15" customHeight="1" x14ac:dyDescent="0.25">
      <c r="B71" s="14"/>
      <c r="C71" s="15"/>
      <c r="F71" s="7"/>
      <c r="H71" s="8"/>
      <c r="I71" s="8"/>
      <c r="J71" s="8"/>
      <c r="K71" s="8"/>
      <c r="L71" s="8"/>
      <c r="M71" s="8"/>
      <c r="N71" s="8"/>
      <c r="O71" s="8"/>
    </row>
    <row r="72" spans="2:15" ht="15" customHeight="1" x14ac:dyDescent="0.25">
      <c r="B72" s="13" t="s">
        <v>13</v>
      </c>
      <c r="C72" s="2">
        <f>VARA(Q3:Q27)</f>
        <v>6.5233333333333308</v>
      </c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2:15" ht="15" customHeight="1" x14ac:dyDescent="0.25">
      <c r="B73" s="13" t="s">
        <v>14</v>
      </c>
      <c r="C73" s="2">
        <f>SQRT(C72)</f>
        <v>2.554081700598736</v>
      </c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2:15" ht="15" customHeight="1" x14ac:dyDescent="0.25">
      <c r="B74" s="13" t="s">
        <v>15</v>
      </c>
      <c r="C74" s="2">
        <f>3*C73</f>
        <v>7.6622451017962074</v>
      </c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2:15" ht="15" customHeight="1" x14ac:dyDescent="0.25"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2:15" ht="15" customHeight="1" x14ac:dyDescent="0.25"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2:15" ht="15" customHeight="1" x14ac:dyDescent="0.25"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2:15" ht="15" customHeight="1" x14ac:dyDescent="0.25"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2:15" ht="15" customHeight="1" x14ac:dyDescent="0.25"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2:15" ht="15" customHeight="1" x14ac:dyDescent="0.25"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7:7" ht="18.75" x14ac:dyDescent="0.25">
      <c r="G81" s="8"/>
    </row>
  </sheetData>
  <sortState columnSort="1" ref="C2:U28">
    <sortCondition descending="1" ref="C28:U28"/>
  </sortState>
  <mergeCells count="2">
    <mergeCell ref="A3:A27"/>
    <mergeCell ref="C1:P1"/>
  </mergeCells>
  <conditionalFormatting sqref="C3:P27">
    <cfRule type="cellIs" dxfId="18" priority="1" operator="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zoomScale="87" zoomScaleNormal="87" workbookViewId="0"/>
  </sheetViews>
  <sheetFormatPr defaultRowHeight="15" x14ac:dyDescent="0.25"/>
  <cols>
    <col min="2" max="2" width="13.42578125" customWidth="1"/>
    <col min="19" max="19" width="10.28515625" bestFit="1" customWidth="1"/>
  </cols>
  <sheetData>
    <row r="1" spans="1:22" x14ac:dyDescent="0.25">
      <c r="A1" s="6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3" t="s">
        <v>2</v>
      </c>
    </row>
    <row r="2" spans="1:22" x14ac:dyDescent="0.25">
      <c r="A2" s="1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3">
        <f t="shared" ref="P2:P26" si="0">SUM(B2:O2)</f>
        <v>13</v>
      </c>
      <c r="R2" t="s">
        <v>31</v>
      </c>
      <c r="U2" t="s">
        <v>37</v>
      </c>
    </row>
    <row r="3" spans="1:22" x14ac:dyDescent="0.25">
      <c r="A3" s="1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3">
        <f t="shared" si="0"/>
        <v>11</v>
      </c>
      <c r="R3" s="2" t="s">
        <v>32</v>
      </c>
      <c r="S3" s="2">
        <f>AVERAGE(F2:F26)</f>
        <v>0.84</v>
      </c>
    </row>
    <row r="4" spans="1:22" x14ac:dyDescent="0.25">
      <c r="A4" s="1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3">
        <f t="shared" si="0"/>
        <v>11</v>
      </c>
      <c r="R4" s="2" t="s">
        <v>33</v>
      </c>
      <c r="S4" s="2">
        <f>AVERAGE(G2:G26)</f>
        <v>0.76</v>
      </c>
      <c r="U4" s="2" t="s">
        <v>34</v>
      </c>
      <c r="V4" s="2" t="s">
        <v>35</v>
      </c>
    </row>
    <row r="5" spans="1:22" x14ac:dyDescent="0.25">
      <c r="A5" s="1">
        <v>4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3">
        <f t="shared" si="0"/>
        <v>10</v>
      </c>
      <c r="R5" s="2" t="s">
        <v>36</v>
      </c>
      <c r="S5" s="2">
        <f>Корреляция!F7</f>
        <v>0.52116843856222084</v>
      </c>
      <c r="U5" s="2">
        <v>5</v>
      </c>
      <c r="V5" s="2">
        <f>$S$5*(U5-$S$4)+$S$3</f>
        <v>3.0497541795038163</v>
      </c>
    </row>
    <row r="6" spans="1:22" x14ac:dyDescent="0.25">
      <c r="A6" s="1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3">
        <f t="shared" si="0"/>
        <v>10</v>
      </c>
      <c r="U6" s="2">
        <v>4.5</v>
      </c>
      <c r="V6" s="2">
        <f t="shared" ref="V6:V25" si="1">$S$5*(U6-$S$4)+$S$3</f>
        <v>2.789169960222706</v>
      </c>
    </row>
    <row r="7" spans="1:22" x14ac:dyDescent="0.25">
      <c r="A7" s="1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3">
        <f t="shared" si="0"/>
        <v>10</v>
      </c>
      <c r="U7" s="2">
        <v>4</v>
      </c>
      <c r="V7" s="2">
        <f t="shared" si="1"/>
        <v>2.5285857409415957</v>
      </c>
    </row>
    <row r="8" spans="1:22" x14ac:dyDescent="0.25">
      <c r="A8" s="1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3">
        <f t="shared" si="0"/>
        <v>10</v>
      </c>
      <c r="U8" s="2">
        <v>3.5</v>
      </c>
      <c r="V8" s="2">
        <f t="shared" si="1"/>
        <v>2.268001521660485</v>
      </c>
    </row>
    <row r="9" spans="1:22" x14ac:dyDescent="0.25">
      <c r="A9" s="1">
        <v>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">
        <f t="shared" si="0"/>
        <v>9</v>
      </c>
      <c r="U9" s="2">
        <v>3</v>
      </c>
      <c r="V9" s="2">
        <f t="shared" si="1"/>
        <v>2.0074173023793747</v>
      </c>
    </row>
    <row r="10" spans="1:22" x14ac:dyDescent="0.25">
      <c r="A10" s="1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3">
        <f t="shared" si="0"/>
        <v>9</v>
      </c>
      <c r="U10" s="2">
        <v>2.5</v>
      </c>
      <c r="V10" s="2">
        <f t="shared" si="1"/>
        <v>1.7468330830982643</v>
      </c>
    </row>
    <row r="11" spans="1:22" x14ac:dyDescent="0.25">
      <c r="A11" s="1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>
        <f t="shared" si="0"/>
        <v>9</v>
      </c>
      <c r="U11" s="2">
        <v>2</v>
      </c>
      <c r="V11" s="2">
        <f t="shared" si="1"/>
        <v>1.4862488638171538</v>
      </c>
    </row>
    <row r="12" spans="1:22" x14ac:dyDescent="0.25">
      <c r="A12" s="1">
        <v>11</v>
      </c>
      <c r="B12" s="2">
        <v>1</v>
      </c>
      <c r="C12" s="2">
        <v>0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3">
        <f t="shared" si="0"/>
        <v>8</v>
      </c>
      <c r="U12" s="2">
        <v>1.5</v>
      </c>
      <c r="V12" s="2">
        <f t="shared" si="1"/>
        <v>1.2256646445360433</v>
      </c>
    </row>
    <row r="13" spans="1:22" x14ac:dyDescent="0.25">
      <c r="A13" s="1">
        <v>12</v>
      </c>
      <c r="B13" s="2">
        <v>1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3">
        <f t="shared" si="0"/>
        <v>8</v>
      </c>
      <c r="U13" s="2">
        <v>1</v>
      </c>
      <c r="V13" s="2">
        <f t="shared" si="1"/>
        <v>0.96508042525493298</v>
      </c>
    </row>
    <row r="14" spans="1:22" x14ac:dyDescent="0.25">
      <c r="A14" s="1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>
        <f t="shared" si="0"/>
        <v>8</v>
      </c>
      <c r="U14" s="2">
        <v>0.5</v>
      </c>
      <c r="V14" s="2">
        <f t="shared" si="1"/>
        <v>0.70449620597382256</v>
      </c>
    </row>
    <row r="15" spans="1:22" x14ac:dyDescent="0.25">
      <c r="A15" s="1">
        <v>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3">
        <f t="shared" si="0"/>
        <v>8</v>
      </c>
      <c r="U15" s="2">
        <v>0</v>
      </c>
      <c r="V15" s="2">
        <f t="shared" si="1"/>
        <v>0.44391198669271215</v>
      </c>
    </row>
    <row r="16" spans="1:22" x14ac:dyDescent="0.25">
      <c r="A16" s="1">
        <v>15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>
        <f t="shared" si="0"/>
        <v>7</v>
      </c>
      <c r="U16" s="2">
        <v>-0.5</v>
      </c>
      <c r="V16" s="2">
        <f t="shared" si="1"/>
        <v>0.18332776741160173</v>
      </c>
    </row>
    <row r="17" spans="1:22" x14ac:dyDescent="0.25">
      <c r="A17" s="1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3">
        <f t="shared" si="0"/>
        <v>7</v>
      </c>
      <c r="U17" s="2">
        <v>-1</v>
      </c>
      <c r="V17" s="2">
        <f t="shared" si="1"/>
        <v>-7.7256451869508691E-2</v>
      </c>
    </row>
    <row r="18" spans="1:22" x14ac:dyDescent="0.25">
      <c r="A18" s="1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3">
        <f t="shared" si="0"/>
        <v>7</v>
      </c>
      <c r="U18" s="2">
        <v>-1.5</v>
      </c>
      <c r="V18" s="2">
        <f t="shared" si="1"/>
        <v>-0.33784067115061911</v>
      </c>
    </row>
    <row r="19" spans="1:22" x14ac:dyDescent="0.25">
      <c r="A19" s="1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3">
        <f t="shared" si="0"/>
        <v>7</v>
      </c>
      <c r="U19" s="2">
        <v>-2</v>
      </c>
      <c r="V19" s="2">
        <f t="shared" si="1"/>
        <v>-0.59842489043172942</v>
      </c>
    </row>
    <row r="20" spans="1:22" x14ac:dyDescent="0.25">
      <c r="A20" s="1">
        <v>19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3">
        <f t="shared" si="0"/>
        <v>6</v>
      </c>
      <c r="U20" s="2">
        <v>-2.5</v>
      </c>
      <c r="V20" s="2">
        <f t="shared" si="1"/>
        <v>-0.85900910971283995</v>
      </c>
    </row>
    <row r="21" spans="1:22" x14ac:dyDescent="0.25">
      <c r="A21" s="1">
        <v>20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3">
        <f t="shared" si="0"/>
        <v>6</v>
      </c>
      <c r="U21" s="2">
        <v>-3</v>
      </c>
      <c r="V21" s="2">
        <f t="shared" si="1"/>
        <v>-1.1195933289939504</v>
      </c>
    </row>
    <row r="22" spans="1:22" x14ac:dyDescent="0.25">
      <c r="A22" s="1">
        <v>21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3">
        <f t="shared" si="0"/>
        <v>5</v>
      </c>
      <c r="U22" s="2">
        <v>-3.5</v>
      </c>
      <c r="V22" s="2">
        <f t="shared" si="1"/>
        <v>-1.3801775482750607</v>
      </c>
    </row>
    <row r="23" spans="1:22" x14ac:dyDescent="0.25">
      <c r="A23" s="1">
        <v>22</v>
      </c>
      <c r="B23" s="2">
        <v>1</v>
      </c>
      <c r="C23" s="2">
        <v>1</v>
      </c>
      <c r="D23" s="2">
        <v>0</v>
      </c>
      <c r="E23" s="2">
        <v>1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>
        <f t="shared" si="0"/>
        <v>5</v>
      </c>
      <c r="U23" s="2">
        <v>-4</v>
      </c>
      <c r="V23" s="2">
        <f t="shared" si="1"/>
        <v>-1.6407617675561714</v>
      </c>
    </row>
    <row r="24" spans="1:22" x14ac:dyDescent="0.25">
      <c r="A24" s="1">
        <v>23</v>
      </c>
      <c r="B24" s="2">
        <v>1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3">
        <f t="shared" si="0"/>
        <v>4</v>
      </c>
      <c r="U24" s="2">
        <v>-4.5</v>
      </c>
      <c r="V24" s="2">
        <f t="shared" si="1"/>
        <v>-1.9013459868372817</v>
      </c>
    </row>
    <row r="25" spans="1:22" x14ac:dyDescent="0.25">
      <c r="A25" s="1">
        <v>24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3">
        <f t="shared" si="0"/>
        <v>3</v>
      </c>
      <c r="U25" s="2">
        <v>-5</v>
      </c>
      <c r="V25" s="2">
        <f t="shared" si="1"/>
        <v>-2.161930206118392</v>
      </c>
    </row>
    <row r="26" spans="1:22" x14ac:dyDescent="0.25">
      <c r="A26" s="1">
        <v>25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3">
        <f t="shared" si="0"/>
        <v>3</v>
      </c>
    </row>
    <row r="27" spans="1:22" x14ac:dyDescent="0.25">
      <c r="A27" s="3" t="s">
        <v>3</v>
      </c>
      <c r="B27" s="4">
        <f t="shared" ref="B27:O27" si="2">SUM(B2:B26)</f>
        <v>24</v>
      </c>
      <c r="C27" s="4">
        <f t="shared" si="2"/>
        <v>22</v>
      </c>
      <c r="D27" s="4">
        <f t="shared" si="2"/>
        <v>22</v>
      </c>
      <c r="E27" s="4">
        <f t="shared" si="2"/>
        <v>21</v>
      </c>
      <c r="F27" s="4">
        <f t="shared" si="2"/>
        <v>21</v>
      </c>
      <c r="G27" s="4">
        <f t="shared" si="2"/>
        <v>19</v>
      </c>
      <c r="H27" s="4">
        <f t="shared" si="2"/>
        <v>18</v>
      </c>
      <c r="I27" s="4">
        <f t="shared" si="2"/>
        <v>15</v>
      </c>
      <c r="J27" s="4">
        <f t="shared" si="2"/>
        <v>14</v>
      </c>
      <c r="K27" s="4">
        <f t="shared" si="2"/>
        <v>7</v>
      </c>
      <c r="L27" s="4">
        <f t="shared" si="2"/>
        <v>5</v>
      </c>
      <c r="M27" s="4">
        <f t="shared" si="2"/>
        <v>3</v>
      </c>
      <c r="N27" s="4">
        <f t="shared" si="2"/>
        <v>2</v>
      </c>
      <c r="O27" s="4">
        <f t="shared" si="2"/>
        <v>1</v>
      </c>
    </row>
    <row r="28" spans="1:22" x14ac:dyDescent="0.25">
      <c r="A28" s="3" t="s">
        <v>4</v>
      </c>
      <c r="B28" s="4">
        <f>$A$26-B27</f>
        <v>1</v>
      </c>
      <c r="C28" s="4">
        <f t="shared" ref="C28:O28" si="3">$A$26-C27</f>
        <v>3</v>
      </c>
      <c r="D28" s="4">
        <f t="shared" si="3"/>
        <v>3</v>
      </c>
      <c r="E28" s="4">
        <f t="shared" si="3"/>
        <v>4</v>
      </c>
      <c r="F28" s="4">
        <f t="shared" si="3"/>
        <v>4</v>
      </c>
      <c r="G28" s="4">
        <f t="shared" si="3"/>
        <v>6</v>
      </c>
      <c r="H28" s="4">
        <f t="shared" si="3"/>
        <v>7</v>
      </c>
      <c r="I28" s="4">
        <f t="shared" si="3"/>
        <v>10</v>
      </c>
      <c r="J28" s="4">
        <f t="shared" si="3"/>
        <v>11</v>
      </c>
      <c r="K28" s="4">
        <f t="shared" si="3"/>
        <v>18</v>
      </c>
      <c r="L28" s="4">
        <f t="shared" si="3"/>
        <v>20</v>
      </c>
      <c r="M28" s="4">
        <f t="shared" si="3"/>
        <v>22</v>
      </c>
      <c r="N28" s="4">
        <f t="shared" si="3"/>
        <v>23</v>
      </c>
      <c r="O28" s="4">
        <f t="shared" si="3"/>
        <v>24</v>
      </c>
    </row>
    <row r="31" spans="1:22" x14ac:dyDescent="0.25">
      <c r="A31" s="66" t="s">
        <v>26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7"/>
      <c r="Q31" s="67"/>
    </row>
    <row r="32" spans="1:22" ht="15.75" customHeight="1" x14ac:dyDescent="0.25">
      <c r="A32" s="2" t="s">
        <v>27</v>
      </c>
      <c r="B32" s="17">
        <f>SUMIF(B2:B26,1,$P$2:$P$26)/B27</f>
        <v>7.958333333333333</v>
      </c>
      <c r="C32" s="17">
        <f>SUMIF(C2:C26,1,$P$2:$P$26)/C27</f>
        <v>8.1363636363636367</v>
      </c>
      <c r="D32" s="17">
        <f t="shared" ref="D32:N32" si="4">SUMIF(D2:D26,1,$P$2:$P$26)/D27</f>
        <v>8.1818181818181817</v>
      </c>
      <c r="E32" s="17">
        <f t="shared" si="4"/>
        <v>8</v>
      </c>
      <c r="F32" s="17">
        <f t="shared" si="4"/>
        <v>8.4761904761904763</v>
      </c>
      <c r="G32" s="17">
        <f t="shared" si="4"/>
        <v>8.6315789473684212</v>
      </c>
      <c r="H32" s="17">
        <f t="shared" si="4"/>
        <v>8.6111111111111107</v>
      </c>
      <c r="I32" s="17">
        <f t="shared" si="4"/>
        <v>9.2666666666666675</v>
      </c>
      <c r="J32" s="17">
        <f t="shared" si="4"/>
        <v>8.8571428571428577</v>
      </c>
      <c r="K32" s="17">
        <f t="shared" si="4"/>
        <v>9</v>
      </c>
      <c r="L32" s="17">
        <f t="shared" si="4"/>
        <v>11</v>
      </c>
      <c r="M32" s="17">
        <f t="shared" si="4"/>
        <v>11</v>
      </c>
      <c r="N32" s="17">
        <f t="shared" si="4"/>
        <v>11</v>
      </c>
      <c r="O32" s="17">
        <f>SUMIF(O2:O26,1,$P$2:$P$26)/O27</f>
        <v>11</v>
      </c>
      <c r="P32" s="18"/>
      <c r="Q32" s="19"/>
    </row>
    <row r="33" spans="1:17" x14ac:dyDescent="0.25">
      <c r="A33" s="2" t="s">
        <v>28</v>
      </c>
      <c r="B33" s="17">
        <f>SUMIF(B2:B26,1,$P$2:$P$26)/B28</f>
        <v>191</v>
      </c>
      <c r="C33" s="17">
        <f t="shared" ref="C33:O33" si="5">SUMIF(C2:C26,1,$P$2:$P$26)/C28</f>
        <v>59.666666666666664</v>
      </c>
      <c r="D33" s="17">
        <f t="shared" si="5"/>
        <v>60</v>
      </c>
      <c r="E33" s="17">
        <f t="shared" si="5"/>
        <v>42</v>
      </c>
      <c r="F33" s="17">
        <f t="shared" si="5"/>
        <v>44.5</v>
      </c>
      <c r="G33" s="17">
        <f t="shared" si="5"/>
        <v>27.333333333333332</v>
      </c>
      <c r="H33" s="17">
        <f t="shared" si="5"/>
        <v>22.142857142857142</v>
      </c>
      <c r="I33" s="17">
        <f t="shared" si="5"/>
        <v>13.9</v>
      </c>
      <c r="J33" s="17">
        <f t="shared" si="5"/>
        <v>11.272727272727273</v>
      </c>
      <c r="K33" s="17">
        <f t="shared" si="5"/>
        <v>3.5</v>
      </c>
      <c r="L33" s="17">
        <f t="shared" si="5"/>
        <v>2.75</v>
      </c>
      <c r="M33" s="17">
        <f t="shared" si="5"/>
        <v>1.5</v>
      </c>
      <c r="N33" s="17">
        <f t="shared" si="5"/>
        <v>0.95652173913043481</v>
      </c>
      <c r="O33" s="17">
        <f t="shared" si="5"/>
        <v>0.45833333333333331</v>
      </c>
      <c r="P33" s="18"/>
      <c r="Q33" s="19"/>
    </row>
    <row r="34" spans="1:17" x14ac:dyDescent="0.25">
      <c r="A34" s="2" t="s">
        <v>29</v>
      </c>
      <c r="B34" s="17">
        <f>B32-B33</f>
        <v>-183.04166666666666</v>
      </c>
      <c r="C34" s="17">
        <f t="shared" ref="C34:O34" si="6">C32-C33</f>
        <v>-51.530303030303031</v>
      </c>
      <c r="D34" s="17">
        <f t="shared" si="6"/>
        <v>-51.81818181818182</v>
      </c>
      <c r="E34" s="17">
        <f t="shared" si="6"/>
        <v>-34</v>
      </c>
      <c r="F34" s="17">
        <f t="shared" si="6"/>
        <v>-36.023809523809526</v>
      </c>
      <c r="G34" s="17">
        <f t="shared" si="6"/>
        <v>-18.701754385964911</v>
      </c>
      <c r="H34" s="17">
        <f t="shared" si="6"/>
        <v>-13.531746031746032</v>
      </c>
      <c r="I34" s="17">
        <f t="shared" si="6"/>
        <v>-4.6333333333333329</v>
      </c>
      <c r="J34" s="17">
        <f t="shared" si="6"/>
        <v>-2.4155844155844157</v>
      </c>
      <c r="K34" s="17">
        <f t="shared" si="6"/>
        <v>5.5</v>
      </c>
      <c r="L34" s="17">
        <f t="shared" si="6"/>
        <v>8.25</v>
      </c>
      <c r="M34" s="17">
        <f t="shared" si="6"/>
        <v>9.5</v>
      </c>
      <c r="N34" s="17">
        <f t="shared" si="6"/>
        <v>10.043478260869565</v>
      </c>
      <c r="O34" s="17">
        <f t="shared" si="6"/>
        <v>10.541666666666666</v>
      </c>
      <c r="P34" s="18"/>
      <c r="Q34" s="19"/>
    </row>
    <row r="35" spans="1:17" ht="26.25" customHeight="1" x14ac:dyDescent="0.25">
      <c r="A35" s="2"/>
      <c r="B35" s="17">
        <f>SQRT((B27*B28)/($A$26*($A$26-1)))</f>
        <v>0.2</v>
      </c>
      <c r="C35" s="17">
        <f>SQRT((C27*C28)/($A$26*($A$26-1)))</f>
        <v>0.33166247903553997</v>
      </c>
      <c r="D35" s="17">
        <f t="shared" ref="D35:O35" si="7">SQRT((D27*D28)/($A$26*($A$26-1)))</f>
        <v>0.33166247903553997</v>
      </c>
      <c r="E35" s="17">
        <f t="shared" si="7"/>
        <v>0.37416573867739417</v>
      </c>
      <c r="F35" s="17">
        <f t="shared" si="7"/>
        <v>0.37416573867739417</v>
      </c>
      <c r="G35" s="17">
        <f t="shared" si="7"/>
        <v>0.43588989435406733</v>
      </c>
      <c r="H35" s="17">
        <f t="shared" si="7"/>
        <v>0.45825756949558399</v>
      </c>
      <c r="I35" s="17">
        <f t="shared" si="7"/>
        <v>0.5</v>
      </c>
      <c r="J35" s="17">
        <f t="shared" si="7"/>
        <v>0.50662280511902213</v>
      </c>
      <c r="K35" s="17">
        <f t="shared" si="7"/>
        <v>0.45825756949558399</v>
      </c>
      <c r="L35" s="17">
        <f t="shared" si="7"/>
        <v>0.40824829046386302</v>
      </c>
      <c r="M35" s="17">
        <f t="shared" si="7"/>
        <v>0.33166247903553997</v>
      </c>
      <c r="N35" s="17">
        <f t="shared" si="7"/>
        <v>0.27688746209726917</v>
      </c>
      <c r="O35" s="17">
        <f t="shared" si="7"/>
        <v>0.2</v>
      </c>
      <c r="P35" s="18"/>
      <c r="Q35" s="19"/>
    </row>
    <row r="36" spans="1:17" x14ac:dyDescent="0.25">
      <c r="A36" s="3" t="s">
        <v>30</v>
      </c>
      <c r="B36" s="17">
        <f>B34*B35/ЛР1!$C$73</f>
        <v>-14.333266365266034</v>
      </c>
      <c r="C36" s="17">
        <f>C34*C35/ЛР1!$C$73</f>
        <v>-6.6915118825198316</v>
      </c>
      <c r="D36" s="17">
        <f>D34*D35/ЛР1!$C$73</f>
        <v>-6.7288946304668702</v>
      </c>
      <c r="E36" s="17">
        <f>E34*E35/ЛР1!$C$73</f>
        <v>-4.9809037479298945</v>
      </c>
      <c r="F36" s="17">
        <f>F34*F35/ЛР1!$C$73</f>
        <v>-5.2773861138781024</v>
      </c>
      <c r="G36" s="17">
        <f>G34*G35/ЛР1!$C$73</f>
        <v>-3.1917169061674748</v>
      </c>
      <c r="H36" s="17">
        <f>H34*H35/ЛР1!$C$73</f>
        <v>-2.4278882880237487</v>
      </c>
      <c r="I36" s="17">
        <f>I34*I35/ЛР1!$C$73</f>
        <v>-0.90704485534804391</v>
      </c>
      <c r="J36" s="17">
        <f>J34*J35/ЛР1!$C$73</f>
        <v>-0.47915074617162234</v>
      </c>
      <c r="K36" s="17">
        <f>K34*K35/ЛР1!$C$73</f>
        <v>0.98681911061610428</v>
      </c>
      <c r="L36" s="17">
        <f>L34*L35/ЛР1!$C$73</f>
        <v>1.3186925052308707</v>
      </c>
      <c r="M36" s="17">
        <f>M34*M35/ЛР1!$C$73</f>
        <v>1.2336306822522596</v>
      </c>
      <c r="N36" s="17">
        <f>N34*N35/ЛР1!$C$73</f>
        <v>1.0888113742130323</v>
      </c>
      <c r="O36" s="17">
        <f>O34*O35/ЛР1!$C$73</f>
        <v>0.82547607339228468</v>
      </c>
      <c r="P36" s="18"/>
      <c r="Q36" s="19"/>
    </row>
    <row r="39" spans="1:17" x14ac:dyDescent="0.25">
      <c r="B39" s="20" t="s">
        <v>38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</row>
    <row r="40" spans="1:17" x14ac:dyDescent="0.25">
      <c r="B40" s="20" t="s">
        <v>39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</row>
    <row r="41" spans="1:17" x14ac:dyDescent="0.25">
      <c r="B41" s="20" t="s">
        <v>40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spans="1:17" x14ac:dyDescent="0.25">
      <c r="B42" s="20" t="s">
        <v>41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</row>
    <row r="43" spans="1:17" x14ac:dyDescent="0.25">
      <c r="B43" s="20" t="s">
        <v>42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</row>
    <row r="44" spans="1:17" x14ac:dyDescent="0.25">
      <c r="B44" s="20" t="s">
        <v>43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</row>
    <row r="45" spans="1:17" x14ac:dyDescent="0.25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  <row r="46" spans="1:17" x14ac:dyDescent="0.25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</row>
  </sheetData>
  <mergeCells count="1">
    <mergeCell ref="A31:Q31"/>
  </mergeCells>
  <conditionalFormatting sqref="B2:O26">
    <cfRule type="cellIs" dxfId="17" priority="1" operator="equal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2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</row>
    <row r="2" spans="1:15" x14ac:dyDescent="0.25">
      <c r="A2" s="10">
        <v>1</v>
      </c>
      <c r="B2" s="10">
        <f>VARP(ЛР2!$B$2:$B$26)</f>
        <v>3.8399999999999997E-2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10">
        <v>2</v>
      </c>
      <c r="B3" s="10">
        <v>-4.7999999999999996E-3</v>
      </c>
      <c r="C3" s="10">
        <f>VARP(ЛР2!$C$2:$C$26)</f>
        <v>0.1056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10">
        <v>3</v>
      </c>
      <c r="B4" s="10">
        <v>-4.8000000000000013E-3</v>
      </c>
      <c r="C4" s="10">
        <v>2.5599999999999998E-2</v>
      </c>
      <c r="D4" s="10">
        <f>VARP(ЛР2!$D$2:$D$26)</f>
        <v>0.1056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10">
        <v>4</v>
      </c>
      <c r="B5" s="10">
        <v>3.3599999999999998E-2</v>
      </c>
      <c r="C5" s="10">
        <v>-1.9200000000000002E-2</v>
      </c>
      <c r="D5" s="10">
        <v>-1.9200000000000002E-2</v>
      </c>
      <c r="E5" s="10">
        <f>VARP(ЛР2!$E$2:$E$26)</f>
        <v>0.13439999999999999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0">
        <v>5</v>
      </c>
      <c r="B6" s="10">
        <v>3.3599999999999991E-2</v>
      </c>
      <c r="C6" s="10">
        <v>6.08E-2</v>
      </c>
      <c r="D6" s="10">
        <v>2.0799999999999996E-2</v>
      </c>
      <c r="E6" s="10">
        <v>1.44E-2</v>
      </c>
      <c r="F6" s="10">
        <f>VARP(ЛР2!$F$2:$F$26)</f>
        <v>0.13439999999999999</v>
      </c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10">
        <v>6</v>
      </c>
      <c r="B7" s="10">
        <v>3.0400000000000003E-2</v>
      </c>
      <c r="C7" s="10">
        <v>5.1200000000000002E-2</v>
      </c>
      <c r="D7" s="10">
        <v>5.1200000000000002E-2</v>
      </c>
      <c r="E7" s="10">
        <v>1.5999999999999975E-3</v>
      </c>
      <c r="F7" s="10">
        <v>8.1599999999999978E-2</v>
      </c>
      <c r="G7" s="10">
        <f>VARP(ЛР2!$G$2:$G$26)</f>
        <v>0.18240000000000001</v>
      </c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10">
        <v>7</v>
      </c>
      <c r="B8" s="10">
        <v>2.8799999999999999E-2</v>
      </c>
      <c r="C8" s="10">
        <v>4.6399999999999997E-2</v>
      </c>
      <c r="D8" s="10">
        <v>6.4000000000000098E-3</v>
      </c>
      <c r="E8" s="10">
        <v>3.5200000000000002E-2</v>
      </c>
      <c r="F8" s="10">
        <v>7.5200000000000003E-2</v>
      </c>
      <c r="G8" s="10">
        <v>5.2800000000000027E-2</v>
      </c>
      <c r="H8" s="10">
        <f>VARP(ЛР2!$H$2:$H$26)</f>
        <v>0.2016</v>
      </c>
      <c r="I8" s="10"/>
      <c r="J8" s="10"/>
      <c r="K8" s="10"/>
      <c r="L8" s="10"/>
      <c r="M8" s="10"/>
      <c r="N8" s="10"/>
      <c r="O8" s="10"/>
    </row>
    <row r="9" spans="1:15" x14ac:dyDescent="0.25">
      <c r="A9" s="10">
        <v>8</v>
      </c>
      <c r="B9" s="10">
        <v>2.4E-2</v>
      </c>
      <c r="C9" s="10">
        <v>3.2000000000000001E-2</v>
      </c>
      <c r="D9" s="10">
        <v>7.1999999999999995E-2</v>
      </c>
      <c r="E9" s="10">
        <v>1.6E-2</v>
      </c>
      <c r="F9" s="10">
        <v>5.6000000000000022E-2</v>
      </c>
      <c r="G9" s="10">
        <v>6.3999999999999987E-2</v>
      </c>
      <c r="H9" s="10">
        <v>4.7999999999999987E-2</v>
      </c>
      <c r="I9" s="10">
        <f>VARP(ЛР2!$I$2:$I$26)</f>
        <v>0.24</v>
      </c>
      <c r="J9" s="10"/>
      <c r="K9" s="10"/>
      <c r="L9" s="10"/>
      <c r="M9" s="10"/>
      <c r="N9" s="10"/>
      <c r="O9" s="10"/>
    </row>
    <row r="10" spans="1:15" x14ac:dyDescent="0.25">
      <c r="A10" s="10">
        <v>9</v>
      </c>
      <c r="B10" s="10">
        <v>2.2400000000000003E-2</v>
      </c>
      <c r="C10" s="10">
        <v>-1.2800000000000002E-2</v>
      </c>
      <c r="D10" s="10">
        <v>2.7200000000000005E-2</v>
      </c>
      <c r="E10" s="10">
        <v>9.6000000000000078E-3</v>
      </c>
      <c r="F10" s="10">
        <v>4.9600000000000019E-2</v>
      </c>
      <c r="G10" s="10">
        <v>5.4399999999999997E-2</v>
      </c>
      <c r="H10" s="10">
        <v>3.6799999999999986E-2</v>
      </c>
      <c r="I10" s="10">
        <v>0.10399999999999998</v>
      </c>
      <c r="J10" s="10">
        <f>VARP(ЛР2!$J$2:$J$26)</f>
        <v>0.24640000000000001</v>
      </c>
      <c r="K10" s="10"/>
      <c r="L10" s="10"/>
      <c r="M10" s="10"/>
      <c r="N10" s="10"/>
      <c r="O10" s="10"/>
    </row>
    <row r="11" spans="1:15" x14ac:dyDescent="0.25">
      <c r="A11" s="10">
        <v>10</v>
      </c>
      <c r="B11" s="10">
        <v>-2.8799999999999999E-2</v>
      </c>
      <c r="C11" s="10">
        <v>-6.3999999999999864E-3</v>
      </c>
      <c r="D11" s="10">
        <v>3.3599999999999998E-2</v>
      </c>
      <c r="E11" s="10">
        <v>4.7999999999999753E-3</v>
      </c>
      <c r="F11" s="10">
        <v>4.8000000000000039E-3</v>
      </c>
      <c r="G11" s="10">
        <v>-1.2800000000000025E-2</v>
      </c>
      <c r="H11" s="10">
        <v>-4.1600000000000012E-2</v>
      </c>
      <c r="I11" s="10">
        <v>7.1999999999999981E-2</v>
      </c>
      <c r="J11" s="10">
        <v>3.200000000000011E-3</v>
      </c>
      <c r="K11" s="10">
        <f>VARP(ЛР2!$K$2:$K$26)</f>
        <v>0.2016</v>
      </c>
      <c r="L11" s="10"/>
      <c r="M11" s="10"/>
      <c r="N11" s="10"/>
      <c r="O11" s="10"/>
    </row>
    <row r="12" spans="1:15" x14ac:dyDescent="0.25">
      <c r="A12" s="10">
        <v>11</v>
      </c>
      <c r="B12" s="10">
        <v>8.0000000000000002E-3</v>
      </c>
      <c r="C12" s="10">
        <v>2.399999999999999E-2</v>
      </c>
      <c r="D12" s="10">
        <v>2.3999999999999994E-2</v>
      </c>
      <c r="E12" s="10">
        <v>-8.0000000000000071E-3</v>
      </c>
      <c r="F12" s="10">
        <v>3.1999999999999994E-2</v>
      </c>
      <c r="G12" s="10">
        <v>4.7999999999999987E-2</v>
      </c>
      <c r="H12" s="10">
        <v>5.599999999999996E-2</v>
      </c>
      <c r="I12" s="10">
        <v>8.0000000000000016E-2</v>
      </c>
      <c r="J12" s="10">
        <v>4.8000000000000008E-2</v>
      </c>
      <c r="K12" s="10">
        <v>6.4000000000000043E-2</v>
      </c>
      <c r="L12" s="10">
        <f>VARP(ЛР2!$L$2:$L$26)</f>
        <v>0.16</v>
      </c>
      <c r="M12" s="10"/>
      <c r="N12" s="10"/>
      <c r="O12" s="10"/>
    </row>
    <row r="13" spans="1:15" x14ac:dyDescent="0.25">
      <c r="A13" s="10">
        <v>12</v>
      </c>
      <c r="B13" s="10">
        <v>4.7999999999999996E-3</v>
      </c>
      <c r="C13" s="10">
        <v>1.4399999999999994E-2</v>
      </c>
      <c r="D13" s="10">
        <v>1.44E-2</v>
      </c>
      <c r="E13" s="10">
        <v>-2.0799999999999992E-2</v>
      </c>
      <c r="F13" s="10">
        <v>1.9200000000000009E-2</v>
      </c>
      <c r="G13" s="10">
        <v>2.8799999999999999E-2</v>
      </c>
      <c r="H13" s="10">
        <v>3.3600000000000026E-2</v>
      </c>
      <c r="I13" s="10">
        <v>4.799999999999998E-2</v>
      </c>
      <c r="J13" s="10">
        <v>5.28E-2</v>
      </c>
      <c r="K13" s="10">
        <v>6.4000000000000012E-3</v>
      </c>
      <c r="L13" s="10">
        <v>5.6000000000000015E-2</v>
      </c>
      <c r="M13" s="10">
        <f>VARP(ЛР2!$M$2:$M$26)</f>
        <v>0.1056</v>
      </c>
      <c r="N13" s="10"/>
      <c r="O13" s="10"/>
    </row>
    <row r="14" spans="1:15" x14ac:dyDescent="0.25">
      <c r="A14" s="10">
        <v>13</v>
      </c>
      <c r="B14" s="10">
        <v>3.2000000000000006E-3</v>
      </c>
      <c r="C14" s="10">
        <v>9.6000000000000044E-3</v>
      </c>
      <c r="D14" s="10">
        <v>9.6000000000000044E-3</v>
      </c>
      <c r="E14" s="10">
        <v>1.2800000000000009E-2</v>
      </c>
      <c r="F14" s="10">
        <v>1.2799999999999995E-2</v>
      </c>
      <c r="G14" s="10">
        <v>1.9200000000000009E-2</v>
      </c>
      <c r="H14" s="10">
        <v>2.2400000000000007E-2</v>
      </c>
      <c r="I14" s="10">
        <v>3.2000000000000008E-2</v>
      </c>
      <c r="J14" s="10">
        <v>-4.8000000000000057E-3</v>
      </c>
      <c r="K14" s="10">
        <v>1.7599999999999984E-2</v>
      </c>
      <c r="L14" s="10">
        <v>2.4000000000000007E-2</v>
      </c>
      <c r="M14" s="10">
        <v>3.0400000000000045E-2</v>
      </c>
      <c r="N14" s="10">
        <f>VARP(ЛР2!$N$2:$N$26)</f>
        <v>7.3599999999999999E-2</v>
      </c>
      <c r="O14" s="10"/>
    </row>
    <row r="15" spans="1:15" ht="15.75" thickBot="1" x14ac:dyDescent="0.3">
      <c r="A15" s="10">
        <v>14</v>
      </c>
      <c r="B15" s="11">
        <v>1.6000000000000001E-3</v>
      </c>
      <c r="C15" s="11">
        <v>4.8000000000000022E-3</v>
      </c>
      <c r="D15" s="11">
        <v>4.8000000000000022E-3</v>
      </c>
      <c r="E15" s="11">
        <v>6.4000000000000055E-3</v>
      </c>
      <c r="F15" s="11">
        <v>6.3999999999999994E-3</v>
      </c>
      <c r="G15" s="11">
        <v>9.6000000000000044E-3</v>
      </c>
      <c r="H15" s="11">
        <v>1.1200000000000005E-2</v>
      </c>
      <c r="I15" s="11">
        <v>1.6E-2</v>
      </c>
      <c r="J15" s="11">
        <v>-2.2399999999999989E-2</v>
      </c>
      <c r="K15" s="11">
        <v>2.8799999999999982E-2</v>
      </c>
      <c r="L15" s="11">
        <v>3.2000000000000001E-2</v>
      </c>
      <c r="M15" s="11">
        <v>-4.8000000000000022E-3</v>
      </c>
      <c r="N15" s="11">
        <v>-3.2000000000000045E-3</v>
      </c>
      <c r="O15" s="11">
        <f>VARP(ЛР2!$O$2:$O$26)</f>
        <v>3.8399999999999997E-2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zoomScale="80" zoomScaleNormal="80" workbookViewId="0"/>
  </sheetViews>
  <sheetFormatPr defaultRowHeight="15" x14ac:dyDescent="0.25"/>
  <cols>
    <col min="2" max="2" width="12.7109375" customWidth="1"/>
    <col min="3" max="3" width="15.42578125" customWidth="1"/>
  </cols>
  <sheetData>
    <row r="1" spans="1:15" x14ac:dyDescent="0.25">
      <c r="A1" s="12"/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</row>
    <row r="2" spans="1:15" x14ac:dyDescent="0.25">
      <c r="A2" s="10">
        <v>1</v>
      </c>
      <c r="B2" s="10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10">
        <v>2</v>
      </c>
      <c r="B3" s="10">
        <v>-7.5377836144440907E-2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10">
        <v>3</v>
      </c>
      <c r="B4" s="10">
        <v>-7.5377836144440935E-2</v>
      </c>
      <c r="C4" s="10">
        <v>0.24242424242424243</v>
      </c>
      <c r="D4" s="10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10">
        <v>4</v>
      </c>
      <c r="B5" s="10">
        <v>0.46770717334674256</v>
      </c>
      <c r="C5" s="10">
        <v>-0.16116459280507608</v>
      </c>
      <c r="D5" s="10">
        <v>-0.16116459280507608</v>
      </c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0">
        <v>5</v>
      </c>
      <c r="B6" s="10">
        <v>0.46770717334674244</v>
      </c>
      <c r="C6" s="10">
        <v>0.51035454388274082</v>
      </c>
      <c r="D6" s="10">
        <v>0.17459497553883235</v>
      </c>
      <c r="E6" s="10">
        <v>0.10714285714285711</v>
      </c>
      <c r="F6" s="10">
        <v>1</v>
      </c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10">
        <v>6</v>
      </c>
      <c r="B7" s="10">
        <v>0.36324157862838952</v>
      </c>
      <c r="C7" s="10">
        <v>0.36891438072857324</v>
      </c>
      <c r="D7" s="10">
        <v>0.36891438072857324</v>
      </c>
      <c r="E7" s="10">
        <v>1.0218988991416081E-2</v>
      </c>
      <c r="F7" s="10">
        <v>0.52116843856222084</v>
      </c>
      <c r="G7" s="10">
        <v>1</v>
      </c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10">
        <v>7</v>
      </c>
      <c r="B8" s="10">
        <v>0.3273268353539886</v>
      </c>
      <c r="C8" s="10">
        <v>0.31800998589722168</v>
      </c>
      <c r="D8" s="10">
        <v>4.386344633065134E-2</v>
      </c>
      <c r="E8" s="10">
        <v>0.21384434262392824</v>
      </c>
      <c r="F8" s="10">
        <v>0.45684927742384668</v>
      </c>
      <c r="G8" s="10">
        <v>0.27534439587696752</v>
      </c>
      <c r="H8" s="10">
        <v>1</v>
      </c>
      <c r="I8" s="10"/>
      <c r="J8" s="10"/>
      <c r="K8" s="10"/>
      <c r="L8" s="10"/>
      <c r="M8" s="10"/>
      <c r="N8" s="10"/>
      <c r="O8" s="10"/>
    </row>
    <row r="9" spans="1:15" x14ac:dyDescent="0.25">
      <c r="A9" s="10">
        <v>8</v>
      </c>
      <c r="B9" s="10">
        <v>0.24999999999999997</v>
      </c>
      <c r="C9" s="10">
        <v>0.20100756305184239</v>
      </c>
      <c r="D9" s="10">
        <v>0.45226701686664533</v>
      </c>
      <c r="E9" s="10">
        <v>8.9087080637474766E-2</v>
      </c>
      <c r="F9" s="10">
        <v>0.31180478223116176</v>
      </c>
      <c r="G9" s="10">
        <v>0.3058876451607489</v>
      </c>
      <c r="H9" s="10">
        <v>0.21821789023599228</v>
      </c>
      <c r="I9" s="10">
        <v>1</v>
      </c>
      <c r="J9" s="10"/>
      <c r="K9" s="10"/>
      <c r="L9" s="10"/>
      <c r="M9" s="10"/>
      <c r="N9" s="10"/>
      <c r="O9" s="10"/>
    </row>
    <row r="10" spans="1:15" x14ac:dyDescent="0.25">
      <c r="A10" s="10">
        <v>9</v>
      </c>
      <c r="B10" s="10">
        <v>0.23028309323591917</v>
      </c>
      <c r="C10" s="10">
        <v>-7.9351960085815437E-2</v>
      </c>
      <c r="D10" s="10">
        <v>0.16862291518235781</v>
      </c>
      <c r="E10" s="10">
        <v>5.275349613399978E-2</v>
      </c>
      <c r="F10" s="10">
        <v>0.27255973002566541</v>
      </c>
      <c r="G10" s="10">
        <v>0.25660560061597815</v>
      </c>
      <c r="H10" s="10">
        <v>0.16511335536401336</v>
      </c>
      <c r="I10" s="10">
        <v>0.42766860172384968</v>
      </c>
      <c r="J10" s="10">
        <v>1</v>
      </c>
      <c r="K10" s="10"/>
      <c r="L10" s="10"/>
      <c r="M10" s="10"/>
      <c r="N10" s="10"/>
      <c r="O10" s="10"/>
    </row>
    <row r="11" spans="1:15" x14ac:dyDescent="0.25">
      <c r="A11" s="10">
        <v>10</v>
      </c>
      <c r="B11" s="10">
        <v>-0.3273268353539886</v>
      </c>
      <c r="C11" s="10">
        <v>-4.386344633065118E-2</v>
      </c>
      <c r="D11" s="10">
        <v>0.23028309323591917</v>
      </c>
      <c r="E11" s="10">
        <v>2.9160592175990062E-2</v>
      </c>
      <c r="F11" s="10">
        <v>2.9160592175990239E-2</v>
      </c>
      <c r="G11" s="10">
        <v>-6.6750156576234648E-2</v>
      </c>
      <c r="H11" s="10">
        <v>-0.20634920634920645</v>
      </c>
      <c r="I11" s="10">
        <v>0.32732683535398843</v>
      </c>
      <c r="J11" s="10">
        <v>1.4357683075131652E-2</v>
      </c>
      <c r="K11" s="10">
        <v>1</v>
      </c>
      <c r="L11" s="10"/>
      <c r="M11" s="10"/>
      <c r="N11" s="10"/>
      <c r="O11" s="10"/>
    </row>
    <row r="12" spans="1:15" x14ac:dyDescent="0.25">
      <c r="A12" s="10">
        <v>11</v>
      </c>
      <c r="B12" s="10">
        <v>0.10206207261596575</v>
      </c>
      <c r="C12" s="10">
        <v>0.18463723646899902</v>
      </c>
      <c r="D12" s="10">
        <v>0.18463723646899904</v>
      </c>
      <c r="E12" s="10">
        <v>-5.4554472558998139E-2</v>
      </c>
      <c r="F12" s="10">
        <v>0.21821789023599231</v>
      </c>
      <c r="G12" s="10">
        <v>0.2809757434745081</v>
      </c>
      <c r="H12" s="10">
        <v>0.31180478223116154</v>
      </c>
      <c r="I12" s="10">
        <v>0.40824829046386302</v>
      </c>
      <c r="J12" s="10">
        <v>0.24174688920761411</v>
      </c>
      <c r="K12" s="10">
        <v>0.3563483225498994</v>
      </c>
      <c r="L12" s="10">
        <v>1</v>
      </c>
      <c r="M12" s="10"/>
      <c r="N12" s="10"/>
      <c r="O12" s="10"/>
    </row>
    <row r="13" spans="1:15" x14ac:dyDescent="0.25">
      <c r="A13" s="10">
        <v>12</v>
      </c>
      <c r="B13" s="10">
        <v>7.5377836144440852E-2</v>
      </c>
      <c r="C13" s="10">
        <v>0.13636363636363624</v>
      </c>
      <c r="D13" s="10">
        <v>0.1363636363636363</v>
      </c>
      <c r="E13" s="10">
        <v>-0.17459497553883221</v>
      </c>
      <c r="F13" s="10">
        <v>0.16116459280507603</v>
      </c>
      <c r="G13" s="10">
        <v>0.20751433915982226</v>
      </c>
      <c r="H13" s="10">
        <v>0.23028309323591922</v>
      </c>
      <c r="I13" s="10">
        <v>0.3015113445777633</v>
      </c>
      <c r="J13" s="10">
        <v>0.32732683535398838</v>
      </c>
      <c r="K13" s="10">
        <v>4.3863446330651257E-2</v>
      </c>
      <c r="L13" s="10">
        <v>0.43082021842766444</v>
      </c>
      <c r="M13" s="10">
        <v>1</v>
      </c>
      <c r="N13" s="10"/>
      <c r="O13" s="10"/>
    </row>
    <row r="14" spans="1:15" x14ac:dyDescent="0.25">
      <c r="A14" s="10">
        <v>13</v>
      </c>
      <c r="B14" s="10">
        <v>6.019292654288462E-2</v>
      </c>
      <c r="C14" s="10">
        <v>0.10889310129609424</v>
      </c>
      <c r="D14" s="10">
        <v>0.10889310129609424</v>
      </c>
      <c r="E14" s="10">
        <v>0.12869789041755747</v>
      </c>
      <c r="F14" s="10">
        <v>0.12869789041755733</v>
      </c>
      <c r="G14" s="10">
        <v>0.16571045299983236</v>
      </c>
      <c r="H14" s="10">
        <v>0.1838924281224569</v>
      </c>
      <c r="I14" s="10">
        <v>0.24077170617153845</v>
      </c>
      <c r="J14" s="10">
        <v>-3.5643634239131861E-2</v>
      </c>
      <c r="K14" s="10">
        <v>0.14448690781050169</v>
      </c>
      <c r="L14" s="10">
        <v>0.22116293423234581</v>
      </c>
      <c r="M14" s="10">
        <v>0.34482815410429857</v>
      </c>
      <c r="N14" s="10">
        <v>1</v>
      </c>
      <c r="O14" s="10"/>
    </row>
    <row r="15" spans="1:15" ht="15.75" thickBot="1" x14ac:dyDescent="0.3">
      <c r="A15" s="10">
        <v>14</v>
      </c>
      <c r="B15" s="11">
        <v>4.166666666666665E-2</v>
      </c>
      <c r="C15" s="11">
        <v>7.5377836144440907E-2</v>
      </c>
      <c r="D15" s="11">
        <v>7.5377836144440907E-2</v>
      </c>
      <c r="E15" s="11">
        <v>8.9087080637474822E-2</v>
      </c>
      <c r="F15" s="11">
        <v>8.9087080637474739E-2</v>
      </c>
      <c r="G15" s="11">
        <v>0.1147078669352809</v>
      </c>
      <c r="H15" s="11">
        <v>0.1272937693043289</v>
      </c>
      <c r="I15" s="11">
        <v>0.16666666666666657</v>
      </c>
      <c r="J15" s="11">
        <v>-0.23028309323591895</v>
      </c>
      <c r="K15" s="11">
        <v>0.32732683535398821</v>
      </c>
      <c r="L15" s="11">
        <v>0.4082482904638628</v>
      </c>
      <c r="M15" s="11">
        <v>-7.5377836144440866E-2</v>
      </c>
      <c r="N15" s="11">
        <v>-6.0192926542884669E-2</v>
      </c>
      <c r="O15" s="11">
        <v>1</v>
      </c>
    </row>
    <row r="17" spans="2:6" ht="30" x14ac:dyDescent="0.25">
      <c r="B17" s="16" t="s">
        <v>18</v>
      </c>
      <c r="C17" s="68" t="s">
        <v>17</v>
      </c>
      <c r="D17" s="68"/>
      <c r="E17" s="68"/>
      <c r="F17" s="68"/>
    </row>
    <row r="18" spans="2:6" ht="37.5" customHeight="1" x14ac:dyDescent="0.25">
      <c r="B18" s="2">
        <v>0.9</v>
      </c>
      <c r="C18" s="68" t="s">
        <v>19</v>
      </c>
      <c r="D18" s="68"/>
      <c r="E18" s="68"/>
      <c r="F18" s="68"/>
    </row>
    <row r="19" spans="2:6" ht="28.5" customHeight="1" x14ac:dyDescent="0.25">
      <c r="B19" s="2">
        <v>0.7</v>
      </c>
      <c r="C19" s="68" t="s">
        <v>20</v>
      </c>
      <c r="D19" s="68"/>
      <c r="E19" s="68"/>
      <c r="F19" s="68"/>
    </row>
    <row r="20" spans="2:6" x14ac:dyDescent="0.25">
      <c r="B20" s="2">
        <v>0.5</v>
      </c>
      <c r="C20" s="68" t="s">
        <v>21</v>
      </c>
      <c r="D20" s="68"/>
      <c r="E20" s="68"/>
      <c r="F20" s="68"/>
    </row>
    <row r="21" spans="2:6" ht="49.5" customHeight="1" x14ac:dyDescent="0.25">
      <c r="B21" s="2">
        <v>0</v>
      </c>
      <c r="C21" s="69" t="s">
        <v>22</v>
      </c>
      <c r="D21" s="70"/>
      <c r="E21" s="70"/>
      <c r="F21" s="71"/>
    </row>
    <row r="22" spans="2:6" x14ac:dyDescent="0.25">
      <c r="B22" s="2">
        <v>-0.5</v>
      </c>
      <c r="C22" s="68" t="s">
        <v>23</v>
      </c>
      <c r="D22" s="68"/>
      <c r="E22" s="68"/>
      <c r="F22" s="68"/>
    </row>
    <row r="23" spans="2:6" ht="49.5" customHeight="1" x14ac:dyDescent="0.25">
      <c r="B23" s="2">
        <v>-0.7</v>
      </c>
      <c r="C23" s="68" t="s">
        <v>24</v>
      </c>
      <c r="D23" s="68"/>
      <c r="E23" s="68"/>
      <c r="F23" s="68"/>
    </row>
    <row r="24" spans="2:6" ht="36" customHeight="1" x14ac:dyDescent="0.25">
      <c r="B24" s="2">
        <v>-0.9</v>
      </c>
      <c r="C24" s="68" t="s">
        <v>25</v>
      </c>
      <c r="D24" s="68"/>
      <c r="E24" s="68"/>
      <c r="F24" s="68"/>
    </row>
  </sheetData>
  <mergeCells count="8">
    <mergeCell ref="C23:F23"/>
    <mergeCell ref="C24:F24"/>
    <mergeCell ref="C17:F17"/>
    <mergeCell ref="C18:F18"/>
    <mergeCell ref="C19:F19"/>
    <mergeCell ref="C20:F20"/>
    <mergeCell ref="C21:F21"/>
    <mergeCell ref="C22:F22"/>
  </mergeCells>
  <conditionalFormatting sqref="B2:O15">
    <cfRule type="cellIs" dxfId="16" priority="14" stopIfTrue="1" operator="between">
      <formula>0.8</formula>
      <formula>1</formula>
    </cfRule>
    <cfRule type="cellIs" dxfId="15" priority="13" stopIfTrue="1" operator="between">
      <formula>-0.8</formula>
      <formula>-1</formula>
    </cfRule>
    <cfRule type="cellIs" dxfId="14" priority="12" stopIfTrue="1" operator="between">
      <formula>-0.8</formula>
      <formula>-0.6</formula>
    </cfRule>
    <cfRule type="cellIs" dxfId="13" priority="11" stopIfTrue="1" operator="between">
      <formula>-0.6</formula>
      <formula>-0.35</formula>
    </cfRule>
    <cfRule type="cellIs" dxfId="12" priority="10" stopIfTrue="1" operator="between">
      <formula>-0.35</formula>
      <formula>0.35</formula>
    </cfRule>
    <cfRule type="cellIs" dxfId="11" priority="9" stopIfTrue="1" operator="between">
      <formula>0.35</formula>
      <formula>0.6</formula>
    </cfRule>
    <cfRule type="cellIs" dxfId="10" priority="8" stopIfTrue="1" operator="between">
      <formula>"0.8"</formula>
      <formula>1</formula>
    </cfRule>
  </conditionalFormatting>
  <conditionalFormatting sqref="B18:B24">
    <cfRule type="cellIs" dxfId="9" priority="1" operator="between">
      <formula>-0.8</formula>
      <formula>-1</formula>
    </cfRule>
    <cfRule type="cellIs" dxfId="8" priority="2" operator="between">
      <formula>-0.8</formula>
      <formula>-0.6</formula>
    </cfRule>
    <cfRule type="cellIs" dxfId="7" priority="3" operator="between">
      <formula>-0.6</formula>
      <formula>-0.35</formula>
    </cfRule>
    <cfRule type="cellIs" dxfId="6" priority="4" operator="between">
      <formula>-0.35</formula>
      <formula>0.35</formula>
    </cfRule>
    <cfRule type="cellIs" dxfId="5" priority="5" operator="between">
      <formula>0.35</formula>
      <formula>0.6</formula>
    </cfRule>
    <cfRule type="cellIs" dxfId="4" priority="6" operator="between">
      <formula>0.6</formula>
      <formula>0.8</formula>
    </cfRule>
    <cfRule type="cellIs" dxfId="3" priority="7" operator="between">
      <formula>0.8</formula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7"/>
  <sheetViews>
    <sheetView zoomScale="62" zoomScaleNormal="62" workbookViewId="0"/>
  </sheetViews>
  <sheetFormatPr defaultRowHeight="15" x14ac:dyDescent="0.25"/>
  <sheetData>
    <row r="1" spans="1:16" x14ac:dyDescent="0.25">
      <c r="A1" s="6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3" t="s">
        <v>2</v>
      </c>
    </row>
    <row r="2" spans="1:16" x14ac:dyDescent="0.25">
      <c r="A2" s="1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3">
        <f t="shared" ref="P2:P26" si="0">SUM(B2:O2)</f>
        <v>13</v>
      </c>
    </row>
    <row r="3" spans="1:16" x14ac:dyDescent="0.25">
      <c r="A3" s="1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3">
        <f t="shared" si="0"/>
        <v>11</v>
      </c>
    </row>
    <row r="4" spans="1:16" x14ac:dyDescent="0.25">
      <c r="A4" s="1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3">
        <f t="shared" si="0"/>
        <v>11</v>
      </c>
    </row>
    <row r="5" spans="1:16" x14ac:dyDescent="0.25">
      <c r="A5" s="1">
        <v>4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3">
        <f t="shared" si="0"/>
        <v>10</v>
      </c>
    </row>
    <row r="6" spans="1:16" x14ac:dyDescent="0.25">
      <c r="A6" s="1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3">
        <f t="shared" si="0"/>
        <v>10</v>
      </c>
    </row>
    <row r="7" spans="1:16" x14ac:dyDescent="0.25">
      <c r="A7" s="1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3">
        <f t="shared" si="0"/>
        <v>10</v>
      </c>
    </row>
    <row r="8" spans="1:16" x14ac:dyDescent="0.25">
      <c r="A8" s="1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3">
        <f t="shared" si="0"/>
        <v>10</v>
      </c>
    </row>
    <row r="9" spans="1:16" x14ac:dyDescent="0.25">
      <c r="A9" s="1">
        <v>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">
        <f t="shared" si="0"/>
        <v>9</v>
      </c>
    </row>
    <row r="10" spans="1:16" x14ac:dyDescent="0.25">
      <c r="A10" s="1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3">
        <f t="shared" si="0"/>
        <v>9</v>
      </c>
    </row>
    <row r="11" spans="1:16" x14ac:dyDescent="0.25">
      <c r="A11" s="1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>
        <f t="shared" si="0"/>
        <v>9</v>
      </c>
    </row>
    <row r="12" spans="1:16" x14ac:dyDescent="0.25">
      <c r="A12" s="1">
        <v>11</v>
      </c>
      <c r="B12" s="2">
        <v>1</v>
      </c>
      <c r="C12" s="2">
        <v>0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3">
        <f t="shared" si="0"/>
        <v>8</v>
      </c>
    </row>
    <row r="13" spans="1:16" x14ac:dyDescent="0.25">
      <c r="A13" s="1">
        <v>12</v>
      </c>
      <c r="B13" s="2">
        <v>1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3">
        <f t="shared" si="0"/>
        <v>8</v>
      </c>
    </row>
    <row r="14" spans="1:16" x14ac:dyDescent="0.25">
      <c r="A14" s="1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>
        <f t="shared" si="0"/>
        <v>8</v>
      </c>
    </row>
    <row r="15" spans="1:16" x14ac:dyDescent="0.25">
      <c r="A15" s="1">
        <v>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3">
        <f t="shared" si="0"/>
        <v>8</v>
      </c>
    </row>
    <row r="16" spans="1:16" x14ac:dyDescent="0.25">
      <c r="A16" s="1">
        <v>15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>
        <f t="shared" si="0"/>
        <v>7</v>
      </c>
    </row>
    <row r="17" spans="1:16" x14ac:dyDescent="0.25">
      <c r="A17" s="1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3">
        <f t="shared" si="0"/>
        <v>7</v>
      </c>
    </row>
    <row r="18" spans="1:16" x14ac:dyDescent="0.25">
      <c r="A18" s="1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3">
        <f t="shared" si="0"/>
        <v>7</v>
      </c>
    </row>
    <row r="19" spans="1:16" x14ac:dyDescent="0.25">
      <c r="A19" s="1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3">
        <f t="shared" si="0"/>
        <v>7</v>
      </c>
    </row>
    <row r="20" spans="1:16" x14ac:dyDescent="0.25">
      <c r="A20" s="1">
        <v>19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3">
        <f t="shared" si="0"/>
        <v>6</v>
      </c>
    </row>
    <row r="21" spans="1:16" x14ac:dyDescent="0.25">
      <c r="A21" s="1">
        <v>20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3">
        <f t="shared" si="0"/>
        <v>6</v>
      </c>
    </row>
    <row r="22" spans="1:16" x14ac:dyDescent="0.25">
      <c r="A22" s="1">
        <v>21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3">
        <f t="shared" si="0"/>
        <v>5</v>
      </c>
    </row>
    <row r="23" spans="1:16" x14ac:dyDescent="0.25">
      <c r="A23" s="1">
        <v>22</v>
      </c>
      <c r="B23" s="2">
        <v>1</v>
      </c>
      <c r="C23" s="2">
        <v>1</v>
      </c>
      <c r="D23" s="2">
        <v>0</v>
      </c>
      <c r="E23" s="2">
        <v>1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>
        <f t="shared" si="0"/>
        <v>5</v>
      </c>
    </row>
    <row r="24" spans="1:16" x14ac:dyDescent="0.25">
      <c r="A24" s="1">
        <v>23</v>
      </c>
      <c r="B24" s="2">
        <v>1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3">
        <f t="shared" si="0"/>
        <v>4</v>
      </c>
    </row>
    <row r="25" spans="1:16" x14ac:dyDescent="0.25">
      <c r="A25" s="1">
        <v>24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3">
        <f t="shared" si="0"/>
        <v>3</v>
      </c>
    </row>
    <row r="26" spans="1:16" x14ac:dyDescent="0.25">
      <c r="A26" s="1">
        <v>25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3">
        <f t="shared" si="0"/>
        <v>3</v>
      </c>
    </row>
    <row r="27" spans="1:16" x14ac:dyDescent="0.25">
      <c r="A27" s="3" t="s">
        <v>3</v>
      </c>
      <c r="B27" s="4">
        <f t="shared" ref="B27:O27" si="1">SUM(B2:B26)</f>
        <v>24</v>
      </c>
      <c r="C27" s="4">
        <f t="shared" si="1"/>
        <v>22</v>
      </c>
      <c r="D27" s="4">
        <f t="shared" si="1"/>
        <v>22</v>
      </c>
      <c r="E27" s="4">
        <f t="shared" si="1"/>
        <v>21</v>
      </c>
      <c r="F27" s="4">
        <f t="shared" si="1"/>
        <v>21</v>
      </c>
      <c r="G27" s="4">
        <f t="shared" si="1"/>
        <v>19</v>
      </c>
      <c r="H27" s="4">
        <f t="shared" si="1"/>
        <v>18</v>
      </c>
      <c r="I27" s="4">
        <f t="shared" si="1"/>
        <v>15</v>
      </c>
      <c r="J27" s="4">
        <f t="shared" si="1"/>
        <v>14</v>
      </c>
      <c r="K27" s="4">
        <f t="shared" si="1"/>
        <v>7</v>
      </c>
      <c r="L27" s="4">
        <f t="shared" si="1"/>
        <v>5</v>
      </c>
      <c r="M27" s="4">
        <f t="shared" si="1"/>
        <v>3</v>
      </c>
      <c r="N27" s="4">
        <f t="shared" si="1"/>
        <v>2</v>
      </c>
      <c r="O27" s="4">
        <f t="shared" si="1"/>
        <v>1</v>
      </c>
    </row>
    <row r="29" spans="1:16" x14ac:dyDescent="0.25">
      <c r="A29" s="22" t="s">
        <v>44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6" x14ac:dyDescent="0.25">
      <c r="A30" s="22" t="s">
        <v>45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2" spans="1:16" x14ac:dyDescent="0.25">
      <c r="A32" s="6"/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  <c r="N32" s="1">
        <v>13</v>
      </c>
      <c r="O32" s="1">
        <v>14</v>
      </c>
      <c r="P32" s="3" t="s">
        <v>2</v>
      </c>
    </row>
    <row r="33" spans="1:16" x14ac:dyDescent="0.25">
      <c r="A33" s="1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5">
        <v>0</v>
      </c>
      <c r="P33" s="3">
        <f t="shared" ref="P33:P57" si="2">SUM(B33:O33)</f>
        <v>13</v>
      </c>
    </row>
    <row r="34" spans="1:16" x14ac:dyDescent="0.25">
      <c r="A34" s="1">
        <v>2</v>
      </c>
      <c r="B34" s="24">
        <v>0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5">
        <v>0</v>
      </c>
      <c r="N34" s="25">
        <v>0</v>
      </c>
      <c r="O34" s="25">
        <v>0</v>
      </c>
      <c r="P34" s="3">
        <f t="shared" si="2"/>
        <v>10</v>
      </c>
    </row>
    <row r="35" spans="1:16" x14ac:dyDescent="0.25">
      <c r="A35" s="1">
        <v>3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5">
        <v>0</v>
      </c>
      <c r="K35" s="2">
        <v>1</v>
      </c>
      <c r="L35" s="2">
        <v>1</v>
      </c>
      <c r="M35" s="25">
        <v>0</v>
      </c>
      <c r="N35" s="25">
        <v>0</v>
      </c>
      <c r="O35" s="2">
        <v>1</v>
      </c>
      <c r="P35" s="3">
        <f t="shared" si="2"/>
        <v>11</v>
      </c>
    </row>
    <row r="36" spans="1:16" x14ac:dyDescent="0.25">
      <c r="A36" s="1">
        <v>4</v>
      </c>
      <c r="B36" s="2">
        <v>1</v>
      </c>
      <c r="C36" s="2">
        <v>1</v>
      </c>
      <c r="D36" s="2">
        <v>1</v>
      </c>
      <c r="E36" s="25">
        <v>0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5">
        <v>0</v>
      </c>
      <c r="L36" s="2">
        <v>1</v>
      </c>
      <c r="M36" s="2">
        <v>1</v>
      </c>
      <c r="N36" s="25">
        <v>0</v>
      </c>
      <c r="O36" s="25">
        <v>0</v>
      </c>
      <c r="P36" s="3">
        <f t="shared" si="2"/>
        <v>10</v>
      </c>
    </row>
    <row r="37" spans="1:16" x14ac:dyDescent="0.25">
      <c r="A37" s="1">
        <v>5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5">
        <v>0</v>
      </c>
      <c r="M37" s="25">
        <v>0</v>
      </c>
      <c r="N37" s="25">
        <v>0</v>
      </c>
      <c r="O37" s="25">
        <v>0</v>
      </c>
      <c r="P37" s="3">
        <f t="shared" si="2"/>
        <v>10</v>
      </c>
    </row>
    <row r="38" spans="1:16" x14ac:dyDescent="0.25">
      <c r="A38" s="1">
        <v>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5">
        <v>0</v>
      </c>
      <c r="L38" s="2">
        <v>1</v>
      </c>
      <c r="M38" s="25">
        <v>0</v>
      </c>
      <c r="N38" s="25">
        <v>0</v>
      </c>
      <c r="O38" s="25">
        <v>0</v>
      </c>
      <c r="P38" s="3">
        <f t="shared" si="2"/>
        <v>10</v>
      </c>
    </row>
    <row r="39" spans="1:16" x14ac:dyDescent="0.25">
      <c r="A39" s="1">
        <v>7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4">
        <v>0</v>
      </c>
      <c r="H39" s="2">
        <v>1</v>
      </c>
      <c r="I39" s="2">
        <v>1</v>
      </c>
      <c r="J39" s="2">
        <v>1</v>
      </c>
      <c r="K39" s="25">
        <v>0</v>
      </c>
      <c r="L39" s="25">
        <v>0</v>
      </c>
      <c r="M39" s="2">
        <v>1</v>
      </c>
      <c r="N39" s="25">
        <v>0</v>
      </c>
      <c r="O39" s="25">
        <v>0</v>
      </c>
      <c r="P39" s="3">
        <f t="shared" si="2"/>
        <v>9</v>
      </c>
    </row>
    <row r="40" spans="1:16" x14ac:dyDescent="0.25">
      <c r="A40" s="1">
        <v>8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3">
        <f t="shared" si="2"/>
        <v>9</v>
      </c>
    </row>
    <row r="41" spans="1:16" x14ac:dyDescent="0.25">
      <c r="A41" s="1">
        <v>9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5">
        <v>0</v>
      </c>
      <c r="K41" s="25">
        <v>0</v>
      </c>
      <c r="L41" s="25">
        <v>0</v>
      </c>
      <c r="M41" s="25">
        <v>0</v>
      </c>
      <c r="N41" s="2">
        <v>1</v>
      </c>
      <c r="O41" s="25">
        <v>0</v>
      </c>
      <c r="P41" s="3">
        <f t="shared" si="2"/>
        <v>9</v>
      </c>
    </row>
    <row r="42" spans="1:16" x14ac:dyDescent="0.25">
      <c r="A42" s="1">
        <v>10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3">
        <f t="shared" si="2"/>
        <v>9</v>
      </c>
    </row>
    <row r="43" spans="1:16" x14ac:dyDescent="0.25">
      <c r="A43" s="1">
        <v>11</v>
      </c>
      <c r="B43" s="2">
        <v>1</v>
      </c>
      <c r="C43" s="25">
        <v>0</v>
      </c>
      <c r="D43" s="2">
        <v>1</v>
      </c>
      <c r="E43" s="2">
        <v>1</v>
      </c>
      <c r="F43" s="2">
        <v>1</v>
      </c>
      <c r="G43" s="2">
        <v>1</v>
      </c>
      <c r="H43" s="25">
        <v>0</v>
      </c>
      <c r="I43" s="2">
        <v>1</v>
      </c>
      <c r="J43" s="2">
        <v>1</v>
      </c>
      <c r="K43" s="2">
        <v>1</v>
      </c>
      <c r="L43" s="25">
        <v>0</v>
      </c>
      <c r="M43" s="25">
        <v>0</v>
      </c>
      <c r="N43" s="25">
        <v>0</v>
      </c>
      <c r="O43" s="25">
        <v>0</v>
      </c>
      <c r="P43" s="3">
        <f t="shared" si="2"/>
        <v>8</v>
      </c>
    </row>
    <row r="44" spans="1:16" x14ac:dyDescent="0.25">
      <c r="A44" s="1">
        <v>12</v>
      </c>
      <c r="B44" s="2">
        <v>1</v>
      </c>
      <c r="C44" s="2">
        <v>1</v>
      </c>
      <c r="D44" s="2">
        <v>1</v>
      </c>
      <c r="E44" s="25">
        <v>0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3">
        <f t="shared" si="2"/>
        <v>8</v>
      </c>
    </row>
    <row r="45" spans="1:16" x14ac:dyDescent="0.25">
      <c r="A45" s="1">
        <v>13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5">
        <v>0</v>
      </c>
      <c r="J45" s="2">
        <v>1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3">
        <f t="shared" si="2"/>
        <v>8</v>
      </c>
    </row>
    <row r="46" spans="1:16" x14ac:dyDescent="0.25">
      <c r="A46" s="1">
        <v>14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5">
        <v>0</v>
      </c>
      <c r="H46" s="2">
        <v>1</v>
      </c>
      <c r="I46" s="2">
        <v>1</v>
      </c>
      <c r="J46" s="2">
        <v>1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3">
        <f t="shared" si="2"/>
        <v>8</v>
      </c>
    </row>
    <row r="47" spans="1:16" x14ac:dyDescent="0.25">
      <c r="A47" s="1">
        <v>15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4">
        <v>1</v>
      </c>
      <c r="O47" s="25">
        <v>0</v>
      </c>
      <c r="P47" s="3">
        <f t="shared" si="2"/>
        <v>8</v>
      </c>
    </row>
    <row r="48" spans="1:16" x14ac:dyDescent="0.25">
      <c r="A48" s="1">
        <v>16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5">
        <v>0</v>
      </c>
      <c r="I48" s="25">
        <v>0</v>
      </c>
      <c r="J48" s="2">
        <v>1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3">
        <f t="shared" si="2"/>
        <v>7</v>
      </c>
    </row>
    <row r="49" spans="1:16" x14ac:dyDescent="0.25">
      <c r="A49" s="1">
        <v>17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5">
        <v>0</v>
      </c>
      <c r="H49" s="25">
        <v>0</v>
      </c>
      <c r="I49" s="2">
        <v>1</v>
      </c>
      <c r="J49" s="25">
        <v>0</v>
      </c>
      <c r="K49" s="2">
        <v>1</v>
      </c>
      <c r="L49" s="25">
        <v>0</v>
      </c>
      <c r="M49" s="25">
        <v>0</v>
      </c>
      <c r="N49" s="25">
        <v>0</v>
      </c>
      <c r="O49" s="25">
        <v>0</v>
      </c>
      <c r="P49" s="3">
        <f t="shared" si="2"/>
        <v>7</v>
      </c>
    </row>
    <row r="50" spans="1:16" x14ac:dyDescent="0.25">
      <c r="A50" s="1">
        <v>18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3">
        <f t="shared" si="2"/>
        <v>7</v>
      </c>
    </row>
    <row r="51" spans="1:16" x14ac:dyDescent="0.25">
      <c r="A51" s="1">
        <v>19</v>
      </c>
      <c r="B51" s="2">
        <v>1</v>
      </c>
      <c r="C51" s="2">
        <v>1</v>
      </c>
      <c r="D51" s="2">
        <v>1</v>
      </c>
      <c r="E51" s="2">
        <v>1</v>
      </c>
      <c r="F51" s="25">
        <v>0</v>
      </c>
      <c r="G51" s="2">
        <v>1</v>
      </c>
      <c r="H51" s="25">
        <v>0</v>
      </c>
      <c r="I51" s="2">
        <v>1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3">
        <f t="shared" si="2"/>
        <v>6</v>
      </c>
    </row>
    <row r="52" spans="1:16" x14ac:dyDescent="0.25">
      <c r="A52" s="1">
        <v>20</v>
      </c>
      <c r="B52" s="2">
        <v>1</v>
      </c>
      <c r="C52" s="2">
        <v>1</v>
      </c>
      <c r="D52" s="25">
        <v>0</v>
      </c>
      <c r="E52" s="2">
        <v>1</v>
      </c>
      <c r="F52" s="2">
        <v>1</v>
      </c>
      <c r="G52" s="2">
        <v>1</v>
      </c>
      <c r="H52" s="2">
        <v>1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3">
        <f t="shared" si="2"/>
        <v>6</v>
      </c>
    </row>
    <row r="53" spans="1:16" x14ac:dyDescent="0.25">
      <c r="A53" s="1">
        <v>21</v>
      </c>
      <c r="B53" s="2">
        <v>1</v>
      </c>
      <c r="C53" s="2">
        <v>1</v>
      </c>
      <c r="D53" s="2">
        <v>1</v>
      </c>
      <c r="E53" s="25">
        <v>0</v>
      </c>
      <c r="F53" s="2">
        <v>1</v>
      </c>
      <c r="G53" s="2">
        <v>1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3">
        <f t="shared" si="2"/>
        <v>5</v>
      </c>
    </row>
    <row r="54" spans="1:16" x14ac:dyDescent="0.25">
      <c r="A54" s="1">
        <v>22</v>
      </c>
      <c r="B54" s="2">
        <v>1</v>
      </c>
      <c r="C54" s="2">
        <v>1</v>
      </c>
      <c r="D54" s="25">
        <v>0</v>
      </c>
      <c r="E54" s="2">
        <v>1</v>
      </c>
      <c r="F54" s="2">
        <v>1</v>
      </c>
      <c r="G54" s="25">
        <v>0</v>
      </c>
      <c r="H54" s="2">
        <v>1</v>
      </c>
      <c r="I54" s="24">
        <v>1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3">
        <f t="shared" si="2"/>
        <v>6</v>
      </c>
    </row>
    <row r="55" spans="1:16" x14ac:dyDescent="0.25">
      <c r="A55" s="1">
        <v>23</v>
      </c>
      <c r="B55" s="2">
        <v>1</v>
      </c>
      <c r="C55" s="25">
        <v>0</v>
      </c>
      <c r="D55" s="2">
        <v>1</v>
      </c>
      <c r="E55" s="2">
        <v>1</v>
      </c>
      <c r="F55" s="25">
        <v>0</v>
      </c>
      <c r="G55" s="25">
        <v>0</v>
      </c>
      <c r="H55" s="2">
        <v>1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3">
        <f t="shared" si="2"/>
        <v>4</v>
      </c>
    </row>
    <row r="56" spans="1:16" x14ac:dyDescent="0.25">
      <c r="A56" s="1">
        <v>24</v>
      </c>
      <c r="B56" s="25">
        <v>0</v>
      </c>
      <c r="C56" s="2">
        <v>1</v>
      </c>
      <c r="D56" s="2">
        <v>1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">
        <v>1</v>
      </c>
      <c r="L56" s="25">
        <v>0</v>
      </c>
      <c r="M56" s="25">
        <v>0</v>
      </c>
      <c r="N56" s="25">
        <v>0</v>
      </c>
      <c r="O56" s="25">
        <v>0</v>
      </c>
      <c r="P56" s="3">
        <f t="shared" si="2"/>
        <v>3</v>
      </c>
    </row>
    <row r="57" spans="1:16" x14ac:dyDescent="0.25">
      <c r="A57" s="1">
        <v>25</v>
      </c>
      <c r="B57" s="2">
        <v>1</v>
      </c>
      <c r="C57" s="25">
        <v>0</v>
      </c>
      <c r="D57" s="25">
        <v>0</v>
      </c>
      <c r="E57" s="2">
        <v>1</v>
      </c>
      <c r="F57" s="25">
        <v>0</v>
      </c>
      <c r="G57" s="25">
        <v>0</v>
      </c>
      <c r="H57" s="25">
        <v>0</v>
      </c>
      <c r="I57" s="25">
        <v>0</v>
      </c>
      <c r="J57" s="2">
        <v>1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3">
        <f t="shared" si="2"/>
        <v>3</v>
      </c>
    </row>
    <row r="58" spans="1:16" x14ac:dyDescent="0.25">
      <c r="A58" s="3" t="s">
        <v>3</v>
      </c>
      <c r="B58" s="4">
        <f t="shared" ref="B58:O58" si="3">SUM(B33:B57)</f>
        <v>23</v>
      </c>
      <c r="C58" s="4">
        <f t="shared" si="3"/>
        <v>22</v>
      </c>
      <c r="D58" s="4">
        <f t="shared" si="3"/>
        <v>22</v>
      </c>
      <c r="E58" s="4">
        <f t="shared" si="3"/>
        <v>21</v>
      </c>
      <c r="F58" s="4">
        <f t="shared" si="3"/>
        <v>21</v>
      </c>
      <c r="G58" s="4">
        <f t="shared" si="3"/>
        <v>18</v>
      </c>
      <c r="H58" s="4">
        <f t="shared" si="3"/>
        <v>18</v>
      </c>
      <c r="I58" s="4">
        <f t="shared" si="3"/>
        <v>16</v>
      </c>
      <c r="J58" s="4">
        <f t="shared" si="3"/>
        <v>14</v>
      </c>
      <c r="K58" s="4">
        <f t="shared" si="3"/>
        <v>7</v>
      </c>
      <c r="L58" s="4">
        <f t="shared" si="3"/>
        <v>5</v>
      </c>
      <c r="M58" s="4">
        <f t="shared" si="3"/>
        <v>3</v>
      </c>
      <c r="N58" s="4">
        <f t="shared" si="3"/>
        <v>3</v>
      </c>
      <c r="O58" s="4">
        <f t="shared" si="3"/>
        <v>1</v>
      </c>
    </row>
    <row r="60" spans="1:16" x14ac:dyDescent="0.25">
      <c r="A60" s="26" t="s">
        <v>46</v>
      </c>
      <c r="B60" s="26"/>
      <c r="C60" s="22"/>
      <c r="D60" s="22">
        <f>CORREL(P2:P26,P33:P57)</f>
        <v>0.98770987743594552</v>
      </c>
      <c r="E60" s="27" t="s">
        <v>47</v>
      </c>
      <c r="F60" s="23"/>
      <c r="G60" s="23"/>
      <c r="H60" s="23"/>
    </row>
    <row r="63" spans="1:16" x14ac:dyDescent="0.25">
      <c r="A63" s="22" t="s">
        <v>48</v>
      </c>
    </row>
    <row r="65" spans="1:18" x14ac:dyDescent="0.25">
      <c r="A65" s="6"/>
      <c r="B65" s="1">
        <v>1</v>
      </c>
      <c r="C65" s="1">
        <v>2</v>
      </c>
      <c r="D65" s="1">
        <v>3</v>
      </c>
      <c r="E65" s="1">
        <v>4</v>
      </c>
      <c r="F65" s="1">
        <v>5</v>
      </c>
      <c r="G65" s="1">
        <v>6</v>
      </c>
      <c r="H65" s="1">
        <v>7</v>
      </c>
      <c r="I65" s="1">
        <v>8</v>
      </c>
      <c r="J65" s="1">
        <v>9</v>
      </c>
      <c r="K65" s="1">
        <v>10</v>
      </c>
      <c r="L65" s="1">
        <v>11</v>
      </c>
      <c r="M65" s="1">
        <v>12</v>
      </c>
      <c r="N65" s="1">
        <v>13</v>
      </c>
      <c r="O65" s="1">
        <v>14</v>
      </c>
      <c r="P65" s="3" t="s">
        <v>2</v>
      </c>
      <c r="Q65" s="2" t="s">
        <v>53</v>
      </c>
      <c r="R65" s="2" t="s">
        <v>54</v>
      </c>
    </row>
    <row r="66" spans="1:18" x14ac:dyDescent="0.25">
      <c r="A66" s="1">
        <v>1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0</v>
      </c>
      <c r="P66" s="3">
        <f t="shared" ref="P66:P90" si="4">SUM(B66:O66)</f>
        <v>13</v>
      </c>
      <c r="Q66" s="2">
        <f>SUM(C66,E66,G66,I66,K66,M66,)</f>
        <v>6</v>
      </c>
      <c r="R66" s="2">
        <f>SUM(B66,D66,F66,H66,J66,L66,N66,)</f>
        <v>7</v>
      </c>
    </row>
    <row r="67" spans="1:18" x14ac:dyDescent="0.25">
      <c r="A67" s="1">
        <v>2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3">
        <f t="shared" si="4"/>
        <v>11</v>
      </c>
      <c r="Q67" s="2">
        <f t="shared" ref="Q67:Q90" si="5">SUM(C67,E67,G67,I67,K67,M67,)</f>
        <v>5</v>
      </c>
      <c r="R67" s="2">
        <f t="shared" ref="R67:R90" si="6">SUM(B67,D67,F67,H67,J67,L67,N67,)</f>
        <v>6</v>
      </c>
    </row>
    <row r="68" spans="1:18" x14ac:dyDescent="0.25">
      <c r="A68" s="1">
        <v>3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0</v>
      </c>
      <c r="K68" s="2">
        <v>1</v>
      </c>
      <c r="L68" s="2">
        <v>1</v>
      </c>
      <c r="M68" s="2">
        <v>0</v>
      </c>
      <c r="N68" s="2">
        <v>0</v>
      </c>
      <c r="O68" s="2">
        <v>1</v>
      </c>
      <c r="P68" s="3">
        <f t="shared" si="4"/>
        <v>11</v>
      </c>
      <c r="Q68" s="2">
        <f t="shared" si="5"/>
        <v>5</v>
      </c>
      <c r="R68" s="2">
        <f t="shared" si="6"/>
        <v>5</v>
      </c>
    </row>
    <row r="69" spans="1:18" x14ac:dyDescent="0.25">
      <c r="A69" s="1">
        <v>4</v>
      </c>
      <c r="B69" s="2">
        <v>1</v>
      </c>
      <c r="C69" s="2">
        <v>1</v>
      </c>
      <c r="D69" s="2">
        <v>1</v>
      </c>
      <c r="E69" s="2">
        <v>0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1</v>
      </c>
      <c r="M69" s="2">
        <v>1</v>
      </c>
      <c r="N69" s="2">
        <v>0</v>
      </c>
      <c r="O69" s="2">
        <v>0</v>
      </c>
      <c r="P69" s="3">
        <f t="shared" si="4"/>
        <v>10</v>
      </c>
      <c r="Q69" s="2">
        <f t="shared" si="5"/>
        <v>4</v>
      </c>
      <c r="R69" s="2">
        <f t="shared" si="6"/>
        <v>6</v>
      </c>
    </row>
    <row r="70" spans="1:18" x14ac:dyDescent="0.25">
      <c r="A70" s="1">
        <v>5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3">
        <f t="shared" si="4"/>
        <v>10</v>
      </c>
      <c r="Q70" s="2">
        <f t="shared" si="5"/>
        <v>5</v>
      </c>
      <c r="R70" s="2">
        <f t="shared" si="6"/>
        <v>5</v>
      </c>
    </row>
    <row r="71" spans="1:18" x14ac:dyDescent="0.25">
      <c r="A71" s="1">
        <v>6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3">
        <f t="shared" si="4"/>
        <v>10</v>
      </c>
      <c r="Q71" s="2">
        <f t="shared" si="5"/>
        <v>4</v>
      </c>
      <c r="R71" s="2">
        <f t="shared" si="6"/>
        <v>6</v>
      </c>
    </row>
    <row r="72" spans="1:18" x14ac:dyDescent="0.25">
      <c r="A72" s="1">
        <v>7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3">
        <f t="shared" si="4"/>
        <v>10</v>
      </c>
      <c r="Q72" s="2">
        <f t="shared" si="5"/>
        <v>5</v>
      </c>
      <c r="R72" s="2">
        <f t="shared" si="6"/>
        <v>5</v>
      </c>
    </row>
    <row r="73" spans="1:18" x14ac:dyDescent="0.25">
      <c r="A73" s="1">
        <v>8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3">
        <f t="shared" si="4"/>
        <v>9</v>
      </c>
      <c r="Q73" s="2">
        <f t="shared" si="5"/>
        <v>4</v>
      </c>
      <c r="R73" s="2">
        <f t="shared" si="6"/>
        <v>5</v>
      </c>
    </row>
    <row r="74" spans="1:18" x14ac:dyDescent="0.25">
      <c r="A74" s="1">
        <v>9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3">
        <f t="shared" si="4"/>
        <v>9</v>
      </c>
      <c r="Q74" s="2">
        <f t="shared" si="5"/>
        <v>4</v>
      </c>
      <c r="R74" s="2">
        <f t="shared" si="6"/>
        <v>5</v>
      </c>
    </row>
    <row r="75" spans="1:18" x14ac:dyDescent="0.25">
      <c r="A75" s="1">
        <v>10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3">
        <f t="shared" si="4"/>
        <v>9</v>
      </c>
      <c r="Q75" s="2">
        <f t="shared" si="5"/>
        <v>4</v>
      </c>
      <c r="R75" s="2">
        <f t="shared" si="6"/>
        <v>5</v>
      </c>
    </row>
    <row r="76" spans="1:18" x14ac:dyDescent="0.25">
      <c r="A76" s="1">
        <v>11</v>
      </c>
      <c r="B76" s="2">
        <v>1</v>
      </c>
      <c r="C76" s="2">
        <v>0</v>
      </c>
      <c r="D76" s="2">
        <v>1</v>
      </c>
      <c r="E76" s="2">
        <v>1</v>
      </c>
      <c r="F76" s="2">
        <v>1</v>
      </c>
      <c r="G76" s="2">
        <v>1</v>
      </c>
      <c r="H76" s="2">
        <v>0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3">
        <f t="shared" si="4"/>
        <v>8</v>
      </c>
      <c r="Q76" s="2">
        <f t="shared" si="5"/>
        <v>4</v>
      </c>
      <c r="R76" s="2">
        <f t="shared" si="6"/>
        <v>4</v>
      </c>
    </row>
    <row r="77" spans="1:18" x14ac:dyDescent="0.25">
      <c r="A77" s="1">
        <v>12</v>
      </c>
      <c r="B77" s="2">
        <v>1</v>
      </c>
      <c r="C77" s="2">
        <v>1</v>
      </c>
      <c r="D77" s="2">
        <v>1</v>
      </c>
      <c r="E77" s="2">
        <v>0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3">
        <f t="shared" si="4"/>
        <v>8</v>
      </c>
      <c r="Q77" s="2">
        <f t="shared" si="5"/>
        <v>3</v>
      </c>
      <c r="R77" s="2">
        <f t="shared" si="6"/>
        <v>5</v>
      </c>
    </row>
    <row r="78" spans="1:18" x14ac:dyDescent="0.25">
      <c r="A78" s="1">
        <v>13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3">
        <f t="shared" si="4"/>
        <v>8</v>
      </c>
      <c r="Q78" s="2">
        <f t="shared" si="5"/>
        <v>3</v>
      </c>
      <c r="R78" s="2">
        <f t="shared" si="6"/>
        <v>5</v>
      </c>
    </row>
    <row r="79" spans="1:18" x14ac:dyDescent="0.25">
      <c r="A79" s="1">
        <v>14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0</v>
      </c>
      <c r="H79" s="2">
        <v>1</v>
      </c>
      <c r="I79" s="2">
        <v>1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3">
        <f t="shared" si="4"/>
        <v>8</v>
      </c>
      <c r="Q79" s="2">
        <f t="shared" si="5"/>
        <v>3</v>
      </c>
      <c r="R79" s="2">
        <f t="shared" si="6"/>
        <v>5</v>
      </c>
    </row>
    <row r="80" spans="1:18" x14ac:dyDescent="0.25">
      <c r="A80" s="1">
        <v>15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3">
        <f t="shared" si="4"/>
        <v>7</v>
      </c>
      <c r="Q80" s="2">
        <f t="shared" si="5"/>
        <v>3</v>
      </c>
      <c r="R80" s="2">
        <f t="shared" si="6"/>
        <v>4</v>
      </c>
    </row>
    <row r="81" spans="1:19" x14ac:dyDescent="0.25">
      <c r="A81" s="1">
        <v>16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3">
        <f t="shared" si="4"/>
        <v>7</v>
      </c>
      <c r="Q81" s="2">
        <f t="shared" si="5"/>
        <v>3</v>
      </c>
      <c r="R81" s="2">
        <f t="shared" si="6"/>
        <v>4</v>
      </c>
    </row>
    <row r="82" spans="1:19" x14ac:dyDescent="0.25">
      <c r="A82" s="1">
        <v>17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0</v>
      </c>
      <c r="H82" s="2">
        <v>0</v>
      </c>
      <c r="I82" s="2">
        <v>1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3">
        <f t="shared" si="4"/>
        <v>7</v>
      </c>
      <c r="Q82" s="2">
        <f t="shared" si="5"/>
        <v>4</v>
      </c>
      <c r="R82" s="2">
        <f t="shared" si="6"/>
        <v>3</v>
      </c>
    </row>
    <row r="83" spans="1:19" x14ac:dyDescent="0.25">
      <c r="A83" s="1">
        <v>18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3">
        <f t="shared" si="4"/>
        <v>7</v>
      </c>
      <c r="Q83" s="2">
        <f t="shared" si="5"/>
        <v>3</v>
      </c>
      <c r="R83" s="2">
        <f t="shared" si="6"/>
        <v>4</v>
      </c>
    </row>
    <row r="84" spans="1:19" x14ac:dyDescent="0.25">
      <c r="A84" s="1">
        <v>19</v>
      </c>
      <c r="B84" s="2">
        <v>1</v>
      </c>
      <c r="C84" s="2">
        <v>1</v>
      </c>
      <c r="D84" s="2">
        <v>1</v>
      </c>
      <c r="E84" s="2">
        <v>1</v>
      </c>
      <c r="F84" s="2">
        <v>0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3">
        <f t="shared" si="4"/>
        <v>6</v>
      </c>
      <c r="Q84" s="2">
        <f t="shared" si="5"/>
        <v>4</v>
      </c>
      <c r="R84" s="2">
        <f t="shared" si="6"/>
        <v>2</v>
      </c>
    </row>
    <row r="85" spans="1:19" x14ac:dyDescent="0.25">
      <c r="A85" s="1">
        <v>20</v>
      </c>
      <c r="B85" s="2">
        <v>1</v>
      </c>
      <c r="C85" s="2">
        <v>1</v>
      </c>
      <c r="D85" s="2">
        <v>0</v>
      </c>
      <c r="E85" s="2">
        <v>1</v>
      </c>
      <c r="F85" s="2">
        <v>1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3">
        <f t="shared" si="4"/>
        <v>6</v>
      </c>
      <c r="Q85" s="2">
        <f t="shared" si="5"/>
        <v>3</v>
      </c>
      <c r="R85" s="2">
        <f t="shared" si="6"/>
        <v>3</v>
      </c>
    </row>
    <row r="86" spans="1:19" x14ac:dyDescent="0.25">
      <c r="A86" s="1">
        <v>21</v>
      </c>
      <c r="B86" s="2">
        <v>1</v>
      </c>
      <c r="C86" s="2">
        <v>1</v>
      </c>
      <c r="D86" s="2">
        <v>1</v>
      </c>
      <c r="E86" s="2">
        <v>0</v>
      </c>
      <c r="F86" s="2">
        <v>1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3">
        <f t="shared" si="4"/>
        <v>5</v>
      </c>
      <c r="Q86" s="2">
        <f t="shared" si="5"/>
        <v>2</v>
      </c>
      <c r="R86" s="2">
        <f t="shared" si="6"/>
        <v>3</v>
      </c>
    </row>
    <row r="87" spans="1:19" x14ac:dyDescent="0.25">
      <c r="A87" s="1">
        <v>22</v>
      </c>
      <c r="B87" s="2">
        <v>1</v>
      </c>
      <c r="C87" s="2">
        <v>1</v>
      </c>
      <c r="D87" s="2">
        <v>0</v>
      </c>
      <c r="E87" s="2">
        <v>1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3">
        <f t="shared" si="4"/>
        <v>5</v>
      </c>
      <c r="Q87" s="2">
        <f t="shared" si="5"/>
        <v>2</v>
      </c>
      <c r="R87" s="2">
        <f t="shared" si="6"/>
        <v>3</v>
      </c>
    </row>
    <row r="88" spans="1:19" x14ac:dyDescent="0.25">
      <c r="A88" s="1">
        <v>23</v>
      </c>
      <c r="B88" s="2">
        <v>1</v>
      </c>
      <c r="C88" s="2">
        <v>0</v>
      </c>
      <c r="D88" s="2">
        <v>1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3">
        <f t="shared" si="4"/>
        <v>4</v>
      </c>
      <c r="Q88" s="2">
        <f t="shared" si="5"/>
        <v>1</v>
      </c>
      <c r="R88" s="2">
        <f t="shared" si="6"/>
        <v>3</v>
      </c>
    </row>
    <row r="89" spans="1:19" x14ac:dyDescent="0.25">
      <c r="A89" s="1">
        <v>24</v>
      </c>
      <c r="B89" s="2">
        <v>0</v>
      </c>
      <c r="C89" s="2">
        <v>1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3">
        <f t="shared" si="4"/>
        <v>3</v>
      </c>
      <c r="Q89" s="2">
        <f t="shared" si="5"/>
        <v>2</v>
      </c>
      <c r="R89" s="2">
        <f t="shared" si="6"/>
        <v>1</v>
      </c>
    </row>
    <row r="90" spans="1:19" x14ac:dyDescent="0.25">
      <c r="A90" s="1">
        <v>25</v>
      </c>
      <c r="B90" s="2">
        <v>1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3">
        <f t="shared" si="4"/>
        <v>3</v>
      </c>
      <c r="Q90" s="2">
        <f t="shared" si="5"/>
        <v>1</v>
      </c>
      <c r="R90" s="2">
        <f t="shared" si="6"/>
        <v>2</v>
      </c>
    </row>
    <row r="92" spans="1:19" x14ac:dyDescent="0.25">
      <c r="A92" s="72" t="s">
        <v>49</v>
      </c>
      <c r="B92" s="72"/>
      <c r="C92" s="73" t="s">
        <v>50</v>
      </c>
      <c r="D92" s="73"/>
      <c r="E92" s="23">
        <f>CORREL(Q66:Q90,R66:R90)</f>
        <v>0.70774549539042053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</row>
    <row r="93" spans="1:19" x14ac:dyDescent="0.25">
      <c r="A93" s="72"/>
      <c r="B93" s="72"/>
      <c r="C93" s="74" t="s">
        <v>51</v>
      </c>
      <c r="D93" s="74"/>
      <c r="E93" s="23">
        <f>2*E92/(1+E92)</f>
        <v>0.82886530493071808</v>
      </c>
      <c r="F93" s="23"/>
      <c r="G93" s="27" t="s">
        <v>52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</row>
    <row r="96" spans="1:19" x14ac:dyDescent="0.25">
      <c r="A96" s="22" t="s">
        <v>55</v>
      </c>
    </row>
    <row r="98" spans="1:15" x14ac:dyDescent="0.25"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</row>
    <row r="99" spans="1:15" x14ac:dyDescent="0.25">
      <c r="A99">
        <v>1</v>
      </c>
      <c r="B99">
        <v>1</v>
      </c>
      <c r="C99">
        <v>-7.5377836144440907E-2</v>
      </c>
      <c r="D99">
        <v>-7.5377836144440935E-2</v>
      </c>
      <c r="E99">
        <v>0.46770717334674256</v>
      </c>
      <c r="F99">
        <v>0.46770717334674244</v>
      </c>
      <c r="G99">
        <v>0.36324157862838952</v>
      </c>
      <c r="H99">
        <v>0.3273268353539886</v>
      </c>
      <c r="I99">
        <v>0.24999999999999997</v>
      </c>
      <c r="J99">
        <v>0.23028309323591917</v>
      </c>
      <c r="K99">
        <v>-0.3273268353539886</v>
      </c>
      <c r="L99">
        <v>0.10206207261596575</v>
      </c>
      <c r="M99">
        <v>7.5377836144440852E-2</v>
      </c>
      <c r="N99">
        <v>6.019292654288462E-2</v>
      </c>
      <c r="O99">
        <v>4.166666666666665E-2</v>
      </c>
    </row>
    <row r="100" spans="1:15" x14ac:dyDescent="0.25">
      <c r="A100">
        <v>2</v>
      </c>
      <c r="B100">
        <v>-7.5377836144440907E-2</v>
      </c>
      <c r="C100">
        <v>1</v>
      </c>
      <c r="D100">
        <v>0.24242424242424243</v>
      </c>
      <c r="E100">
        <v>-0.16116459280507608</v>
      </c>
      <c r="F100">
        <v>0.51035454388274082</v>
      </c>
      <c r="G100">
        <v>0.36891438072857324</v>
      </c>
      <c r="H100">
        <v>0.31800998589722168</v>
      </c>
      <c r="I100">
        <v>0.20100756305184239</v>
      </c>
      <c r="J100">
        <v>-7.9351960085815437E-2</v>
      </c>
      <c r="K100">
        <v>-4.386344633065118E-2</v>
      </c>
      <c r="L100">
        <v>0.18463723646899902</v>
      </c>
      <c r="M100">
        <v>0.13636363636363624</v>
      </c>
      <c r="N100">
        <v>0.10889310129609424</v>
      </c>
      <c r="O100">
        <v>7.5377836144440907E-2</v>
      </c>
    </row>
    <row r="101" spans="1:15" x14ac:dyDescent="0.25">
      <c r="A101">
        <v>3</v>
      </c>
      <c r="B101">
        <v>-7.5377836144440935E-2</v>
      </c>
      <c r="C101">
        <v>0.24242424242424243</v>
      </c>
      <c r="D101">
        <v>1</v>
      </c>
      <c r="E101">
        <v>-0.16116459280507608</v>
      </c>
      <c r="F101">
        <v>0.17459497553883235</v>
      </c>
      <c r="G101">
        <v>0.36891438072857324</v>
      </c>
      <c r="H101">
        <v>4.386344633065134E-2</v>
      </c>
      <c r="I101">
        <v>0.45226701686664533</v>
      </c>
      <c r="J101">
        <v>0.16862291518235781</v>
      </c>
      <c r="K101">
        <v>0.23028309323591917</v>
      </c>
      <c r="L101">
        <v>0.18463723646899904</v>
      </c>
      <c r="M101">
        <v>0.1363636363636363</v>
      </c>
      <c r="N101">
        <v>0.10889310129609424</v>
      </c>
      <c r="O101">
        <v>7.5377836144440907E-2</v>
      </c>
    </row>
    <row r="102" spans="1:15" x14ac:dyDescent="0.25">
      <c r="A102">
        <v>4</v>
      </c>
      <c r="B102">
        <v>0.46770717334674256</v>
      </c>
      <c r="C102">
        <v>-0.16116459280507608</v>
      </c>
      <c r="D102">
        <v>-0.16116459280507608</v>
      </c>
      <c r="E102">
        <v>1</v>
      </c>
      <c r="F102">
        <v>0.10714285714285711</v>
      </c>
      <c r="G102">
        <v>1.0218988991416081E-2</v>
      </c>
      <c r="H102">
        <v>0.21384434262392824</v>
      </c>
      <c r="I102">
        <v>8.9087080637474766E-2</v>
      </c>
      <c r="J102">
        <v>5.275349613399978E-2</v>
      </c>
      <c r="K102">
        <v>2.9160592175990062E-2</v>
      </c>
      <c r="L102">
        <v>-5.4554472558998139E-2</v>
      </c>
      <c r="M102">
        <v>-0.17459497553883221</v>
      </c>
      <c r="N102">
        <v>0.12869789041755747</v>
      </c>
      <c r="O102">
        <v>8.9087080637474822E-2</v>
      </c>
    </row>
    <row r="103" spans="1:15" x14ac:dyDescent="0.25">
      <c r="A103">
        <v>5</v>
      </c>
      <c r="B103">
        <v>0.46770717334674244</v>
      </c>
      <c r="C103">
        <v>0.51035454388274082</v>
      </c>
      <c r="D103">
        <v>0.17459497553883235</v>
      </c>
      <c r="E103">
        <v>0.10714285714285711</v>
      </c>
      <c r="F103">
        <v>1</v>
      </c>
      <c r="G103">
        <v>0.52116843856222084</v>
      </c>
      <c r="H103">
        <v>0.45684927742384668</v>
      </c>
      <c r="I103">
        <v>0.31180478223116176</v>
      </c>
      <c r="J103">
        <v>0.27255973002566541</v>
      </c>
      <c r="K103">
        <v>2.9160592175990239E-2</v>
      </c>
      <c r="L103">
        <v>0.21821789023599231</v>
      </c>
      <c r="M103">
        <v>0.16116459280507603</v>
      </c>
      <c r="N103">
        <v>0.12869789041755733</v>
      </c>
      <c r="O103">
        <v>8.9087080637474739E-2</v>
      </c>
    </row>
    <row r="104" spans="1:15" x14ac:dyDescent="0.25">
      <c r="A104">
        <v>6</v>
      </c>
      <c r="B104">
        <v>0.36324157862838952</v>
      </c>
      <c r="C104">
        <v>0.36891438072857324</v>
      </c>
      <c r="D104">
        <v>0.36891438072857324</v>
      </c>
      <c r="E104">
        <v>1.0218988991416081E-2</v>
      </c>
      <c r="F104">
        <v>0.52116843856222084</v>
      </c>
      <c r="G104">
        <v>1</v>
      </c>
      <c r="H104">
        <v>0.27534439587696752</v>
      </c>
      <c r="I104">
        <v>0.3058876451607489</v>
      </c>
      <c r="J104">
        <v>0.25660560061597815</v>
      </c>
      <c r="K104">
        <v>-6.6750156576234648E-2</v>
      </c>
      <c r="L104">
        <v>0.2809757434745081</v>
      </c>
      <c r="M104">
        <v>0.20751433915982226</v>
      </c>
      <c r="N104">
        <v>0.16571045299983236</v>
      </c>
      <c r="O104">
        <v>0.1147078669352809</v>
      </c>
    </row>
    <row r="105" spans="1:15" x14ac:dyDescent="0.25">
      <c r="A105">
        <v>7</v>
      </c>
      <c r="B105">
        <v>0.3273268353539886</v>
      </c>
      <c r="C105">
        <v>0.31800998589722168</v>
      </c>
      <c r="D105">
        <v>4.386344633065134E-2</v>
      </c>
      <c r="E105">
        <v>0.21384434262392824</v>
      </c>
      <c r="F105">
        <v>0.45684927742384668</v>
      </c>
      <c r="G105">
        <v>0.27534439587696752</v>
      </c>
      <c r="H105">
        <v>1</v>
      </c>
      <c r="I105">
        <v>0.21821789023599228</v>
      </c>
      <c r="J105">
        <v>0.16511335536401336</v>
      </c>
      <c r="K105">
        <v>-0.20634920634920645</v>
      </c>
      <c r="L105">
        <v>0.31180478223116154</v>
      </c>
      <c r="M105">
        <v>0.23028309323591922</v>
      </c>
      <c r="N105">
        <v>0.1838924281224569</v>
      </c>
      <c r="O105">
        <v>0.1272937693043289</v>
      </c>
    </row>
    <row r="106" spans="1:15" x14ac:dyDescent="0.25">
      <c r="A106">
        <v>8</v>
      </c>
      <c r="B106">
        <v>0.24999999999999997</v>
      </c>
      <c r="C106">
        <v>0.20100756305184239</v>
      </c>
      <c r="D106">
        <v>0.45226701686664533</v>
      </c>
      <c r="E106">
        <v>8.9087080637474766E-2</v>
      </c>
      <c r="F106">
        <v>0.31180478223116176</v>
      </c>
      <c r="G106">
        <v>0.3058876451607489</v>
      </c>
      <c r="H106">
        <v>0.21821789023599228</v>
      </c>
      <c r="I106">
        <v>1</v>
      </c>
      <c r="J106">
        <v>0.42766860172384968</v>
      </c>
      <c r="K106">
        <v>0.32732683535398843</v>
      </c>
      <c r="L106">
        <v>0.40824829046386302</v>
      </c>
      <c r="M106">
        <v>0.3015113445777633</v>
      </c>
      <c r="N106">
        <v>0.24077170617153845</v>
      </c>
      <c r="O106">
        <v>0.16666666666666657</v>
      </c>
    </row>
    <row r="107" spans="1:15" x14ac:dyDescent="0.25">
      <c r="A107">
        <v>9</v>
      </c>
      <c r="B107">
        <v>0.23028309323591917</v>
      </c>
      <c r="C107">
        <v>-7.9351960085815437E-2</v>
      </c>
      <c r="D107">
        <v>0.16862291518235781</v>
      </c>
      <c r="E107">
        <v>5.275349613399978E-2</v>
      </c>
      <c r="F107">
        <v>0.27255973002566541</v>
      </c>
      <c r="G107">
        <v>0.25660560061597815</v>
      </c>
      <c r="H107">
        <v>0.16511335536401336</v>
      </c>
      <c r="I107">
        <v>0.42766860172384968</v>
      </c>
      <c r="J107">
        <v>1</v>
      </c>
      <c r="K107">
        <v>1.4357683075131652E-2</v>
      </c>
      <c r="L107">
        <v>0.24174688920761411</v>
      </c>
      <c r="M107">
        <v>0.32732683535398838</v>
      </c>
      <c r="N107">
        <v>-3.5643634239131861E-2</v>
      </c>
      <c r="O107">
        <v>-0.23028309323591895</v>
      </c>
    </row>
    <row r="108" spans="1:15" x14ac:dyDescent="0.25">
      <c r="A108">
        <v>10</v>
      </c>
      <c r="B108">
        <v>-0.3273268353539886</v>
      </c>
      <c r="C108">
        <v>-4.386344633065118E-2</v>
      </c>
      <c r="D108">
        <v>0.23028309323591917</v>
      </c>
      <c r="E108">
        <v>2.9160592175990062E-2</v>
      </c>
      <c r="F108">
        <v>2.9160592175990239E-2</v>
      </c>
      <c r="G108">
        <v>-6.6750156576234648E-2</v>
      </c>
      <c r="H108">
        <v>-0.20634920634920645</v>
      </c>
      <c r="I108">
        <v>0.32732683535398843</v>
      </c>
      <c r="J108">
        <v>1.4357683075131652E-2</v>
      </c>
      <c r="K108">
        <v>1</v>
      </c>
      <c r="L108">
        <v>0.3563483225498994</v>
      </c>
      <c r="M108">
        <v>4.3863446330651257E-2</v>
      </c>
      <c r="N108">
        <v>0.14448690781050169</v>
      </c>
      <c r="O108">
        <v>0.32732683535398821</v>
      </c>
    </row>
    <row r="109" spans="1:15" x14ac:dyDescent="0.25">
      <c r="A109">
        <v>11</v>
      </c>
      <c r="B109">
        <v>0.10206207261596575</v>
      </c>
      <c r="C109">
        <v>0.18463723646899902</v>
      </c>
      <c r="D109">
        <v>0.18463723646899904</v>
      </c>
      <c r="E109">
        <v>-5.4554472558998139E-2</v>
      </c>
      <c r="F109">
        <v>0.21821789023599231</v>
      </c>
      <c r="G109">
        <v>0.2809757434745081</v>
      </c>
      <c r="H109">
        <v>0.31180478223116154</v>
      </c>
      <c r="I109">
        <v>0.40824829046386302</v>
      </c>
      <c r="J109">
        <v>0.24174688920761411</v>
      </c>
      <c r="K109">
        <v>0.3563483225498994</v>
      </c>
      <c r="L109">
        <v>1</v>
      </c>
      <c r="M109">
        <v>0.43082021842766444</v>
      </c>
      <c r="N109">
        <v>0.22116293423234581</v>
      </c>
      <c r="O109">
        <v>0.4082482904638628</v>
      </c>
    </row>
    <row r="110" spans="1:15" x14ac:dyDescent="0.25">
      <c r="A110">
        <v>12</v>
      </c>
      <c r="B110">
        <v>7.5377836144440852E-2</v>
      </c>
      <c r="C110">
        <v>0.13636363636363624</v>
      </c>
      <c r="D110">
        <v>0.1363636363636363</v>
      </c>
      <c r="E110">
        <v>-0.17459497553883221</v>
      </c>
      <c r="F110">
        <v>0.16116459280507603</v>
      </c>
      <c r="G110">
        <v>0.20751433915982226</v>
      </c>
      <c r="H110">
        <v>0.23028309323591922</v>
      </c>
      <c r="I110">
        <v>0.3015113445777633</v>
      </c>
      <c r="J110">
        <v>0.32732683535398838</v>
      </c>
      <c r="K110">
        <v>4.3863446330651257E-2</v>
      </c>
      <c r="L110">
        <v>0.43082021842766444</v>
      </c>
      <c r="M110">
        <v>1</v>
      </c>
      <c r="N110">
        <v>0.34482815410429857</v>
      </c>
      <c r="O110">
        <v>-7.5377836144440866E-2</v>
      </c>
    </row>
    <row r="111" spans="1:15" x14ac:dyDescent="0.25">
      <c r="A111">
        <v>13</v>
      </c>
      <c r="B111">
        <v>6.019292654288462E-2</v>
      </c>
      <c r="C111">
        <v>0.10889310129609424</v>
      </c>
      <c r="D111">
        <v>0.10889310129609424</v>
      </c>
      <c r="E111">
        <v>0.12869789041755747</v>
      </c>
      <c r="F111">
        <v>0.12869789041755733</v>
      </c>
      <c r="G111">
        <v>0.16571045299983236</v>
      </c>
      <c r="H111">
        <v>0.1838924281224569</v>
      </c>
      <c r="I111">
        <v>0.24077170617153845</v>
      </c>
      <c r="J111">
        <v>-3.5643634239131861E-2</v>
      </c>
      <c r="K111">
        <v>0.14448690781050169</v>
      </c>
      <c r="L111">
        <v>0.22116293423234581</v>
      </c>
      <c r="M111">
        <v>0.34482815410429857</v>
      </c>
      <c r="N111">
        <v>1</v>
      </c>
      <c r="O111">
        <v>-6.0192926542884669E-2</v>
      </c>
    </row>
    <row r="112" spans="1:15" x14ac:dyDescent="0.25">
      <c r="A112">
        <v>14</v>
      </c>
      <c r="B112">
        <v>4.166666666666665E-2</v>
      </c>
      <c r="C112">
        <v>7.5377836144440907E-2</v>
      </c>
      <c r="D112">
        <v>7.5377836144440907E-2</v>
      </c>
      <c r="E112">
        <v>8.9087080637474822E-2</v>
      </c>
      <c r="F112">
        <v>8.9087080637474739E-2</v>
      </c>
      <c r="G112">
        <v>0.1147078669352809</v>
      </c>
      <c r="H112">
        <v>0.1272937693043289</v>
      </c>
      <c r="I112">
        <v>0.16666666666666657</v>
      </c>
      <c r="J112">
        <v>-0.23028309323591895</v>
      </c>
      <c r="K112">
        <v>0.32732683535398821</v>
      </c>
      <c r="L112">
        <v>0.4082482904638628</v>
      </c>
      <c r="M112">
        <v>-7.5377836144440866E-2</v>
      </c>
      <c r="N112">
        <v>-6.0192926542884669E-2</v>
      </c>
      <c r="O112">
        <v>1</v>
      </c>
    </row>
    <row r="113" spans="1:16" x14ac:dyDescent="0.25">
      <c r="A113" s="2" t="s">
        <v>58</v>
      </c>
      <c r="B113" s="17">
        <f>AVERAGE(B99:B112)</f>
        <v>0.20767734630277637</v>
      </c>
      <c r="C113" s="17">
        <f t="shared" ref="C113:O113" si="7">AVERAGE(C99:C112)</f>
        <v>0.19901604934941483</v>
      </c>
      <c r="D113" s="17">
        <f t="shared" si="7"/>
        <v>0.2106928179736339</v>
      </c>
      <c r="E113" s="17">
        <f t="shared" si="7"/>
        <v>0.11687291917138989</v>
      </c>
      <c r="F113" s="17">
        <f t="shared" si="7"/>
        <v>0.31775070174472558</v>
      </c>
      <c r="G113" s="17">
        <f t="shared" si="7"/>
        <v>0.29803240394900549</v>
      </c>
      <c r="H113" s="17">
        <f t="shared" si="7"/>
        <v>0.26182102826080494</v>
      </c>
      <c r="I113" s="17">
        <f t="shared" si="7"/>
        <v>0.33574753022439541</v>
      </c>
      <c r="J113" s="17">
        <f t="shared" si="7"/>
        <v>0.20083996516840366</v>
      </c>
      <c r="K113" s="17">
        <f t="shared" si="7"/>
        <v>0.13271604738942708</v>
      </c>
      <c r="L113" s="17">
        <f t="shared" si="7"/>
        <v>0.30673967387727696</v>
      </c>
      <c r="M113" s="17">
        <f t="shared" si="7"/>
        <v>0.22467459437025883</v>
      </c>
      <c r="N113" s="17">
        <f t="shared" si="7"/>
        <v>0.19574220947351037</v>
      </c>
      <c r="O113" s="17">
        <f t="shared" si="7"/>
        <v>0.15349900521652721</v>
      </c>
    </row>
    <row r="114" spans="1:16" x14ac:dyDescent="0.25">
      <c r="A114" s="28" t="s">
        <v>56</v>
      </c>
      <c r="B114" s="29">
        <f>AVERAGE(B113:Q113)</f>
        <v>0.22584444946225357</v>
      </c>
      <c r="C114" s="23"/>
      <c r="D114" s="23"/>
      <c r="E114" s="23"/>
      <c r="F114" s="23"/>
      <c r="G114" s="23"/>
      <c r="H114" s="23"/>
      <c r="I114" s="23"/>
      <c r="J114" s="23"/>
    </row>
    <row r="115" spans="1:16" x14ac:dyDescent="0.25">
      <c r="A115" s="28" t="s">
        <v>50</v>
      </c>
      <c r="B115" s="28">
        <f>A112*B114/(1+(A112-1)*B114)</f>
        <v>0.80331303136964383</v>
      </c>
      <c r="C115" s="23"/>
      <c r="D115" s="27" t="s">
        <v>57</v>
      </c>
      <c r="E115" s="23"/>
      <c r="F115" s="23"/>
      <c r="G115" s="23"/>
      <c r="H115" s="23"/>
      <c r="I115" s="23"/>
      <c r="J115" s="23"/>
    </row>
    <row r="117" spans="1:16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spans="1:16" x14ac:dyDescent="0.25">
      <c r="A118" s="22" t="s">
        <v>59</v>
      </c>
      <c r="B118" s="22"/>
      <c r="C118" s="22"/>
      <c r="D118" s="22"/>
      <c r="E118" s="22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spans="1:16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spans="1:16" x14ac:dyDescent="0.25">
      <c r="A120" s="23"/>
      <c r="B120" s="3" t="s">
        <v>7</v>
      </c>
      <c r="C120" s="33">
        <f>ЛР1!C32</f>
        <v>3.8399999999999997E-2</v>
      </c>
      <c r="D120" s="33">
        <f>ЛР1!D32</f>
        <v>0.1056</v>
      </c>
      <c r="E120" s="33">
        <f>ЛР1!E32</f>
        <v>0.1056</v>
      </c>
      <c r="F120" s="33">
        <f>ЛР1!F32</f>
        <v>0.13439999999999999</v>
      </c>
      <c r="G120" s="33">
        <f>ЛР1!G32</f>
        <v>0.13439999999999999</v>
      </c>
      <c r="H120" s="33">
        <f>ЛР1!H32</f>
        <v>0.18240000000000001</v>
      </c>
      <c r="I120" s="33">
        <f>ЛР1!I32</f>
        <v>0.2016</v>
      </c>
      <c r="J120" s="33">
        <f>ЛР1!J32</f>
        <v>0.24</v>
      </c>
      <c r="K120" s="33">
        <f>ЛР1!K32</f>
        <v>0.24640000000000004</v>
      </c>
      <c r="L120" s="33">
        <f>ЛР1!L32</f>
        <v>0.2016</v>
      </c>
      <c r="M120" s="33">
        <f>ЛР1!M32</f>
        <v>0.15999999999999998</v>
      </c>
      <c r="N120" s="33">
        <f>ЛР1!N32</f>
        <v>0.1056</v>
      </c>
      <c r="O120" s="33">
        <f>ЛР1!O32</f>
        <v>7.3599999999999971E-2</v>
      </c>
      <c r="P120" s="4">
        <f>ЛР1!P32</f>
        <v>3.8400000000000031E-2</v>
      </c>
    </row>
    <row r="121" spans="1:16" x14ac:dyDescent="0.25">
      <c r="A121" s="23"/>
      <c r="B121" s="3" t="s">
        <v>60</v>
      </c>
      <c r="C121" s="3">
        <v>16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spans="1:16" x14ac:dyDescent="0.25">
      <c r="A122" s="23"/>
      <c r="B122" s="3" t="s">
        <v>61</v>
      </c>
      <c r="C122" s="3">
        <f>[1]ЛР1!C74</f>
        <v>9.1199999999999992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spans="1:16" x14ac:dyDescent="0.25">
      <c r="A123" s="23"/>
      <c r="B123" s="30" t="s">
        <v>62</v>
      </c>
      <c r="C123" s="32">
        <f>SUM(C120:R120)</f>
        <v>1.9679999999999995</v>
      </c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spans="1:16" x14ac:dyDescent="0.25">
      <c r="A124" s="23"/>
      <c r="B124" s="30" t="s">
        <v>50</v>
      </c>
      <c r="C124" s="32">
        <f>C121/(C121-1)*(1-C123/C122)</f>
        <v>0.8364912280701754</v>
      </c>
      <c r="D124" s="23"/>
      <c r="E124" s="27" t="s">
        <v>63</v>
      </c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spans="1:16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spans="1:16" x14ac:dyDescent="0.25">
      <c r="A126" s="23" t="s">
        <v>64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spans="1:16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spans="1:16" x14ac:dyDescent="0.25">
      <c r="A128" s="23"/>
      <c r="B128" s="3" t="s">
        <v>50</v>
      </c>
      <c r="C128" s="34">
        <f>E92</f>
        <v>0.70774549539042053</v>
      </c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spans="1:15" x14ac:dyDescent="0.25">
      <c r="A129" s="23"/>
      <c r="B129" s="3" t="s">
        <v>65</v>
      </c>
      <c r="C129" s="3">
        <v>0.86499999999999999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spans="1:15" x14ac:dyDescent="0.25">
      <c r="A130" s="23"/>
      <c r="B130" s="3" t="s">
        <v>66</v>
      </c>
      <c r="C130" s="34">
        <f>(C129*(1-C128))/(C128*(1-C129))</f>
        <v>2.6458574302201732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spans="1:15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spans="1:15" x14ac:dyDescent="0.25">
      <c r="A132" s="23"/>
      <c r="B132" s="27" t="s">
        <v>68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spans="1:1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spans="1:15" x14ac:dyDescent="0.25">
      <c r="A134" s="35" t="s">
        <v>67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23"/>
      <c r="L134" s="23"/>
      <c r="M134" s="23"/>
      <c r="N134" s="23"/>
      <c r="O134" s="23"/>
    </row>
    <row r="135" spans="1:1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spans="1:15" x14ac:dyDescent="0.25">
      <c r="B136" s="31" t="s">
        <v>50</v>
      </c>
      <c r="C136" s="31" t="s">
        <v>69</v>
      </c>
      <c r="E136" s="3" t="s">
        <v>2</v>
      </c>
      <c r="F136" s="2" t="s">
        <v>70</v>
      </c>
    </row>
    <row r="137" spans="1:15" x14ac:dyDescent="0.25">
      <c r="B137" s="36">
        <f>E93</f>
        <v>0.82886530493071808</v>
      </c>
      <c r="C137" s="4">
        <f>AVERAGE(E137:E161)</f>
        <v>7.76</v>
      </c>
      <c r="E137" s="3">
        <f>P2</f>
        <v>13</v>
      </c>
      <c r="F137" s="2">
        <f>$C$137+$B$137*(E137-$C$137)</f>
        <v>12.103254197836963</v>
      </c>
    </row>
    <row r="138" spans="1:15" x14ac:dyDescent="0.25">
      <c r="E138" s="3">
        <f t="shared" ref="E138:E161" si="8">P3</f>
        <v>11</v>
      </c>
      <c r="F138" s="2">
        <f t="shared" ref="F138:F161" si="9">$C$137+$B$137*(E138-$C$137)</f>
        <v>10.445523587975526</v>
      </c>
    </row>
    <row r="139" spans="1:15" x14ac:dyDescent="0.25">
      <c r="E139" s="3">
        <f t="shared" si="8"/>
        <v>11</v>
      </c>
      <c r="F139" s="2">
        <f t="shared" si="9"/>
        <v>10.445523587975526</v>
      </c>
    </row>
    <row r="140" spans="1:15" x14ac:dyDescent="0.25">
      <c r="E140" s="3">
        <f t="shared" si="8"/>
        <v>10</v>
      </c>
      <c r="F140" s="2">
        <f t="shared" si="9"/>
        <v>9.6166582830448082</v>
      </c>
    </row>
    <row r="141" spans="1:15" x14ac:dyDescent="0.25">
      <c r="E141" s="3">
        <f t="shared" si="8"/>
        <v>10</v>
      </c>
      <c r="F141" s="2">
        <f t="shared" si="9"/>
        <v>9.6166582830448082</v>
      </c>
    </row>
    <row r="142" spans="1:15" x14ac:dyDescent="0.25">
      <c r="E142" s="3">
        <f t="shared" si="8"/>
        <v>10</v>
      </c>
      <c r="F142" s="2">
        <f t="shared" si="9"/>
        <v>9.6166582830448082</v>
      </c>
    </row>
    <row r="143" spans="1:15" x14ac:dyDescent="0.25">
      <c r="E143" s="3">
        <f t="shared" si="8"/>
        <v>10</v>
      </c>
      <c r="F143" s="2">
        <f t="shared" si="9"/>
        <v>9.6166582830448082</v>
      </c>
    </row>
    <row r="144" spans="1:15" x14ac:dyDescent="0.25">
      <c r="E144" s="3">
        <f t="shared" si="8"/>
        <v>9</v>
      </c>
      <c r="F144" s="2">
        <f t="shared" si="9"/>
        <v>8.7877929781140907</v>
      </c>
    </row>
    <row r="145" spans="5:6" x14ac:dyDescent="0.25">
      <c r="E145" s="3">
        <f t="shared" si="8"/>
        <v>9</v>
      </c>
      <c r="F145" s="2">
        <f t="shared" si="9"/>
        <v>8.7877929781140907</v>
      </c>
    </row>
    <row r="146" spans="5:6" x14ac:dyDescent="0.25">
      <c r="E146" s="3">
        <f t="shared" si="8"/>
        <v>9</v>
      </c>
      <c r="F146" s="2">
        <f t="shared" si="9"/>
        <v>8.7877929781140907</v>
      </c>
    </row>
    <row r="147" spans="5:6" x14ac:dyDescent="0.25">
      <c r="E147" s="3">
        <f t="shared" si="8"/>
        <v>8</v>
      </c>
      <c r="F147" s="2">
        <f t="shared" si="9"/>
        <v>7.9589276731833722</v>
      </c>
    </row>
    <row r="148" spans="5:6" x14ac:dyDescent="0.25">
      <c r="E148" s="3">
        <f t="shared" si="8"/>
        <v>8</v>
      </c>
      <c r="F148" s="2">
        <f t="shared" si="9"/>
        <v>7.9589276731833722</v>
      </c>
    </row>
    <row r="149" spans="5:6" x14ac:dyDescent="0.25">
      <c r="E149" s="3">
        <f t="shared" si="8"/>
        <v>8</v>
      </c>
      <c r="F149" s="2">
        <f t="shared" si="9"/>
        <v>7.9589276731833722</v>
      </c>
    </row>
    <row r="150" spans="5:6" x14ac:dyDescent="0.25">
      <c r="E150" s="3">
        <f t="shared" si="8"/>
        <v>8</v>
      </c>
      <c r="F150" s="2">
        <f t="shared" si="9"/>
        <v>7.9589276731833722</v>
      </c>
    </row>
    <row r="151" spans="5:6" x14ac:dyDescent="0.25">
      <c r="E151" s="3">
        <f t="shared" si="8"/>
        <v>7</v>
      </c>
      <c r="F151" s="2">
        <f t="shared" si="9"/>
        <v>7.1300623682526538</v>
      </c>
    </row>
    <row r="152" spans="5:6" x14ac:dyDescent="0.25">
      <c r="E152" s="3">
        <f t="shared" si="8"/>
        <v>7</v>
      </c>
      <c r="F152" s="2">
        <f t="shared" si="9"/>
        <v>7.1300623682526538</v>
      </c>
    </row>
    <row r="153" spans="5:6" x14ac:dyDescent="0.25">
      <c r="E153" s="3">
        <f t="shared" si="8"/>
        <v>7</v>
      </c>
      <c r="F153" s="2">
        <f t="shared" si="9"/>
        <v>7.1300623682526538</v>
      </c>
    </row>
    <row r="154" spans="5:6" x14ac:dyDescent="0.25">
      <c r="E154" s="3">
        <f t="shared" si="8"/>
        <v>7</v>
      </c>
      <c r="F154" s="2">
        <f t="shared" si="9"/>
        <v>7.1300623682526538</v>
      </c>
    </row>
    <row r="155" spans="5:6" x14ac:dyDescent="0.25">
      <c r="E155" s="3">
        <f t="shared" si="8"/>
        <v>6</v>
      </c>
      <c r="F155" s="2">
        <f t="shared" si="9"/>
        <v>6.3011970633219363</v>
      </c>
    </row>
    <row r="156" spans="5:6" x14ac:dyDescent="0.25">
      <c r="E156" s="3">
        <f t="shared" si="8"/>
        <v>6</v>
      </c>
      <c r="F156" s="2">
        <f t="shared" si="9"/>
        <v>6.3011970633219363</v>
      </c>
    </row>
    <row r="157" spans="5:6" x14ac:dyDescent="0.25">
      <c r="E157" s="3">
        <f t="shared" si="8"/>
        <v>5</v>
      </c>
      <c r="F157" s="2">
        <f t="shared" si="9"/>
        <v>5.4723317583912179</v>
      </c>
    </row>
    <row r="158" spans="5:6" x14ac:dyDescent="0.25">
      <c r="E158" s="3">
        <f t="shared" si="8"/>
        <v>5</v>
      </c>
      <c r="F158" s="2">
        <f t="shared" si="9"/>
        <v>5.4723317583912179</v>
      </c>
    </row>
    <row r="159" spans="5:6" x14ac:dyDescent="0.25">
      <c r="E159" s="3">
        <f t="shared" si="8"/>
        <v>4</v>
      </c>
      <c r="F159" s="2">
        <f t="shared" si="9"/>
        <v>4.6434664534604995</v>
      </c>
    </row>
    <row r="160" spans="5:6" x14ac:dyDescent="0.25">
      <c r="E160" s="3">
        <f t="shared" si="8"/>
        <v>3</v>
      </c>
      <c r="F160" s="2">
        <f t="shared" si="9"/>
        <v>3.8146011485297819</v>
      </c>
    </row>
    <row r="161" spans="2:8" x14ac:dyDescent="0.25">
      <c r="E161" s="3">
        <f t="shared" si="8"/>
        <v>3</v>
      </c>
      <c r="F161" s="2">
        <f t="shared" si="9"/>
        <v>3.8146011485297819</v>
      </c>
    </row>
    <row r="164" spans="2:8" x14ac:dyDescent="0.25">
      <c r="B164" s="21"/>
      <c r="C164" s="75" t="s">
        <v>71</v>
      </c>
      <c r="D164" s="76"/>
      <c r="E164" s="77"/>
    </row>
    <row r="165" spans="2:8" ht="18.75" x14ac:dyDescent="0.3">
      <c r="B165" s="37" t="s">
        <v>2</v>
      </c>
      <c r="C165" s="37">
        <v>0</v>
      </c>
      <c r="D165" s="37">
        <v>0.2</v>
      </c>
      <c r="E165" s="37">
        <v>1</v>
      </c>
      <c r="H165" s="9" t="s">
        <v>72</v>
      </c>
    </row>
    <row r="166" spans="2:8" x14ac:dyDescent="0.25">
      <c r="B166" s="2">
        <f>E137</f>
        <v>13</v>
      </c>
      <c r="C166" s="2">
        <f>$C$137+$C$165*(B166-$C$137)</f>
        <v>7.76</v>
      </c>
      <c r="D166" s="2">
        <f>$C$137+$D$165*(B166-$C$137)</f>
        <v>8.8079999999999998</v>
      </c>
      <c r="E166" s="2">
        <f>$C$137+$E$165*(B166-$C$137)</f>
        <v>13</v>
      </c>
    </row>
    <row r="167" spans="2:8" x14ac:dyDescent="0.25">
      <c r="B167" s="2">
        <f t="shared" ref="B167:B190" si="10">E138</f>
        <v>11</v>
      </c>
      <c r="C167" s="2">
        <f t="shared" ref="C167:C190" si="11">$C$137+$C$165*(B167-$C$137)</f>
        <v>7.76</v>
      </c>
      <c r="D167" s="2">
        <f t="shared" ref="D167:D190" si="12">$C$137+$D$165*(B167-$C$137)</f>
        <v>8.4079999999999995</v>
      </c>
      <c r="E167" s="2">
        <f t="shared" ref="E167:E190" si="13">$C$137+$E$165*(B167-$C$137)</f>
        <v>11</v>
      </c>
    </row>
    <row r="168" spans="2:8" x14ac:dyDescent="0.25">
      <c r="B168" s="2">
        <f t="shared" si="10"/>
        <v>11</v>
      </c>
      <c r="C168" s="2">
        <f t="shared" si="11"/>
        <v>7.76</v>
      </c>
      <c r="D168" s="2">
        <f t="shared" si="12"/>
        <v>8.4079999999999995</v>
      </c>
      <c r="E168" s="2">
        <f t="shared" si="13"/>
        <v>11</v>
      </c>
    </row>
    <row r="169" spans="2:8" x14ac:dyDescent="0.25">
      <c r="B169" s="2">
        <f t="shared" si="10"/>
        <v>10</v>
      </c>
      <c r="C169" s="2">
        <f t="shared" si="11"/>
        <v>7.76</v>
      </c>
      <c r="D169" s="2">
        <f t="shared" si="12"/>
        <v>8.2080000000000002</v>
      </c>
      <c r="E169" s="2">
        <f t="shared" si="13"/>
        <v>10</v>
      </c>
    </row>
    <row r="170" spans="2:8" x14ac:dyDescent="0.25">
      <c r="B170" s="2">
        <f t="shared" si="10"/>
        <v>10</v>
      </c>
      <c r="C170" s="2">
        <f t="shared" si="11"/>
        <v>7.76</v>
      </c>
      <c r="D170" s="2">
        <f t="shared" si="12"/>
        <v>8.2080000000000002</v>
      </c>
      <c r="E170" s="2">
        <f t="shared" si="13"/>
        <v>10</v>
      </c>
    </row>
    <row r="171" spans="2:8" x14ac:dyDescent="0.25">
      <c r="B171" s="2">
        <f t="shared" si="10"/>
        <v>10</v>
      </c>
      <c r="C171" s="2">
        <f t="shared" si="11"/>
        <v>7.76</v>
      </c>
      <c r="D171" s="2">
        <f t="shared" si="12"/>
        <v>8.2080000000000002</v>
      </c>
      <c r="E171" s="2">
        <f t="shared" si="13"/>
        <v>10</v>
      </c>
    </row>
    <row r="172" spans="2:8" x14ac:dyDescent="0.25">
      <c r="B172" s="2">
        <f t="shared" si="10"/>
        <v>10</v>
      </c>
      <c r="C172" s="2">
        <f t="shared" si="11"/>
        <v>7.76</v>
      </c>
      <c r="D172" s="2">
        <f t="shared" si="12"/>
        <v>8.2080000000000002</v>
      </c>
      <c r="E172" s="2">
        <f t="shared" si="13"/>
        <v>10</v>
      </c>
    </row>
    <row r="173" spans="2:8" x14ac:dyDescent="0.25">
      <c r="B173" s="2">
        <f t="shared" si="10"/>
        <v>9</v>
      </c>
      <c r="C173" s="2">
        <f t="shared" si="11"/>
        <v>7.76</v>
      </c>
      <c r="D173" s="2">
        <f t="shared" si="12"/>
        <v>8.0079999999999991</v>
      </c>
      <c r="E173" s="2">
        <f t="shared" si="13"/>
        <v>9</v>
      </c>
    </row>
    <row r="174" spans="2:8" x14ac:dyDescent="0.25">
      <c r="B174" s="2">
        <f t="shared" si="10"/>
        <v>9</v>
      </c>
      <c r="C174" s="2">
        <f t="shared" si="11"/>
        <v>7.76</v>
      </c>
      <c r="D174" s="2">
        <f t="shared" si="12"/>
        <v>8.0079999999999991</v>
      </c>
      <c r="E174" s="2">
        <f t="shared" si="13"/>
        <v>9</v>
      </c>
    </row>
    <row r="175" spans="2:8" x14ac:dyDescent="0.25">
      <c r="B175" s="2">
        <f t="shared" si="10"/>
        <v>9</v>
      </c>
      <c r="C175" s="2">
        <f t="shared" si="11"/>
        <v>7.76</v>
      </c>
      <c r="D175" s="2">
        <f t="shared" si="12"/>
        <v>8.0079999999999991</v>
      </c>
      <c r="E175" s="2">
        <f t="shared" si="13"/>
        <v>9</v>
      </c>
    </row>
    <row r="176" spans="2:8" x14ac:dyDescent="0.25">
      <c r="B176" s="2">
        <f t="shared" si="10"/>
        <v>8</v>
      </c>
      <c r="C176" s="2">
        <f t="shared" si="11"/>
        <v>7.76</v>
      </c>
      <c r="D176" s="2">
        <f t="shared" si="12"/>
        <v>7.8079999999999998</v>
      </c>
      <c r="E176" s="2">
        <f t="shared" si="13"/>
        <v>8</v>
      </c>
    </row>
    <row r="177" spans="2:5" x14ac:dyDescent="0.25">
      <c r="B177" s="2">
        <f t="shared" si="10"/>
        <v>8</v>
      </c>
      <c r="C177" s="2">
        <f t="shared" si="11"/>
        <v>7.76</v>
      </c>
      <c r="D177" s="2">
        <f t="shared" si="12"/>
        <v>7.8079999999999998</v>
      </c>
      <c r="E177" s="2">
        <f t="shared" si="13"/>
        <v>8</v>
      </c>
    </row>
    <row r="178" spans="2:5" x14ac:dyDescent="0.25">
      <c r="B178" s="2">
        <f t="shared" si="10"/>
        <v>8</v>
      </c>
      <c r="C178" s="2">
        <f t="shared" si="11"/>
        <v>7.76</v>
      </c>
      <c r="D178" s="2">
        <f t="shared" si="12"/>
        <v>7.8079999999999998</v>
      </c>
      <c r="E178" s="2">
        <f t="shared" si="13"/>
        <v>8</v>
      </c>
    </row>
    <row r="179" spans="2:5" x14ac:dyDescent="0.25">
      <c r="B179" s="2">
        <f t="shared" si="10"/>
        <v>8</v>
      </c>
      <c r="C179" s="2">
        <f t="shared" si="11"/>
        <v>7.76</v>
      </c>
      <c r="D179" s="2">
        <f t="shared" si="12"/>
        <v>7.8079999999999998</v>
      </c>
      <c r="E179" s="2">
        <f t="shared" si="13"/>
        <v>8</v>
      </c>
    </row>
    <row r="180" spans="2:5" x14ac:dyDescent="0.25">
      <c r="B180" s="2">
        <f t="shared" si="10"/>
        <v>7</v>
      </c>
      <c r="C180" s="2">
        <f t="shared" si="11"/>
        <v>7.76</v>
      </c>
      <c r="D180" s="2">
        <f t="shared" si="12"/>
        <v>7.6079999999999997</v>
      </c>
      <c r="E180" s="2">
        <f t="shared" si="13"/>
        <v>7</v>
      </c>
    </row>
    <row r="181" spans="2:5" x14ac:dyDescent="0.25">
      <c r="B181" s="2">
        <f t="shared" si="10"/>
        <v>7</v>
      </c>
      <c r="C181" s="2">
        <f t="shared" si="11"/>
        <v>7.76</v>
      </c>
      <c r="D181" s="2">
        <f t="shared" si="12"/>
        <v>7.6079999999999997</v>
      </c>
      <c r="E181" s="2">
        <f t="shared" si="13"/>
        <v>7</v>
      </c>
    </row>
    <row r="182" spans="2:5" x14ac:dyDescent="0.25">
      <c r="B182" s="2">
        <f t="shared" si="10"/>
        <v>7</v>
      </c>
      <c r="C182" s="2">
        <f t="shared" si="11"/>
        <v>7.76</v>
      </c>
      <c r="D182" s="2">
        <f t="shared" si="12"/>
        <v>7.6079999999999997</v>
      </c>
      <c r="E182" s="2">
        <f t="shared" si="13"/>
        <v>7</v>
      </c>
    </row>
    <row r="183" spans="2:5" x14ac:dyDescent="0.25">
      <c r="B183" s="2">
        <f t="shared" si="10"/>
        <v>7</v>
      </c>
      <c r="C183" s="2">
        <f t="shared" si="11"/>
        <v>7.76</v>
      </c>
      <c r="D183" s="2">
        <f t="shared" si="12"/>
        <v>7.6079999999999997</v>
      </c>
      <c r="E183" s="2">
        <f t="shared" si="13"/>
        <v>7</v>
      </c>
    </row>
    <row r="184" spans="2:5" x14ac:dyDescent="0.25">
      <c r="B184" s="2">
        <f t="shared" si="10"/>
        <v>6</v>
      </c>
      <c r="C184" s="2">
        <f t="shared" si="11"/>
        <v>7.76</v>
      </c>
      <c r="D184" s="2">
        <f t="shared" si="12"/>
        <v>7.4079999999999995</v>
      </c>
      <c r="E184" s="2">
        <f t="shared" si="13"/>
        <v>6</v>
      </c>
    </row>
    <row r="185" spans="2:5" x14ac:dyDescent="0.25">
      <c r="B185" s="2">
        <f t="shared" si="10"/>
        <v>6</v>
      </c>
      <c r="C185" s="2">
        <f t="shared" si="11"/>
        <v>7.76</v>
      </c>
      <c r="D185" s="2">
        <f t="shared" si="12"/>
        <v>7.4079999999999995</v>
      </c>
      <c r="E185" s="2">
        <f t="shared" si="13"/>
        <v>6</v>
      </c>
    </row>
    <row r="186" spans="2:5" x14ac:dyDescent="0.25">
      <c r="B186" s="2">
        <f t="shared" si="10"/>
        <v>5</v>
      </c>
      <c r="C186" s="2">
        <f t="shared" si="11"/>
        <v>7.76</v>
      </c>
      <c r="D186" s="2">
        <f t="shared" si="12"/>
        <v>7.2080000000000002</v>
      </c>
      <c r="E186" s="2">
        <f t="shared" si="13"/>
        <v>5</v>
      </c>
    </row>
    <row r="187" spans="2:5" x14ac:dyDescent="0.25">
      <c r="B187" s="2">
        <f t="shared" si="10"/>
        <v>5</v>
      </c>
      <c r="C187" s="2">
        <f t="shared" si="11"/>
        <v>7.76</v>
      </c>
      <c r="D187" s="2">
        <f t="shared" si="12"/>
        <v>7.2080000000000002</v>
      </c>
      <c r="E187" s="2">
        <f t="shared" si="13"/>
        <v>5</v>
      </c>
    </row>
    <row r="188" spans="2:5" x14ac:dyDescent="0.25">
      <c r="B188" s="2">
        <f t="shared" si="10"/>
        <v>4</v>
      </c>
      <c r="C188" s="2">
        <f t="shared" si="11"/>
        <v>7.76</v>
      </c>
      <c r="D188" s="2">
        <f t="shared" si="12"/>
        <v>7.008</v>
      </c>
      <c r="E188" s="2">
        <f t="shared" si="13"/>
        <v>4</v>
      </c>
    </row>
    <row r="189" spans="2:5" x14ac:dyDescent="0.25">
      <c r="B189" s="2">
        <f t="shared" si="10"/>
        <v>3</v>
      </c>
      <c r="C189" s="2">
        <f t="shared" si="11"/>
        <v>7.76</v>
      </c>
      <c r="D189" s="2">
        <f t="shared" si="12"/>
        <v>6.8079999999999998</v>
      </c>
      <c r="E189" s="2">
        <f t="shared" si="13"/>
        <v>3</v>
      </c>
    </row>
    <row r="190" spans="2:5" x14ac:dyDescent="0.25">
      <c r="B190" s="2">
        <f t="shared" si="10"/>
        <v>3</v>
      </c>
      <c r="C190" s="2">
        <f t="shared" si="11"/>
        <v>7.76</v>
      </c>
      <c r="D190" s="2">
        <f t="shared" si="12"/>
        <v>6.8079999999999998</v>
      </c>
      <c r="E190" s="2">
        <f t="shared" si="13"/>
        <v>3</v>
      </c>
    </row>
    <row r="194" spans="1:6" x14ac:dyDescent="0.25">
      <c r="A194" s="23" t="s">
        <v>73</v>
      </c>
      <c r="B194" s="23"/>
      <c r="C194" s="23"/>
      <c r="D194" s="23"/>
      <c r="E194" s="23"/>
      <c r="F194" s="23"/>
    </row>
    <row r="195" spans="1:6" x14ac:dyDescent="0.25">
      <c r="A195" s="23"/>
      <c r="B195" s="23" t="str">
        <f>[1]ЛР1!B78</f>
        <v>3𝜎</v>
      </c>
      <c r="C195" s="23">
        <f>ЛР1!C74</f>
        <v>7.6622451017962074</v>
      </c>
      <c r="D195" s="23"/>
      <c r="E195" s="23"/>
      <c r="F195" s="23"/>
    </row>
    <row r="196" spans="1:6" x14ac:dyDescent="0.25">
      <c r="A196" s="23"/>
      <c r="B196" s="23" t="s">
        <v>50</v>
      </c>
      <c r="C196" s="39">
        <f>B137</f>
        <v>0.82886530493071808</v>
      </c>
      <c r="D196" s="23"/>
      <c r="E196" s="23"/>
      <c r="F196" s="23"/>
    </row>
    <row r="197" spans="1:6" x14ac:dyDescent="0.25">
      <c r="A197" s="23"/>
      <c r="B197" s="23" t="s">
        <v>74</v>
      </c>
      <c r="C197" s="23">
        <f>C195*SQRT(1-C196)</f>
        <v>3.1697504550859423</v>
      </c>
      <c r="D197" s="23"/>
      <c r="E197" s="23"/>
      <c r="F197" s="23"/>
    </row>
    <row r="198" spans="1:6" x14ac:dyDescent="0.25">
      <c r="A198" s="23"/>
      <c r="B198" s="23"/>
      <c r="C198" s="23"/>
      <c r="D198" s="23"/>
      <c r="E198" s="23"/>
      <c r="F198" s="23"/>
    </row>
    <row r="199" spans="1:6" x14ac:dyDescent="0.25">
      <c r="A199" s="23" t="s">
        <v>75</v>
      </c>
      <c r="B199" s="23"/>
      <c r="C199" s="23"/>
      <c r="D199" s="23"/>
      <c r="E199" s="23"/>
      <c r="F199" s="23"/>
    </row>
    <row r="200" spans="1:6" x14ac:dyDescent="0.25">
      <c r="A200" s="23"/>
      <c r="B200" s="23"/>
      <c r="C200" s="23"/>
      <c r="D200" s="23"/>
      <c r="E200" s="23"/>
      <c r="F200" s="23"/>
    </row>
    <row r="201" spans="1:6" x14ac:dyDescent="0.25">
      <c r="A201" s="23"/>
      <c r="B201" s="23" t="s">
        <v>76</v>
      </c>
      <c r="C201" s="23">
        <f>1.96*C197</f>
        <v>6.2127108919684471</v>
      </c>
      <c r="D201" s="23"/>
      <c r="E201" s="23"/>
      <c r="F201" s="23"/>
    </row>
    <row r="202" spans="1:6" ht="45" x14ac:dyDescent="0.25">
      <c r="A202" s="38" t="s">
        <v>77</v>
      </c>
      <c r="B202" s="3" t="s">
        <v>2</v>
      </c>
      <c r="C202" s="3" t="s">
        <v>78</v>
      </c>
      <c r="D202" s="3" t="s">
        <v>79</v>
      </c>
      <c r="E202" s="23"/>
      <c r="F202" s="23"/>
    </row>
    <row r="203" spans="1:6" x14ac:dyDescent="0.25">
      <c r="A203" s="38">
        <v>1</v>
      </c>
      <c r="B203" s="3">
        <f>P2</f>
        <v>13</v>
      </c>
      <c r="C203" s="3">
        <f>B203-$C$201</f>
        <v>6.7872891080315529</v>
      </c>
      <c r="D203" s="3">
        <f>B203+$C$201</f>
        <v>19.212710891968449</v>
      </c>
      <c r="E203" s="23"/>
      <c r="F203" s="23"/>
    </row>
    <row r="204" spans="1:6" x14ac:dyDescent="0.25">
      <c r="A204" s="38">
        <v>2</v>
      </c>
      <c r="B204" s="3">
        <f t="shared" ref="B204:B227" si="14">P3</f>
        <v>11</v>
      </c>
      <c r="C204" s="3">
        <f t="shared" ref="C204:C227" si="15">B204-$C$201</f>
        <v>4.7872891080315529</v>
      </c>
      <c r="D204" s="3">
        <f t="shared" ref="D204:D227" si="16">B204+$C$201</f>
        <v>17.212710891968449</v>
      </c>
      <c r="E204" s="23"/>
      <c r="F204" s="23"/>
    </row>
    <row r="205" spans="1:6" x14ac:dyDescent="0.25">
      <c r="A205" s="38">
        <v>3</v>
      </c>
      <c r="B205" s="3">
        <f t="shared" si="14"/>
        <v>11</v>
      </c>
      <c r="C205" s="3">
        <f t="shared" si="15"/>
        <v>4.7872891080315529</v>
      </c>
      <c r="D205" s="3">
        <f t="shared" si="16"/>
        <v>17.212710891968449</v>
      </c>
      <c r="E205" s="23"/>
      <c r="F205" s="23"/>
    </row>
    <row r="206" spans="1:6" x14ac:dyDescent="0.25">
      <c r="A206" s="38">
        <v>4</v>
      </c>
      <c r="B206" s="3">
        <f t="shared" si="14"/>
        <v>10</v>
      </c>
      <c r="C206" s="3">
        <f t="shared" si="15"/>
        <v>3.7872891080315529</v>
      </c>
      <c r="D206" s="3">
        <f t="shared" si="16"/>
        <v>16.212710891968449</v>
      </c>
      <c r="E206" s="23"/>
      <c r="F206" s="23"/>
    </row>
    <row r="207" spans="1:6" x14ac:dyDescent="0.25">
      <c r="A207" s="38">
        <v>5</v>
      </c>
      <c r="B207" s="3">
        <f t="shared" si="14"/>
        <v>10</v>
      </c>
      <c r="C207" s="3">
        <f t="shared" si="15"/>
        <v>3.7872891080315529</v>
      </c>
      <c r="D207" s="3">
        <f t="shared" si="16"/>
        <v>16.212710891968449</v>
      </c>
      <c r="E207" s="23"/>
      <c r="F207" s="23"/>
    </row>
    <row r="208" spans="1:6" x14ac:dyDescent="0.25">
      <c r="A208" s="38">
        <v>6</v>
      </c>
      <c r="B208" s="3">
        <f t="shared" si="14"/>
        <v>10</v>
      </c>
      <c r="C208" s="3">
        <f t="shared" si="15"/>
        <v>3.7872891080315529</v>
      </c>
      <c r="D208" s="3">
        <f t="shared" si="16"/>
        <v>16.212710891968449</v>
      </c>
      <c r="E208" s="23"/>
      <c r="F208" s="23"/>
    </row>
    <row r="209" spans="1:6" x14ac:dyDescent="0.25">
      <c r="A209" s="38">
        <v>7</v>
      </c>
      <c r="B209" s="3">
        <f t="shared" si="14"/>
        <v>10</v>
      </c>
      <c r="C209" s="3">
        <f t="shared" si="15"/>
        <v>3.7872891080315529</v>
      </c>
      <c r="D209" s="3">
        <f t="shared" si="16"/>
        <v>16.212710891968449</v>
      </c>
      <c r="E209" s="23"/>
      <c r="F209" s="23"/>
    </row>
    <row r="210" spans="1:6" x14ac:dyDescent="0.25">
      <c r="A210" s="38">
        <v>8</v>
      </c>
      <c r="B210" s="3">
        <f t="shared" si="14"/>
        <v>9</v>
      </c>
      <c r="C210" s="3">
        <f t="shared" si="15"/>
        <v>2.7872891080315529</v>
      </c>
      <c r="D210" s="3">
        <f t="shared" si="16"/>
        <v>15.212710891968447</v>
      </c>
      <c r="E210" s="23"/>
      <c r="F210" s="23"/>
    </row>
    <row r="211" spans="1:6" x14ac:dyDescent="0.25">
      <c r="A211" s="38">
        <v>9</v>
      </c>
      <c r="B211" s="3">
        <f t="shared" si="14"/>
        <v>9</v>
      </c>
      <c r="C211" s="3">
        <f t="shared" si="15"/>
        <v>2.7872891080315529</v>
      </c>
      <c r="D211" s="3">
        <f t="shared" si="16"/>
        <v>15.212710891968447</v>
      </c>
      <c r="E211" s="23"/>
      <c r="F211" s="23"/>
    </row>
    <row r="212" spans="1:6" x14ac:dyDescent="0.25">
      <c r="A212" s="38">
        <v>10</v>
      </c>
      <c r="B212" s="3">
        <f t="shared" si="14"/>
        <v>9</v>
      </c>
      <c r="C212" s="3">
        <f t="shared" si="15"/>
        <v>2.7872891080315529</v>
      </c>
      <c r="D212" s="3">
        <f t="shared" si="16"/>
        <v>15.212710891968447</v>
      </c>
      <c r="E212" s="23"/>
      <c r="F212" s="23"/>
    </row>
    <row r="213" spans="1:6" x14ac:dyDescent="0.25">
      <c r="A213" s="38">
        <v>11</v>
      </c>
      <c r="B213" s="3">
        <f t="shared" si="14"/>
        <v>8</v>
      </c>
      <c r="C213" s="3">
        <f t="shared" si="15"/>
        <v>1.7872891080315529</v>
      </c>
      <c r="D213" s="3">
        <f t="shared" si="16"/>
        <v>14.212710891968447</v>
      </c>
      <c r="E213" s="23"/>
      <c r="F213" s="23"/>
    </row>
    <row r="214" spans="1:6" x14ac:dyDescent="0.25">
      <c r="A214" s="38">
        <v>12</v>
      </c>
      <c r="B214" s="3">
        <f t="shared" si="14"/>
        <v>8</v>
      </c>
      <c r="C214" s="3">
        <f t="shared" si="15"/>
        <v>1.7872891080315529</v>
      </c>
      <c r="D214" s="3">
        <f t="shared" si="16"/>
        <v>14.212710891968447</v>
      </c>
      <c r="E214" s="23"/>
      <c r="F214" s="23"/>
    </row>
    <row r="215" spans="1:6" x14ac:dyDescent="0.25">
      <c r="A215" s="38">
        <v>13</v>
      </c>
      <c r="B215" s="3">
        <f t="shared" si="14"/>
        <v>8</v>
      </c>
      <c r="C215" s="3">
        <f t="shared" si="15"/>
        <v>1.7872891080315529</v>
      </c>
      <c r="D215" s="3">
        <f t="shared" si="16"/>
        <v>14.212710891968447</v>
      </c>
      <c r="E215" s="23"/>
      <c r="F215" s="23"/>
    </row>
    <row r="216" spans="1:6" x14ac:dyDescent="0.25">
      <c r="A216" s="38">
        <v>14</v>
      </c>
      <c r="B216" s="3">
        <f t="shared" si="14"/>
        <v>8</v>
      </c>
      <c r="C216" s="3">
        <f t="shared" si="15"/>
        <v>1.7872891080315529</v>
      </c>
      <c r="D216" s="3">
        <f t="shared" si="16"/>
        <v>14.212710891968447</v>
      </c>
      <c r="E216" s="23"/>
      <c r="F216" s="23"/>
    </row>
    <row r="217" spans="1:6" x14ac:dyDescent="0.25">
      <c r="A217" s="38">
        <v>15</v>
      </c>
      <c r="B217" s="3">
        <f t="shared" si="14"/>
        <v>7</v>
      </c>
      <c r="C217" s="3">
        <f t="shared" si="15"/>
        <v>0.78728910803155294</v>
      </c>
      <c r="D217" s="3">
        <f t="shared" si="16"/>
        <v>13.212710891968447</v>
      </c>
      <c r="E217" s="23"/>
      <c r="F217" s="23"/>
    </row>
    <row r="218" spans="1:6" x14ac:dyDescent="0.25">
      <c r="A218" s="38">
        <v>16</v>
      </c>
      <c r="B218" s="3">
        <f t="shared" si="14"/>
        <v>7</v>
      </c>
      <c r="C218" s="3">
        <f t="shared" si="15"/>
        <v>0.78728910803155294</v>
      </c>
      <c r="D218" s="3">
        <f t="shared" si="16"/>
        <v>13.212710891968447</v>
      </c>
      <c r="E218" s="23"/>
      <c r="F218" s="23"/>
    </row>
    <row r="219" spans="1:6" x14ac:dyDescent="0.25">
      <c r="A219" s="38">
        <v>17</v>
      </c>
      <c r="B219" s="3">
        <f t="shared" si="14"/>
        <v>7</v>
      </c>
      <c r="C219" s="3">
        <f t="shared" si="15"/>
        <v>0.78728910803155294</v>
      </c>
      <c r="D219" s="3">
        <f t="shared" si="16"/>
        <v>13.212710891968447</v>
      </c>
      <c r="E219" s="23"/>
      <c r="F219" s="23"/>
    </row>
    <row r="220" spans="1:6" x14ac:dyDescent="0.25">
      <c r="A220" s="38">
        <v>18</v>
      </c>
      <c r="B220" s="3">
        <f t="shared" si="14"/>
        <v>7</v>
      </c>
      <c r="C220" s="3">
        <f t="shared" si="15"/>
        <v>0.78728910803155294</v>
      </c>
      <c r="D220" s="3">
        <f t="shared" si="16"/>
        <v>13.212710891968447</v>
      </c>
      <c r="E220" s="23"/>
      <c r="F220" s="23"/>
    </row>
    <row r="221" spans="1:6" x14ac:dyDescent="0.25">
      <c r="A221" s="38">
        <v>19</v>
      </c>
      <c r="B221" s="3">
        <f t="shared" si="14"/>
        <v>6</v>
      </c>
      <c r="C221" s="3">
        <f t="shared" si="15"/>
        <v>-0.21271089196844706</v>
      </c>
      <c r="D221" s="3">
        <f t="shared" si="16"/>
        <v>12.212710891968447</v>
      </c>
      <c r="E221" s="23"/>
      <c r="F221" s="23"/>
    </row>
    <row r="222" spans="1:6" x14ac:dyDescent="0.25">
      <c r="A222" s="38">
        <v>20</v>
      </c>
      <c r="B222" s="3">
        <f t="shared" si="14"/>
        <v>6</v>
      </c>
      <c r="C222" s="3">
        <f t="shared" si="15"/>
        <v>-0.21271089196844706</v>
      </c>
      <c r="D222" s="3">
        <f t="shared" si="16"/>
        <v>12.212710891968447</v>
      </c>
      <c r="E222" s="23"/>
      <c r="F222" s="23"/>
    </row>
    <row r="223" spans="1:6" x14ac:dyDescent="0.25">
      <c r="A223" s="38">
        <v>21</v>
      </c>
      <c r="B223" s="3">
        <f t="shared" si="14"/>
        <v>5</v>
      </c>
      <c r="C223" s="3">
        <f t="shared" si="15"/>
        <v>-1.2127108919684471</v>
      </c>
      <c r="D223" s="3">
        <f t="shared" si="16"/>
        <v>11.212710891968447</v>
      </c>
      <c r="E223" s="23"/>
      <c r="F223" s="23"/>
    </row>
    <row r="224" spans="1:6" x14ac:dyDescent="0.25">
      <c r="A224" s="38">
        <v>22</v>
      </c>
      <c r="B224" s="3">
        <f t="shared" si="14"/>
        <v>5</v>
      </c>
      <c r="C224" s="3">
        <f t="shared" si="15"/>
        <v>-1.2127108919684471</v>
      </c>
      <c r="D224" s="3">
        <f t="shared" si="16"/>
        <v>11.212710891968447</v>
      </c>
      <c r="E224" s="23"/>
      <c r="F224" s="23"/>
    </row>
    <row r="225" spans="1:6" x14ac:dyDescent="0.25">
      <c r="A225" s="38">
        <v>23</v>
      </c>
      <c r="B225" s="3">
        <f t="shared" si="14"/>
        <v>4</v>
      </c>
      <c r="C225" s="3">
        <f t="shared" si="15"/>
        <v>-2.2127108919684471</v>
      </c>
      <c r="D225" s="3">
        <f t="shared" si="16"/>
        <v>10.212710891968447</v>
      </c>
      <c r="E225" s="23"/>
      <c r="F225" s="23"/>
    </row>
    <row r="226" spans="1:6" x14ac:dyDescent="0.25">
      <c r="A226" s="38">
        <v>24</v>
      </c>
      <c r="B226" s="3">
        <f t="shared" si="14"/>
        <v>3</v>
      </c>
      <c r="C226" s="3">
        <f t="shared" si="15"/>
        <v>-3.2127108919684471</v>
      </c>
      <c r="D226" s="3">
        <f t="shared" si="16"/>
        <v>9.2127108919684471</v>
      </c>
      <c r="E226" s="23"/>
      <c r="F226" s="23"/>
    </row>
    <row r="227" spans="1:6" x14ac:dyDescent="0.25">
      <c r="A227" s="38">
        <v>25</v>
      </c>
      <c r="B227" s="3">
        <f t="shared" si="14"/>
        <v>3</v>
      </c>
      <c r="C227" s="3">
        <f t="shared" si="15"/>
        <v>-3.2127108919684471</v>
      </c>
      <c r="D227" s="3">
        <f t="shared" si="16"/>
        <v>9.2127108919684471</v>
      </c>
      <c r="E227" s="23"/>
      <c r="F227" s="23"/>
    </row>
  </sheetData>
  <mergeCells count="4">
    <mergeCell ref="A92:B93"/>
    <mergeCell ref="C92:D92"/>
    <mergeCell ref="C93:D93"/>
    <mergeCell ref="C164:E164"/>
  </mergeCells>
  <conditionalFormatting sqref="B2:O26">
    <cfRule type="cellIs" dxfId="2" priority="3" operator="equal">
      <formula>0</formula>
    </cfRule>
  </conditionalFormatting>
  <conditionalFormatting sqref="B66:O90">
    <cfRule type="cellIs" dxfId="1" priority="1" operator="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zoomScale="53" zoomScaleNormal="53" workbookViewId="0"/>
  </sheetViews>
  <sheetFormatPr defaultRowHeight="15" x14ac:dyDescent="0.25"/>
  <cols>
    <col min="3" max="4" width="13.5703125" bestFit="1" customWidth="1"/>
    <col min="5" max="5" width="12.42578125" bestFit="1" customWidth="1"/>
    <col min="6" max="10" width="13.5703125" bestFit="1" customWidth="1"/>
  </cols>
  <sheetData>
    <row r="1" spans="1:21" x14ac:dyDescent="0.25">
      <c r="A1" s="6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3" t="s">
        <v>2</v>
      </c>
      <c r="Q1" s="2" t="s">
        <v>80</v>
      </c>
      <c r="R1" s="31" t="s">
        <v>81</v>
      </c>
      <c r="S1" s="3" t="s">
        <v>82</v>
      </c>
      <c r="T1" s="32" t="s">
        <v>83</v>
      </c>
      <c r="U1" s="32" t="s">
        <v>84</v>
      </c>
    </row>
    <row r="2" spans="1:21" x14ac:dyDescent="0.25">
      <c r="A2" s="1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3">
        <f t="shared" ref="P2:P26" si="0">SUM(B2:O2)</f>
        <v>13</v>
      </c>
      <c r="Q2" s="2">
        <f>P2/$O$1</f>
        <v>0.9285714285714286</v>
      </c>
      <c r="R2" s="31">
        <f>1-Q2</f>
        <v>7.1428571428571397E-2</v>
      </c>
      <c r="S2" s="17">
        <f>LN(Q2/R2)</f>
        <v>2.5649493574615372</v>
      </c>
      <c r="T2" s="40">
        <f>S2^2</f>
        <v>6.5789652063423523</v>
      </c>
      <c r="U2" s="4">
        <f>$B$39/SQRT($O$1*Q2*R2)</f>
        <v>1.9190288021556963</v>
      </c>
    </row>
    <row r="3" spans="1:21" x14ac:dyDescent="0.25">
      <c r="A3" s="1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3">
        <f t="shared" si="0"/>
        <v>11</v>
      </c>
      <c r="Q3" s="2">
        <f t="shared" ref="Q3:Q26" si="1">P3/$O$1</f>
        <v>0.7857142857142857</v>
      </c>
      <c r="R3" s="31">
        <f t="shared" ref="R3:R26" si="2">1-Q3</f>
        <v>0.2142857142857143</v>
      </c>
      <c r="S3" s="17">
        <f t="shared" ref="S3:S26" si="3">LN(Q3/R3)</f>
        <v>1.2992829841302609</v>
      </c>
      <c r="T3" s="40">
        <f t="shared" ref="T3:T26" si="4">S3^2</f>
        <v>1.6881362728504357</v>
      </c>
      <c r="U3" s="4">
        <f t="shared" ref="U3:U26" si="5">$B$39/SQRT($O$1*Q3*R3)</f>
        <v>1.2044705874057171</v>
      </c>
    </row>
    <row r="4" spans="1:21" x14ac:dyDescent="0.25">
      <c r="A4" s="1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3">
        <f t="shared" si="0"/>
        <v>11</v>
      </c>
      <c r="Q4" s="2">
        <f t="shared" si="1"/>
        <v>0.7857142857142857</v>
      </c>
      <c r="R4" s="31">
        <f t="shared" si="2"/>
        <v>0.2142857142857143</v>
      </c>
      <c r="S4" s="17">
        <f t="shared" si="3"/>
        <v>1.2992829841302609</v>
      </c>
      <c r="T4" s="40">
        <f t="shared" si="4"/>
        <v>1.6881362728504357</v>
      </c>
      <c r="U4" s="4">
        <f t="shared" si="5"/>
        <v>1.2044705874057171</v>
      </c>
    </row>
    <row r="5" spans="1:21" x14ac:dyDescent="0.25">
      <c r="A5" s="1">
        <v>4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3">
        <f t="shared" si="0"/>
        <v>10</v>
      </c>
      <c r="Q5" s="2">
        <f t="shared" si="1"/>
        <v>0.7142857142857143</v>
      </c>
      <c r="R5" s="31">
        <f t="shared" si="2"/>
        <v>0.2857142857142857</v>
      </c>
      <c r="S5" s="17">
        <f t="shared" si="3"/>
        <v>0.91629073187415511</v>
      </c>
      <c r="T5" s="40">
        <f t="shared" si="4"/>
        <v>0.83958870531847485</v>
      </c>
      <c r="U5" s="4">
        <f t="shared" si="5"/>
        <v>1.0940147401376801</v>
      </c>
    </row>
    <row r="6" spans="1:21" x14ac:dyDescent="0.25">
      <c r="A6" s="1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3">
        <f t="shared" si="0"/>
        <v>10</v>
      </c>
      <c r="Q6" s="2">
        <f t="shared" si="1"/>
        <v>0.7142857142857143</v>
      </c>
      <c r="R6" s="31">
        <f t="shared" si="2"/>
        <v>0.2857142857142857</v>
      </c>
      <c r="S6" s="17">
        <f t="shared" si="3"/>
        <v>0.91629073187415511</v>
      </c>
      <c r="T6" s="40">
        <f t="shared" si="4"/>
        <v>0.83958870531847485</v>
      </c>
      <c r="U6" s="4">
        <f t="shared" si="5"/>
        <v>1.0940147401376801</v>
      </c>
    </row>
    <row r="7" spans="1:21" x14ac:dyDescent="0.25">
      <c r="A7" s="1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3">
        <f t="shared" si="0"/>
        <v>10</v>
      </c>
      <c r="Q7" s="2">
        <f t="shared" si="1"/>
        <v>0.7142857142857143</v>
      </c>
      <c r="R7" s="31">
        <f t="shared" si="2"/>
        <v>0.2857142857142857</v>
      </c>
      <c r="S7" s="17">
        <f t="shared" si="3"/>
        <v>0.91629073187415511</v>
      </c>
      <c r="T7" s="40">
        <f t="shared" si="4"/>
        <v>0.83958870531847485</v>
      </c>
      <c r="U7" s="4">
        <f t="shared" si="5"/>
        <v>1.0940147401376801</v>
      </c>
    </row>
    <row r="8" spans="1:21" x14ac:dyDescent="0.25">
      <c r="A8" s="1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3">
        <f t="shared" si="0"/>
        <v>10</v>
      </c>
      <c r="Q8" s="2">
        <f t="shared" si="1"/>
        <v>0.7142857142857143</v>
      </c>
      <c r="R8" s="31">
        <f t="shared" si="2"/>
        <v>0.2857142857142857</v>
      </c>
      <c r="S8" s="17">
        <f t="shared" si="3"/>
        <v>0.91629073187415511</v>
      </c>
      <c r="T8" s="40">
        <f t="shared" si="4"/>
        <v>0.83958870531847485</v>
      </c>
      <c r="U8" s="4">
        <f t="shared" si="5"/>
        <v>1.0940147401376801</v>
      </c>
    </row>
    <row r="9" spans="1:21" x14ac:dyDescent="0.25">
      <c r="A9" s="1">
        <v>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">
        <f t="shared" si="0"/>
        <v>9</v>
      </c>
      <c r="Q9" s="2">
        <f t="shared" si="1"/>
        <v>0.6428571428571429</v>
      </c>
      <c r="R9" s="31">
        <f t="shared" si="2"/>
        <v>0.3571428571428571</v>
      </c>
      <c r="S9" s="17">
        <f t="shared" si="3"/>
        <v>0.58778666490211917</v>
      </c>
      <c r="T9" s="40">
        <f t="shared" si="4"/>
        <v>0.34549316343675612</v>
      </c>
      <c r="U9" s="4">
        <f t="shared" si="5"/>
        <v>1.0314469886258562</v>
      </c>
    </row>
    <row r="10" spans="1:21" x14ac:dyDescent="0.25">
      <c r="A10" s="1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3">
        <f t="shared" si="0"/>
        <v>9</v>
      </c>
      <c r="Q10" s="2">
        <f t="shared" si="1"/>
        <v>0.6428571428571429</v>
      </c>
      <c r="R10" s="31">
        <f t="shared" si="2"/>
        <v>0.3571428571428571</v>
      </c>
      <c r="S10" s="17">
        <f t="shared" si="3"/>
        <v>0.58778666490211917</v>
      </c>
      <c r="T10" s="40">
        <f t="shared" si="4"/>
        <v>0.34549316343675612</v>
      </c>
      <c r="U10" s="4">
        <f t="shared" si="5"/>
        <v>1.0314469886258562</v>
      </c>
    </row>
    <row r="11" spans="1:21" x14ac:dyDescent="0.25">
      <c r="A11" s="1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>
        <f t="shared" si="0"/>
        <v>9</v>
      </c>
      <c r="Q11" s="2">
        <f t="shared" si="1"/>
        <v>0.6428571428571429</v>
      </c>
      <c r="R11" s="31">
        <f t="shared" si="2"/>
        <v>0.3571428571428571</v>
      </c>
      <c r="S11" s="17">
        <f t="shared" si="3"/>
        <v>0.58778666490211917</v>
      </c>
      <c r="T11" s="40">
        <f t="shared" si="4"/>
        <v>0.34549316343675612</v>
      </c>
      <c r="U11" s="4">
        <f t="shared" si="5"/>
        <v>1.0314469886258562</v>
      </c>
    </row>
    <row r="12" spans="1:21" x14ac:dyDescent="0.25">
      <c r="A12" s="1">
        <v>11</v>
      </c>
      <c r="B12" s="2">
        <v>1</v>
      </c>
      <c r="C12" s="2">
        <v>0</v>
      </c>
      <c r="D12" s="2">
        <v>1</v>
      </c>
      <c r="E12" s="2">
        <v>1</v>
      </c>
      <c r="F12" s="2">
        <v>1</v>
      </c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3">
        <f t="shared" si="0"/>
        <v>8</v>
      </c>
      <c r="Q12" s="2">
        <f t="shared" si="1"/>
        <v>0.5714285714285714</v>
      </c>
      <c r="R12" s="31">
        <f t="shared" si="2"/>
        <v>0.4285714285714286</v>
      </c>
      <c r="S12" s="17">
        <f t="shared" si="3"/>
        <v>0.28768207245178085</v>
      </c>
      <c r="T12" s="40">
        <f t="shared" si="4"/>
        <v>8.2760974810151683E-2</v>
      </c>
      <c r="U12" s="4">
        <f t="shared" si="5"/>
        <v>0.9986942523609329</v>
      </c>
    </row>
    <row r="13" spans="1:21" x14ac:dyDescent="0.25">
      <c r="A13" s="1">
        <v>12</v>
      </c>
      <c r="B13" s="2">
        <v>1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3">
        <f t="shared" si="0"/>
        <v>8</v>
      </c>
      <c r="Q13" s="2">
        <f t="shared" si="1"/>
        <v>0.5714285714285714</v>
      </c>
      <c r="R13" s="31">
        <f t="shared" si="2"/>
        <v>0.4285714285714286</v>
      </c>
      <c r="S13" s="17">
        <f t="shared" si="3"/>
        <v>0.28768207245178085</v>
      </c>
      <c r="T13" s="40">
        <f t="shared" si="4"/>
        <v>8.2760974810151683E-2</v>
      </c>
      <c r="U13" s="4">
        <f t="shared" si="5"/>
        <v>0.9986942523609329</v>
      </c>
    </row>
    <row r="14" spans="1:21" x14ac:dyDescent="0.25">
      <c r="A14" s="1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>
        <f t="shared" si="0"/>
        <v>8</v>
      </c>
      <c r="Q14" s="2">
        <f t="shared" si="1"/>
        <v>0.5714285714285714</v>
      </c>
      <c r="R14" s="31">
        <f t="shared" si="2"/>
        <v>0.4285714285714286</v>
      </c>
      <c r="S14" s="17">
        <f t="shared" si="3"/>
        <v>0.28768207245178085</v>
      </c>
      <c r="T14" s="40">
        <f t="shared" si="4"/>
        <v>8.2760974810151683E-2</v>
      </c>
      <c r="U14" s="4">
        <f t="shared" si="5"/>
        <v>0.9986942523609329</v>
      </c>
    </row>
    <row r="15" spans="1:21" x14ac:dyDescent="0.25">
      <c r="A15" s="1">
        <v>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3">
        <f t="shared" si="0"/>
        <v>8</v>
      </c>
      <c r="Q15" s="2">
        <f t="shared" si="1"/>
        <v>0.5714285714285714</v>
      </c>
      <c r="R15" s="31">
        <f t="shared" si="2"/>
        <v>0.4285714285714286</v>
      </c>
      <c r="S15" s="17">
        <f t="shared" si="3"/>
        <v>0.28768207245178085</v>
      </c>
      <c r="T15" s="40">
        <f t="shared" si="4"/>
        <v>8.2760974810151683E-2</v>
      </c>
      <c r="U15" s="4">
        <f t="shared" si="5"/>
        <v>0.9986942523609329</v>
      </c>
    </row>
    <row r="16" spans="1:21" x14ac:dyDescent="0.25">
      <c r="A16" s="1">
        <v>15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>
        <f t="shared" si="0"/>
        <v>7</v>
      </c>
      <c r="Q16" s="2">
        <f t="shared" si="1"/>
        <v>0.5</v>
      </c>
      <c r="R16" s="31">
        <f t="shared" si="2"/>
        <v>0.5</v>
      </c>
      <c r="S16" s="17">
        <f t="shared" si="3"/>
        <v>0</v>
      </c>
      <c r="T16" s="40">
        <f t="shared" si="4"/>
        <v>0</v>
      </c>
      <c r="U16" s="4">
        <f t="shared" si="5"/>
        <v>0.98845096360922868</v>
      </c>
    </row>
    <row r="17" spans="1:21" x14ac:dyDescent="0.25">
      <c r="A17" s="1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3">
        <f t="shared" si="0"/>
        <v>7</v>
      </c>
      <c r="Q17" s="2">
        <f t="shared" si="1"/>
        <v>0.5</v>
      </c>
      <c r="R17" s="31">
        <f t="shared" si="2"/>
        <v>0.5</v>
      </c>
      <c r="S17" s="17">
        <f t="shared" si="3"/>
        <v>0</v>
      </c>
      <c r="T17" s="40">
        <f t="shared" si="4"/>
        <v>0</v>
      </c>
      <c r="U17" s="4">
        <f t="shared" si="5"/>
        <v>0.98845096360922868</v>
      </c>
    </row>
    <row r="18" spans="1:21" x14ac:dyDescent="0.25">
      <c r="A18" s="1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3">
        <f t="shared" si="0"/>
        <v>7</v>
      </c>
      <c r="Q18" s="2">
        <f t="shared" si="1"/>
        <v>0.5</v>
      </c>
      <c r="R18" s="31">
        <f t="shared" si="2"/>
        <v>0.5</v>
      </c>
      <c r="S18" s="17">
        <f t="shared" si="3"/>
        <v>0</v>
      </c>
      <c r="T18" s="40">
        <f t="shared" si="4"/>
        <v>0</v>
      </c>
      <c r="U18" s="4">
        <f t="shared" si="5"/>
        <v>0.98845096360922868</v>
      </c>
    </row>
    <row r="19" spans="1:21" x14ac:dyDescent="0.25">
      <c r="A19" s="1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3">
        <f t="shared" si="0"/>
        <v>7</v>
      </c>
      <c r="Q19" s="2">
        <f t="shared" si="1"/>
        <v>0.5</v>
      </c>
      <c r="R19" s="31">
        <f t="shared" si="2"/>
        <v>0.5</v>
      </c>
      <c r="S19" s="17">
        <f t="shared" si="3"/>
        <v>0</v>
      </c>
      <c r="T19" s="40">
        <f t="shared" si="4"/>
        <v>0</v>
      </c>
      <c r="U19" s="4">
        <f t="shared" si="5"/>
        <v>0.98845096360922868</v>
      </c>
    </row>
    <row r="20" spans="1:21" x14ac:dyDescent="0.25">
      <c r="A20" s="1">
        <v>19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3">
        <f t="shared" si="0"/>
        <v>6</v>
      </c>
      <c r="Q20" s="2">
        <f t="shared" si="1"/>
        <v>0.42857142857142855</v>
      </c>
      <c r="R20" s="31">
        <f t="shared" si="2"/>
        <v>0.5714285714285714</v>
      </c>
      <c r="S20" s="17">
        <f t="shared" si="3"/>
        <v>-0.2876820724517809</v>
      </c>
      <c r="T20" s="40">
        <f t="shared" si="4"/>
        <v>8.2760974810151711E-2</v>
      </c>
      <c r="U20" s="4">
        <f t="shared" si="5"/>
        <v>0.99869425236093301</v>
      </c>
    </row>
    <row r="21" spans="1:21" x14ac:dyDescent="0.25">
      <c r="A21" s="1">
        <v>20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3">
        <f t="shared" si="0"/>
        <v>6</v>
      </c>
      <c r="Q21" s="2">
        <f t="shared" si="1"/>
        <v>0.42857142857142855</v>
      </c>
      <c r="R21" s="31">
        <f t="shared" si="2"/>
        <v>0.5714285714285714</v>
      </c>
      <c r="S21" s="17">
        <f t="shared" si="3"/>
        <v>-0.2876820724517809</v>
      </c>
      <c r="T21" s="40">
        <f t="shared" si="4"/>
        <v>8.2760974810151711E-2</v>
      </c>
      <c r="U21" s="4">
        <f t="shared" si="5"/>
        <v>0.99869425236093301</v>
      </c>
    </row>
    <row r="22" spans="1:21" x14ac:dyDescent="0.25">
      <c r="A22" s="1">
        <v>21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3">
        <f t="shared" si="0"/>
        <v>5</v>
      </c>
      <c r="Q22" s="2">
        <f t="shared" si="1"/>
        <v>0.35714285714285715</v>
      </c>
      <c r="R22" s="31">
        <f t="shared" si="2"/>
        <v>0.64285714285714279</v>
      </c>
      <c r="S22" s="17">
        <f t="shared" si="3"/>
        <v>-0.58778666490211895</v>
      </c>
      <c r="T22" s="40">
        <f t="shared" si="4"/>
        <v>0.34549316343675585</v>
      </c>
      <c r="U22" s="4">
        <f t="shared" si="5"/>
        <v>1.0314469886258562</v>
      </c>
    </row>
    <row r="23" spans="1:21" x14ac:dyDescent="0.25">
      <c r="A23" s="1">
        <v>22</v>
      </c>
      <c r="B23" s="2">
        <v>1</v>
      </c>
      <c r="C23" s="2">
        <v>1</v>
      </c>
      <c r="D23" s="2">
        <v>0</v>
      </c>
      <c r="E23" s="2">
        <v>1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>
        <f t="shared" si="0"/>
        <v>5</v>
      </c>
      <c r="Q23" s="2">
        <f t="shared" si="1"/>
        <v>0.35714285714285715</v>
      </c>
      <c r="R23" s="31">
        <f t="shared" si="2"/>
        <v>0.64285714285714279</v>
      </c>
      <c r="S23" s="17">
        <f t="shared" si="3"/>
        <v>-0.58778666490211895</v>
      </c>
      <c r="T23" s="40">
        <f t="shared" si="4"/>
        <v>0.34549316343675585</v>
      </c>
      <c r="U23" s="4">
        <f t="shared" si="5"/>
        <v>1.0314469886258562</v>
      </c>
    </row>
    <row r="24" spans="1:21" x14ac:dyDescent="0.25">
      <c r="A24" s="1">
        <v>23</v>
      </c>
      <c r="B24" s="2">
        <v>1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3">
        <f t="shared" si="0"/>
        <v>4</v>
      </c>
      <c r="Q24" s="2">
        <f t="shared" si="1"/>
        <v>0.2857142857142857</v>
      </c>
      <c r="R24" s="31">
        <f t="shared" si="2"/>
        <v>0.7142857142857143</v>
      </c>
      <c r="S24" s="17">
        <f t="shared" si="3"/>
        <v>-0.91629073187415511</v>
      </c>
      <c r="T24" s="40">
        <f t="shared" si="4"/>
        <v>0.83958870531847485</v>
      </c>
      <c r="U24" s="4">
        <f t="shared" si="5"/>
        <v>1.0940147401376801</v>
      </c>
    </row>
    <row r="25" spans="1:21" x14ac:dyDescent="0.25">
      <c r="A25" s="1">
        <v>24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3">
        <f t="shared" si="0"/>
        <v>3</v>
      </c>
      <c r="Q25" s="2">
        <f t="shared" si="1"/>
        <v>0.21428571428571427</v>
      </c>
      <c r="R25" s="31">
        <f t="shared" si="2"/>
        <v>0.7857142857142857</v>
      </c>
      <c r="S25" s="17">
        <f t="shared" si="3"/>
        <v>-1.2992829841302609</v>
      </c>
      <c r="T25" s="40">
        <f t="shared" si="4"/>
        <v>1.6881362728504357</v>
      </c>
      <c r="U25" s="4">
        <f t="shared" si="5"/>
        <v>1.2044705874057171</v>
      </c>
    </row>
    <row r="26" spans="1:21" x14ac:dyDescent="0.25">
      <c r="A26" s="1">
        <v>25</v>
      </c>
      <c r="B26" s="2">
        <v>1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3">
        <f t="shared" si="0"/>
        <v>3</v>
      </c>
      <c r="Q26" s="2">
        <f t="shared" si="1"/>
        <v>0.21428571428571427</v>
      </c>
      <c r="R26" s="31">
        <f t="shared" si="2"/>
        <v>0.7857142857142857</v>
      </c>
      <c r="S26" s="17">
        <f t="shared" si="3"/>
        <v>-1.2992829841302609</v>
      </c>
      <c r="T26" s="40">
        <f t="shared" si="4"/>
        <v>1.6881362728504357</v>
      </c>
      <c r="U26" s="4">
        <f t="shared" si="5"/>
        <v>1.2044705874057171</v>
      </c>
    </row>
    <row r="27" spans="1:21" x14ac:dyDescent="0.25">
      <c r="A27" s="3" t="s">
        <v>3</v>
      </c>
      <c r="B27" s="4">
        <f t="shared" ref="B27:O27" si="6">SUM(B2:B26)</f>
        <v>24</v>
      </c>
      <c r="C27" s="4">
        <f t="shared" si="6"/>
        <v>22</v>
      </c>
      <c r="D27" s="4">
        <f t="shared" si="6"/>
        <v>22</v>
      </c>
      <c r="E27" s="4">
        <f t="shared" si="6"/>
        <v>21</v>
      </c>
      <c r="F27" s="4">
        <f t="shared" si="6"/>
        <v>21</v>
      </c>
      <c r="G27" s="4">
        <f t="shared" si="6"/>
        <v>19</v>
      </c>
      <c r="H27" s="4">
        <f t="shared" si="6"/>
        <v>18</v>
      </c>
      <c r="I27" s="4">
        <f t="shared" si="6"/>
        <v>15</v>
      </c>
      <c r="J27" s="4">
        <f t="shared" si="6"/>
        <v>14</v>
      </c>
      <c r="K27" s="4">
        <f t="shared" si="6"/>
        <v>7</v>
      </c>
      <c r="L27" s="4">
        <f t="shared" si="6"/>
        <v>5</v>
      </c>
      <c r="M27" s="4">
        <f t="shared" si="6"/>
        <v>3</v>
      </c>
      <c r="N27" s="4">
        <f t="shared" si="6"/>
        <v>2</v>
      </c>
      <c r="O27" s="4">
        <f t="shared" si="6"/>
        <v>1</v>
      </c>
    </row>
    <row r="28" spans="1:21" x14ac:dyDescent="0.25">
      <c r="A28" s="3" t="s">
        <v>4</v>
      </c>
      <c r="B28" s="4">
        <f>$A$26-B27</f>
        <v>1</v>
      </c>
      <c r="C28" s="4">
        <f t="shared" ref="C28:O28" si="7">$A$26-C27</f>
        <v>3</v>
      </c>
      <c r="D28" s="4">
        <f t="shared" si="7"/>
        <v>3</v>
      </c>
      <c r="E28" s="4">
        <f t="shared" si="7"/>
        <v>4</v>
      </c>
      <c r="F28" s="4">
        <f t="shared" si="7"/>
        <v>4</v>
      </c>
      <c r="G28" s="4">
        <f t="shared" si="7"/>
        <v>6</v>
      </c>
      <c r="H28" s="4">
        <f t="shared" si="7"/>
        <v>7</v>
      </c>
      <c r="I28" s="4">
        <f t="shared" si="7"/>
        <v>10</v>
      </c>
      <c r="J28" s="4">
        <f t="shared" si="7"/>
        <v>11</v>
      </c>
      <c r="K28" s="4">
        <f t="shared" si="7"/>
        <v>18</v>
      </c>
      <c r="L28" s="4">
        <f t="shared" si="7"/>
        <v>20</v>
      </c>
      <c r="M28" s="4">
        <f t="shared" si="7"/>
        <v>22</v>
      </c>
      <c r="N28" s="4">
        <f t="shared" si="7"/>
        <v>23</v>
      </c>
      <c r="O28" s="4">
        <f t="shared" si="7"/>
        <v>24</v>
      </c>
    </row>
    <row r="29" spans="1:21" x14ac:dyDescent="0.25">
      <c r="A29" s="2" t="s">
        <v>5</v>
      </c>
      <c r="B29" s="2">
        <f>B28/$A$26</f>
        <v>0.04</v>
      </c>
      <c r="C29" s="2">
        <f t="shared" ref="C29:O29" si="8">C28/$A$26</f>
        <v>0.12</v>
      </c>
      <c r="D29" s="2">
        <f t="shared" si="8"/>
        <v>0.12</v>
      </c>
      <c r="E29" s="2">
        <f t="shared" si="8"/>
        <v>0.16</v>
      </c>
      <c r="F29" s="2">
        <f t="shared" si="8"/>
        <v>0.16</v>
      </c>
      <c r="G29" s="2">
        <f t="shared" si="8"/>
        <v>0.24</v>
      </c>
      <c r="H29" s="2">
        <f t="shared" si="8"/>
        <v>0.28000000000000003</v>
      </c>
      <c r="I29" s="2">
        <f t="shared" si="8"/>
        <v>0.4</v>
      </c>
      <c r="J29" s="2">
        <f t="shared" si="8"/>
        <v>0.44</v>
      </c>
      <c r="K29" s="2">
        <f t="shared" si="8"/>
        <v>0.72</v>
      </c>
      <c r="L29" s="2">
        <f t="shared" si="8"/>
        <v>0.8</v>
      </c>
      <c r="M29" s="2">
        <f t="shared" si="8"/>
        <v>0.88</v>
      </c>
      <c r="N29" s="2">
        <f t="shared" si="8"/>
        <v>0.92</v>
      </c>
      <c r="O29" s="2">
        <f t="shared" si="8"/>
        <v>0.96</v>
      </c>
    </row>
    <row r="30" spans="1:21" x14ac:dyDescent="0.25">
      <c r="A30" s="2" t="s">
        <v>6</v>
      </c>
      <c r="B30" s="2">
        <f>1-B29</f>
        <v>0.96</v>
      </c>
      <c r="C30" s="2">
        <f t="shared" ref="C30:O30" si="9">1-C29</f>
        <v>0.88</v>
      </c>
      <c r="D30" s="2">
        <f t="shared" si="9"/>
        <v>0.88</v>
      </c>
      <c r="E30" s="2">
        <f t="shared" si="9"/>
        <v>0.84</v>
      </c>
      <c r="F30" s="2">
        <f t="shared" si="9"/>
        <v>0.84</v>
      </c>
      <c r="G30" s="2">
        <f t="shared" si="9"/>
        <v>0.76</v>
      </c>
      <c r="H30" s="2">
        <f t="shared" si="9"/>
        <v>0.72</v>
      </c>
      <c r="I30" s="2">
        <f t="shared" si="9"/>
        <v>0.6</v>
      </c>
      <c r="J30" s="2">
        <f t="shared" si="9"/>
        <v>0.56000000000000005</v>
      </c>
      <c r="K30" s="2">
        <f t="shared" si="9"/>
        <v>0.28000000000000003</v>
      </c>
      <c r="L30" s="2">
        <f t="shared" si="9"/>
        <v>0.19999999999999996</v>
      </c>
      <c r="M30" s="2">
        <f t="shared" si="9"/>
        <v>0.12</v>
      </c>
      <c r="N30" s="2">
        <f t="shared" si="9"/>
        <v>7.999999999999996E-2</v>
      </c>
      <c r="O30" s="2">
        <f t="shared" si="9"/>
        <v>4.0000000000000036E-2</v>
      </c>
    </row>
    <row r="31" spans="1:21" x14ac:dyDescent="0.25">
      <c r="A31" s="2" t="s">
        <v>7</v>
      </c>
      <c r="B31" s="2">
        <f>B30*B29</f>
        <v>3.8399999999999997E-2</v>
      </c>
      <c r="C31" s="2">
        <f t="shared" ref="C31:O31" si="10">C30*C29</f>
        <v>0.1056</v>
      </c>
      <c r="D31" s="2">
        <f t="shared" si="10"/>
        <v>0.1056</v>
      </c>
      <c r="E31" s="2">
        <f t="shared" si="10"/>
        <v>0.13439999999999999</v>
      </c>
      <c r="F31" s="2">
        <f t="shared" si="10"/>
        <v>0.13439999999999999</v>
      </c>
      <c r="G31" s="2">
        <f t="shared" si="10"/>
        <v>0.18240000000000001</v>
      </c>
      <c r="H31" s="2">
        <f t="shared" si="10"/>
        <v>0.2016</v>
      </c>
      <c r="I31" s="2">
        <f t="shared" si="10"/>
        <v>0.24</v>
      </c>
      <c r="J31" s="2">
        <f t="shared" si="10"/>
        <v>0.24640000000000004</v>
      </c>
      <c r="K31" s="2">
        <f t="shared" si="10"/>
        <v>0.2016</v>
      </c>
      <c r="L31" s="2">
        <f t="shared" si="10"/>
        <v>0.15999999999999998</v>
      </c>
      <c r="M31" s="2">
        <f t="shared" si="10"/>
        <v>0.1056</v>
      </c>
      <c r="N31" s="2">
        <f t="shared" si="10"/>
        <v>7.3599999999999971E-2</v>
      </c>
      <c r="O31" s="2">
        <f t="shared" si="10"/>
        <v>3.8400000000000031E-2</v>
      </c>
    </row>
    <row r="32" spans="1:21" x14ac:dyDescent="0.25">
      <c r="A32" s="3" t="s">
        <v>85</v>
      </c>
      <c r="B32" s="2">
        <f>LN(B30/B29)</f>
        <v>3.1780538303479458</v>
      </c>
      <c r="C32" s="2">
        <f t="shared" ref="C32:O32" si="11">LN(C30/C29)</f>
        <v>1.9924301646902063</v>
      </c>
      <c r="D32" s="2">
        <f t="shared" si="11"/>
        <v>1.9924301646902063</v>
      </c>
      <c r="E32" s="2">
        <f t="shared" si="11"/>
        <v>1.6582280766035324</v>
      </c>
      <c r="F32" s="2">
        <f t="shared" si="11"/>
        <v>1.6582280766035324</v>
      </c>
      <c r="G32" s="2">
        <f t="shared" si="11"/>
        <v>1.1526795099383855</v>
      </c>
      <c r="H32" s="2">
        <f t="shared" si="11"/>
        <v>0.94446160884085129</v>
      </c>
      <c r="I32" s="2">
        <f t="shared" si="11"/>
        <v>0.40546510810816422</v>
      </c>
      <c r="J32" s="2">
        <f t="shared" si="11"/>
        <v>0.24116205681688824</v>
      </c>
      <c r="K32" s="2">
        <f t="shared" si="11"/>
        <v>-0.94446160884085117</v>
      </c>
      <c r="L32" s="2">
        <f t="shared" si="11"/>
        <v>-1.3862943611198908</v>
      </c>
      <c r="M32" s="2">
        <f t="shared" si="11"/>
        <v>-1.9924301646902063</v>
      </c>
      <c r="N32" s="2">
        <f t="shared" si="11"/>
        <v>-2.4423470353692047</v>
      </c>
      <c r="O32" s="2">
        <f t="shared" si="11"/>
        <v>-3.1780538303479449</v>
      </c>
    </row>
    <row r="33" spans="1:15" x14ac:dyDescent="0.25">
      <c r="A33" s="32" t="s">
        <v>86</v>
      </c>
      <c r="B33" s="31">
        <f>B32^2</f>
        <v>10.100026148589249</v>
      </c>
      <c r="C33" s="31">
        <f t="shared" ref="C33:O33" si="12">C32^2</f>
        <v>3.9697779611674426</v>
      </c>
      <c r="D33" s="31">
        <f t="shared" si="12"/>
        <v>3.9697779611674426</v>
      </c>
      <c r="E33" s="31">
        <f t="shared" si="12"/>
        <v>2.7497203540362505</v>
      </c>
      <c r="F33" s="31">
        <f t="shared" si="12"/>
        <v>2.7497203540362505</v>
      </c>
      <c r="G33" s="31">
        <f t="shared" si="12"/>
        <v>1.3286700526317967</v>
      </c>
      <c r="H33" s="31">
        <f t="shared" si="12"/>
        <v>0.8920077305742492</v>
      </c>
      <c r="I33" s="31">
        <f t="shared" si="12"/>
        <v>0.16440195389316531</v>
      </c>
      <c r="J33" s="31">
        <f t="shared" si="12"/>
        <v>5.8159137648152032E-2</v>
      </c>
      <c r="K33" s="31">
        <f t="shared" si="12"/>
        <v>0.89200773057424898</v>
      </c>
      <c r="L33" s="31">
        <f t="shared" si="12"/>
        <v>1.9218120556728062</v>
      </c>
      <c r="M33" s="31">
        <f t="shared" si="12"/>
        <v>3.9697779611674426</v>
      </c>
      <c r="N33" s="31">
        <f t="shared" si="12"/>
        <v>5.965059041176743</v>
      </c>
      <c r="O33" s="31">
        <f t="shared" si="12"/>
        <v>10.100026148589244</v>
      </c>
    </row>
    <row r="34" spans="1:15" x14ac:dyDescent="0.25">
      <c r="A34" s="32" t="s">
        <v>87</v>
      </c>
      <c r="B34" s="4">
        <f>$E$39*B32+$B$39</f>
        <v>6.2198156650517928</v>
      </c>
      <c r="C34" s="4">
        <f t="shared" ref="C34:O34" si="13">$E$39*C32+$B$39</f>
        <v>4.5892961536417243</v>
      </c>
      <c r="D34" s="4">
        <f t="shared" si="13"/>
        <v>4.5892961536417243</v>
      </c>
      <c r="E34" s="4">
        <f t="shared" si="13"/>
        <v>4.1296873914659065</v>
      </c>
      <c r="F34" s="4">
        <f t="shared" si="13"/>
        <v>4.1296873914659065</v>
      </c>
      <c r="G34" s="4">
        <f t="shared" si="13"/>
        <v>3.4344357481414445</v>
      </c>
      <c r="H34" s="4">
        <f t="shared" si="13"/>
        <v>3.148085736583571</v>
      </c>
      <c r="I34" s="4">
        <f t="shared" si="13"/>
        <v>2.4068350880998906</v>
      </c>
      <c r="J34" s="4">
        <f t="shared" si="13"/>
        <v>2.180878624278789</v>
      </c>
      <c r="K34" s="4">
        <f t="shared" si="13"/>
        <v>0.55035911286871952</v>
      </c>
      <c r="L34" s="4">
        <f t="shared" si="13"/>
        <v>-5.7267863749806081E-2</v>
      </c>
      <c r="M34" s="4">
        <f t="shared" si="13"/>
        <v>-0.89085130418943348</v>
      </c>
      <c r="N34" s="4">
        <f t="shared" si="13"/>
        <v>-1.5095959003068657</v>
      </c>
      <c r="O34" s="4">
        <f t="shared" si="13"/>
        <v>-2.5213708155995018</v>
      </c>
    </row>
    <row r="35" spans="1:15" ht="15.75" thickBot="1" x14ac:dyDescent="0.3">
      <c r="A35" s="41" t="s">
        <v>88</v>
      </c>
      <c r="B35" s="42">
        <f>$E$39/SQRT($A$26*B31)</f>
        <v>1.4036005319020279</v>
      </c>
      <c r="C35" s="42">
        <f t="shared" ref="C35:O35" si="14">$E$39/SQRT($A$26*C31)</f>
        <v>0.84640296724768926</v>
      </c>
      <c r="D35" s="42">
        <f t="shared" si="14"/>
        <v>0.84640296724768926</v>
      </c>
      <c r="E35" s="42">
        <f t="shared" si="14"/>
        <v>0.75025604261015078</v>
      </c>
      <c r="F35" s="42">
        <f t="shared" si="14"/>
        <v>0.75025604261015078</v>
      </c>
      <c r="G35" s="42">
        <f t="shared" si="14"/>
        <v>0.64401609217482914</v>
      </c>
      <c r="H35" s="42">
        <f t="shared" si="14"/>
        <v>0.61258149361155445</v>
      </c>
      <c r="I35" s="42">
        <f t="shared" si="14"/>
        <v>0.56144021276081113</v>
      </c>
      <c r="J35" s="42">
        <f t="shared" si="14"/>
        <v>0.55410080940682349</v>
      </c>
      <c r="K35" s="42">
        <f t="shared" si="14"/>
        <v>0.61258149361155445</v>
      </c>
      <c r="L35" s="42">
        <f t="shared" si="14"/>
        <v>0.68762102117180601</v>
      </c>
      <c r="M35" s="42">
        <f t="shared" si="14"/>
        <v>0.84640296724768926</v>
      </c>
      <c r="N35" s="42">
        <f t="shared" si="14"/>
        <v>1.0138418845479904</v>
      </c>
      <c r="O35" s="42">
        <f t="shared" si="14"/>
        <v>1.4036005319020273</v>
      </c>
    </row>
    <row r="36" spans="1:15" x14ac:dyDescent="0.25">
      <c r="A36" s="43" t="s">
        <v>89</v>
      </c>
      <c r="B36" s="44">
        <f>SUM(T2:T26)</f>
        <v>19.753485490381159</v>
      </c>
      <c r="D36" s="45" t="s">
        <v>90</v>
      </c>
      <c r="E36" s="46">
        <f>SUM(B33:O33)</f>
        <v>48.830944590924481</v>
      </c>
    </row>
    <row r="37" spans="1:15" x14ac:dyDescent="0.25">
      <c r="A37" s="47" t="s">
        <v>91</v>
      </c>
      <c r="B37" s="48">
        <f>AVERAGE(S2:S26)</f>
        <v>0.25907889451558735</v>
      </c>
      <c r="D37" s="49" t="s">
        <v>92</v>
      </c>
      <c r="E37" s="50">
        <f>AVERAGE(B32:O32)</f>
        <v>0.2342536854479724</v>
      </c>
      <c r="G37" t="s">
        <v>98</v>
      </c>
    </row>
    <row r="38" spans="1:15" x14ac:dyDescent="0.25">
      <c r="A38" s="47" t="s">
        <v>93</v>
      </c>
      <c r="B38" s="48">
        <f>(B36-A26*B37^2)/((A26-1))</f>
        <v>0.7531432771164871</v>
      </c>
      <c r="D38" s="49" t="s">
        <v>94</v>
      </c>
      <c r="E38" s="51">
        <f>(E36-O1*E37^2)/(O1-1)</f>
        <v>3.697130580221621</v>
      </c>
      <c r="G38" t="s">
        <v>99</v>
      </c>
    </row>
    <row r="39" spans="1:15" ht="15.75" thickBot="1" x14ac:dyDescent="0.3">
      <c r="A39" s="52" t="s">
        <v>95</v>
      </c>
      <c r="B39" s="53">
        <f>SQRT((1+E38/2.89)/(1-E38*B38/8.35))</f>
        <v>1.8492224247261453</v>
      </c>
      <c r="D39" s="54" t="s">
        <v>96</v>
      </c>
      <c r="E39" s="55">
        <f>SQRT((1+B38/2.89)/(1-E38*B38/8.35))</f>
        <v>1.375242042343612</v>
      </c>
    </row>
    <row r="40" spans="1:15" ht="15.75" thickBot="1" x14ac:dyDescent="0.3">
      <c r="D40" s="56" t="s">
        <v>97</v>
      </c>
      <c r="E40" s="57">
        <f>SUM(B34:O34)</f>
        <v>30.399291181393863</v>
      </c>
    </row>
    <row r="43" spans="1:15" x14ac:dyDescent="0.25">
      <c r="B43" s="78" t="s">
        <v>100</v>
      </c>
      <c r="C43" s="78"/>
      <c r="D43" s="78"/>
      <c r="E43" s="78"/>
      <c r="F43" s="78"/>
      <c r="G43" s="78"/>
      <c r="H43" s="78"/>
    </row>
    <row r="44" spans="1:15" x14ac:dyDescent="0.25">
      <c r="B44" s="58"/>
      <c r="C44" s="79" t="s">
        <v>0</v>
      </c>
      <c r="D44" s="79"/>
      <c r="E44" s="79"/>
      <c r="F44" s="79"/>
      <c r="G44" s="79"/>
      <c r="H44" s="79"/>
    </row>
    <row r="45" spans="1:15" x14ac:dyDescent="0.25">
      <c r="C45" s="15">
        <v>1.1399999999999999</v>
      </c>
      <c r="D45" t="s">
        <v>102</v>
      </c>
      <c r="E45">
        <v>4.5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13</v>
      </c>
    </row>
    <row r="46" spans="1:15" x14ac:dyDescent="0.25">
      <c r="A46" s="78" t="s">
        <v>101</v>
      </c>
      <c r="B46">
        <v>-5</v>
      </c>
      <c r="C46">
        <f>EXP(1.7*(B46-$O$34))/(1+EXP(1.7*(B46-$O$34)))</f>
        <v>1.4576374195156604E-2</v>
      </c>
      <c r="D46">
        <f>EXP(1.7*(B46-$C$34))/(1+EXP(1.7*(B46-$C$34)))</f>
        <v>8.3217885322016361E-8</v>
      </c>
      <c r="E46">
        <f>EXP(1.7*(B46-$E$34))/(1+EXP(1.7*(B46-$E$34)))</f>
        <v>1.8177998636354514E-7</v>
      </c>
      <c r="F46">
        <f>EXP(1.7*(B46-$G$34))/(1+EXP(1.7*(B46-$G$34)))</f>
        <v>5.9272139898443002E-7</v>
      </c>
      <c r="G46">
        <f>EXP(1.7*(B46-$H$34))/(1+EXP(1.7*(B46-$H$34)))</f>
        <v>9.6441251223989212E-7</v>
      </c>
      <c r="H46">
        <f>EXP(1.7*(B46-$I$34))/(1+EXP(1.7*(B46-$I$34)))</f>
        <v>3.4003810803852582E-6</v>
      </c>
      <c r="I46">
        <f>EXP(1.7*(B46-$J$34))/(1+EXP(1.7*(B46-$J$34)))</f>
        <v>4.9928750381795671E-6</v>
      </c>
      <c r="J46">
        <f>EXP(1.7*(B46-$K$34))/(1+EXP(1.7*(B46-$K$34)))</f>
        <v>7.9823682947663508E-5</v>
      </c>
      <c r="K46">
        <f>EXP(1.7*(B46-$L$34))/(1+EXP(1.7*(B46-$L$34)))</f>
        <v>2.2422313133049017E-4</v>
      </c>
      <c r="L46">
        <f>EXP(1.7*(B46-$N$34))/(1+EXP(1.7*(B46-$N$34)))</f>
        <v>2.6417012244736369E-3</v>
      </c>
    </row>
    <row r="47" spans="1:15" x14ac:dyDescent="0.25">
      <c r="A47" s="78"/>
      <c r="B47">
        <v>-4.5</v>
      </c>
      <c r="C47">
        <f t="shared" ref="C47:C66" si="15">EXP(1.7*(B47-$O$34))/(1+EXP(1.7*(B47-$O$34)))</f>
        <v>3.3450376022811507E-2</v>
      </c>
      <c r="D47">
        <f t="shared" ref="D47:D66" si="16">EXP(1.7*(B47-$C$34))/(1+EXP(1.7*(B47-$C$34)))</f>
        <v>1.9470044171188683E-7</v>
      </c>
      <c r="E47">
        <f t="shared" ref="E47:E66" si="17">EXP(1.7*(B47-$E$34))/(1+EXP(1.7*(B47-$E$34)))</f>
        <v>4.2530086926893058E-7</v>
      </c>
      <c r="F47">
        <f t="shared" ref="F47:F66" si="18">EXP(1.7*(B47-$G$34))/(1+EXP(1.7*(B47-$G$34)))</f>
        <v>1.3867576540657091E-6</v>
      </c>
      <c r="G47">
        <f t="shared" ref="G47:G66" si="19">EXP(1.7*(B47-$H$34))/(1+EXP(1.7*(B47-$H$34)))</f>
        <v>2.2563817830375949E-6</v>
      </c>
      <c r="H47">
        <f t="shared" ref="H47:H66" si="20">EXP(1.7*(B47-$I$34))/(1+EXP(1.7*(B47-$I$34)))</f>
        <v>7.955654649600399E-6</v>
      </c>
      <c r="I47">
        <f t="shared" ref="I47:I66" si="21">EXP(1.7*(B47-$J$34))/(1+EXP(1.7*(B47-$J$34)))</f>
        <v>1.1681486231304403E-5</v>
      </c>
      <c r="J47">
        <f t="shared" ref="J47:J66" si="22">EXP(1.7*(B47-$K$34))/(1+EXP(1.7*(B47-$K$34)))</f>
        <v>1.8673925945305033E-4</v>
      </c>
      <c r="K47">
        <f t="shared" ref="K47:K66" si="23">EXP(1.7*(B47-$L$34))/(1+EXP(1.7*(B47-$L$34)))</f>
        <v>5.2444541053254081E-4</v>
      </c>
      <c r="L47">
        <f t="shared" ref="L47:L66" si="24">EXP(1.7*(B47-$N$34))/(1+EXP(1.7*(B47-$N$34)))</f>
        <v>6.1588521040601349E-3</v>
      </c>
    </row>
    <row r="48" spans="1:15" x14ac:dyDescent="0.25">
      <c r="A48" s="78"/>
      <c r="B48">
        <v>-4</v>
      </c>
      <c r="C48">
        <f t="shared" si="15"/>
        <v>7.4905428065700039E-2</v>
      </c>
      <c r="D48">
        <f t="shared" si="16"/>
        <v>4.555301567039606E-7</v>
      </c>
      <c r="E48">
        <f t="shared" si="17"/>
        <v>9.9505327297188234E-7</v>
      </c>
      <c r="F48">
        <f t="shared" si="18"/>
        <v>3.2445171521669946E-6</v>
      </c>
      <c r="G48">
        <f t="shared" si="19"/>
        <v>5.2791205779402451E-6</v>
      </c>
      <c r="H48">
        <f t="shared" si="20"/>
        <v>1.8613223980530489E-5</v>
      </c>
      <c r="I48">
        <f t="shared" si="21"/>
        <v>2.7330124795954442E-5</v>
      </c>
      <c r="J48">
        <f t="shared" si="22"/>
        <v>4.3679464992477026E-4</v>
      </c>
      <c r="K48">
        <f t="shared" si="23"/>
        <v>1.2261555916106425E-3</v>
      </c>
      <c r="L48">
        <f t="shared" si="24"/>
        <v>1.4291623229147685E-2</v>
      </c>
    </row>
    <row r="49" spans="1:12" x14ac:dyDescent="0.25">
      <c r="A49" s="78"/>
      <c r="B49">
        <v>-3.5</v>
      </c>
      <c r="C49">
        <f t="shared" si="15"/>
        <v>0.1592700098162502</v>
      </c>
      <c r="D49">
        <f t="shared" si="16"/>
        <v>1.065779046698601E-6</v>
      </c>
      <c r="E49">
        <f t="shared" si="17"/>
        <v>2.3280701542432807E-6</v>
      </c>
      <c r="F49">
        <f t="shared" si="18"/>
        <v>7.5909913467889286E-6</v>
      </c>
      <c r="G49">
        <f t="shared" si="19"/>
        <v>1.2351190491554065E-5</v>
      </c>
      <c r="H49">
        <f t="shared" si="20"/>
        <v>4.3547285032291777E-5</v>
      </c>
      <c r="I49">
        <f t="shared" si="21"/>
        <v>6.3940499406276249E-5</v>
      </c>
      <c r="J49">
        <f t="shared" si="22"/>
        <v>1.0213475855049029E-3</v>
      </c>
      <c r="K49">
        <f t="shared" si="23"/>
        <v>2.8640665099033211E-3</v>
      </c>
      <c r="L49">
        <f t="shared" si="24"/>
        <v>3.2809195364416004E-2</v>
      </c>
    </row>
    <row r="50" spans="1:12" x14ac:dyDescent="0.25">
      <c r="A50" s="78"/>
      <c r="B50">
        <v>-3</v>
      </c>
      <c r="C50">
        <f t="shared" si="15"/>
        <v>0.30710907506246976</v>
      </c>
      <c r="D50">
        <f t="shared" si="16"/>
        <v>2.4935430312572535E-6</v>
      </c>
      <c r="E50">
        <f t="shared" si="17"/>
        <v>5.4468450198622711E-6</v>
      </c>
      <c r="F50">
        <f t="shared" si="18"/>
        <v>1.7760058401079802E-5</v>
      </c>
      <c r="G50">
        <f t="shared" si="19"/>
        <v>2.8896945815490962E-5</v>
      </c>
      <c r="H50">
        <f t="shared" si="20"/>
        <v>1.018793249013702E-4</v>
      </c>
      <c r="I50">
        <f t="shared" si="21"/>
        <v>1.495853750089775E-4</v>
      </c>
      <c r="J50">
        <f t="shared" si="22"/>
        <v>2.3863275821807929E-3</v>
      </c>
      <c r="K50">
        <f t="shared" si="23"/>
        <v>6.6752921810121612E-3</v>
      </c>
      <c r="L50">
        <f t="shared" si="24"/>
        <v>7.3530082401370461E-2</v>
      </c>
    </row>
    <row r="51" spans="1:12" x14ac:dyDescent="0.25">
      <c r="A51" s="78"/>
      <c r="B51">
        <v>-2.5</v>
      </c>
      <c r="C51">
        <f t="shared" si="15"/>
        <v>0.50908159775397066</v>
      </c>
      <c r="D51">
        <f t="shared" si="16"/>
        <v>5.8339906149694864E-6</v>
      </c>
      <c r="E51">
        <f t="shared" si="17"/>
        <v>1.2743600815521432E-5</v>
      </c>
      <c r="F51">
        <f t="shared" si="18"/>
        <v>4.1551276131573291E-5</v>
      </c>
      <c r="G51">
        <f t="shared" si="19"/>
        <v>6.7606031162924417E-5</v>
      </c>
      <c r="H51">
        <f t="shared" si="20"/>
        <v>2.3832911407216728E-4</v>
      </c>
      <c r="I51">
        <f t="shared" si="21"/>
        <v>3.499068333518807E-4</v>
      </c>
      <c r="J51">
        <f t="shared" si="22"/>
        <v>5.565372231712243E-3</v>
      </c>
      <c r="K51">
        <f t="shared" si="23"/>
        <v>1.5479401262487381E-2</v>
      </c>
      <c r="L51">
        <f t="shared" si="24"/>
        <v>0.15660787036859447</v>
      </c>
    </row>
    <row r="52" spans="1:12" x14ac:dyDescent="0.25">
      <c r="A52" s="78"/>
      <c r="B52">
        <v>-2</v>
      </c>
      <c r="C52">
        <f t="shared" si="15"/>
        <v>0.70813231307864255</v>
      </c>
      <c r="D52">
        <f t="shared" si="16"/>
        <v>1.3649371099994534E-5</v>
      </c>
      <c r="E52">
        <f t="shared" si="17"/>
        <v>2.9815016530518618E-5</v>
      </c>
      <c r="F52">
        <f t="shared" si="18"/>
        <v>9.7209901299271921E-5</v>
      </c>
      <c r="G52">
        <f t="shared" si="19"/>
        <v>1.5815991372177012E-4</v>
      </c>
      <c r="H52">
        <f t="shared" si="20"/>
        <v>5.5742798761072561E-4</v>
      </c>
      <c r="I52">
        <f t="shared" si="21"/>
        <v>8.1827485348231989E-4</v>
      </c>
      <c r="J52">
        <f t="shared" si="22"/>
        <v>1.2924644212775119E-2</v>
      </c>
      <c r="K52">
        <f t="shared" si="23"/>
        <v>3.5480574208214821E-2</v>
      </c>
      <c r="L52">
        <f t="shared" si="24"/>
        <v>0.30286604472934819</v>
      </c>
    </row>
    <row r="53" spans="1:12" x14ac:dyDescent="0.25">
      <c r="A53" s="78"/>
      <c r="B53">
        <v>-1.5</v>
      </c>
      <c r="C53">
        <f t="shared" si="15"/>
        <v>0.85022035629014492</v>
      </c>
      <c r="D53">
        <f t="shared" si="16"/>
        <v>3.1934124198648236E-5</v>
      </c>
      <c r="E53">
        <f t="shared" si="17"/>
        <v>6.9753823486918867E-5</v>
      </c>
      <c r="F53">
        <f t="shared" si="18"/>
        <v>2.2740722500422912E-4</v>
      </c>
      <c r="G53">
        <f t="shared" si="19"/>
        <v>3.6995995770483259E-4</v>
      </c>
      <c r="H53">
        <f t="shared" si="20"/>
        <v>1.303211454570412E-3</v>
      </c>
      <c r="I53">
        <f t="shared" si="21"/>
        <v>1.9123778376529423E-3</v>
      </c>
      <c r="J53">
        <f t="shared" si="22"/>
        <v>2.9724440539684482E-2</v>
      </c>
      <c r="K53">
        <f t="shared" si="23"/>
        <v>7.924536736293683E-2</v>
      </c>
      <c r="L53">
        <f t="shared" si="24"/>
        <v>0.50407816719237575</v>
      </c>
    </row>
    <row r="54" spans="1:12" x14ac:dyDescent="0.25">
      <c r="A54" s="78"/>
      <c r="B54">
        <v>-1</v>
      </c>
      <c r="C54">
        <f t="shared" si="15"/>
        <v>0.92997662825440175</v>
      </c>
      <c r="D54">
        <f t="shared" si="16"/>
        <v>7.4711376964132595E-5</v>
      </c>
      <c r="E54">
        <f t="shared" si="17"/>
        <v>1.631840647160762E-4</v>
      </c>
      <c r="F54">
        <f t="shared" si="18"/>
        <v>5.3189056008825304E-4</v>
      </c>
      <c r="G54">
        <f t="shared" si="19"/>
        <v>8.6514687001753221E-4</v>
      </c>
      <c r="H54">
        <f t="shared" si="20"/>
        <v>3.0437406833408428E-3</v>
      </c>
      <c r="I54">
        <f t="shared" si="21"/>
        <v>4.4628553495698348E-3</v>
      </c>
      <c r="J54">
        <f t="shared" si="22"/>
        <v>6.688145717521661E-2</v>
      </c>
      <c r="K54">
        <f t="shared" si="23"/>
        <v>0.16761231560633816</v>
      </c>
      <c r="L54">
        <f t="shared" si="24"/>
        <v>0.70397793763597882</v>
      </c>
    </row>
    <row r="55" spans="1:12" x14ac:dyDescent="0.25">
      <c r="A55" s="78"/>
      <c r="B55">
        <v>-0.5</v>
      </c>
      <c r="C55">
        <f t="shared" si="15"/>
        <v>0.9688208583140332</v>
      </c>
      <c r="D55">
        <f t="shared" si="16"/>
        <v>1.7478074466110061E-4</v>
      </c>
      <c r="E55">
        <f t="shared" si="17"/>
        <v>3.8170963812808075E-4</v>
      </c>
      <c r="F55">
        <f t="shared" si="18"/>
        <v>1.2435499885133973E-3</v>
      </c>
      <c r="G55">
        <f t="shared" si="19"/>
        <v>2.0217949082198049E-3</v>
      </c>
      <c r="H55">
        <f t="shared" si="20"/>
        <v>7.0923589474028523E-3</v>
      </c>
      <c r="I55">
        <f t="shared" si="21"/>
        <v>1.037945036704328E-2</v>
      </c>
      <c r="J55">
        <f t="shared" si="22"/>
        <v>0.14361173361084187</v>
      </c>
      <c r="K55">
        <f t="shared" si="23"/>
        <v>0.32024532210303669</v>
      </c>
      <c r="L55">
        <f t="shared" si="24"/>
        <v>0.84765332159384432</v>
      </c>
    </row>
    <row r="56" spans="1:12" x14ac:dyDescent="0.25">
      <c r="A56" s="78"/>
      <c r="B56">
        <v>0</v>
      </c>
      <c r="C56">
        <f t="shared" si="15"/>
        <v>0.98643133176592279</v>
      </c>
      <c r="D56">
        <f t="shared" si="16"/>
        <v>4.0882949385668172E-4</v>
      </c>
      <c r="E56">
        <f t="shared" si="17"/>
        <v>8.9260931196613233E-4</v>
      </c>
      <c r="F56">
        <f t="shared" si="18"/>
        <v>2.9046289427005633E-3</v>
      </c>
      <c r="G56">
        <f t="shared" si="19"/>
        <v>4.7175087613656888E-3</v>
      </c>
      <c r="H56">
        <f t="shared" si="20"/>
        <v>1.6437438962916062E-2</v>
      </c>
      <c r="I56">
        <f t="shared" si="21"/>
        <v>2.3951211616379944E-2</v>
      </c>
      <c r="J56">
        <f t="shared" si="22"/>
        <v>0.28178785490073721</v>
      </c>
      <c r="K56">
        <f t="shared" si="23"/>
        <v>0.52431963653042912</v>
      </c>
      <c r="L56">
        <f t="shared" si="24"/>
        <v>0.92866182343080228</v>
      </c>
    </row>
    <row r="57" spans="1:12" x14ac:dyDescent="0.25">
      <c r="A57" s="78"/>
      <c r="B57">
        <v>0.5</v>
      </c>
      <c r="C57">
        <f t="shared" si="15"/>
        <v>0.99415513859453075</v>
      </c>
      <c r="D57">
        <f t="shared" si="16"/>
        <v>9.5599305317090619E-4</v>
      </c>
      <c r="E57">
        <f t="shared" si="17"/>
        <v>2.0858962910571344E-3</v>
      </c>
      <c r="F57">
        <f t="shared" si="18"/>
        <v>6.7694647760343715E-3</v>
      </c>
      <c r="G57">
        <f t="shared" si="19"/>
        <v>1.096798907161993E-2</v>
      </c>
      <c r="H57">
        <f t="shared" si="20"/>
        <v>3.762919380281541E-2</v>
      </c>
      <c r="I57">
        <f t="shared" si="21"/>
        <v>5.429525047935662E-2</v>
      </c>
      <c r="J57">
        <f t="shared" si="22"/>
        <v>0.47861043938805414</v>
      </c>
      <c r="K57">
        <f t="shared" si="23"/>
        <v>0.72058301035499139</v>
      </c>
      <c r="L57">
        <f t="shared" si="24"/>
        <v>0.96821048629693296</v>
      </c>
    </row>
    <row r="58" spans="1:12" x14ac:dyDescent="0.25">
      <c r="A58" s="78"/>
      <c r="B58">
        <v>1</v>
      </c>
      <c r="C58">
        <f t="shared" si="15"/>
        <v>0.99749343027243942</v>
      </c>
      <c r="D58">
        <f t="shared" si="16"/>
        <v>2.2338252927108664E-3</v>
      </c>
      <c r="E58">
        <f t="shared" si="17"/>
        <v>4.8666614652716949E-3</v>
      </c>
      <c r="F58">
        <f t="shared" si="18"/>
        <v>1.5695816424857775E-2</v>
      </c>
      <c r="G58">
        <f t="shared" si="19"/>
        <v>2.5289634633702957E-2</v>
      </c>
      <c r="H58">
        <f t="shared" si="20"/>
        <v>8.3813976432331516E-2</v>
      </c>
      <c r="I58">
        <f t="shared" si="21"/>
        <v>0.11841837807511164</v>
      </c>
      <c r="J58">
        <f t="shared" si="22"/>
        <v>0.68230598394004771</v>
      </c>
      <c r="K58">
        <f t="shared" si="23"/>
        <v>0.85782670081297563</v>
      </c>
      <c r="L58">
        <f t="shared" si="24"/>
        <v>0.98616078295543341</v>
      </c>
    </row>
    <row r="59" spans="1:12" x14ac:dyDescent="0.25">
      <c r="A59" s="78"/>
      <c r="B59">
        <v>1.5</v>
      </c>
      <c r="C59">
        <f t="shared" si="15"/>
        <v>0.99892711483951135</v>
      </c>
      <c r="D59">
        <f t="shared" si="16"/>
        <v>5.2107688950167276E-3</v>
      </c>
      <c r="E59">
        <f t="shared" si="17"/>
        <v>1.1312516009998993E-2</v>
      </c>
      <c r="F59">
        <f t="shared" si="18"/>
        <v>3.5966407199410619E-2</v>
      </c>
      <c r="G59">
        <f t="shared" si="19"/>
        <v>5.722991161317368E-2</v>
      </c>
      <c r="H59">
        <f t="shared" si="20"/>
        <v>0.17629994870505986</v>
      </c>
      <c r="I59">
        <f t="shared" si="21"/>
        <v>0.23912299821520216</v>
      </c>
      <c r="J59">
        <f t="shared" si="22"/>
        <v>0.83401992032026639</v>
      </c>
      <c r="K59">
        <f t="shared" si="23"/>
        <v>0.93384780285479907</v>
      </c>
      <c r="L59">
        <f t="shared" si="24"/>
        <v>0.99403766568219931</v>
      </c>
    </row>
    <row r="60" spans="1:12" x14ac:dyDescent="0.25">
      <c r="A60" s="78"/>
      <c r="B60">
        <v>2</v>
      </c>
      <c r="C60">
        <f t="shared" si="15"/>
        <v>0.99954115098292007</v>
      </c>
      <c r="D60">
        <f t="shared" si="16"/>
        <v>1.210684611067653E-2</v>
      </c>
      <c r="E60">
        <f t="shared" si="17"/>
        <v>2.6072174493871666E-2</v>
      </c>
      <c r="F60">
        <f t="shared" si="18"/>
        <v>8.0280589215488585E-2</v>
      </c>
      <c r="G60">
        <f t="shared" si="19"/>
        <v>0.12436312641732501</v>
      </c>
      <c r="H60">
        <f t="shared" si="20"/>
        <v>0.33367287099637993</v>
      </c>
      <c r="I60">
        <f t="shared" si="21"/>
        <v>0.42372662531115285</v>
      </c>
      <c r="J60">
        <f t="shared" si="22"/>
        <v>0.92160738004866982</v>
      </c>
      <c r="K60">
        <f t="shared" si="23"/>
        <v>0.97061242774097778</v>
      </c>
      <c r="L60">
        <f t="shared" si="24"/>
        <v>0.99744287941785303</v>
      </c>
    </row>
    <row r="61" spans="1:12" x14ac:dyDescent="0.25">
      <c r="A61" s="78"/>
      <c r="B61">
        <v>2.5</v>
      </c>
      <c r="C61">
        <f t="shared" si="15"/>
        <v>0.99980382953870595</v>
      </c>
      <c r="D61">
        <f t="shared" si="16"/>
        <v>2.7873664264234366E-2</v>
      </c>
      <c r="E61">
        <f t="shared" si="17"/>
        <v>5.8941018182725985E-2</v>
      </c>
      <c r="F61">
        <f t="shared" si="18"/>
        <v>0.16958929916906526</v>
      </c>
      <c r="G61">
        <f t="shared" si="19"/>
        <v>0.24941293595554487</v>
      </c>
      <c r="H61">
        <f t="shared" si="20"/>
        <v>0.53951252661216842</v>
      </c>
      <c r="I61">
        <f t="shared" si="21"/>
        <v>0.63239526314391836</v>
      </c>
      <c r="J61">
        <f t="shared" si="22"/>
        <v>0.96491916997900462</v>
      </c>
      <c r="K61">
        <f t="shared" si="23"/>
        <v>0.98722433821024724</v>
      </c>
      <c r="L61">
        <f t="shared" si="24"/>
        <v>0.99890544586809971</v>
      </c>
    </row>
    <row r="62" spans="1:12" x14ac:dyDescent="0.25">
      <c r="A62" s="78"/>
      <c r="B62">
        <v>3</v>
      </c>
      <c r="C62">
        <f t="shared" si="15"/>
        <v>0.99991614439661569</v>
      </c>
      <c r="D62">
        <f t="shared" si="16"/>
        <v>6.2867021774877602E-2</v>
      </c>
      <c r="E62">
        <f t="shared" si="17"/>
        <v>0.12780932429230632</v>
      </c>
      <c r="F62">
        <f t="shared" si="18"/>
        <v>0.32332331916199353</v>
      </c>
      <c r="G62">
        <f t="shared" si="19"/>
        <v>0.43739385674426512</v>
      </c>
      <c r="H62">
        <f t="shared" si="20"/>
        <v>0.73270306156812226</v>
      </c>
      <c r="I62">
        <f t="shared" si="21"/>
        <v>0.80099206442219306</v>
      </c>
      <c r="J62">
        <f t="shared" si="22"/>
        <v>0.98469857334754018</v>
      </c>
      <c r="K62">
        <f t="shared" si="23"/>
        <v>0.99449925257554439</v>
      </c>
      <c r="L62">
        <f t="shared" si="24"/>
        <v>0.9995318778361717</v>
      </c>
    </row>
    <row r="63" spans="1:12" x14ac:dyDescent="0.25">
      <c r="A63" s="78"/>
      <c r="B63">
        <v>3.5</v>
      </c>
      <c r="C63">
        <f t="shared" si="15"/>
        <v>0.99996415714201026</v>
      </c>
      <c r="D63">
        <f t="shared" si="16"/>
        <v>0.13566128902848512</v>
      </c>
      <c r="E63">
        <f t="shared" si="17"/>
        <v>0.25531398618547257</v>
      </c>
      <c r="F63">
        <f t="shared" si="18"/>
        <v>0.52783599542053605</v>
      </c>
      <c r="G63">
        <f t="shared" si="19"/>
        <v>0.64525680415265529</v>
      </c>
      <c r="H63">
        <f t="shared" si="20"/>
        <v>0.86510805296468951</v>
      </c>
      <c r="I63">
        <f t="shared" si="21"/>
        <v>0.90400218431386081</v>
      </c>
      <c r="J63">
        <f t="shared" si="22"/>
        <v>0.9934021354464746</v>
      </c>
      <c r="K63">
        <f t="shared" si="23"/>
        <v>0.99764146987933</v>
      </c>
      <c r="L63">
        <f t="shared" si="24"/>
        <v>0.99979986395278542</v>
      </c>
    </row>
    <row r="64" spans="1:12" x14ac:dyDescent="0.25">
      <c r="A64" s="78"/>
      <c r="B64">
        <v>4</v>
      </c>
      <c r="C64">
        <f t="shared" si="15"/>
        <v>0.99998467991287598</v>
      </c>
      <c r="D64">
        <f t="shared" si="16"/>
        <v>0.26858698716935292</v>
      </c>
      <c r="E64">
        <f t="shared" si="17"/>
        <v>0.44510503254721162</v>
      </c>
      <c r="F64">
        <f t="shared" si="18"/>
        <v>0.72341387176826</v>
      </c>
      <c r="G64">
        <f t="shared" si="19"/>
        <v>0.80972961561635703</v>
      </c>
      <c r="H64">
        <f t="shared" si="20"/>
        <v>0.93751934188154562</v>
      </c>
      <c r="I64">
        <f t="shared" si="21"/>
        <v>0.95658257838174832</v>
      </c>
      <c r="J64">
        <f t="shared" si="22"/>
        <v>0.99716928016784823</v>
      </c>
      <c r="K64">
        <f t="shared" si="23"/>
        <v>0.9989905658093563</v>
      </c>
      <c r="L64">
        <f t="shared" si="24"/>
        <v>0.99991444906129701</v>
      </c>
    </row>
    <row r="65" spans="1:12" x14ac:dyDescent="0.25">
      <c r="A65" s="78"/>
      <c r="B65">
        <v>4.5</v>
      </c>
      <c r="C65">
        <f t="shared" si="15"/>
        <v>0.99999345190856426</v>
      </c>
      <c r="D65">
        <f t="shared" si="16"/>
        <v>0.4621218463793888</v>
      </c>
      <c r="E65">
        <f t="shared" si="17"/>
        <v>0.65238320880002743</v>
      </c>
      <c r="F65">
        <f t="shared" si="18"/>
        <v>0.85953814272035667</v>
      </c>
      <c r="G65">
        <f t="shared" si="19"/>
        <v>0.90873235330492208</v>
      </c>
      <c r="H65">
        <f t="shared" si="20"/>
        <v>0.97230399558096992</v>
      </c>
      <c r="I65">
        <f t="shared" si="21"/>
        <v>0.98096964795787422</v>
      </c>
      <c r="J65">
        <f t="shared" si="22"/>
        <v>0.99878814386533177</v>
      </c>
      <c r="K65">
        <f t="shared" si="23"/>
        <v>0.99956830323900736</v>
      </c>
      <c r="L65">
        <f t="shared" si="24"/>
        <v>0.99996343246008823</v>
      </c>
    </row>
    <row r="66" spans="1:12" x14ac:dyDescent="0.25">
      <c r="A66" s="78"/>
      <c r="B66">
        <v>5</v>
      </c>
      <c r="C66">
        <f t="shared" si="15"/>
        <v>0.99999720123745106</v>
      </c>
      <c r="D66">
        <f t="shared" si="16"/>
        <v>0.66778780039457386</v>
      </c>
      <c r="E66">
        <f t="shared" si="17"/>
        <v>0.81450179622579377</v>
      </c>
      <c r="F66">
        <f t="shared" si="18"/>
        <v>0.93471377092946695</v>
      </c>
      <c r="G66">
        <f t="shared" si="19"/>
        <v>0.95883987916598334</v>
      </c>
      <c r="H66">
        <f t="shared" si="20"/>
        <v>0.98797156337604652</v>
      </c>
      <c r="I66">
        <f t="shared" si="21"/>
        <v>0.99177653644398744</v>
      </c>
      <c r="J66">
        <f t="shared" si="22"/>
        <v>0.99948167493171047</v>
      </c>
      <c r="K66">
        <f t="shared" si="23"/>
        <v>0.99981544073834383</v>
      </c>
      <c r="L66">
        <f t="shared" si="24"/>
        <v>0.99998437016015906</v>
      </c>
    </row>
    <row r="69" spans="1:12" x14ac:dyDescent="0.25">
      <c r="B69" s="78" t="s">
        <v>103</v>
      </c>
      <c r="C69" s="78"/>
      <c r="D69" s="78"/>
      <c r="E69" s="78"/>
      <c r="F69" s="78"/>
      <c r="G69" s="78"/>
      <c r="H69" s="78"/>
    </row>
    <row r="70" spans="1:12" x14ac:dyDescent="0.25">
      <c r="B70" s="15"/>
      <c r="C70" s="78" t="s">
        <v>77</v>
      </c>
      <c r="D70" s="78"/>
      <c r="E70" s="78"/>
      <c r="F70" s="78"/>
      <c r="G70" s="78"/>
      <c r="H70" s="78"/>
      <c r="I70" s="78"/>
    </row>
    <row r="71" spans="1:12" x14ac:dyDescent="0.25">
      <c r="C71" s="15">
        <v>1</v>
      </c>
      <c r="D71" t="s">
        <v>104</v>
      </c>
      <c r="E71" t="s">
        <v>105</v>
      </c>
      <c r="F71" t="s">
        <v>106</v>
      </c>
      <c r="G71" t="s">
        <v>107</v>
      </c>
      <c r="H71" t="s">
        <v>108</v>
      </c>
    </row>
    <row r="72" spans="1:12" x14ac:dyDescent="0.25">
      <c r="A72" s="78" t="s">
        <v>85</v>
      </c>
      <c r="B72">
        <v>-5</v>
      </c>
      <c r="C72">
        <f>EXP(1.7*($U$2-B72))/(1+EXP(1.7*($U$2-B72)))</f>
        <v>0.99999220756180074</v>
      </c>
      <c r="D72">
        <f>EXP(1.7*($U$3-B72))/(1+EXP(1.7*($U$3-B72)))</f>
        <v>0.99997374426862506</v>
      </c>
      <c r="E72">
        <f>EXP(1.7*($U$5-B72))/(1+EXP(1.7*($U$5-B72)))</f>
        <v>0.99996832100571986</v>
      </c>
      <c r="F72">
        <f>EXP(1.7*($U$9-B72))/(1+EXP(1.7*($U$9-B72)))</f>
        <v>0.9999647658619869</v>
      </c>
      <c r="G72">
        <f>EXP(1.7*($U$12-B72))/(1+EXP(1.7*($U$12-B72)))</f>
        <v>0.9999627484678052</v>
      </c>
      <c r="H72">
        <f>EXP(1.7*($U$16-B72))/(1+EXP(1.7*($U$16-B72)))</f>
        <v>0.99996209412879167</v>
      </c>
    </row>
    <row r="73" spans="1:12" x14ac:dyDescent="0.25">
      <c r="A73" s="78"/>
      <c r="B73">
        <v>-4.5</v>
      </c>
      <c r="C73">
        <f t="shared" ref="C73:C92" si="25">EXP(1.7*($U$2-B73))/(1+EXP(1.7*($U$2-B73)))</f>
        <v>0.99998176863681754</v>
      </c>
      <c r="D73">
        <f t="shared" ref="D73:D92" si="26">EXP(1.7*($U$3-B73))/(1+EXP(1.7*($U$3-B73)))</f>
        <v>0.99993857302133982</v>
      </c>
      <c r="E73">
        <f t="shared" ref="E73:E92" si="27">EXP(1.7*($U$5-B73))/(1+EXP(1.7*($U$5-B73)))</f>
        <v>0.9999258854860813</v>
      </c>
      <c r="F73">
        <f t="shared" ref="F73:F92" si="28">EXP(1.7*($U$9-B73))/(1+EXP(1.7*($U$9-B73)))</f>
        <v>0.99991756845079371</v>
      </c>
      <c r="G73">
        <f t="shared" ref="G73:G92" si="29">EXP(1.7*($U$12-B73))/(1+EXP(1.7*($U$12-B73)))</f>
        <v>0.99991284891914978</v>
      </c>
      <c r="H73">
        <f t="shared" ref="H73:H92" si="30">EXP(1.7*($U$16-B73))/(1+EXP(1.7*($U$16-B73)))</f>
        <v>0.99991131815106493</v>
      </c>
    </row>
    <row r="74" spans="1:12" x14ac:dyDescent="0.25">
      <c r="A74" s="78"/>
      <c r="B74">
        <v>-4</v>
      </c>
      <c r="C74">
        <f t="shared" si="25"/>
        <v>0.99995734609028541</v>
      </c>
      <c r="D74">
        <f t="shared" si="26"/>
        <v>0.99985629438835499</v>
      </c>
      <c r="E74">
        <f t="shared" si="27"/>
        <v>0.99982661542571016</v>
      </c>
      <c r="F74">
        <f t="shared" si="28"/>
        <v>0.99980716058049623</v>
      </c>
      <c r="G74">
        <f t="shared" si="29"/>
        <v>0.99979612105125482</v>
      </c>
      <c r="H74">
        <f t="shared" si="30"/>
        <v>0.99979254043800148</v>
      </c>
    </row>
    <row r="75" spans="1:12" x14ac:dyDescent="0.25">
      <c r="A75" s="78"/>
      <c r="B75">
        <v>-3.5</v>
      </c>
      <c r="C75">
        <f t="shared" si="25"/>
        <v>0.9999002106164967</v>
      </c>
      <c r="D75">
        <f t="shared" si="26"/>
        <v>0.99966384433304156</v>
      </c>
      <c r="E75">
        <f t="shared" si="27"/>
        <v>0.99959443552871241</v>
      </c>
      <c r="F75">
        <f t="shared" si="28"/>
        <v>0.99954894038449293</v>
      </c>
      <c r="G75">
        <f t="shared" si="29"/>
        <v>0.99952312550611799</v>
      </c>
      <c r="H75">
        <f t="shared" si="30"/>
        <v>0.99951475275002089</v>
      </c>
    </row>
    <row r="76" spans="1:12" x14ac:dyDescent="0.25">
      <c r="A76" s="78"/>
      <c r="B76">
        <v>-3</v>
      </c>
      <c r="C76">
        <f t="shared" si="25"/>
        <v>0.99976655928997638</v>
      </c>
      <c r="D76">
        <f t="shared" si="26"/>
        <v>0.99921386847056171</v>
      </c>
      <c r="E76">
        <f t="shared" si="27"/>
        <v>0.99905163761926774</v>
      </c>
      <c r="F76">
        <f t="shared" si="28"/>
        <v>0.99894531709386714</v>
      </c>
      <c r="G76">
        <f t="shared" si="29"/>
        <v>0.9988849944056063</v>
      </c>
      <c r="H76">
        <f t="shared" si="30"/>
        <v>0.99886543033747976</v>
      </c>
    </row>
    <row r="77" spans="1:12" x14ac:dyDescent="0.25">
      <c r="A77" s="78"/>
      <c r="B77">
        <v>-2.5</v>
      </c>
      <c r="C77">
        <f t="shared" si="25"/>
        <v>0.99945400192662859</v>
      </c>
      <c r="D77">
        <f t="shared" si="26"/>
        <v>0.99816266481061156</v>
      </c>
      <c r="E77">
        <f t="shared" si="27"/>
        <v>0.99778398232691001</v>
      </c>
      <c r="F77">
        <f t="shared" si="28"/>
        <v>0.99753589599792358</v>
      </c>
      <c r="G77">
        <f t="shared" si="29"/>
        <v>0.99739517153924451</v>
      </c>
      <c r="H77">
        <f t="shared" si="30"/>
        <v>0.99734953616088662</v>
      </c>
    </row>
    <row r="78" spans="1:12" x14ac:dyDescent="0.25">
      <c r="A78" s="78"/>
      <c r="B78">
        <v>-2</v>
      </c>
      <c r="C78">
        <f t="shared" si="25"/>
        <v>0.99872349102207769</v>
      </c>
      <c r="D78">
        <f t="shared" si="26"/>
        <v>0.99571183930248885</v>
      </c>
      <c r="E78">
        <f t="shared" si="27"/>
        <v>0.99483064738674254</v>
      </c>
      <c r="F78">
        <f t="shared" si="28"/>
        <v>0.9942538350867135</v>
      </c>
      <c r="G78">
        <f t="shared" si="29"/>
        <v>0.99392681397976468</v>
      </c>
      <c r="H78">
        <f t="shared" si="30"/>
        <v>0.99382079105052923</v>
      </c>
    </row>
    <row r="79" spans="1:12" x14ac:dyDescent="0.25">
      <c r="A79" s="78"/>
      <c r="B79">
        <v>-1.5</v>
      </c>
      <c r="C79">
        <f t="shared" si="25"/>
        <v>0.99701851833437916</v>
      </c>
      <c r="D79">
        <f t="shared" si="26"/>
        <v>0.99002452365420657</v>
      </c>
      <c r="E79">
        <f t="shared" si="27"/>
        <v>0.98798871983172676</v>
      </c>
      <c r="F79">
        <f t="shared" si="28"/>
        <v>0.98665870241394882</v>
      </c>
      <c r="G79">
        <f t="shared" si="29"/>
        <v>0.9859055607407462</v>
      </c>
      <c r="H79">
        <f t="shared" si="30"/>
        <v>0.98566152651265959</v>
      </c>
    </row>
    <row r="80" spans="1:12" x14ac:dyDescent="0.25">
      <c r="A80" s="78"/>
      <c r="B80">
        <v>-1</v>
      </c>
      <c r="C80">
        <f t="shared" si="25"/>
        <v>0.99305213649457824</v>
      </c>
      <c r="D80">
        <f t="shared" si="26"/>
        <v>0.97696868974541651</v>
      </c>
      <c r="E80">
        <f t="shared" si="27"/>
        <v>0.97234287349522441</v>
      </c>
      <c r="F80">
        <f t="shared" si="28"/>
        <v>0.96933415433299386</v>
      </c>
      <c r="G80">
        <f t="shared" si="29"/>
        <v>0.96763508991110991</v>
      </c>
      <c r="H80">
        <f t="shared" si="30"/>
        <v>0.96708527778503306</v>
      </c>
    </row>
    <row r="81" spans="1:13" x14ac:dyDescent="0.25">
      <c r="A81" s="78"/>
      <c r="B81">
        <v>-0.5</v>
      </c>
      <c r="C81">
        <f t="shared" si="25"/>
        <v>0.98389435922835533</v>
      </c>
      <c r="D81">
        <f t="shared" si="26"/>
        <v>0.94772766868751979</v>
      </c>
      <c r="E81">
        <f t="shared" si="27"/>
        <v>0.93760391481793481</v>
      </c>
      <c r="F81">
        <f t="shared" si="28"/>
        <v>0.93108392002036544</v>
      </c>
      <c r="G81">
        <f t="shared" si="29"/>
        <v>0.92742424683789271</v>
      </c>
      <c r="H81">
        <f t="shared" si="30"/>
        <v>0.92624340476836464</v>
      </c>
    </row>
    <row r="82" spans="1:13" x14ac:dyDescent="0.25">
      <c r="A82" s="78"/>
      <c r="B82">
        <v>0</v>
      </c>
      <c r="C82">
        <f t="shared" si="25"/>
        <v>0.9631143287533861</v>
      </c>
      <c r="D82">
        <f t="shared" si="26"/>
        <v>0.88570488721268348</v>
      </c>
      <c r="E82">
        <f t="shared" si="27"/>
        <v>0.86527655585804442</v>
      </c>
      <c r="F82">
        <f t="shared" si="28"/>
        <v>0.85238866284669801</v>
      </c>
      <c r="G82">
        <f t="shared" si="29"/>
        <v>0.84524459765022719</v>
      </c>
      <c r="H82">
        <f t="shared" si="30"/>
        <v>0.84295307394340124</v>
      </c>
    </row>
    <row r="83" spans="1:13" x14ac:dyDescent="0.25">
      <c r="A83" s="78"/>
      <c r="B83">
        <v>0.5</v>
      </c>
      <c r="C83">
        <f t="shared" si="25"/>
        <v>0.91776413955721836</v>
      </c>
      <c r="D83">
        <f t="shared" si="26"/>
        <v>0.76809756146820118</v>
      </c>
      <c r="E83">
        <f t="shared" si="27"/>
        <v>0.7329859114579832</v>
      </c>
      <c r="F83">
        <f t="shared" si="28"/>
        <v>0.71165998989974055</v>
      </c>
      <c r="G83">
        <f t="shared" si="29"/>
        <v>0.70010128763798063</v>
      </c>
      <c r="H83">
        <f t="shared" si="30"/>
        <v>0.69643244794817971</v>
      </c>
    </row>
    <row r="84" spans="1:13" x14ac:dyDescent="0.25">
      <c r="A84" s="78"/>
      <c r="B84">
        <v>1</v>
      </c>
      <c r="C84">
        <f t="shared" si="25"/>
        <v>0.82669015562763637</v>
      </c>
      <c r="D84">
        <f t="shared" si="26"/>
        <v>0.58603546409532725</v>
      </c>
      <c r="E84">
        <f t="shared" si="27"/>
        <v>0.53987142752761286</v>
      </c>
      <c r="F84">
        <f t="shared" si="28"/>
        <v>0.51336178803087351</v>
      </c>
      <c r="G84">
        <f t="shared" si="29"/>
        <v>0.49944505748126433</v>
      </c>
      <c r="H84">
        <f t="shared" si="30"/>
        <v>0.49509181719556072</v>
      </c>
    </row>
    <row r="85" spans="1:13" x14ac:dyDescent="0.25">
      <c r="A85" s="78"/>
      <c r="B85">
        <v>1.5</v>
      </c>
      <c r="C85">
        <f t="shared" si="25"/>
        <v>0.67091998700426314</v>
      </c>
      <c r="D85">
        <f t="shared" si="26"/>
        <v>0.37697682554306583</v>
      </c>
      <c r="E85">
        <f t="shared" si="27"/>
        <v>0.3339941577112655</v>
      </c>
      <c r="F85">
        <f t="shared" si="28"/>
        <v>0.31076610693683987</v>
      </c>
      <c r="G85">
        <f t="shared" si="29"/>
        <v>0.29896741731464155</v>
      </c>
      <c r="H85">
        <f t="shared" si="30"/>
        <v>0.29533059749802504</v>
      </c>
    </row>
    <row r="86" spans="1:13" x14ac:dyDescent="0.25">
      <c r="A86" s="78"/>
      <c r="B86">
        <v>2</v>
      </c>
      <c r="C86">
        <f t="shared" si="25"/>
        <v>0.46564147535155032</v>
      </c>
      <c r="D86">
        <f t="shared" si="26"/>
        <v>0.20547827791382459</v>
      </c>
      <c r="E86">
        <f t="shared" si="27"/>
        <v>0.17650984483369725</v>
      </c>
      <c r="F86">
        <f t="shared" si="28"/>
        <v>0.16157711079212175</v>
      </c>
      <c r="G86">
        <f t="shared" si="29"/>
        <v>0.15417557255119624</v>
      </c>
      <c r="H86">
        <f t="shared" si="30"/>
        <v>0.15191839499118612</v>
      </c>
    </row>
    <row r="87" spans="1:13" x14ac:dyDescent="0.25">
      <c r="A87" s="78"/>
      <c r="B87">
        <v>2.5</v>
      </c>
      <c r="C87">
        <f t="shared" si="25"/>
        <v>0.27137629154503884</v>
      </c>
      <c r="D87">
        <f t="shared" si="26"/>
        <v>9.9535175137176524E-2</v>
      </c>
      <c r="E87">
        <f t="shared" si="27"/>
        <v>8.392498111938515E-2</v>
      </c>
      <c r="F87">
        <f t="shared" si="28"/>
        <v>7.6101086733035589E-2</v>
      </c>
      <c r="G87">
        <f t="shared" si="29"/>
        <v>7.2277500636841671E-2</v>
      </c>
      <c r="H87">
        <f t="shared" si="30"/>
        <v>7.111852063943401E-2</v>
      </c>
    </row>
    <row r="88" spans="1:13" x14ac:dyDescent="0.25">
      <c r="A88" s="78"/>
      <c r="B88">
        <v>3</v>
      </c>
      <c r="C88">
        <f t="shared" si="25"/>
        <v>0.13732933728408589</v>
      </c>
      <c r="D88">
        <f t="shared" si="26"/>
        <v>4.5113971593610934E-2</v>
      </c>
      <c r="E88">
        <f t="shared" si="27"/>
        <v>3.7681546318881876E-2</v>
      </c>
      <c r="F88">
        <f t="shared" si="28"/>
        <v>3.400864528117465E-2</v>
      </c>
      <c r="G88">
        <f t="shared" si="29"/>
        <v>3.2226163354389395E-2</v>
      </c>
      <c r="H88">
        <f t="shared" si="30"/>
        <v>3.1687476144915169E-2</v>
      </c>
    </row>
    <row r="89" spans="1:13" x14ac:dyDescent="0.25">
      <c r="A89" s="78"/>
      <c r="B89">
        <v>3.5</v>
      </c>
      <c r="C89">
        <f t="shared" si="25"/>
        <v>6.370598471360972E-2</v>
      </c>
      <c r="D89">
        <f t="shared" si="26"/>
        <v>1.9793687447987509E-2</v>
      </c>
      <c r="E89">
        <f t="shared" si="27"/>
        <v>1.6460812242425026E-2</v>
      </c>
      <c r="F89">
        <f t="shared" si="28"/>
        <v>1.4824477524087592E-2</v>
      </c>
      <c r="G89">
        <f t="shared" si="29"/>
        <v>1.4032881227855355E-2</v>
      </c>
      <c r="H89">
        <f t="shared" si="30"/>
        <v>1.3793975252896183E-2</v>
      </c>
    </row>
    <row r="90" spans="1:13" x14ac:dyDescent="0.25">
      <c r="A90" s="78"/>
      <c r="B90">
        <v>4</v>
      </c>
      <c r="C90">
        <f t="shared" si="25"/>
        <v>2.8259721690620784E-2</v>
      </c>
      <c r="D90">
        <f t="shared" si="26"/>
        <v>8.5571000651059881E-3</v>
      </c>
      <c r="E90">
        <f t="shared" si="27"/>
        <v>7.1025399122525311E-3</v>
      </c>
      <c r="F90">
        <f t="shared" si="28"/>
        <v>6.3904469195852215E-3</v>
      </c>
      <c r="G90">
        <f t="shared" si="29"/>
        <v>6.046446281283085E-3</v>
      </c>
      <c r="H90">
        <f t="shared" si="30"/>
        <v>5.9426876739685055E-3</v>
      </c>
    </row>
    <row r="91" spans="1:13" x14ac:dyDescent="0.25">
      <c r="A91" s="78"/>
      <c r="B91">
        <v>4.5</v>
      </c>
      <c r="C91">
        <f t="shared" si="25"/>
        <v>1.2277286965940548E-2</v>
      </c>
      <c r="D91">
        <f t="shared" si="26"/>
        <v>3.6754407805664265E-3</v>
      </c>
      <c r="E91">
        <f t="shared" si="27"/>
        <v>3.0481277645477887E-3</v>
      </c>
      <c r="F91">
        <f t="shared" si="28"/>
        <v>2.7414034346153206E-3</v>
      </c>
      <c r="G91">
        <f t="shared" si="29"/>
        <v>2.5933197708164859E-3</v>
      </c>
      <c r="H91">
        <f t="shared" si="30"/>
        <v>2.5486657780894222E-3</v>
      </c>
    </row>
    <row r="92" spans="1:13" x14ac:dyDescent="0.25">
      <c r="A92" s="78"/>
      <c r="B92">
        <v>5</v>
      </c>
      <c r="C92">
        <f t="shared" si="25"/>
        <v>5.2846457290661409E-3</v>
      </c>
      <c r="D92">
        <f t="shared" si="26"/>
        <v>1.574251286891156E-3</v>
      </c>
      <c r="E92">
        <f t="shared" si="27"/>
        <v>1.305093116311032E-3</v>
      </c>
      <c r="F92">
        <f t="shared" si="28"/>
        <v>1.1735588821864815E-3</v>
      </c>
      <c r="G92">
        <f t="shared" si="29"/>
        <v>1.1100719349377006E-3</v>
      </c>
      <c r="H92">
        <f t="shared" si="30"/>
        <v>1.0909298345207663E-3</v>
      </c>
    </row>
    <row r="94" spans="1:13" x14ac:dyDescent="0.25">
      <c r="C94" s="15">
        <v>1.1399999999999999</v>
      </c>
      <c r="D94" t="s">
        <v>102</v>
      </c>
      <c r="E94">
        <v>4.5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13</v>
      </c>
      <c r="M94" s="59" t="s">
        <v>109</v>
      </c>
    </row>
    <row r="95" spans="1:13" x14ac:dyDescent="0.25">
      <c r="A95" s="78" t="s">
        <v>101</v>
      </c>
      <c r="B95">
        <v>-5</v>
      </c>
      <c r="C95">
        <f>2.89*EXP(1.7*(B82-$B$34))/(1+EXP(1.7*(B82-$B$34)))^2</f>
        <v>7.392338872937725E-5</v>
      </c>
      <c r="D95">
        <f>2.89*EXP(1.7*(B82-$C$34))/(1+EXP(1.7*(B82-$C$34)))^2</f>
        <v>1.1810341981517241E-3</v>
      </c>
      <c r="E95">
        <f>2.89*EXP(1.7*(B82-$E$34))/(1+EXP(1.7*(B82-$E$34)))^2</f>
        <v>2.5773383000829149E-3</v>
      </c>
      <c r="F95">
        <f>2.89*EXP(1.7*(B82-$G$34))/(1+EXP(1.7*(B82-$G$34)))^2</f>
        <v>8.3699950921427325E-3</v>
      </c>
      <c r="G95">
        <f>2.89*EXP(1.7*(B82-$H$34))/(1+EXP(1.7*(B82-$H$34)))^2</f>
        <v>1.3569283691386647E-2</v>
      </c>
      <c r="H95">
        <f>2.89*EXP(1.7*(B82-$I$34))/(1+EXP(1.7*(B82-$I$34)))^2</f>
        <v>4.6723351237811205E-2</v>
      </c>
      <c r="I95">
        <f>2.89*EXP(1.7*(B82-$J$34))/(1+EXP(1.7*(B82-$J$34)))^2</f>
        <v>6.7561122616828395E-2</v>
      </c>
      <c r="J95">
        <f>2.89*EXP(1.7*(B82-$K$34))/(1+EXP(1.7*(B82-$K$34)))^2</f>
        <v>0.58488819862310526</v>
      </c>
      <c r="K95">
        <f>2.89*EXP(1.7*(B82-$L$34))/(1+EXP(1.7*(B82-$L$34)))^2</f>
        <v>0.72079072475639072</v>
      </c>
      <c r="L95">
        <f>2.89*EXP(1.7*(B82-$N$34))/(1+EXP(1.7*(B82-$N$34)))^2</f>
        <v>0.19145972887431134</v>
      </c>
      <c r="M95" s="59">
        <f>SUM(C95:L95)</f>
        <v>1.6371947007789405</v>
      </c>
    </row>
    <row r="96" spans="1:13" x14ac:dyDescent="0.25">
      <c r="A96" s="78"/>
      <c r="B96">
        <v>-4.5</v>
      </c>
      <c r="C96">
        <f t="shared" ref="C96:C115" si="31">2.89*EXP(1.7*(B83-$B$34))/(1+EXP(1.7*(B83-$B$34)))^2</f>
        <v>1.7294277080553844E-4</v>
      </c>
      <c r="D96">
        <f t="shared" ref="D96:D115" si="32">2.89*EXP(1.7*(B83-$C$34))/(1+EXP(1.7*(B83-$C$34)))^2</f>
        <v>2.7601786870097345E-3</v>
      </c>
      <c r="E96">
        <f t="shared" ref="E96:E115" si="33">2.89*EXP(1.7*(B83-$E$34))/(1+EXP(1.7*(B83-$E$34)))^2</f>
        <v>6.0156659971110568E-3</v>
      </c>
      <c r="F96">
        <f t="shared" ref="F96:F115" si="34">2.89*EXP(1.7*(B83-$G$34))/(1+EXP(1.7*(B83-$G$34)))^2</f>
        <v>1.9431317064546365E-2</v>
      </c>
      <c r="G96">
        <f t="shared" ref="G96:G115" si="35">2.89*EXP(1.7*(B83-$H$34))/(1+EXP(1.7*(B83-$H$34)))^2</f>
        <v>3.1349830710426352E-2</v>
      </c>
      <c r="H96">
        <f t="shared" ref="H96:H115" si="36">2.89*EXP(1.7*(B83-$I$34))/(1+EXP(1.7*(B83-$I$34)))^2</f>
        <v>0.10465625659627448</v>
      </c>
      <c r="I96">
        <f t="shared" ref="I96:I115" si="37">2.89*EXP(1.7*(B83-$J$34))/(1+EXP(1.7*(B83-$J$34)))^2</f>
        <v>0.14839362837620018</v>
      </c>
      <c r="J96">
        <f t="shared" ref="J96:J115" si="38">2.89*EXP(1.7*(B83-$K$34))/(1+EXP(1.7*(B83-$K$34)))^2</f>
        <v>0.72117778655383269</v>
      </c>
      <c r="K96">
        <f t="shared" ref="K96:K115" si="39">2.89*EXP(1.7*(B83-$L$34))/(1+EXP(1.7*(B83-$L$34)))^2</f>
        <v>0.5818816617184891</v>
      </c>
      <c r="L96">
        <f t="shared" ref="L96:L115" si="40">2.89*EXP(1.7*(B83-$N$34))/(1+EXP(1.7*(B83-$N$34)))^2</f>
        <v>8.8951138107393912E-2</v>
      </c>
      <c r="M96" s="59">
        <f t="shared" ref="M96:M115" si="41">SUM(C96:L96)</f>
        <v>1.7047904065820896</v>
      </c>
    </row>
    <row r="97" spans="1:13" x14ac:dyDescent="0.25">
      <c r="A97" s="78"/>
      <c r="B97">
        <v>-4</v>
      </c>
      <c r="C97">
        <f t="shared" si="31"/>
        <v>4.0456013816057271E-4</v>
      </c>
      <c r="D97">
        <f t="shared" si="32"/>
        <v>6.4413340669175591E-3</v>
      </c>
      <c r="E97">
        <f t="shared" si="33"/>
        <v>1.3996203736502448E-2</v>
      </c>
      <c r="F97">
        <f t="shared" si="34"/>
        <v>4.4648932959967171E-2</v>
      </c>
      <c r="G97">
        <f t="shared" si="35"/>
        <v>7.1238699449872669E-2</v>
      </c>
      <c r="H97">
        <f t="shared" si="36"/>
        <v>0.22192077004423372</v>
      </c>
      <c r="I97">
        <f t="shared" si="37"/>
        <v>0.30170289618850582</v>
      </c>
      <c r="J97">
        <f t="shared" si="38"/>
        <v>0.6264494865547916</v>
      </c>
      <c r="K97">
        <f t="shared" si="39"/>
        <v>0.35246455081552053</v>
      </c>
      <c r="L97">
        <f t="shared" si="40"/>
        <v>3.9441833105702213E-2</v>
      </c>
      <c r="M97" s="59">
        <f t="shared" si="41"/>
        <v>1.6787092670601744</v>
      </c>
    </row>
    <row r="98" spans="1:13" x14ac:dyDescent="0.25">
      <c r="A98" s="78"/>
      <c r="B98">
        <v>-3.5</v>
      </c>
      <c r="C98">
        <f t="shared" si="31"/>
        <v>9.4617289514099085E-4</v>
      </c>
      <c r="D98">
        <f t="shared" si="32"/>
        <v>1.4980652501539023E-2</v>
      </c>
      <c r="E98">
        <f t="shared" si="33"/>
        <v>3.2323329245500056E-2</v>
      </c>
      <c r="F98">
        <f t="shared" si="34"/>
        <v>0.10020446353494697</v>
      </c>
      <c r="G98">
        <f t="shared" si="35"/>
        <v>0.15592893511847458</v>
      </c>
      <c r="H98">
        <f t="shared" si="36"/>
        <v>0.41968081992787754</v>
      </c>
      <c r="I98">
        <f t="shared" si="37"/>
        <v>0.52581581892594853</v>
      </c>
      <c r="J98">
        <f t="shared" si="38"/>
        <v>0.40006470227651192</v>
      </c>
      <c r="K98">
        <f t="shared" si="39"/>
        <v>0.17853288263880313</v>
      </c>
      <c r="L98">
        <f t="shared" si="40"/>
        <v>1.7128408324249077E-2</v>
      </c>
      <c r="M98" s="59">
        <f t="shared" si="41"/>
        <v>1.8456061853889918</v>
      </c>
    </row>
    <row r="99" spans="1:13" x14ac:dyDescent="0.25">
      <c r="A99" s="78"/>
      <c r="B99">
        <v>-3</v>
      </c>
      <c r="C99">
        <f t="shared" si="31"/>
        <v>2.2117692353601642E-3</v>
      </c>
      <c r="D99">
        <f t="shared" si="32"/>
        <v>3.4565181421114609E-2</v>
      </c>
      <c r="E99">
        <f t="shared" si="33"/>
        <v>7.3384082849884721E-2</v>
      </c>
      <c r="F99">
        <f t="shared" si="34"/>
        <v>0.2133849308489304</v>
      </c>
      <c r="G99">
        <f t="shared" si="35"/>
        <v>0.31471215430254673</v>
      </c>
      <c r="H99">
        <f t="shared" si="36"/>
        <v>0.64254897699492386</v>
      </c>
      <c r="I99">
        <f t="shared" si="37"/>
        <v>0.70568705598623105</v>
      </c>
      <c r="J99">
        <f t="shared" si="38"/>
        <v>0.20879445738575483</v>
      </c>
      <c r="K99">
        <f t="shared" si="39"/>
        <v>8.2434194853097165E-2</v>
      </c>
      <c r="L99">
        <f t="shared" si="40"/>
        <v>7.3711811606137542E-3</v>
      </c>
      <c r="M99" s="59">
        <f t="shared" si="41"/>
        <v>2.2850939850384573</v>
      </c>
    </row>
    <row r="100" spans="1:13" x14ac:dyDescent="0.25">
      <c r="A100" s="78"/>
      <c r="B100">
        <v>-2.5</v>
      </c>
      <c r="C100">
        <f t="shared" si="31"/>
        <v>5.1641562118062709E-3</v>
      </c>
      <c r="D100">
        <f t="shared" si="32"/>
        <v>7.8309529772638234E-2</v>
      </c>
      <c r="E100">
        <f t="shared" si="33"/>
        <v>0.16029955647351463</v>
      </c>
      <c r="F100">
        <f t="shared" si="34"/>
        <v>0.40699514176382651</v>
      </c>
      <c r="G100">
        <f t="shared" si="35"/>
        <v>0.54102569643404652</v>
      </c>
      <c r="H100">
        <f t="shared" si="36"/>
        <v>0.7179880170956886</v>
      </c>
      <c r="I100">
        <f t="shared" si="37"/>
        <v>0.67184261851848226</v>
      </c>
      <c r="J100">
        <f t="shared" si="38"/>
        <v>9.7826977965636636E-2</v>
      </c>
      <c r="K100">
        <f t="shared" si="39"/>
        <v>3.6449963898645389E-2</v>
      </c>
      <c r="L100">
        <f t="shared" si="40"/>
        <v>3.1597990803109858E-3</v>
      </c>
      <c r="M100" s="59">
        <f t="shared" si="41"/>
        <v>2.7190614572145959</v>
      </c>
    </row>
    <row r="101" spans="1:13" x14ac:dyDescent="0.25">
      <c r="A101" s="78"/>
      <c r="B101">
        <v>-2</v>
      </c>
      <c r="C101">
        <f t="shared" si="31"/>
        <v>1.2024560117535117E-2</v>
      </c>
      <c r="D101">
        <f t="shared" si="32"/>
        <v>0.17026365451582021</v>
      </c>
      <c r="E101">
        <f t="shared" si="33"/>
        <v>0.32216015164796369</v>
      </c>
      <c r="F101">
        <f t="shared" si="34"/>
        <v>0.63228966279490839</v>
      </c>
      <c r="G101">
        <f t="shared" si="35"/>
        <v>0.7111725606889967</v>
      </c>
      <c r="H101">
        <f t="shared" si="36"/>
        <v>0.56600443404541756</v>
      </c>
      <c r="I101">
        <f t="shared" si="37"/>
        <v>0.46067691597756388</v>
      </c>
      <c r="J101">
        <f t="shared" si="38"/>
        <v>4.3544476755143183E-2</v>
      </c>
      <c r="K101">
        <f t="shared" si="39"/>
        <v>1.5809713794438733E-2</v>
      </c>
      <c r="L101">
        <f t="shared" si="40"/>
        <v>1.352239743602598E-3</v>
      </c>
      <c r="M101" s="59">
        <f t="shared" si="41"/>
        <v>2.9352983700813899</v>
      </c>
    </row>
    <row r="102" spans="1:13" x14ac:dyDescent="0.25">
      <c r="A102" s="78"/>
      <c r="B102">
        <v>-1.5</v>
      </c>
      <c r="C102">
        <f t="shared" si="31"/>
        <v>2.7820907608907555E-2</v>
      </c>
      <c r="D102">
        <f t="shared" si="32"/>
        <v>0.3388736076572072</v>
      </c>
      <c r="E102">
        <f t="shared" si="33"/>
        <v>0.54947210091987941</v>
      </c>
      <c r="F102">
        <f t="shared" si="34"/>
        <v>0.72026070476735959</v>
      </c>
      <c r="G102">
        <f t="shared" si="35"/>
        <v>0.66152233184886222</v>
      </c>
      <c r="H102">
        <f t="shared" si="36"/>
        <v>0.33725175691836368</v>
      </c>
      <c r="I102">
        <f t="shared" si="37"/>
        <v>0.25080065935122847</v>
      </c>
      <c r="J102">
        <f t="shared" si="38"/>
        <v>1.8942021609521666E-2</v>
      </c>
      <c r="K102">
        <f t="shared" si="39"/>
        <v>6.8000759488224174E-3</v>
      </c>
      <c r="L102">
        <f t="shared" si="40"/>
        <v>5.7827741912621126E-4</v>
      </c>
      <c r="M102" s="59">
        <f t="shared" si="41"/>
        <v>2.9123224440492788</v>
      </c>
    </row>
    <row r="103" spans="1:13" x14ac:dyDescent="0.25">
      <c r="A103" s="78"/>
      <c r="B103">
        <v>-1</v>
      </c>
      <c r="C103">
        <f t="shared" si="31"/>
        <v>6.3428306318333919E-2</v>
      </c>
      <c r="D103">
        <f t="shared" si="32"/>
        <v>0.56773477055373756</v>
      </c>
      <c r="E103">
        <f t="shared" si="33"/>
        <v>0.71379110796475254</v>
      </c>
      <c r="F103">
        <f t="shared" si="34"/>
        <v>0.57824923909537973</v>
      </c>
      <c r="G103">
        <f t="shared" si="35"/>
        <v>0.44525526345731542</v>
      </c>
      <c r="H103">
        <f t="shared" si="36"/>
        <v>0.16928702563586839</v>
      </c>
      <c r="I103">
        <f t="shared" si="37"/>
        <v>0.12002848895181385</v>
      </c>
      <c r="J103">
        <f t="shared" si="38"/>
        <v>8.1576228178385519E-3</v>
      </c>
      <c r="K103">
        <f t="shared" si="39"/>
        <v>2.9143200241170631E-3</v>
      </c>
      <c r="L103">
        <f t="shared" si="40"/>
        <v>2.4722106104838602E-4</v>
      </c>
      <c r="M103" s="59">
        <f t="shared" si="41"/>
        <v>2.669093365880205</v>
      </c>
    </row>
    <row r="104" spans="1:13" x14ac:dyDescent="0.25">
      <c r="A104" s="78"/>
      <c r="B104">
        <v>-0.5</v>
      </c>
      <c r="C104">
        <f t="shared" si="31"/>
        <v>0.13986011473837259</v>
      </c>
      <c r="D104">
        <f t="shared" si="32"/>
        <v>0.71835355943226786</v>
      </c>
      <c r="E104">
        <f t="shared" si="33"/>
        <v>0.65539234368308308</v>
      </c>
      <c r="F104">
        <f t="shared" si="34"/>
        <v>0.34891641615537761</v>
      </c>
      <c r="G104">
        <f t="shared" si="35"/>
        <v>0.23969042511566083</v>
      </c>
      <c r="H104">
        <f t="shared" si="36"/>
        <v>7.7824624341345988E-2</v>
      </c>
      <c r="I104">
        <f t="shared" si="37"/>
        <v>5.3951091478074996E-2</v>
      </c>
      <c r="J104">
        <f t="shared" si="38"/>
        <v>3.4980199887998894E-3</v>
      </c>
      <c r="K104">
        <f t="shared" si="39"/>
        <v>1.2470650528186946E-3</v>
      </c>
      <c r="L104">
        <f t="shared" si="40"/>
        <v>1.0567632588052826E-4</v>
      </c>
      <c r="M104" s="59">
        <f t="shared" si="41"/>
        <v>2.2388393363116825</v>
      </c>
    </row>
    <row r="105" spans="1:13" x14ac:dyDescent="0.25">
      <c r="A105" s="78"/>
      <c r="B105">
        <v>0</v>
      </c>
      <c r="C105">
        <f t="shared" si="31"/>
        <v>0.28671162915718557</v>
      </c>
      <c r="D105">
        <f t="shared" si="32"/>
        <v>0.64113856417198933</v>
      </c>
      <c r="E105">
        <f t="shared" si="33"/>
        <v>0.4366461122934655</v>
      </c>
      <c r="F105">
        <f t="shared" si="34"/>
        <v>0.17635917898277767</v>
      </c>
      <c r="G105">
        <f t="shared" si="35"/>
        <v>0.11405663967927337</v>
      </c>
      <c r="H105">
        <f t="shared" si="36"/>
        <v>3.4344047142013952E-2</v>
      </c>
      <c r="I105">
        <f t="shared" si="37"/>
        <v>2.357037240711941E-2</v>
      </c>
      <c r="J105">
        <f t="shared" si="38"/>
        <v>1.4971830174238452E-3</v>
      </c>
      <c r="K105">
        <f t="shared" si="39"/>
        <v>5.3327782665639359E-4</v>
      </c>
      <c r="L105">
        <f t="shared" si="40"/>
        <v>4.5169531136769854E-5</v>
      </c>
      <c r="M105" s="59">
        <f t="shared" si="41"/>
        <v>1.7149021742090418</v>
      </c>
    </row>
    <row r="106" spans="1:13" x14ac:dyDescent="0.25">
      <c r="A106" s="78"/>
      <c r="B106">
        <v>0.5</v>
      </c>
      <c r="C106">
        <f t="shared" si="31"/>
        <v>7.392338872937725E-5</v>
      </c>
      <c r="D106">
        <f t="shared" si="32"/>
        <v>1.1810341981517241E-3</v>
      </c>
      <c r="E106">
        <f t="shared" si="33"/>
        <v>2.5773383000829149E-3</v>
      </c>
      <c r="F106">
        <f t="shared" si="34"/>
        <v>8.3699950921427325E-3</v>
      </c>
      <c r="G106">
        <f t="shared" si="35"/>
        <v>1.3569283691386647E-2</v>
      </c>
      <c r="H106">
        <f t="shared" si="36"/>
        <v>4.6723351237811205E-2</v>
      </c>
      <c r="I106">
        <f t="shared" si="37"/>
        <v>6.7561122616828395E-2</v>
      </c>
      <c r="J106">
        <f t="shared" si="38"/>
        <v>0.58488819862310526</v>
      </c>
      <c r="K106">
        <f t="shared" si="39"/>
        <v>0.72079072475639072</v>
      </c>
      <c r="L106">
        <f t="shared" si="40"/>
        <v>0.19145972887431134</v>
      </c>
      <c r="M106" s="59">
        <f t="shared" si="41"/>
        <v>1.6371947007789405</v>
      </c>
    </row>
    <row r="107" spans="1:13" x14ac:dyDescent="0.25">
      <c r="A107" s="78"/>
      <c r="B107">
        <v>1</v>
      </c>
      <c r="C107">
        <f t="shared" si="31"/>
        <v>7.392338872937725E-5</v>
      </c>
      <c r="D107">
        <f t="shared" si="32"/>
        <v>1.1810341981517241E-3</v>
      </c>
      <c r="E107">
        <f t="shared" si="33"/>
        <v>2.5773383000829149E-3</v>
      </c>
      <c r="F107">
        <f t="shared" si="34"/>
        <v>8.3699950921427325E-3</v>
      </c>
      <c r="G107">
        <f t="shared" si="35"/>
        <v>1.3569283691386647E-2</v>
      </c>
      <c r="H107">
        <f t="shared" si="36"/>
        <v>4.6723351237811205E-2</v>
      </c>
      <c r="I107">
        <f t="shared" si="37"/>
        <v>6.7561122616828395E-2</v>
      </c>
      <c r="J107">
        <f t="shared" si="38"/>
        <v>0.58488819862310526</v>
      </c>
      <c r="K107">
        <f t="shared" si="39"/>
        <v>0.72079072475639072</v>
      </c>
      <c r="L107">
        <f t="shared" si="40"/>
        <v>0.19145972887431134</v>
      </c>
      <c r="M107" s="59">
        <f t="shared" si="41"/>
        <v>1.6371947007789405</v>
      </c>
    </row>
    <row r="108" spans="1:13" x14ac:dyDescent="0.25">
      <c r="A108" s="78"/>
      <c r="B108">
        <v>1.5</v>
      </c>
      <c r="C108">
        <f t="shared" si="31"/>
        <v>1.5041840701083296E-8</v>
      </c>
      <c r="D108">
        <f t="shared" si="32"/>
        <v>2.4049966856675179E-7</v>
      </c>
      <c r="E108">
        <f t="shared" si="33"/>
        <v>5.2534406509359105E-7</v>
      </c>
      <c r="F108">
        <f t="shared" si="34"/>
        <v>1.7129638277540845E-6</v>
      </c>
      <c r="G108">
        <f t="shared" si="35"/>
        <v>2.7871494724088711E-6</v>
      </c>
      <c r="H108">
        <f t="shared" si="36"/>
        <v>9.8270679064239846E-6</v>
      </c>
      <c r="I108">
        <f t="shared" si="37"/>
        <v>1.4429336816103639E-5</v>
      </c>
      <c r="J108">
        <f t="shared" si="38"/>
        <v>2.3067202915790907E-4</v>
      </c>
      <c r="K108">
        <f t="shared" si="39"/>
        <v>6.4785955186863432E-4</v>
      </c>
      <c r="L108">
        <f t="shared" si="40"/>
        <v>7.6143484270401879E-3</v>
      </c>
      <c r="M108" s="59">
        <f t="shared" si="41"/>
        <v>8.5224174116637838E-3</v>
      </c>
    </row>
    <row r="109" spans="1:13" x14ac:dyDescent="0.25">
      <c r="A109" s="78"/>
      <c r="B109">
        <v>2</v>
      </c>
      <c r="C109">
        <f t="shared" si="31"/>
        <v>3.5192594752695499E-8</v>
      </c>
      <c r="D109">
        <f t="shared" si="32"/>
        <v>5.6268416699247579E-7</v>
      </c>
      <c r="E109">
        <f t="shared" si="33"/>
        <v>1.2291189894416125E-6</v>
      </c>
      <c r="F109">
        <f t="shared" si="34"/>
        <v>4.0077240625001738E-6</v>
      </c>
      <c r="G109">
        <f t="shared" si="35"/>
        <v>6.5209286392408605E-6</v>
      </c>
      <c r="H109">
        <f t="shared" si="36"/>
        <v>2.2991659022190942E-5</v>
      </c>
      <c r="I109">
        <f t="shared" si="37"/>
        <v>3.3759100847391269E-5</v>
      </c>
      <c r="J109">
        <f t="shared" si="38"/>
        <v>5.3957568103686464E-4</v>
      </c>
      <c r="K109">
        <f t="shared" si="39"/>
        <v>1.514852362201906E-3</v>
      </c>
      <c r="L109">
        <f t="shared" si="40"/>
        <v>1.7689460663531102E-2</v>
      </c>
      <c r="M109" s="59">
        <f t="shared" si="41"/>
        <v>1.9812995115092383E-2</v>
      </c>
    </row>
    <row r="110" spans="1:13" x14ac:dyDescent="0.25">
      <c r="A110" s="78"/>
      <c r="B110">
        <v>2.5</v>
      </c>
      <c r="C110">
        <f t="shared" si="31"/>
        <v>8.2338240837822023E-8</v>
      </c>
      <c r="D110">
        <f t="shared" si="32"/>
        <v>1.3164815531771245E-6</v>
      </c>
      <c r="E110">
        <f t="shared" si="33"/>
        <v>2.8757010974101036E-6</v>
      </c>
      <c r="F110">
        <f t="shared" si="34"/>
        <v>9.3766241470460326E-6</v>
      </c>
      <c r="G110">
        <f t="shared" si="35"/>
        <v>1.5256577928507626E-5</v>
      </c>
      <c r="H110">
        <f t="shared" si="36"/>
        <v>5.3791216057144019E-5</v>
      </c>
      <c r="I110">
        <f t="shared" si="37"/>
        <v>7.8981902016073618E-5</v>
      </c>
      <c r="J110">
        <f t="shared" si="38"/>
        <v>1.2617851564362599E-3</v>
      </c>
      <c r="K110">
        <f t="shared" si="39"/>
        <v>3.5392446674790746E-3</v>
      </c>
      <c r="L110">
        <f t="shared" si="40"/>
        <v>4.0712507203062701E-2</v>
      </c>
      <c r="M110" s="59">
        <f t="shared" si="41"/>
        <v>4.5675217868018231E-2</v>
      </c>
    </row>
    <row r="111" spans="1:13" x14ac:dyDescent="0.25">
      <c r="A111" s="78"/>
      <c r="B111">
        <v>3</v>
      </c>
      <c r="C111">
        <f t="shared" si="31"/>
        <v>1.9264239126396498E-7</v>
      </c>
      <c r="D111">
        <f t="shared" si="32"/>
        <v>3.0800981622513755E-6</v>
      </c>
      <c r="E111">
        <f t="shared" si="33"/>
        <v>6.728107082221323E-6</v>
      </c>
      <c r="F111">
        <f t="shared" si="34"/>
        <v>2.1937798461317582E-5</v>
      </c>
      <c r="G111">
        <f t="shared" si="35"/>
        <v>3.5694499645581291E-5</v>
      </c>
      <c r="H111">
        <f t="shared" si="36"/>
        <v>1.2584617324548592E-4</v>
      </c>
      <c r="I111">
        <f t="shared" si="37"/>
        <v>1.8477622784436644E-4</v>
      </c>
      <c r="J111">
        <f t="shared" si="38"/>
        <v>2.9486798160358657E-3</v>
      </c>
      <c r="K111">
        <f t="shared" si="39"/>
        <v>8.2534458991681946E-3</v>
      </c>
      <c r="L111">
        <f t="shared" si="40"/>
        <v>9.1707653464831645E-2</v>
      </c>
      <c r="M111" s="59">
        <f t="shared" si="41"/>
        <v>0.10328803472686819</v>
      </c>
    </row>
    <row r="112" spans="1:13" x14ac:dyDescent="0.25">
      <c r="A112" s="78"/>
      <c r="B112">
        <v>3.5</v>
      </c>
      <c r="C112">
        <f t="shared" si="31"/>
        <v>4.5071508377182612E-7</v>
      </c>
      <c r="D112">
        <f t="shared" si="32"/>
        <v>7.20632139101617E-6</v>
      </c>
      <c r="E112">
        <f t="shared" si="33"/>
        <v>1.5741296366533223E-5</v>
      </c>
      <c r="F112">
        <f t="shared" si="34"/>
        <v>5.132565721626159E-5</v>
      </c>
      <c r="G112">
        <f t="shared" si="35"/>
        <v>8.3509760160019013E-5</v>
      </c>
      <c r="H112">
        <f t="shared" si="36"/>
        <v>2.9440125250808547E-4</v>
      </c>
      <c r="I112">
        <f t="shared" si="37"/>
        <v>4.3223706775898113E-4</v>
      </c>
      <c r="J112">
        <f t="shared" si="38"/>
        <v>6.8800294360403039E-3</v>
      </c>
      <c r="K112">
        <f t="shared" si="39"/>
        <v>1.9162817373846706E-2</v>
      </c>
      <c r="L112">
        <f t="shared" si="40"/>
        <v>0.19687665311807842</v>
      </c>
      <c r="M112" s="59">
        <f t="shared" si="41"/>
        <v>0.2238043719984501</v>
      </c>
    </row>
    <row r="113" spans="1:13" x14ac:dyDescent="0.25">
      <c r="A113" s="78"/>
      <c r="B113">
        <v>4</v>
      </c>
      <c r="C113">
        <f t="shared" si="31"/>
        <v>1.0545136862294258E-6</v>
      </c>
      <c r="D113">
        <f t="shared" si="32"/>
        <v>1.6860134514821439E-5</v>
      </c>
      <c r="E113">
        <f t="shared" si="33"/>
        <v>3.6828537022701502E-5</v>
      </c>
      <c r="F113">
        <f t="shared" si="34"/>
        <v>1.2007819841054263E-4</v>
      </c>
      <c r="G113">
        <f t="shared" si="35"/>
        <v>1.9536822109780225E-4</v>
      </c>
      <c r="H113">
        <f t="shared" si="36"/>
        <v>6.8860698545304786E-4</v>
      </c>
      <c r="I113">
        <f t="shared" si="37"/>
        <v>1.010876911837979E-3</v>
      </c>
      <c r="J113">
        <f t="shared" si="38"/>
        <v>1.5994412715904367E-2</v>
      </c>
      <c r="K113">
        <f t="shared" si="39"/>
        <v>4.4042991363232212E-2</v>
      </c>
      <c r="L113">
        <f t="shared" si="40"/>
        <v>0.38171653293783109</v>
      </c>
      <c r="M113" s="59">
        <f t="shared" si="41"/>
        <v>0.44382361051899077</v>
      </c>
    </row>
    <row r="114" spans="1:13" x14ac:dyDescent="0.25">
      <c r="A114" s="78"/>
      <c r="B114">
        <v>4.5</v>
      </c>
      <c r="C114">
        <f t="shared" si="31"/>
        <v>2.4671872143008388E-6</v>
      </c>
      <c r="D114">
        <f t="shared" si="32"/>
        <v>3.9446144056576382E-5</v>
      </c>
      <c r="E114">
        <f t="shared" si="33"/>
        <v>8.6162828750439835E-5</v>
      </c>
      <c r="F114">
        <f t="shared" si="34"/>
        <v>2.8090930493430418E-4</v>
      </c>
      <c r="G114">
        <f t="shared" si="35"/>
        <v>4.570098585824042E-4</v>
      </c>
      <c r="H114">
        <f t="shared" si="36"/>
        <v>1.6100688861666328E-3</v>
      </c>
      <c r="I114">
        <f t="shared" si="37"/>
        <v>2.3628792584673227E-3</v>
      </c>
      <c r="J114">
        <f t="shared" si="38"/>
        <v>3.6869457597922581E-2</v>
      </c>
      <c r="K114">
        <f t="shared" si="39"/>
        <v>9.8900721849382825E-2</v>
      </c>
      <c r="L114">
        <f t="shared" si="40"/>
        <v>0.6101894086333175</v>
      </c>
      <c r="M114" s="59">
        <f t="shared" si="41"/>
        <v>0.75079853154879483</v>
      </c>
    </row>
    <row r="115" spans="1:13" x14ac:dyDescent="0.25">
      <c r="A115" s="78"/>
      <c r="B115">
        <v>5</v>
      </c>
      <c r="C115">
        <f t="shared" si="31"/>
        <v>5.772333595929283E-6</v>
      </c>
      <c r="D115">
        <f t="shared" si="32"/>
        <v>9.228667174594014E-5</v>
      </c>
      <c r="E115">
        <f t="shared" si="33"/>
        <v>2.0157448830507042E-4</v>
      </c>
      <c r="F115">
        <f t="shared" si="34"/>
        <v>6.5705742666932808E-4</v>
      </c>
      <c r="G115">
        <f t="shared" si="35"/>
        <v>1.0687887223967852E-3</v>
      </c>
      <c r="H115">
        <f t="shared" si="36"/>
        <v>3.7613728430330056E-3</v>
      </c>
      <c r="I115">
        <f t="shared" si="37"/>
        <v>5.5162026746244991E-3</v>
      </c>
      <c r="J115">
        <f t="shared" si="38"/>
        <v>8.3350195723690138E-2</v>
      </c>
      <c r="K115">
        <f t="shared" si="39"/>
        <v>0.21087040804076057</v>
      </c>
      <c r="L115">
        <f t="shared" si="40"/>
        <v>0.72245193511629435</v>
      </c>
      <c r="M115" s="59">
        <f t="shared" si="41"/>
        <v>1.0279755940411155</v>
      </c>
    </row>
  </sheetData>
  <mergeCells count="7">
    <mergeCell ref="A95:A115"/>
    <mergeCell ref="B43:H43"/>
    <mergeCell ref="C44:H44"/>
    <mergeCell ref="A46:A66"/>
    <mergeCell ref="B69:H69"/>
    <mergeCell ref="C70:I70"/>
    <mergeCell ref="A72:A92"/>
  </mergeCells>
  <conditionalFormatting sqref="B2:O26">
    <cfRule type="cellIs" dxfId="0" priority="1" operator="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исходная матрица</vt:lpstr>
      <vt:lpstr>ЛР1</vt:lpstr>
      <vt:lpstr>ЛР2</vt:lpstr>
      <vt:lpstr>Ковариация</vt:lpstr>
      <vt:lpstr>Корреляция</vt:lpstr>
      <vt:lpstr>ЛР3</vt:lpstr>
      <vt:lpstr>ЛР4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555</dc:creator>
  <cp:lastModifiedBy>BSA</cp:lastModifiedBy>
  <dcterms:created xsi:type="dcterms:W3CDTF">2020-11-28T10:57:06Z</dcterms:created>
  <dcterms:modified xsi:type="dcterms:W3CDTF">2020-12-14T20:49:07Z</dcterms:modified>
</cp:coreProperties>
</file>