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65" activeTab="6"/>
  </bookViews>
  <sheets>
    <sheet name="Вариант14" sheetId="1" r:id="rId1"/>
    <sheet name="ЛР1" sheetId="2" r:id="rId2"/>
    <sheet name="ЛР2" sheetId="3" r:id="rId3"/>
    <sheet name="Ковариация" sheetId="4" r:id="rId4"/>
    <sheet name="Корреляция" sheetId="5" r:id="rId5"/>
    <sheet name="ЛР3" sheetId="6" r:id="rId6"/>
    <sheet name="ЛР4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5" i="3" l="1"/>
  <c r="F37" i="3" s="1"/>
  <c r="D37" i="3" a="1"/>
  <c r="D37" i="3" s="1"/>
  <c r="E37" i="3" a="1"/>
  <c r="E37" i="3"/>
  <c r="G37" i="3" a="1"/>
  <c r="G37" i="3"/>
  <c r="H37" i="3" a="1"/>
  <c r="H37" i="3" s="1"/>
  <c r="I37" i="3" a="1"/>
  <c r="I37" i="3"/>
  <c r="J37" i="3" a="1"/>
  <c r="J37" i="3" s="1"/>
  <c r="K37" i="3" a="1"/>
  <c r="K37" i="3"/>
  <c r="L37" i="3" a="1"/>
  <c r="L37" i="3" s="1"/>
  <c r="M37" i="3" a="1"/>
  <c r="M37" i="3"/>
  <c r="N37" i="3" a="1"/>
  <c r="N37" i="3" s="1"/>
  <c r="O37" i="3" a="1"/>
  <c r="O37" i="3"/>
  <c r="P37" i="3" a="1"/>
  <c r="P37" i="3" s="1"/>
  <c r="C37" i="3" a="1"/>
  <c r="C37" i="3" s="1"/>
  <c r="D36" i="3" a="1"/>
  <c r="D36" i="3" s="1"/>
  <c r="E36" i="3" a="1"/>
  <c r="E36" i="3"/>
  <c r="F36" i="3" a="1"/>
  <c r="F36" i="3" s="1"/>
  <c r="G36" i="3" a="1"/>
  <c r="G36" i="3"/>
  <c r="H36" i="3" a="1"/>
  <c r="H36" i="3" s="1"/>
  <c r="I36" i="3" a="1"/>
  <c r="I36" i="3"/>
  <c r="J36" i="3" a="1"/>
  <c r="J36" i="3" s="1"/>
  <c r="K36" i="3" a="1"/>
  <c r="K36" i="3"/>
  <c r="L36" i="3" a="1"/>
  <c r="L36" i="3" s="1"/>
  <c r="M36" i="3" a="1"/>
  <c r="M36" i="3"/>
  <c r="N36" i="3" a="1"/>
  <c r="N36" i="3" s="1"/>
  <c r="O36" i="3" a="1"/>
  <c r="O36" i="3"/>
  <c r="P36" i="3" a="1"/>
  <c r="P36" i="3" s="1"/>
  <c r="C36" i="3" a="1"/>
  <c r="C36" i="3" s="1"/>
  <c r="D35" i="3" a="1"/>
  <c r="D35" i="3" s="1"/>
  <c r="E35" i="3" a="1"/>
  <c r="E35" i="3"/>
  <c r="G35" i="3" a="1"/>
  <c r="G35" i="3"/>
  <c r="H35" i="3" a="1"/>
  <c r="H35" i="3" s="1"/>
  <c r="I35" i="3" a="1"/>
  <c r="I35" i="3"/>
  <c r="J35" i="3" a="1"/>
  <c r="J35" i="3" s="1"/>
  <c r="K35" i="3" a="1"/>
  <c r="K35" i="3"/>
  <c r="L35" i="3" a="1"/>
  <c r="L35" i="3" s="1"/>
  <c r="M35" i="3" a="1"/>
  <c r="M35" i="3"/>
  <c r="N35" i="3" a="1"/>
  <c r="N35" i="3" s="1"/>
  <c r="O35" i="3" a="1"/>
  <c r="O35" i="3"/>
  <c r="P35" i="3" a="1"/>
  <c r="P35" i="3" s="1"/>
  <c r="C35" i="3" a="1"/>
  <c r="C35" i="3" s="1"/>
  <c r="D34" i="3" a="1"/>
  <c r="D34" i="3" s="1"/>
  <c r="E34" i="3" a="1"/>
  <c r="E34" i="3"/>
  <c r="F34" i="3" a="1"/>
  <c r="F34" i="3" s="1"/>
  <c r="G34" i="3" a="1"/>
  <c r="G34" i="3"/>
  <c r="H34" i="3" a="1"/>
  <c r="H34" i="3" s="1"/>
  <c r="I34" i="3" a="1"/>
  <c r="I34" i="3"/>
  <c r="J34" i="3" a="1"/>
  <c r="J34" i="3" s="1"/>
  <c r="K34" i="3" a="1"/>
  <c r="K34" i="3"/>
  <c r="L34" i="3" a="1"/>
  <c r="L34" i="3" s="1"/>
  <c r="M34" i="3" a="1"/>
  <c r="M34" i="3"/>
  <c r="N34" i="3" a="1"/>
  <c r="N34" i="3" s="1"/>
  <c r="O34" i="3" a="1"/>
  <c r="O34" i="3"/>
  <c r="P34" i="3" a="1"/>
  <c r="P34" i="3" s="1"/>
  <c r="C34" i="3" a="1"/>
  <c r="C34" i="3" s="1"/>
  <c r="D33" i="3" a="1"/>
  <c r="D33" i="3" s="1"/>
  <c r="E33" i="3" a="1"/>
  <c r="E33" i="3"/>
  <c r="F33" i="3" a="1"/>
  <c r="F33" i="3" s="1"/>
  <c r="G33" i="3" a="1"/>
  <c r="G33" i="3"/>
  <c r="H33" i="3" a="1"/>
  <c r="H33" i="3" s="1"/>
  <c r="I33" i="3" a="1"/>
  <c r="I33" i="3"/>
  <c r="J33" i="3" a="1"/>
  <c r="J33" i="3" s="1"/>
  <c r="K33" i="3" a="1"/>
  <c r="K33" i="3"/>
  <c r="L33" i="3" a="1"/>
  <c r="L33" i="3" s="1"/>
  <c r="M33" i="3" a="1"/>
  <c r="M33" i="3"/>
  <c r="N33" i="3" a="1"/>
  <c r="N33" i="3" s="1"/>
  <c r="O33" i="3" a="1"/>
  <c r="O33" i="3"/>
  <c r="P33" i="3" a="1"/>
  <c r="P33" i="3" s="1"/>
  <c r="C33" i="3" a="1"/>
  <c r="C33" i="3" s="1"/>
  <c r="T4" i="3" a="1"/>
  <c r="T4" i="3" s="1"/>
  <c r="T3" i="3" a="1"/>
  <c r="T3" i="3" s="1"/>
  <c r="T5" i="3"/>
  <c r="W5" i="3" a="1"/>
  <c r="W6" i="3" a="1"/>
  <c r="W7" i="3" a="1"/>
  <c r="W8" i="3" a="1"/>
  <c r="W9" i="3" a="1"/>
  <c r="W10" i="3" a="1"/>
  <c r="W11" i="3" a="1"/>
  <c r="W12" i="3" a="1"/>
  <c r="W13" i="3" a="1"/>
  <c r="W14" i="3" a="1"/>
  <c r="W15" i="3" a="1"/>
  <c r="W16" i="3" a="1"/>
  <c r="W17" i="3" a="1"/>
  <c r="W18" i="3" a="1"/>
  <c r="W19" i="3" a="1"/>
  <c r="W20" i="3" a="1"/>
  <c r="W21" i="3" a="1"/>
  <c r="W22" i="3" a="1"/>
  <c r="W23" i="3" a="1"/>
  <c r="W24" i="3" a="1"/>
  <c r="W4" i="3" a="1"/>
  <c r="W8" i="3" l="1"/>
  <c r="W10" i="3"/>
  <c r="W12" i="3"/>
  <c r="W14" i="3"/>
  <c r="W16" i="3"/>
  <c r="W18" i="3"/>
  <c r="W20" i="3"/>
  <c r="W22" i="3"/>
  <c r="W24" i="3"/>
  <c r="W6" i="3"/>
  <c r="W9" i="3"/>
  <c r="W11" i="3"/>
  <c r="W13" i="3"/>
  <c r="W15" i="3"/>
  <c r="W17" i="3"/>
  <c r="W19" i="3"/>
  <c r="W21" i="3"/>
  <c r="W23" i="3"/>
  <c r="W5" i="3"/>
  <c r="W4" i="3"/>
  <c r="W7" i="3"/>
  <c r="L106" i="7" l="1" a="1"/>
  <c r="L106" i="7" s="1"/>
  <c r="L107" i="7" a="1"/>
  <c r="L107" i="7"/>
  <c r="L108" i="7" a="1"/>
  <c r="L108" i="7" s="1"/>
  <c r="L109" i="7" a="1"/>
  <c r="L109" i="7"/>
  <c r="L110" i="7" a="1"/>
  <c r="L110" i="7" s="1"/>
  <c r="L111" i="7" a="1"/>
  <c r="L111" i="7"/>
  <c r="L112" i="7" a="1"/>
  <c r="L112" i="7" s="1"/>
  <c r="L113" i="7" a="1"/>
  <c r="L113" i="7"/>
  <c r="L114" i="7" a="1"/>
  <c r="L114" i="7" s="1"/>
  <c r="L115" i="7" a="1"/>
  <c r="L115" i="7"/>
  <c r="L116" i="7" a="1"/>
  <c r="L116" i="7" s="1"/>
  <c r="L117" i="7" a="1"/>
  <c r="L117" i="7"/>
  <c r="L118" i="7" a="1"/>
  <c r="L118" i="7" s="1"/>
  <c r="L119" i="7" a="1"/>
  <c r="L119" i="7"/>
  <c r="L120" i="7" a="1"/>
  <c r="L120" i="7" s="1"/>
  <c r="L121" i="7" a="1"/>
  <c r="L121" i="7"/>
  <c r="L122" i="7" a="1"/>
  <c r="L122" i="7" s="1"/>
  <c r="L123" i="7" a="1"/>
  <c r="L123" i="7"/>
  <c r="L124" i="7" a="1"/>
  <c r="L124" i="7" s="1"/>
  <c r="L125" i="7" a="1"/>
  <c r="L125" i="7"/>
  <c r="L105" i="7" a="1"/>
  <c r="L105" i="7" s="1"/>
  <c r="K106" i="7" a="1"/>
  <c r="K106" i="7" s="1"/>
  <c r="K107" i="7" a="1"/>
  <c r="K107" i="7"/>
  <c r="K108" i="7" a="1"/>
  <c r="K108" i="7" s="1"/>
  <c r="K109" i="7" a="1"/>
  <c r="K109" i="7"/>
  <c r="K110" i="7" a="1"/>
  <c r="K110" i="7" s="1"/>
  <c r="K111" i="7" a="1"/>
  <c r="K111" i="7"/>
  <c r="K112" i="7" a="1"/>
  <c r="K112" i="7" s="1"/>
  <c r="K113" i="7" a="1"/>
  <c r="K113" i="7"/>
  <c r="K114" i="7" a="1"/>
  <c r="K114" i="7" s="1"/>
  <c r="K115" i="7" a="1"/>
  <c r="K115" i="7"/>
  <c r="K116" i="7" a="1"/>
  <c r="K116" i="7" s="1"/>
  <c r="K117" i="7" a="1"/>
  <c r="K117" i="7"/>
  <c r="K118" i="7" a="1"/>
  <c r="K118" i="7" s="1"/>
  <c r="K119" i="7" a="1"/>
  <c r="K119" i="7"/>
  <c r="K120" i="7" a="1"/>
  <c r="K120" i="7" s="1"/>
  <c r="K121" i="7" a="1"/>
  <c r="K121" i="7"/>
  <c r="K122" i="7" a="1"/>
  <c r="K122" i="7" s="1"/>
  <c r="K123" i="7" a="1"/>
  <c r="K123" i="7"/>
  <c r="K124" i="7" a="1"/>
  <c r="K124" i="7" s="1"/>
  <c r="K125" i="7" a="1"/>
  <c r="K125" i="7"/>
  <c r="J106" i="7" a="1"/>
  <c r="J106" i="7" s="1"/>
  <c r="J107" i="7" a="1"/>
  <c r="J107" i="7"/>
  <c r="J108" i="7" a="1"/>
  <c r="J108" i="7" s="1"/>
  <c r="J109" i="7" a="1"/>
  <c r="J109" i="7"/>
  <c r="J110" i="7" a="1"/>
  <c r="J110" i="7" s="1"/>
  <c r="J111" i="7" a="1"/>
  <c r="J111" i="7"/>
  <c r="J112" i="7" a="1"/>
  <c r="J112" i="7" s="1"/>
  <c r="J113" i="7" a="1"/>
  <c r="J113" i="7"/>
  <c r="J114" i="7" a="1"/>
  <c r="J114" i="7" s="1"/>
  <c r="J115" i="7" a="1"/>
  <c r="J115" i="7"/>
  <c r="J116" i="7" a="1"/>
  <c r="J116" i="7" s="1"/>
  <c r="J117" i="7" a="1"/>
  <c r="J117" i="7"/>
  <c r="J118" i="7" a="1"/>
  <c r="J118" i="7" s="1"/>
  <c r="J119" i="7" a="1"/>
  <c r="J119" i="7"/>
  <c r="J120" i="7" a="1"/>
  <c r="J120" i="7" s="1"/>
  <c r="J121" i="7" a="1"/>
  <c r="J121" i="7"/>
  <c r="J122" i="7" a="1"/>
  <c r="J122" i="7" s="1"/>
  <c r="J123" i="7" a="1"/>
  <c r="J123" i="7"/>
  <c r="J124" i="7" a="1"/>
  <c r="J124" i="7" s="1"/>
  <c r="J125" i="7" a="1"/>
  <c r="J125" i="7"/>
  <c r="I106" i="7" a="1"/>
  <c r="I106" i="7" s="1"/>
  <c r="I107" i="7" a="1"/>
  <c r="I107" i="7"/>
  <c r="I108" i="7" a="1"/>
  <c r="I108" i="7" s="1"/>
  <c r="I109" i="7" a="1"/>
  <c r="I109" i="7"/>
  <c r="I110" i="7" a="1"/>
  <c r="I110" i="7" s="1"/>
  <c r="I111" i="7" a="1"/>
  <c r="I111" i="7"/>
  <c r="I112" i="7" a="1"/>
  <c r="I112" i="7" s="1"/>
  <c r="I113" i="7" a="1"/>
  <c r="I113" i="7"/>
  <c r="I114" i="7" a="1"/>
  <c r="I114" i="7" s="1"/>
  <c r="I115" i="7" a="1"/>
  <c r="I115" i="7"/>
  <c r="I116" i="7" a="1"/>
  <c r="I116" i="7" s="1"/>
  <c r="I117" i="7" a="1"/>
  <c r="I117" i="7"/>
  <c r="I118" i="7" a="1"/>
  <c r="I118" i="7" s="1"/>
  <c r="I119" i="7" a="1"/>
  <c r="I119" i="7"/>
  <c r="I120" i="7" a="1"/>
  <c r="I120" i="7" s="1"/>
  <c r="I121" i="7" a="1"/>
  <c r="I121" i="7"/>
  <c r="I122" i="7" a="1"/>
  <c r="I122" i="7" s="1"/>
  <c r="I123" i="7" a="1"/>
  <c r="I123" i="7"/>
  <c r="I124" i="7" a="1"/>
  <c r="I124" i="7" s="1"/>
  <c r="I125" i="7" a="1"/>
  <c r="I125" i="7"/>
  <c r="H106" i="7" a="1"/>
  <c r="H106" i="7" s="1"/>
  <c r="H107" i="7" a="1"/>
  <c r="H107" i="7"/>
  <c r="H108" i="7" a="1"/>
  <c r="H108" i="7" s="1"/>
  <c r="H109" i="7" a="1"/>
  <c r="H109" i="7"/>
  <c r="H110" i="7" a="1"/>
  <c r="H110" i="7" s="1"/>
  <c r="H111" i="7" a="1"/>
  <c r="H111" i="7"/>
  <c r="H112" i="7" a="1"/>
  <c r="H112" i="7" s="1"/>
  <c r="H113" i="7" a="1"/>
  <c r="H113" i="7"/>
  <c r="H114" i="7" a="1"/>
  <c r="H114" i="7" s="1"/>
  <c r="H115" i="7" a="1"/>
  <c r="H115" i="7"/>
  <c r="H116" i="7" a="1"/>
  <c r="H116" i="7" s="1"/>
  <c r="H117" i="7" a="1"/>
  <c r="H117" i="7"/>
  <c r="H118" i="7" a="1"/>
  <c r="H118" i="7" s="1"/>
  <c r="H119" i="7" a="1"/>
  <c r="H119" i="7"/>
  <c r="H120" i="7" a="1"/>
  <c r="H120" i="7" s="1"/>
  <c r="H121" i="7" a="1"/>
  <c r="H121" i="7"/>
  <c r="H122" i="7" a="1"/>
  <c r="H122" i="7" s="1"/>
  <c r="H123" i="7" a="1"/>
  <c r="H123" i="7"/>
  <c r="H124" i="7" a="1"/>
  <c r="H124" i="7" s="1"/>
  <c r="H125" i="7" a="1"/>
  <c r="H125" i="7"/>
  <c r="G106" i="7" a="1"/>
  <c r="G106" i="7" s="1"/>
  <c r="G107" i="7" a="1"/>
  <c r="G107" i="7"/>
  <c r="G108" i="7" a="1"/>
  <c r="G108" i="7" s="1"/>
  <c r="G109" i="7" a="1"/>
  <c r="G109" i="7"/>
  <c r="G110" i="7" a="1"/>
  <c r="G110" i="7" s="1"/>
  <c r="G111" i="7" a="1"/>
  <c r="G111" i="7"/>
  <c r="G112" i="7" a="1"/>
  <c r="G112" i="7" s="1"/>
  <c r="G113" i="7" a="1"/>
  <c r="G113" i="7"/>
  <c r="G114" i="7" a="1"/>
  <c r="G114" i="7" s="1"/>
  <c r="G115" i="7" a="1"/>
  <c r="G115" i="7"/>
  <c r="G116" i="7" a="1"/>
  <c r="G116" i="7" s="1"/>
  <c r="G117" i="7" a="1"/>
  <c r="G117" i="7"/>
  <c r="G118" i="7" a="1"/>
  <c r="G118" i="7" s="1"/>
  <c r="G119" i="7" a="1"/>
  <c r="G119" i="7"/>
  <c r="G120" i="7" a="1"/>
  <c r="G120" i="7" s="1"/>
  <c r="G121" i="7" a="1"/>
  <c r="G121" i="7"/>
  <c r="G122" i="7" a="1"/>
  <c r="G122" i="7" s="1"/>
  <c r="G123" i="7" a="1"/>
  <c r="G123" i="7"/>
  <c r="G124" i="7" a="1"/>
  <c r="G124" i="7" s="1"/>
  <c r="G125" i="7" a="1"/>
  <c r="G125" i="7"/>
  <c r="F106" i="7" a="1"/>
  <c r="F106" i="7" s="1"/>
  <c r="F107" i="7" a="1"/>
  <c r="F107" i="7"/>
  <c r="F108" i="7" a="1"/>
  <c r="F108" i="7" s="1"/>
  <c r="F109" i="7" a="1"/>
  <c r="F109" i="7"/>
  <c r="F110" i="7" a="1"/>
  <c r="F110" i="7" s="1"/>
  <c r="F111" i="7" a="1"/>
  <c r="F111" i="7"/>
  <c r="F112" i="7" a="1"/>
  <c r="F112" i="7" s="1"/>
  <c r="F113" i="7" a="1"/>
  <c r="F113" i="7"/>
  <c r="F114" i="7" a="1"/>
  <c r="F114" i="7" s="1"/>
  <c r="F115" i="7" a="1"/>
  <c r="F115" i="7"/>
  <c r="F116" i="7" a="1"/>
  <c r="F116" i="7" s="1"/>
  <c r="F117" i="7" a="1"/>
  <c r="F117" i="7"/>
  <c r="F118" i="7" a="1"/>
  <c r="F118" i="7" s="1"/>
  <c r="F119" i="7" a="1"/>
  <c r="F119" i="7"/>
  <c r="F120" i="7" a="1"/>
  <c r="F120" i="7" s="1"/>
  <c r="F121" i="7" a="1"/>
  <c r="F121" i="7"/>
  <c r="F122" i="7" a="1"/>
  <c r="F122" i="7" s="1"/>
  <c r="F123" i="7" a="1"/>
  <c r="F123" i="7"/>
  <c r="F124" i="7" a="1"/>
  <c r="F124" i="7" s="1"/>
  <c r="F125" i="7" a="1"/>
  <c r="F125" i="7"/>
  <c r="E106" i="7" a="1"/>
  <c r="E106" i="7" s="1"/>
  <c r="E107" i="7" a="1"/>
  <c r="E107" i="7"/>
  <c r="E108" i="7" a="1"/>
  <c r="E108" i="7" s="1"/>
  <c r="E109" i="7" a="1"/>
  <c r="E109" i="7"/>
  <c r="E110" i="7" a="1"/>
  <c r="E110" i="7" s="1"/>
  <c r="E111" i="7" a="1"/>
  <c r="E111" i="7"/>
  <c r="E112" i="7" a="1"/>
  <c r="E112" i="7" s="1"/>
  <c r="E113" i="7" a="1"/>
  <c r="E113" i="7"/>
  <c r="E114" i="7" a="1"/>
  <c r="E114" i="7" s="1"/>
  <c r="E115" i="7" a="1"/>
  <c r="E115" i="7"/>
  <c r="E116" i="7" a="1"/>
  <c r="E116" i="7" s="1"/>
  <c r="E117" i="7" a="1"/>
  <c r="E117" i="7"/>
  <c r="E118" i="7" a="1"/>
  <c r="E118" i="7" s="1"/>
  <c r="E119" i="7" a="1"/>
  <c r="E119" i="7"/>
  <c r="E120" i="7" a="1"/>
  <c r="E120" i="7" s="1"/>
  <c r="E121" i="7" a="1"/>
  <c r="E121" i="7"/>
  <c r="E122" i="7" a="1"/>
  <c r="E122" i="7" s="1"/>
  <c r="E123" i="7" a="1"/>
  <c r="E123" i="7"/>
  <c r="E124" i="7" a="1"/>
  <c r="E124" i="7" s="1"/>
  <c r="E125" i="7" a="1"/>
  <c r="E125" i="7"/>
  <c r="D106" i="7" a="1"/>
  <c r="D106" i="7" s="1"/>
  <c r="D107" i="7" a="1"/>
  <c r="D107" i="7"/>
  <c r="D108" i="7" a="1"/>
  <c r="D108" i="7" s="1"/>
  <c r="D109" i="7" a="1"/>
  <c r="D109" i="7"/>
  <c r="D110" i="7" a="1"/>
  <c r="D110" i="7" s="1"/>
  <c r="D111" i="7" a="1"/>
  <c r="D111" i="7"/>
  <c r="D112" i="7" a="1"/>
  <c r="D112" i="7" s="1"/>
  <c r="D113" i="7" a="1"/>
  <c r="D113" i="7"/>
  <c r="D114" i="7" a="1"/>
  <c r="D114" i="7" s="1"/>
  <c r="D115" i="7" a="1"/>
  <c r="D115" i="7"/>
  <c r="D116" i="7" a="1"/>
  <c r="D116" i="7" s="1"/>
  <c r="D117" i="7" a="1"/>
  <c r="D117" i="7"/>
  <c r="D118" i="7" a="1"/>
  <c r="D118" i="7" s="1"/>
  <c r="D119" i="7" a="1"/>
  <c r="D119" i="7"/>
  <c r="D120" i="7" a="1"/>
  <c r="D120" i="7" s="1"/>
  <c r="D121" i="7" a="1"/>
  <c r="D121" i="7"/>
  <c r="D122" i="7" a="1"/>
  <c r="D122" i="7" s="1"/>
  <c r="D123" i="7" a="1"/>
  <c r="D123" i="7"/>
  <c r="D124" i="7" a="1"/>
  <c r="D124" i="7" s="1"/>
  <c r="D125" i="7" a="1"/>
  <c r="D125" i="7"/>
  <c r="C106" i="7" a="1"/>
  <c r="C106" i="7" s="1"/>
  <c r="C107" i="7" a="1"/>
  <c r="C107" i="7"/>
  <c r="C108" i="7" a="1"/>
  <c r="C108" i="7" s="1"/>
  <c r="C109" i="7" a="1"/>
  <c r="C109" i="7"/>
  <c r="C110" i="7" a="1"/>
  <c r="C110" i="7" s="1"/>
  <c r="C111" i="7" a="1"/>
  <c r="C111" i="7"/>
  <c r="C112" i="7" a="1"/>
  <c r="C112" i="7" s="1"/>
  <c r="C113" i="7" a="1"/>
  <c r="C113" i="7"/>
  <c r="C114" i="7" a="1"/>
  <c r="C114" i="7" s="1"/>
  <c r="C115" i="7" a="1"/>
  <c r="C115" i="7"/>
  <c r="C116" i="7" a="1"/>
  <c r="C116" i="7" s="1"/>
  <c r="C117" i="7" a="1"/>
  <c r="C117" i="7"/>
  <c r="C118" i="7" a="1"/>
  <c r="C118" i="7" s="1"/>
  <c r="C119" i="7" a="1"/>
  <c r="C119" i="7"/>
  <c r="C120" i="7" a="1"/>
  <c r="C120" i="7" s="1"/>
  <c r="C121" i="7" a="1"/>
  <c r="C121" i="7"/>
  <c r="C122" i="7" a="1"/>
  <c r="C122" i="7" s="1"/>
  <c r="C123" i="7" a="1"/>
  <c r="C123" i="7"/>
  <c r="C124" i="7" a="1"/>
  <c r="C124" i="7" s="1"/>
  <c r="C125" i="7" a="1"/>
  <c r="C125" i="7"/>
  <c r="K105" i="7" a="1"/>
  <c r="K105" i="7" s="1"/>
  <c r="J105" i="7" a="1"/>
  <c r="J105" i="7" s="1"/>
  <c r="I105" i="7" a="1"/>
  <c r="I105" i="7" s="1"/>
  <c r="H105" i="7" a="1"/>
  <c r="H105" i="7" s="1"/>
  <c r="G105" i="7" a="1"/>
  <c r="G105" i="7" s="1"/>
  <c r="F105" i="7" a="1"/>
  <c r="F105" i="7" s="1"/>
  <c r="E105" i="7" a="1"/>
  <c r="E105" i="7" s="1"/>
  <c r="D105" i="7" a="1"/>
  <c r="D105" i="7" s="1"/>
  <c r="C105" i="7" a="1"/>
  <c r="C105" i="7" s="1"/>
  <c r="K80" i="7" a="1"/>
  <c r="K80" i="7" s="1"/>
  <c r="K81" i="7" a="1"/>
  <c r="K81" i="7"/>
  <c r="K82" i="7" a="1"/>
  <c r="K82" i="7" s="1"/>
  <c r="K83" i="7" a="1"/>
  <c r="K83" i="7"/>
  <c r="K84" i="7" a="1"/>
  <c r="K84" i="7" s="1"/>
  <c r="K85" i="7" a="1"/>
  <c r="K85" i="7"/>
  <c r="K86" i="7" a="1"/>
  <c r="K86" i="7" s="1"/>
  <c r="K87" i="7" a="1"/>
  <c r="K87" i="7"/>
  <c r="K88" i="7" a="1"/>
  <c r="K88" i="7" s="1"/>
  <c r="K89" i="7" a="1"/>
  <c r="K89" i="7"/>
  <c r="K90" i="7" a="1"/>
  <c r="K90" i="7" s="1"/>
  <c r="K91" i="7" a="1"/>
  <c r="K91" i="7"/>
  <c r="K92" i="7" a="1"/>
  <c r="K92" i="7" s="1"/>
  <c r="K93" i="7" a="1"/>
  <c r="K93" i="7"/>
  <c r="K94" i="7" a="1"/>
  <c r="K94" i="7" s="1"/>
  <c r="K95" i="7" a="1"/>
  <c r="K95" i="7"/>
  <c r="K96" i="7" a="1"/>
  <c r="K96" i="7" s="1"/>
  <c r="K97" i="7" a="1"/>
  <c r="K97" i="7"/>
  <c r="K98" i="7" a="1"/>
  <c r="K98" i="7" s="1"/>
  <c r="K99" i="7" a="1"/>
  <c r="K99" i="7"/>
  <c r="J80" i="7" a="1"/>
  <c r="J80" i="7" s="1"/>
  <c r="J81" i="7" a="1"/>
  <c r="J81" i="7"/>
  <c r="J82" i="7" a="1"/>
  <c r="J82" i="7" s="1"/>
  <c r="J83" i="7" a="1"/>
  <c r="J83" i="7"/>
  <c r="J84" i="7" a="1"/>
  <c r="J84" i="7" s="1"/>
  <c r="J85" i="7" a="1"/>
  <c r="J85" i="7"/>
  <c r="J86" i="7" a="1"/>
  <c r="J86" i="7" s="1"/>
  <c r="J87" i="7" a="1"/>
  <c r="J87" i="7"/>
  <c r="J88" i="7" a="1"/>
  <c r="J88" i="7" s="1"/>
  <c r="J89" i="7" a="1"/>
  <c r="J89" i="7"/>
  <c r="J90" i="7" a="1"/>
  <c r="J90" i="7" s="1"/>
  <c r="J91" i="7" a="1"/>
  <c r="J91" i="7"/>
  <c r="J92" i="7" a="1"/>
  <c r="J92" i="7" s="1"/>
  <c r="J93" i="7" a="1"/>
  <c r="J93" i="7"/>
  <c r="J94" i="7" a="1"/>
  <c r="J94" i="7" s="1"/>
  <c r="J95" i="7" a="1"/>
  <c r="J95" i="7"/>
  <c r="J96" i="7" a="1"/>
  <c r="J96" i="7" s="1"/>
  <c r="J97" i="7" a="1"/>
  <c r="J97" i="7"/>
  <c r="J98" i="7" a="1"/>
  <c r="J98" i="7" s="1"/>
  <c r="J99" i="7" a="1"/>
  <c r="J99" i="7"/>
  <c r="I80" i="7" a="1"/>
  <c r="I80" i="7"/>
  <c r="I81" i="7" a="1"/>
  <c r="I81" i="7"/>
  <c r="I82" i="7" a="1"/>
  <c r="I82" i="7"/>
  <c r="I83" i="7" a="1"/>
  <c r="I83" i="7"/>
  <c r="I84" i="7" a="1"/>
  <c r="I84" i="7"/>
  <c r="I85" i="7" a="1"/>
  <c r="I85" i="7"/>
  <c r="I86" i="7" a="1"/>
  <c r="I86" i="7"/>
  <c r="I87" i="7" a="1"/>
  <c r="I87" i="7"/>
  <c r="I88" i="7" a="1"/>
  <c r="I88" i="7"/>
  <c r="I89" i="7" a="1"/>
  <c r="I89" i="7"/>
  <c r="I90" i="7" a="1"/>
  <c r="I90" i="7"/>
  <c r="I91" i="7" a="1"/>
  <c r="I91" i="7"/>
  <c r="I92" i="7" a="1"/>
  <c r="I92" i="7"/>
  <c r="I93" i="7" a="1"/>
  <c r="I93" i="7"/>
  <c r="I94" i="7" a="1"/>
  <c r="I94" i="7"/>
  <c r="I95" i="7" a="1"/>
  <c r="I95" i="7"/>
  <c r="I96" i="7" a="1"/>
  <c r="I96" i="7"/>
  <c r="I97" i="7" a="1"/>
  <c r="I97" i="7"/>
  <c r="I98" i="7" a="1"/>
  <c r="I98" i="7"/>
  <c r="I99" i="7" a="1"/>
  <c r="I99" i="7"/>
  <c r="H80" i="7" a="1"/>
  <c r="H80" i="7" s="1"/>
  <c r="H81" i="7" a="1"/>
  <c r="H81" i="7"/>
  <c r="H82" i="7" a="1"/>
  <c r="H82" i="7" s="1"/>
  <c r="H83" i="7" a="1"/>
  <c r="H83" i="7"/>
  <c r="H84" i="7" a="1"/>
  <c r="H84" i="7" s="1"/>
  <c r="H85" i="7" a="1"/>
  <c r="H85" i="7"/>
  <c r="H86" i="7" a="1"/>
  <c r="H86" i="7" s="1"/>
  <c r="H87" i="7" a="1"/>
  <c r="H87" i="7"/>
  <c r="H88" i="7" a="1"/>
  <c r="H88" i="7" s="1"/>
  <c r="H89" i="7" a="1"/>
  <c r="H89" i="7"/>
  <c r="H90" i="7" a="1"/>
  <c r="H90" i="7" s="1"/>
  <c r="H91" i="7" a="1"/>
  <c r="H91" i="7"/>
  <c r="H92" i="7" a="1"/>
  <c r="H92" i="7" s="1"/>
  <c r="H93" i="7" a="1"/>
  <c r="H93" i="7"/>
  <c r="H94" i="7" a="1"/>
  <c r="H94" i="7" s="1"/>
  <c r="H95" i="7" a="1"/>
  <c r="H95" i="7"/>
  <c r="H96" i="7" a="1"/>
  <c r="H96" i="7" s="1"/>
  <c r="H97" i="7" a="1"/>
  <c r="H97" i="7"/>
  <c r="H98" i="7" a="1"/>
  <c r="H98" i="7" s="1"/>
  <c r="H99" i="7" a="1"/>
  <c r="H99" i="7"/>
  <c r="G80" i="7" a="1"/>
  <c r="G80" i="7" s="1"/>
  <c r="G81" i="7" a="1"/>
  <c r="G81" i="7"/>
  <c r="G82" i="7" a="1"/>
  <c r="G82" i="7" s="1"/>
  <c r="G83" i="7" a="1"/>
  <c r="G83" i="7"/>
  <c r="G84" i="7" a="1"/>
  <c r="G84" i="7" s="1"/>
  <c r="G85" i="7" a="1"/>
  <c r="G85" i="7"/>
  <c r="G86" i="7" a="1"/>
  <c r="G86" i="7" s="1"/>
  <c r="G87" i="7" a="1"/>
  <c r="G87" i="7"/>
  <c r="G88" i="7" a="1"/>
  <c r="G88" i="7" s="1"/>
  <c r="G89" i="7" a="1"/>
  <c r="G89" i="7"/>
  <c r="G90" i="7" a="1"/>
  <c r="G90" i="7" s="1"/>
  <c r="G91" i="7" a="1"/>
  <c r="G91" i="7"/>
  <c r="G92" i="7" a="1"/>
  <c r="G92" i="7" s="1"/>
  <c r="G93" i="7" a="1"/>
  <c r="G93" i="7"/>
  <c r="G94" i="7" a="1"/>
  <c r="G94" i="7" s="1"/>
  <c r="G95" i="7" a="1"/>
  <c r="G95" i="7"/>
  <c r="G96" i="7" a="1"/>
  <c r="G96" i="7" s="1"/>
  <c r="G97" i="7" a="1"/>
  <c r="G97" i="7"/>
  <c r="G98" i="7" a="1"/>
  <c r="G98" i="7" s="1"/>
  <c r="G99" i="7" a="1"/>
  <c r="G99" i="7"/>
  <c r="F80" i="7" a="1"/>
  <c r="F80" i="7" s="1"/>
  <c r="F81" i="7" a="1"/>
  <c r="F81" i="7"/>
  <c r="F82" i="7" a="1"/>
  <c r="F82" i="7" s="1"/>
  <c r="F83" i="7" a="1"/>
  <c r="F83" i="7"/>
  <c r="F84" i="7" a="1"/>
  <c r="F84" i="7" s="1"/>
  <c r="F85" i="7" a="1"/>
  <c r="F85" i="7"/>
  <c r="F86" i="7" a="1"/>
  <c r="F86" i="7" s="1"/>
  <c r="F87" i="7" a="1"/>
  <c r="F87" i="7"/>
  <c r="F88" i="7" a="1"/>
  <c r="F88" i="7" s="1"/>
  <c r="F89" i="7" a="1"/>
  <c r="F89" i="7"/>
  <c r="F90" i="7" a="1"/>
  <c r="F90" i="7" s="1"/>
  <c r="F91" i="7" a="1"/>
  <c r="F91" i="7"/>
  <c r="F92" i="7" a="1"/>
  <c r="F92" i="7" s="1"/>
  <c r="F93" i="7" a="1"/>
  <c r="F93" i="7"/>
  <c r="F94" i="7" a="1"/>
  <c r="F94" i="7" s="1"/>
  <c r="F95" i="7" a="1"/>
  <c r="F95" i="7"/>
  <c r="F96" i="7" a="1"/>
  <c r="F96" i="7" s="1"/>
  <c r="F97" i="7" a="1"/>
  <c r="F97" i="7"/>
  <c r="F98" i="7" a="1"/>
  <c r="F98" i="7" s="1"/>
  <c r="F99" i="7" a="1"/>
  <c r="F99" i="7"/>
  <c r="E80" i="7" a="1"/>
  <c r="E80" i="7" s="1"/>
  <c r="E81" i="7" a="1"/>
  <c r="E81" i="7"/>
  <c r="E82" i="7" a="1"/>
  <c r="E82" i="7" s="1"/>
  <c r="E83" i="7" a="1"/>
  <c r="E83" i="7"/>
  <c r="E84" i="7" a="1"/>
  <c r="E84" i="7" s="1"/>
  <c r="E85" i="7" a="1"/>
  <c r="E85" i="7"/>
  <c r="E86" i="7" a="1"/>
  <c r="E86" i="7" s="1"/>
  <c r="E87" i="7" a="1"/>
  <c r="E87" i="7"/>
  <c r="E88" i="7" a="1"/>
  <c r="E88" i="7" s="1"/>
  <c r="E89" i="7" a="1"/>
  <c r="E89" i="7"/>
  <c r="E90" i="7" a="1"/>
  <c r="E90" i="7" s="1"/>
  <c r="E91" i="7" a="1"/>
  <c r="E91" i="7"/>
  <c r="E92" i="7" a="1"/>
  <c r="E92" i="7" s="1"/>
  <c r="E93" i="7" a="1"/>
  <c r="E93" i="7"/>
  <c r="E94" i="7" a="1"/>
  <c r="E94" i="7" s="1"/>
  <c r="E95" i="7" a="1"/>
  <c r="E95" i="7"/>
  <c r="E96" i="7" a="1"/>
  <c r="E96" i="7" s="1"/>
  <c r="E97" i="7" a="1"/>
  <c r="E97" i="7"/>
  <c r="E98" i="7" a="1"/>
  <c r="E98" i="7" s="1"/>
  <c r="E99" i="7" a="1"/>
  <c r="E99" i="7"/>
  <c r="D80" i="7" a="1"/>
  <c r="D80" i="7" s="1"/>
  <c r="D81" i="7" a="1"/>
  <c r="D81" i="7"/>
  <c r="D82" i="7" a="1"/>
  <c r="D82" i="7" s="1"/>
  <c r="D83" i="7" a="1"/>
  <c r="D83" i="7"/>
  <c r="D84" i="7" a="1"/>
  <c r="D84" i="7" s="1"/>
  <c r="D85" i="7" a="1"/>
  <c r="D85" i="7"/>
  <c r="D86" i="7" a="1"/>
  <c r="D86" i="7" s="1"/>
  <c r="D87" i="7" a="1"/>
  <c r="D87" i="7"/>
  <c r="D88" i="7" a="1"/>
  <c r="D88" i="7" s="1"/>
  <c r="D89" i="7" a="1"/>
  <c r="D89" i="7"/>
  <c r="D90" i="7" a="1"/>
  <c r="D90" i="7" s="1"/>
  <c r="D91" i="7" a="1"/>
  <c r="D91" i="7"/>
  <c r="D92" i="7" a="1"/>
  <c r="D92" i="7" s="1"/>
  <c r="D93" i="7" a="1"/>
  <c r="D93" i="7"/>
  <c r="D94" i="7" a="1"/>
  <c r="D94" i="7" s="1"/>
  <c r="D95" i="7" a="1"/>
  <c r="D95" i="7"/>
  <c r="D96" i="7" a="1"/>
  <c r="D96" i="7" s="1"/>
  <c r="D97" i="7" a="1"/>
  <c r="D97" i="7"/>
  <c r="D98" i="7" a="1"/>
  <c r="D98" i="7" s="1"/>
  <c r="D99" i="7" a="1"/>
  <c r="D99" i="7"/>
  <c r="K79" i="7" a="1"/>
  <c r="K79" i="7" s="1"/>
  <c r="J79" i="7" a="1"/>
  <c r="J79" i="7" s="1"/>
  <c r="I79" i="7" a="1"/>
  <c r="I79" i="7" s="1"/>
  <c r="H79" i="7" a="1"/>
  <c r="H79" i="7"/>
  <c r="G79" i="7" a="1"/>
  <c r="G79" i="7" s="1"/>
  <c r="F79" i="7" a="1"/>
  <c r="F79" i="7" s="1"/>
  <c r="E79" i="7" a="1"/>
  <c r="E79" i="7" s="1"/>
  <c r="D79" i="7" a="1"/>
  <c r="D79" i="7" s="1"/>
  <c r="C80" i="7" a="1"/>
  <c r="C80" i="7" s="1"/>
  <c r="C81" i="7" a="1"/>
  <c r="C81" i="7"/>
  <c r="C82" i="7" a="1"/>
  <c r="C82" i="7" s="1"/>
  <c r="C83" i="7" a="1"/>
  <c r="C83" i="7"/>
  <c r="C84" i="7" a="1"/>
  <c r="C84" i="7" s="1"/>
  <c r="C85" i="7" a="1"/>
  <c r="C85" i="7"/>
  <c r="C86" i="7" a="1"/>
  <c r="C86" i="7" s="1"/>
  <c r="C87" i="7" a="1"/>
  <c r="C87" i="7"/>
  <c r="C88" i="7" a="1"/>
  <c r="C88" i="7" s="1"/>
  <c r="C89" i="7" a="1"/>
  <c r="C89" i="7"/>
  <c r="C90" i="7" a="1"/>
  <c r="C90" i="7" s="1"/>
  <c r="C91" i="7" a="1"/>
  <c r="C91" i="7"/>
  <c r="C92" i="7" a="1"/>
  <c r="C92" i="7" s="1"/>
  <c r="C93" i="7" a="1"/>
  <c r="C93" i="7"/>
  <c r="C94" i="7" a="1"/>
  <c r="C94" i="7" s="1"/>
  <c r="C95" i="7" a="1"/>
  <c r="C95" i="7"/>
  <c r="C96" i="7" a="1"/>
  <c r="C96" i="7" s="1"/>
  <c r="C97" i="7" a="1"/>
  <c r="C97" i="7"/>
  <c r="C98" i="7" a="1"/>
  <c r="C98" i="7" s="1"/>
  <c r="C99" i="7" a="1"/>
  <c r="C99" i="7"/>
  <c r="C79" i="7" a="1"/>
  <c r="C79" i="7"/>
  <c r="E34" i="7" l="1"/>
  <c r="D33" i="7" a="1"/>
  <c r="D33" i="7" s="1"/>
  <c r="D34" i="7" s="1" a="1"/>
  <c r="D34" i="7" s="1"/>
  <c r="E33" i="7" a="1"/>
  <c r="E33" i="7"/>
  <c r="E34" i="7" s="1" a="1"/>
  <c r="F33" i="7" a="1"/>
  <c r="F33" i="7" s="1"/>
  <c r="F34" i="7" s="1" a="1"/>
  <c r="F34" i="7" s="1"/>
  <c r="G33" i="7" a="1"/>
  <c r="G33" i="7" s="1"/>
  <c r="G34" i="7" s="1" a="1"/>
  <c r="G34" i="7" s="1"/>
  <c r="H33" i="7" a="1"/>
  <c r="H33" i="7" s="1"/>
  <c r="H34" i="7" s="1" a="1"/>
  <c r="H34" i="7" s="1"/>
  <c r="I33" i="7" a="1"/>
  <c r="I33" i="7"/>
  <c r="I34" i="7" s="1" a="1"/>
  <c r="I34" i="7" s="1"/>
  <c r="J33" i="7" a="1"/>
  <c r="J33" i="7" s="1"/>
  <c r="J34" i="7" s="1" a="1"/>
  <c r="J34" i="7" s="1"/>
  <c r="K33" i="7" a="1"/>
  <c r="K33" i="7" s="1"/>
  <c r="K34" i="7" s="1" a="1"/>
  <c r="K34" i="7" s="1"/>
  <c r="L33" i="7" a="1"/>
  <c r="L33" i="7" s="1"/>
  <c r="L34" i="7" s="1" a="1"/>
  <c r="L34" i="7" s="1"/>
  <c r="M33" i="7" a="1"/>
  <c r="M33" i="7"/>
  <c r="M34" i="7" s="1" a="1"/>
  <c r="M34" i="7" s="1"/>
  <c r="N33" i="7" a="1"/>
  <c r="N33" i="7" s="1"/>
  <c r="N34" i="7" s="1" a="1"/>
  <c r="N34" i="7" s="1"/>
  <c r="O33" i="7" a="1"/>
  <c r="O33" i="7" s="1"/>
  <c r="O34" i="7" s="1" a="1"/>
  <c r="O34" i="7" s="1"/>
  <c r="P33" i="7" a="1"/>
  <c r="P33" i="7" s="1"/>
  <c r="P34" i="7" s="1" a="1"/>
  <c r="P34" i="7" s="1"/>
  <c r="C33" i="7" a="1"/>
  <c r="C33" i="7" s="1"/>
  <c r="C34" i="7" s="1" a="1"/>
  <c r="C34" i="7" s="1"/>
  <c r="U4" i="7" a="1"/>
  <c r="U3" i="7" a="1"/>
  <c r="S11" i="7" a="1"/>
  <c r="S11" i="7" s="1"/>
  <c r="R5" i="7" a="1"/>
  <c r="R5" i="7" s="1"/>
  <c r="R7" i="7"/>
  <c r="R10" i="7" a="1"/>
  <c r="R10" i="7" s="1"/>
  <c r="R13" i="7" a="1"/>
  <c r="R13" i="7" s="1"/>
  <c r="R18" i="7" a="1"/>
  <c r="R18" i="7" s="1"/>
  <c r="R21" i="7" a="1"/>
  <c r="R21" i="7" s="1"/>
  <c r="R26" i="7" a="1"/>
  <c r="R26" i="7" s="1"/>
  <c r="P28" i="7"/>
  <c r="P28" i="7" a="1"/>
  <c r="O28" i="7" a="1"/>
  <c r="O28" i="7" s="1"/>
  <c r="N28" i="7" a="1"/>
  <c r="N28" i="7" s="1"/>
  <c r="M28" i="7" a="1"/>
  <c r="M28" i="7" s="1"/>
  <c r="L28" i="7"/>
  <c r="L28" i="7" a="1"/>
  <c r="K28" i="7" a="1"/>
  <c r="K28" i="7" s="1"/>
  <c r="J28" i="7" a="1"/>
  <c r="J28" i="7" s="1"/>
  <c r="I28" i="7" a="1"/>
  <c r="I28" i="7" s="1"/>
  <c r="H28" i="7"/>
  <c r="H28" i="7" a="1"/>
  <c r="G28" i="7" a="1"/>
  <c r="G28" i="7" s="1"/>
  <c r="F28" i="7" a="1"/>
  <c r="F28" i="7" s="1"/>
  <c r="E28" i="7" a="1"/>
  <c r="E28" i="7" s="1"/>
  <c r="D28" i="7"/>
  <c r="D28" i="7" a="1"/>
  <c r="C28" i="7" a="1"/>
  <c r="C28" i="7" s="1"/>
  <c r="Q27" i="7" a="1"/>
  <c r="Q27" i="7" s="1"/>
  <c r="R27" i="7" s="1" a="1"/>
  <c r="R27" i="7" s="1"/>
  <c r="Q26" i="7" a="1"/>
  <c r="Q26" i="7" s="1"/>
  <c r="Q25" i="7"/>
  <c r="R25" i="7" s="1" a="1"/>
  <c r="R25" i="7" s="1"/>
  <c r="Q25" i="7" a="1"/>
  <c r="Q24" i="7" a="1"/>
  <c r="Q24" i="7" s="1"/>
  <c r="R24" i="7" s="1" a="1"/>
  <c r="R24" i="7" s="1"/>
  <c r="S24" i="7" s="1" a="1"/>
  <c r="S24" i="7" s="1"/>
  <c r="T24" i="7" s="1" a="1"/>
  <c r="T24" i="7" s="1"/>
  <c r="U24" i="7" s="1" a="1"/>
  <c r="U24" i="7" s="1"/>
  <c r="Q23" i="7" a="1"/>
  <c r="Q23" i="7" s="1"/>
  <c r="R23" i="7" s="1" a="1"/>
  <c r="R23" i="7" s="1"/>
  <c r="Q22" i="7" a="1"/>
  <c r="Q22" i="7" s="1"/>
  <c r="R22" i="7" s="1" a="1"/>
  <c r="R22" i="7" s="1"/>
  <c r="Q21" i="7"/>
  <c r="Q21" i="7" a="1"/>
  <c r="Q20" i="7" a="1"/>
  <c r="Q20" i="7" s="1"/>
  <c r="R20" i="7" s="1" a="1"/>
  <c r="R20" i="7" s="1"/>
  <c r="Q19" i="7" a="1"/>
  <c r="Q19" i="7" s="1"/>
  <c r="R19" i="7" s="1" a="1"/>
  <c r="R19" i="7" s="1"/>
  <c r="Q18" i="7" a="1"/>
  <c r="Q18" i="7" s="1"/>
  <c r="Q17" i="7"/>
  <c r="R17" i="7" s="1" a="1"/>
  <c r="R17" i="7" s="1"/>
  <c r="Q17" i="7" a="1"/>
  <c r="Q16" i="7" a="1"/>
  <c r="Q16" i="7" s="1"/>
  <c r="R16" i="7" s="1" a="1"/>
  <c r="R16" i="7" s="1"/>
  <c r="Q15" i="7" a="1"/>
  <c r="Q15" i="7" s="1"/>
  <c r="R15" i="7" s="1" a="1"/>
  <c r="R15" i="7" s="1"/>
  <c r="Q14" i="7" a="1"/>
  <c r="Q14" i="7" s="1"/>
  <c r="R14" i="7" s="1" a="1"/>
  <c r="R14" i="7" s="1"/>
  <c r="Q13" i="7"/>
  <c r="Q13" i="7" a="1"/>
  <c r="Q12" i="7" a="1"/>
  <c r="Q12" i="7" s="1"/>
  <c r="R12" i="7" s="1" a="1"/>
  <c r="R12" i="7" s="1"/>
  <c r="Q11" i="7" a="1"/>
  <c r="Q11" i="7" s="1"/>
  <c r="R11" i="7" s="1" a="1"/>
  <c r="R11" i="7" s="1"/>
  <c r="T11" i="7" s="1" a="1"/>
  <c r="T11" i="7" s="1"/>
  <c r="U11" i="7" s="1" a="1"/>
  <c r="U11" i="7" s="1"/>
  <c r="Q10" i="7" a="1"/>
  <c r="Q10" i="7" s="1"/>
  <c r="Q9" i="7"/>
  <c r="R9" i="7" s="1" a="1"/>
  <c r="R9" i="7" s="1"/>
  <c r="Q9" i="7" a="1"/>
  <c r="Q8" i="7" a="1"/>
  <c r="Q8" i="7" s="1"/>
  <c r="R8" i="7" s="1" a="1"/>
  <c r="R8" i="7" s="1"/>
  <c r="Q7" i="7" a="1"/>
  <c r="Q7" i="7" s="1"/>
  <c r="R7" i="7" s="1" a="1"/>
  <c r="Q6" i="7" a="1"/>
  <c r="Q6" i="7" s="1"/>
  <c r="R6" i="7" s="1" a="1"/>
  <c r="R6" i="7" s="1"/>
  <c r="Q5" i="7"/>
  <c r="Q5" i="7" a="1"/>
  <c r="Q4" i="7" a="1"/>
  <c r="Q4" i="7" s="1"/>
  <c r="R4" i="7" s="1" a="1"/>
  <c r="R4" i="7" s="1"/>
  <c r="S4" i="7" s="1" a="1"/>
  <c r="S4" i="7" s="1"/>
  <c r="Q3" i="7" a="1"/>
  <c r="Q3" i="7" s="1"/>
  <c r="R3" i="7" s="1" a="1"/>
  <c r="R3" i="7" s="1"/>
  <c r="S3" i="7" s="1" a="1"/>
  <c r="S3" i="7" s="1"/>
  <c r="D193" i="6" a="1"/>
  <c r="D193" i="6" s="1"/>
  <c r="D194" i="6" a="1"/>
  <c r="D194" i="6"/>
  <c r="D195" i="6" a="1"/>
  <c r="D195" i="6" s="1"/>
  <c r="D196" i="6" a="1"/>
  <c r="D196" i="6"/>
  <c r="D197" i="6" a="1"/>
  <c r="D197" i="6" s="1"/>
  <c r="D198" i="6" a="1"/>
  <c r="D198" i="6"/>
  <c r="D199" i="6" a="1"/>
  <c r="D199" i="6" s="1"/>
  <c r="D200" i="6" a="1"/>
  <c r="D200" i="6"/>
  <c r="D201" i="6" a="1"/>
  <c r="D201" i="6" s="1"/>
  <c r="D202" i="6" a="1"/>
  <c r="D202" i="6"/>
  <c r="D203" i="6" a="1"/>
  <c r="D203" i="6" s="1"/>
  <c r="D204" i="6" a="1"/>
  <c r="D204" i="6"/>
  <c r="D205" i="6" a="1"/>
  <c r="D205" i="6" s="1"/>
  <c r="D206" i="6" a="1"/>
  <c r="D206" i="6"/>
  <c r="D207" i="6" a="1"/>
  <c r="D207" i="6" s="1"/>
  <c r="D208" i="6" a="1"/>
  <c r="D208" i="6"/>
  <c r="D209" i="6" a="1"/>
  <c r="D209" i="6" s="1"/>
  <c r="D210" i="6" a="1"/>
  <c r="D210" i="6"/>
  <c r="D211" i="6" a="1"/>
  <c r="D211" i="6" s="1"/>
  <c r="D212" i="6" a="1"/>
  <c r="D212" i="6"/>
  <c r="D213" i="6" a="1"/>
  <c r="D213" i="6" s="1"/>
  <c r="D214" i="6" a="1"/>
  <c r="D214" i="6"/>
  <c r="D215" i="6" a="1"/>
  <c r="D215" i="6" s="1"/>
  <c r="D216" i="6" a="1"/>
  <c r="D216" i="6"/>
  <c r="D192" i="6" a="1"/>
  <c r="D192" i="6" s="1"/>
  <c r="C193" i="6" a="1"/>
  <c r="C193" i="6" s="1"/>
  <c r="C194" i="6" a="1"/>
  <c r="C194" i="6"/>
  <c r="C195" i="6" a="1"/>
  <c r="C195" i="6" s="1"/>
  <c r="C196" i="6" a="1"/>
  <c r="C196" i="6"/>
  <c r="C197" i="6" a="1"/>
  <c r="C197" i="6" s="1"/>
  <c r="C198" i="6" a="1"/>
  <c r="C198" i="6"/>
  <c r="C199" i="6" a="1"/>
  <c r="C199" i="6" s="1"/>
  <c r="C200" i="6" a="1"/>
  <c r="C200" i="6"/>
  <c r="C201" i="6" a="1"/>
  <c r="C201" i="6" s="1"/>
  <c r="C202" i="6" a="1"/>
  <c r="C202" i="6"/>
  <c r="C203" i="6" a="1"/>
  <c r="C203" i="6" s="1"/>
  <c r="C204" i="6" a="1"/>
  <c r="C204" i="6"/>
  <c r="C205" i="6" a="1"/>
  <c r="C205" i="6" s="1"/>
  <c r="C206" i="6" a="1"/>
  <c r="C206" i="6"/>
  <c r="C207" i="6" a="1"/>
  <c r="C207" i="6" s="1"/>
  <c r="C208" i="6" a="1"/>
  <c r="C208" i="6"/>
  <c r="C209" i="6" a="1"/>
  <c r="C209" i="6" s="1"/>
  <c r="C210" i="6" a="1"/>
  <c r="C210" i="6"/>
  <c r="C211" i="6" a="1"/>
  <c r="C211" i="6" s="1"/>
  <c r="C212" i="6" a="1"/>
  <c r="C212" i="6"/>
  <c r="C213" i="6" a="1"/>
  <c r="C213" i="6" s="1"/>
  <c r="C214" i="6" a="1"/>
  <c r="C214" i="6"/>
  <c r="C215" i="6" a="1"/>
  <c r="C215" i="6" s="1"/>
  <c r="C216" i="6" a="1"/>
  <c r="C216" i="6"/>
  <c r="C192" i="6" a="1"/>
  <c r="C192" i="6" s="1"/>
  <c r="B190" i="6" a="1"/>
  <c r="B190" i="6" s="1"/>
  <c r="B187" i="6" a="1"/>
  <c r="B187" i="6" s="1"/>
  <c r="D159" i="6" a="1"/>
  <c r="D159" i="6" s="1"/>
  <c r="D160" i="6" a="1"/>
  <c r="D160" i="6"/>
  <c r="D161" i="6" a="1"/>
  <c r="D161" i="6" s="1"/>
  <c r="D162" i="6" a="1"/>
  <c r="D162" i="6"/>
  <c r="D163" i="6" a="1"/>
  <c r="D163" i="6" s="1"/>
  <c r="D164" i="6" a="1"/>
  <c r="D164" i="6"/>
  <c r="D165" i="6" a="1"/>
  <c r="D165" i="6" s="1"/>
  <c r="D166" i="6" a="1"/>
  <c r="D166" i="6"/>
  <c r="D167" i="6" a="1"/>
  <c r="D167" i="6" s="1"/>
  <c r="D168" i="6" a="1"/>
  <c r="D168" i="6"/>
  <c r="D169" i="6" a="1"/>
  <c r="D169" i="6" s="1"/>
  <c r="D170" i="6" a="1"/>
  <c r="D170" i="6"/>
  <c r="D171" i="6" a="1"/>
  <c r="D171" i="6" s="1"/>
  <c r="D172" i="6" a="1"/>
  <c r="D172" i="6"/>
  <c r="D173" i="6" a="1"/>
  <c r="D173" i="6" s="1"/>
  <c r="D174" i="6" a="1"/>
  <c r="D174" i="6"/>
  <c r="D175" i="6" a="1"/>
  <c r="D175" i="6" s="1"/>
  <c r="D176" i="6" a="1"/>
  <c r="D176" i="6"/>
  <c r="D177" i="6" a="1"/>
  <c r="D177" i="6" s="1"/>
  <c r="D178" i="6" a="1"/>
  <c r="D178" i="6"/>
  <c r="D179" i="6" a="1"/>
  <c r="D179" i="6" s="1"/>
  <c r="D180" i="6" a="1"/>
  <c r="D180" i="6"/>
  <c r="D181" i="6" a="1"/>
  <c r="D181" i="6" s="1"/>
  <c r="D182" i="6" a="1"/>
  <c r="D182" i="6"/>
  <c r="D158" i="6" a="1"/>
  <c r="D158" i="6" s="1"/>
  <c r="C159" i="6" a="1"/>
  <c r="C159" i="6"/>
  <c r="C160" i="6" a="1"/>
  <c r="C160" i="6"/>
  <c r="C161" i="6" a="1"/>
  <c r="C161" i="6" s="1"/>
  <c r="C162" i="6" a="1"/>
  <c r="C162" i="6"/>
  <c r="C163" i="6" a="1"/>
  <c r="C163" i="6" s="1"/>
  <c r="C164" i="6" a="1"/>
  <c r="C164" i="6"/>
  <c r="C165" i="6" a="1"/>
  <c r="C165" i="6" s="1"/>
  <c r="C166" i="6" a="1"/>
  <c r="C166" i="6"/>
  <c r="C167" i="6" a="1"/>
  <c r="C167" i="6" s="1"/>
  <c r="C168" i="6" a="1"/>
  <c r="C168" i="6"/>
  <c r="C169" i="6" a="1"/>
  <c r="C169" i="6" s="1"/>
  <c r="C170" i="6" a="1"/>
  <c r="C170" i="6"/>
  <c r="C171" i="6" a="1"/>
  <c r="C171" i="6" s="1"/>
  <c r="C172" i="6" a="1"/>
  <c r="C172" i="6"/>
  <c r="C173" i="6" a="1"/>
  <c r="C173" i="6" s="1"/>
  <c r="C174" i="6" a="1"/>
  <c r="C174" i="6"/>
  <c r="C175" i="6" a="1"/>
  <c r="C175" i="6" s="1"/>
  <c r="C176" i="6" a="1"/>
  <c r="C176" i="6"/>
  <c r="C177" i="6" a="1"/>
  <c r="C177" i="6" s="1"/>
  <c r="C178" i="6" a="1"/>
  <c r="C178" i="6"/>
  <c r="C179" i="6" a="1"/>
  <c r="C179" i="6" s="1"/>
  <c r="C180" i="6" a="1"/>
  <c r="C180" i="6"/>
  <c r="C181" i="6" a="1"/>
  <c r="C181" i="6" s="1"/>
  <c r="C182" i="6" a="1"/>
  <c r="C182" i="6"/>
  <c r="C158" i="6" a="1"/>
  <c r="C158" i="6" s="1"/>
  <c r="B164" i="6"/>
  <c r="B159" i="6" a="1"/>
  <c r="B159" i="6" s="1"/>
  <c r="B160" i="6" a="1"/>
  <c r="B160" i="6"/>
  <c r="B161" i="6" a="1"/>
  <c r="B161" i="6" s="1"/>
  <c r="B162" i="6" a="1"/>
  <c r="B162" i="6"/>
  <c r="B163" i="6" a="1"/>
  <c r="B163" i="6" s="1"/>
  <c r="B165" i="6" a="1"/>
  <c r="B165" i="6" s="1"/>
  <c r="B166" i="6" a="1"/>
  <c r="B166" i="6"/>
  <c r="B167" i="6" a="1"/>
  <c r="B167" i="6" s="1"/>
  <c r="B168" i="6" a="1"/>
  <c r="B168" i="6"/>
  <c r="B169" i="6" a="1"/>
  <c r="B169" i="6" s="1"/>
  <c r="B170" i="6" a="1"/>
  <c r="B170" i="6"/>
  <c r="B171" i="6" a="1"/>
  <c r="B171" i="6" s="1"/>
  <c r="B172" i="6" a="1"/>
  <c r="B172" i="6"/>
  <c r="B173" i="6" a="1"/>
  <c r="B173" i="6" s="1"/>
  <c r="B174" i="6" a="1"/>
  <c r="B174" i="6"/>
  <c r="B175" i="6" a="1"/>
  <c r="B175" i="6" s="1"/>
  <c r="B176" i="6" a="1"/>
  <c r="B176" i="6"/>
  <c r="B177" i="6" a="1"/>
  <c r="B177" i="6" s="1"/>
  <c r="B178" i="6" a="1"/>
  <c r="B178" i="6"/>
  <c r="B179" i="6" a="1"/>
  <c r="B179" i="6" s="1"/>
  <c r="B180" i="6" a="1"/>
  <c r="B180" i="6"/>
  <c r="B181" i="6" a="1"/>
  <c r="B181" i="6" s="1"/>
  <c r="B182" i="6" a="1"/>
  <c r="B182" i="6"/>
  <c r="B158" i="6" a="1"/>
  <c r="B158" i="6" s="1"/>
  <c r="S23" i="7" l="1" a="1"/>
  <c r="S23" i="7" s="1"/>
  <c r="T23" i="7" s="1" a="1"/>
  <c r="T23" i="7" s="1"/>
  <c r="U23" i="7" s="1" a="1"/>
  <c r="U23" i="7" s="1"/>
  <c r="T27" i="7" a="1"/>
  <c r="T27" i="7" s="1"/>
  <c r="U27" i="7" s="1" a="1"/>
  <c r="U27" i="7" s="1"/>
  <c r="S15" i="7" a="1"/>
  <c r="S15" i="7" s="1"/>
  <c r="T15" i="7" s="1" a="1"/>
  <c r="T15" i="7" s="1"/>
  <c r="U15" i="7" s="1" a="1"/>
  <c r="U15" i="7" s="1"/>
  <c r="F38" i="7" a="1"/>
  <c r="F38" i="7" s="1"/>
  <c r="T16" i="7" a="1"/>
  <c r="T16" i="7" s="1"/>
  <c r="U16" i="7" s="1" a="1"/>
  <c r="U16" i="7" s="1"/>
  <c r="S25" i="7" a="1"/>
  <c r="S25" i="7" s="1"/>
  <c r="T25" i="7" s="1" a="1"/>
  <c r="T25" i="7" s="1"/>
  <c r="U25" i="7" s="1" a="1"/>
  <c r="U25" i="7" s="1"/>
  <c r="T18" i="7" a="1"/>
  <c r="T18" i="7" s="1"/>
  <c r="U18" i="7" s="1" a="1"/>
  <c r="U18" i="7" s="1"/>
  <c r="S18" i="7" a="1"/>
  <c r="S18" i="7" s="1"/>
  <c r="S20" i="7" a="1"/>
  <c r="S20" i="7" s="1"/>
  <c r="T20" i="7" s="1" a="1"/>
  <c r="T20" i="7" s="1"/>
  <c r="U20" i="7" s="1" a="1"/>
  <c r="U20" i="7" s="1"/>
  <c r="T26" i="7" a="1"/>
  <c r="T26" i="7" s="1"/>
  <c r="U26" i="7" s="1" a="1"/>
  <c r="U26" i="7" s="1"/>
  <c r="S26" i="7" a="1"/>
  <c r="S26" i="7" s="1"/>
  <c r="S5" i="7" a="1"/>
  <c r="S5" i="7" s="1"/>
  <c r="T5" i="7" s="1" a="1"/>
  <c r="T5" i="7" s="1"/>
  <c r="S19" i="7" a="1"/>
  <c r="S19" i="7" s="1"/>
  <c r="T19" i="7" s="1" a="1"/>
  <c r="T19" i="7" s="1"/>
  <c r="U19" i="7" s="1" a="1"/>
  <c r="U19" i="7" s="1"/>
  <c r="S8" i="7" a="1"/>
  <c r="S8" i="7" s="1"/>
  <c r="T8" i="7" s="1" a="1"/>
  <c r="T8" i="7" s="1"/>
  <c r="U8" i="7" s="1" a="1"/>
  <c r="U8" i="7" s="1"/>
  <c r="S6" i="7" a="1"/>
  <c r="S6" i="7" s="1"/>
  <c r="T6" i="7" s="1" a="1"/>
  <c r="T6" i="7" s="1"/>
  <c r="U6" i="7" s="1" a="1"/>
  <c r="U6" i="7" s="1"/>
  <c r="T22" i="7" a="1"/>
  <c r="T22" i="7" s="1"/>
  <c r="U22" i="7" s="1" a="1"/>
  <c r="U22" i="7" s="1"/>
  <c r="S22" i="7" a="1"/>
  <c r="S22" i="7" s="1"/>
  <c r="S7" i="7" a="1"/>
  <c r="S7" i="7" s="1"/>
  <c r="T7" i="7" s="1" a="1"/>
  <c r="T7" i="7" s="1"/>
  <c r="U7" i="7" s="1" a="1"/>
  <c r="U7" i="7" s="1"/>
  <c r="T14" i="7" a="1"/>
  <c r="T14" i="7" s="1"/>
  <c r="U14" i="7" s="1" a="1"/>
  <c r="U14" i="7" s="1"/>
  <c r="S14" i="7" a="1"/>
  <c r="S14" i="7" s="1"/>
  <c r="S17" i="7" a="1"/>
  <c r="S17" i="7" s="1"/>
  <c r="T17" i="7" s="1" a="1"/>
  <c r="T17" i="7" s="1"/>
  <c r="U17" i="7" s="1" a="1"/>
  <c r="U17" i="7" s="1"/>
  <c r="T13" i="7" a="1"/>
  <c r="T13" i="7" s="1"/>
  <c r="U13" i="7" s="1" a="1"/>
  <c r="U13" i="7" s="1"/>
  <c r="S13" i="7" a="1"/>
  <c r="S13" i="7" s="1"/>
  <c r="S27" i="7" a="1"/>
  <c r="S27" i="7" s="1"/>
  <c r="S16" i="7" a="1"/>
  <c r="S16" i="7" s="1"/>
  <c r="T9" i="7" a="1"/>
  <c r="T9" i="7" s="1"/>
  <c r="U9" i="7" s="1" a="1"/>
  <c r="U9" i="7" s="1"/>
  <c r="S9" i="7" a="1"/>
  <c r="S9" i="7" s="1"/>
  <c r="S12" i="7" a="1"/>
  <c r="S12" i="7" s="1"/>
  <c r="T12" i="7" s="1" a="1"/>
  <c r="T12" i="7" s="1"/>
  <c r="U12" i="7" s="1" a="1"/>
  <c r="U12" i="7" s="1"/>
  <c r="T21" i="7" a="1"/>
  <c r="T21" i="7" s="1"/>
  <c r="U21" i="7" s="1" a="1"/>
  <c r="U21" i="7" s="1"/>
  <c r="S21" i="7" a="1"/>
  <c r="S21" i="7" s="1"/>
  <c r="S10" i="7" a="1"/>
  <c r="S10" i="7" s="1"/>
  <c r="T10" i="7" s="1" a="1"/>
  <c r="T10" i="7" s="1"/>
  <c r="U10" i="7" s="1" a="1"/>
  <c r="U10" i="7" s="1"/>
  <c r="F39" i="7" a="1"/>
  <c r="F39" i="7" s="1"/>
  <c r="U4" i="7"/>
  <c r="U3" i="7"/>
  <c r="D131" i="6" a="1"/>
  <c r="D131" i="6" s="1"/>
  <c r="D132" i="6" a="1"/>
  <c r="D132" i="6"/>
  <c r="D133" i="6" a="1"/>
  <c r="D133" i="6" s="1"/>
  <c r="D134" i="6" a="1"/>
  <c r="D134" i="6"/>
  <c r="D135" i="6" a="1"/>
  <c r="D135" i="6" s="1"/>
  <c r="D136" i="6" a="1"/>
  <c r="D136" i="6"/>
  <c r="D137" i="6" a="1"/>
  <c r="D137" i="6" s="1"/>
  <c r="D138" i="6" a="1"/>
  <c r="D138" i="6"/>
  <c r="D139" i="6" a="1"/>
  <c r="D139" i="6" s="1"/>
  <c r="D140" i="6" a="1"/>
  <c r="D140" i="6"/>
  <c r="D141" i="6" a="1"/>
  <c r="D141" i="6" s="1"/>
  <c r="D142" i="6" a="1"/>
  <c r="D142" i="6"/>
  <c r="D143" i="6" a="1"/>
  <c r="D143" i="6" s="1"/>
  <c r="D144" i="6" a="1"/>
  <c r="D144" i="6"/>
  <c r="D145" i="6" a="1"/>
  <c r="D145" i="6" s="1"/>
  <c r="D146" i="6" a="1"/>
  <c r="D146" i="6"/>
  <c r="D147" i="6" a="1"/>
  <c r="D147" i="6" s="1"/>
  <c r="D148" i="6" a="1"/>
  <c r="D148" i="6"/>
  <c r="D149" i="6" a="1"/>
  <c r="D149" i="6" s="1"/>
  <c r="D150" i="6" a="1"/>
  <c r="D150" i="6"/>
  <c r="D151" i="6" a="1"/>
  <c r="D151" i="6" s="1"/>
  <c r="D152" i="6" a="1"/>
  <c r="D152" i="6"/>
  <c r="D153" i="6" a="1"/>
  <c r="D153" i="6" s="1"/>
  <c r="D154" i="6" a="1"/>
  <c r="D154" i="6"/>
  <c r="D130" i="6" a="1"/>
  <c r="D130" i="6" s="1"/>
  <c r="B130" i="6" a="1"/>
  <c r="B130" i="6" s="1"/>
  <c r="B126" i="6" a="1"/>
  <c r="B126" i="6" s="1"/>
  <c r="B121" i="6" a="1"/>
  <c r="B121" i="6" s="1"/>
  <c r="B120" i="6" a="1"/>
  <c r="B120" i="6" s="1"/>
  <c r="B114" i="6" a="1"/>
  <c r="B114" i="6" s="1"/>
  <c r="B113" i="6" a="1"/>
  <c r="B113" i="6" s="1"/>
  <c r="C112" i="6" a="1"/>
  <c r="C112" i="6" s="1"/>
  <c r="D112" i="6" a="1"/>
  <c r="D112" i="6"/>
  <c r="E112" i="6" a="1"/>
  <c r="E112" i="6" s="1"/>
  <c r="F112" i="6" a="1"/>
  <c r="F112" i="6"/>
  <c r="G112" i="6" a="1"/>
  <c r="G112" i="6" s="1"/>
  <c r="H112" i="6" a="1"/>
  <c r="H112" i="6"/>
  <c r="I112" i="6" a="1"/>
  <c r="I112" i="6" s="1"/>
  <c r="J112" i="6" a="1"/>
  <c r="J112" i="6"/>
  <c r="K112" i="6" a="1"/>
  <c r="K112" i="6" s="1"/>
  <c r="L112" i="6" a="1"/>
  <c r="L112" i="6"/>
  <c r="M112" i="6" a="1"/>
  <c r="M112" i="6" s="1"/>
  <c r="N112" i="6" a="1"/>
  <c r="N112" i="6"/>
  <c r="O112" i="6" a="1"/>
  <c r="O112" i="6" s="1"/>
  <c r="B112" i="6" a="1"/>
  <c r="B112" i="6" s="1"/>
  <c r="C94" i="6" a="1"/>
  <c r="C94" i="6" s="1"/>
  <c r="C93" i="6" a="1"/>
  <c r="C93" i="6" s="1"/>
  <c r="R67" i="6" a="1"/>
  <c r="R67" i="6" s="1"/>
  <c r="S67" i="6" a="1"/>
  <c r="S67" i="6"/>
  <c r="R68" i="6" a="1"/>
  <c r="R68" i="6" s="1"/>
  <c r="S68" i="6" a="1"/>
  <c r="S68" i="6"/>
  <c r="R69" i="6" a="1"/>
  <c r="R69" i="6" s="1"/>
  <c r="S69" i="6" a="1"/>
  <c r="S69" i="6"/>
  <c r="R70" i="6" a="1"/>
  <c r="R70" i="6" s="1"/>
  <c r="S70" i="6" a="1"/>
  <c r="S70" i="6"/>
  <c r="R71" i="6" a="1"/>
  <c r="R71" i="6" s="1"/>
  <c r="S71" i="6" a="1"/>
  <c r="S71" i="6"/>
  <c r="R72" i="6" a="1"/>
  <c r="R72" i="6" s="1"/>
  <c r="S72" i="6" a="1"/>
  <c r="S72" i="6"/>
  <c r="R73" i="6" a="1"/>
  <c r="R73" i="6" s="1"/>
  <c r="S73" i="6" a="1"/>
  <c r="S73" i="6"/>
  <c r="R74" i="6" a="1"/>
  <c r="R74" i="6" s="1"/>
  <c r="S74" i="6" a="1"/>
  <c r="S74" i="6"/>
  <c r="R75" i="6" a="1"/>
  <c r="R75" i="6" s="1"/>
  <c r="S75" i="6" a="1"/>
  <c r="S75" i="6"/>
  <c r="R76" i="6" a="1"/>
  <c r="R76" i="6" s="1"/>
  <c r="S76" i="6" a="1"/>
  <c r="S76" i="6"/>
  <c r="R77" i="6" a="1"/>
  <c r="R77" i="6" s="1"/>
  <c r="S77" i="6" a="1"/>
  <c r="S77" i="6"/>
  <c r="R78" i="6" a="1"/>
  <c r="R78" i="6" s="1"/>
  <c r="S78" i="6" a="1"/>
  <c r="S78" i="6"/>
  <c r="R79" i="6" a="1"/>
  <c r="R79" i="6" s="1"/>
  <c r="S79" i="6" a="1"/>
  <c r="S79" i="6"/>
  <c r="R80" i="6" a="1"/>
  <c r="R80" i="6" s="1"/>
  <c r="S80" i="6" a="1"/>
  <c r="S80" i="6"/>
  <c r="R81" i="6" a="1"/>
  <c r="R81" i="6" s="1"/>
  <c r="S81" i="6" a="1"/>
  <c r="S81" i="6"/>
  <c r="R82" i="6" a="1"/>
  <c r="R82" i="6" s="1"/>
  <c r="S82" i="6" a="1"/>
  <c r="S82" i="6"/>
  <c r="R83" i="6" a="1"/>
  <c r="R83" i="6" s="1"/>
  <c r="S83" i="6" a="1"/>
  <c r="S83" i="6"/>
  <c r="R84" i="6" a="1"/>
  <c r="R84" i="6" s="1"/>
  <c r="S84" i="6" a="1"/>
  <c r="S84" i="6"/>
  <c r="R85" i="6" a="1"/>
  <c r="R85" i="6" s="1"/>
  <c r="S85" i="6" a="1"/>
  <c r="S85" i="6"/>
  <c r="R86" i="6" a="1"/>
  <c r="R86" i="6" s="1"/>
  <c r="S86" i="6" a="1"/>
  <c r="S86" i="6"/>
  <c r="R87" i="6" a="1"/>
  <c r="R87" i="6" s="1"/>
  <c r="S87" i="6" a="1"/>
  <c r="S87" i="6"/>
  <c r="R88" i="6" a="1"/>
  <c r="R88" i="6" s="1"/>
  <c r="S88" i="6" a="1"/>
  <c r="S88" i="6"/>
  <c r="R89" i="6" a="1"/>
  <c r="R89" i="6" s="1"/>
  <c r="S89" i="6" a="1"/>
  <c r="S89" i="6"/>
  <c r="R90" i="6" a="1"/>
  <c r="R90" i="6" s="1"/>
  <c r="S90" i="6" a="1"/>
  <c r="S90" i="6"/>
  <c r="S66" i="6" a="1"/>
  <c r="S66" i="6" s="1"/>
  <c r="R66" i="6" a="1"/>
  <c r="R66" i="6" s="1"/>
  <c r="C39" i="7" l="1" a="1"/>
  <c r="C39" i="7" s="1"/>
  <c r="U5" i="7" a="1"/>
  <c r="U5" i="7" s="1"/>
  <c r="F40" i="7" a="1"/>
  <c r="F40" i="7" s="1"/>
  <c r="C38" i="7" a="1"/>
  <c r="C38" i="7" s="1"/>
  <c r="C40" i="7" s="1" a="1"/>
  <c r="C40" i="7" s="1"/>
  <c r="F41" i="7" s="1" a="1"/>
  <c r="F41" i="7" s="1"/>
  <c r="P91" i="6"/>
  <c r="P91" i="6" a="1"/>
  <c r="O91" i="6" a="1"/>
  <c r="O91" i="6" s="1"/>
  <c r="N91" i="6"/>
  <c r="N91" i="6" a="1"/>
  <c r="M91" i="6" a="1"/>
  <c r="M91" i="6" s="1"/>
  <c r="L91" i="6"/>
  <c r="L91" i="6" a="1"/>
  <c r="K91" i="6" a="1"/>
  <c r="K91" i="6" s="1"/>
  <c r="J91" i="6"/>
  <c r="J91" i="6" a="1"/>
  <c r="I91" i="6" a="1"/>
  <c r="I91" i="6" s="1"/>
  <c r="H91" i="6"/>
  <c r="H91" i="6" a="1"/>
  <c r="G91" i="6" a="1"/>
  <c r="G91" i="6" s="1"/>
  <c r="F91" i="6"/>
  <c r="F91" i="6" a="1"/>
  <c r="E91" i="6" a="1"/>
  <c r="E91" i="6" s="1"/>
  <c r="D91" i="6"/>
  <c r="D91" i="6" a="1"/>
  <c r="C91" i="6" a="1"/>
  <c r="C91" i="6" s="1"/>
  <c r="Q90" i="6"/>
  <c r="Q90" i="6" a="1"/>
  <c r="Q89" i="6" a="1"/>
  <c r="Q89" i="6" s="1"/>
  <c r="Q88" i="6"/>
  <c r="Q88" i="6" a="1"/>
  <c r="Q87" i="6" a="1"/>
  <c r="Q87" i="6" s="1"/>
  <c r="Q86" i="6"/>
  <c r="Q86" i="6" a="1"/>
  <c r="Q85" i="6" a="1"/>
  <c r="Q85" i="6" s="1"/>
  <c r="Q84" i="6"/>
  <c r="Q84" i="6" a="1"/>
  <c r="Q83" i="6" a="1"/>
  <c r="Q83" i="6" s="1"/>
  <c r="Q82" i="6"/>
  <c r="Q82" i="6" a="1"/>
  <c r="Q81" i="6" a="1"/>
  <c r="Q81" i="6" s="1"/>
  <c r="Q80" i="6"/>
  <c r="Q80" i="6" a="1"/>
  <c r="Q79" i="6" a="1"/>
  <c r="Q79" i="6" s="1"/>
  <c r="Q78" i="6"/>
  <c r="Q78" i="6" a="1"/>
  <c r="Q77" i="6" a="1"/>
  <c r="Q77" i="6" s="1"/>
  <c r="Q76" i="6"/>
  <c r="Q76" i="6" a="1"/>
  <c r="Q75" i="6" a="1"/>
  <c r="Q75" i="6" s="1"/>
  <c r="Q74" i="6"/>
  <c r="Q74" i="6" a="1"/>
  <c r="Q73" i="6" a="1"/>
  <c r="Q73" i="6" s="1"/>
  <c r="Q72" i="6"/>
  <c r="Q72" i="6" a="1"/>
  <c r="Q71" i="6" a="1"/>
  <c r="Q71" i="6" s="1"/>
  <c r="Q70" i="6"/>
  <c r="Q70" i="6" a="1"/>
  <c r="Q69" i="6" a="1"/>
  <c r="Q69" i="6" s="1"/>
  <c r="Q68" i="6" a="1"/>
  <c r="Q68" i="6" s="1"/>
  <c r="Q67" i="6" a="1"/>
  <c r="Q67" i="6" s="1"/>
  <c r="Q66" i="6" a="1"/>
  <c r="Q66" i="6" s="1"/>
  <c r="C60" i="6" a="1"/>
  <c r="C60" i="6" s="1"/>
  <c r="P58" i="6" a="1"/>
  <c r="P58" i="6" s="1"/>
  <c r="O58" i="6"/>
  <c r="O58" i="6" a="1"/>
  <c r="N58" i="6" a="1"/>
  <c r="N58" i="6" s="1"/>
  <c r="M58" i="6" a="1"/>
  <c r="M58" i="6" s="1"/>
  <c r="L58" i="6" a="1"/>
  <c r="L58" i="6" s="1"/>
  <c r="K58" i="6" a="1"/>
  <c r="K58" i="6" s="1"/>
  <c r="J58" i="6" a="1"/>
  <c r="J58" i="6" s="1"/>
  <c r="I58" i="6" a="1"/>
  <c r="I58" i="6" s="1"/>
  <c r="H58" i="6" a="1"/>
  <c r="H58" i="6" s="1"/>
  <c r="G58" i="6" a="1"/>
  <c r="G58" i="6" s="1"/>
  <c r="F58" i="6" a="1"/>
  <c r="F58" i="6" s="1"/>
  <c r="E58" i="6" a="1"/>
  <c r="E58" i="6" s="1"/>
  <c r="D58" i="6" a="1"/>
  <c r="D58" i="6" s="1"/>
  <c r="C58" i="6" a="1"/>
  <c r="C58" i="6" s="1"/>
  <c r="Q57" i="6" a="1"/>
  <c r="Q57" i="6" s="1"/>
  <c r="Q56" i="6" a="1"/>
  <c r="Q56" i="6" s="1"/>
  <c r="Q55" i="6" a="1"/>
  <c r="Q55" i="6" s="1"/>
  <c r="Q54" i="6" a="1"/>
  <c r="Q54" i="6" s="1"/>
  <c r="Q53" i="6" a="1"/>
  <c r="Q53" i="6" s="1"/>
  <c r="Q52" i="6" a="1"/>
  <c r="Q52" i="6" s="1"/>
  <c r="Q51" i="6" a="1"/>
  <c r="Q51" i="6" s="1"/>
  <c r="Q50" i="6" a="1"/>
  <c r="Q50" i="6" s="1"/>
  <c r="Q49" i="6" a="1"/>
  <c r="Q49" i="6" s="1"/>
  <c r="Q48" i="6" a="1"/>
  <c r="Q48" i="6" s="1"/>
  <c r="Q47" i="6" a="1"/>
  <c r="Q47" i="6" s="1"/>
  <c r="Q46" i="6" a="1"/>
  <c r="Q46" i="6" s="1"/>
  <c r="Q45" i="6" a="1"/>
  <c r="Q45" i="6" s="1"/>
  <c r="Q44" i="6" a="1"/>
  <c r="Q44" i="6" s="1"/>
  <c r="Q43" i="6" a="1"/>
  <c r="Q43" i="6" s="1"/>
  <c r="Q42" i="6" a="1"/>
  <c r="Q42" i="6" s="1"/>
  <c r="Q41" i="6" a="1"/>
  <c r="Q41" i="6" s="1"/>
  <c r="Q40" i="6" a="1"/>
  <c r="Q40" i="6" s="1"/>
  <c r="Q39" i="6" a="1"/>
  <c r="Q39" i="6" s="1"/>
  <c r="Q38" i="6" a="1"/>
  <c r="Q38" i="6" s="1"/>
  <c r="Q37" i="6" a="1"/>
  <c r="Q37" i="6" s="1"/>
  <c r="Q36" i="6" a="1"/>
  <c r="Q36" i="6" s="1"/>
  <c r="Q35" i="6" a="1"/>
  <c r="Q35" i="6" s="1"/>
  <c r="Q34" i="6" a="1"/>
  <c r="Q34" i="6" s="1"/>
  <c r="Q33" i="6" a="1"/>
  <c r="Q33" i="6" s="1"/>
  <c r="P28" i="6" a="1"/>
  <c r="P28" i="6" s="1"/>
  <c r="O28" i="6" a="1"/>
  <c r="O28" i="6" s="1"/>
  <c r="N28" i="6" a="1"/>
  <c r="N28" i="6" s="1"/>
  <c r="M28" i="6" a="1"/>
  <c r="M28" i="6" s="1"/>
  <c r="L28" i="6" a="1"/>
  <c r="L28" i="6" s="1"/>
  <c r="K28" i="6" a="1"/>
  <c r="K28" i="6" s="1"/>
  <c r="J28" i="6" a="1"/>
  <c r="J28" i="6" s="1"/>
  <c r="I28" i="6" a="1"/>
  <c r="I28" i="6" s="1"/>
  <c r="H28" i="6" a="1"/>
  <c r="H28" i="6" s="1"/>
  <c r="G28" i="6" a="1"/>
  <c r="G28" i="6" s="1"/>
  <c r="F28" i="6" a="1"/>
  <c r="F28" i="6" s="1"/>
  <c r="E28" i="6" a="1"/>
  <c r="E28" i="6" s="1"/>
  <c r="D28" i="6" a="1"/>
  <c r="D28" i="6" s="1"/>
  <c r="C28" i="6" a="1"/>
  <c r="C28" i="6" s="1"/>
  <c r="Q27" i="6" a="1"/>
  <c r="Q27" i="6" s="1"/>
  <c r="Q26" i="6" a="1"/>
  <c r="Q26" i="6" s="1"/>
  <c r="Q25" i="6" a="1"/>
  <c r="Q25" i="6" s="1"/>
  <c r="Q24" i="6" a="1"/>
  <c r="Q24" i="6" s="1"/>
  <c r="Q23" i="6" a="1"/>
  <c r="Q23" i="6" s="1"/>
  <c r="Q22" i="6" a="1"/>
  <c r="Q22" i="6" s="1"/>
  <c r="Q21" i="6" a="1"/>
  <c r="Q21" i="6" s="1"/>
  <c r="Q20" i="6" a="1"/>
  <c r="Q20" i="6" s="1"/>
  <c r="Q19" i="6" a="1"/>
  <c r="Q19" i="6" s="1"/>
  <c r="Q18" i="6" a="1"/>
  <c r="Q18" i="6" s="1"/>
  <c r="Q17" i="6" a="1"/>
  <c r="Q17" i="6" s="1"/>
  <c r="Q16" i="6" a="1"/>
  <c r="Q16" i="6" s="1"/>
  <c r="Q15" i="6" a="1"/>
  <c r="Q15" i="6" s="1"/>
  <c r="Q14" i="6" a="1"/>
  <c r="Q14" i="6" s="1"/>
  <c r="Q13" i="6" a="1"/>
  <c r="Q13" i="6" s="1"/>
  <c r="Q12" i="6" a="1"/>
  <c r="Q12" i="6" s="1"/>
  <c r="Q11" i="6" a="1"/>
  <c r="Q11" i="6" s="1"/>
  <c r="Q10" i="6" a="1"/>
  <c r="Q10" i="6" s="1"/>
  <c r="Q9" i="6" a="1"/>
  <c r="Q9" i="6" s="1"/>
  <c r="Q8" i="6" a="1"/>
  <c r="Q8" i="6" s="1"/>
  <c r="Q7" i="6" a="1"/>
  <c r="Q7" i="6" s="1"/>
  <c r="Q6" i="6" a="1"/>
  <c r="Q6" i="6" s="1"/>
  <c r="Q5" i="6" a="1"/>
  <c r="Q5" i="6" s="1"/>
  <c r="Q4" i="6" a="1"/>
  <c r="Q4" i="6" s="1"/>
  <c r="Q3" i="6" a="1"/>
  <c r="Q3" i="6" s="1"/>
  <c r="F36" i="7" l="1" a="1"/>
  <c r="F36" i="7" s="1"/>
  <c r="I36" i="7" a="1"/>
  <c r="I36" i="7" s="1"/>
  <c r="N36" i="7" a="1"/>
  <c r="N36" i="7" s="1"/>
  <c r="C36" i="7" a="1"/>
  <c r="C36" i="7" s="1"/>
  <c r="F35" i="7" a="1"/>
  <c r="F35" i="7" s="1"/>
  <c r="I35" i="7" a="1"/>
  <c r="I35" i="7" s="1"/>
  <c r="N35" i="7" a="1"/>
  <c r="N35" i="7" s="1"/>
  <c r="C35" i="7" a="1"/>
  <c r="C35" i="7" s="1"/>
  <c r="H36" i="7" a="1"/>
  <c r="H36" i="7" s="1"/>
  <c r="D36" i="7" a="1"/>
  <c r="D36" i="7" s="1"/>
  <c r="G36" i="7" a="1"/>
  <c r="G36" i="7" s="1"/>
  <c r="L36" i="7" a="1"/>
  <c r="L36" i="7" s="1"/>
  <c r="O36" i="7" a="1"/>
  <c r="O36" i="7" s="1"/>
  <c r="D35" i="7" a="1"/>
  <c r="D35" i="7" s="1"/>
  <c r="G35" i="7" a="1"/>
  <c r="G35" i="7" s="1"/>
  <c r="L35" i="7" a="1"/>
  <c r="L35" i="7" s="1"/>
  <c r="O35" i="7" a="1"/>
  <c r="O35" i="7" s="1"/>
  <c r="E36" i="7" a="1"/>
  <c r="E36" i="7" s="1"/>
  <c r="J36" i="7" a="1"/>
  <c r="J36" i="7" s="1"/>
  <c r="M36" i="7" a="1"/>
  <c r="M36" i="7" s="1"/>
  <c r="E35" i="7" a="1"/>
  <c r="E35" i="7" s="1"/>
  <c r="J35" i="7" a="1"/>
  <c r="J35" i="7" s="1"/>
  <c r="M35" i="7" a="1"/>
  <c r="M35" i="7" s="1"/>
  <c r="P36" i="7" a="1"/>
  <c r="P36" i="7" s="1"/>
  <c r="K36" i="7" a="1"/>
  <c r="K36" i="7" s="1"/>
  <c r="P35" i="7" a="1"/>
  <c r="P35" i="7" s="1"/>
  <c r="H35" i="7" a="1"/>
  <c r="H35" i="7" s="1"/>
  <c r="K35" i="7" a="1"/>
  <c r="K35" i="7" s="1"/>
  <c r="C41" i="7" a="1"/>
  <c r="C41" i="7" s="1"/>
  <c r="H69" i="7" l="1" a="1"/>
  <c r="H69" i="7" s="1"/>
  <c r="H49" i="7" a="1"/>
  <c r="H49" i="7" s="1"/>
  <c r="H54" i="7" a="1"/>
  <c r="H54" i="7" s="1"/>
  <c r="H57" i="7" a="1"/>
  <c r="H57" i="7" s="1"/>
  <c r="H62" i="7" a="1"/>
  <c r="H62" i="7" s="1"/>
  <c r="H65" i="7" a="1"/>
  <c r="H65" i="7" s="1"/>
  <c r="H72" i="7" a="1"/>
  <c r="H72" i="7" s="1"/>
  <c r="H52" i="7" a="1"/>
  <c r="H52" i="7" s="1"/>
  <c r="H55" i="7" a="1"/>
  <c r="H55" i="7" s="1"/>
  <c r="H60" i="7" a="1"/>
  <c r="H60" i="7" s="1"/>
  <c r="H63" i="7" a="1"/>
  <c r="H63" i="7" s="1"/>
  <c r="H47" i="7" a="1"/>
  <c r="H47" i="7" s="1"/>
  <c r="H70" i="7" a="1"/>
  <c r="H70" i="7" s="1"/>
  <c r="H73" i="7" a="1"/>
  <c r="H73" i="7" s="1"/>
  <c r="H50" i="7" a="1"/>
  <c r="H50" i="7" s="1"/>
  <c r="H53" i="7" a="1"/>
  <c r="H53" i="7" s="1"/>
  <c r="H58" i="7" a="1"/>
  <c r="H58" i="7" s="1"/>
  <c r="H61" i="7" a="1"/>
  <c r="H61" i="7" s="1"/>
  <c r="H66" i="7" a="1"/>
  <c r="H66" i="7" s="1"/>
  <c r="H64" i="7" a="1"/>
  <c r="H64" i="7" s="1"/>
  <c r="H51" i="7" a="1"/>
  <c r="H51" i="7" s="1"/>
  <c r="H56" i="7" a="1"/>
  <c r="H56" i="7" s="1"/>
  <c r="H67" i="7" a="1"/>
  <c r="H67" i="7" s="1"/>
  <c r="H68" i="7" a="1"/>
  <c r="H68" i="7" s="1"/>
  <c r="H48" i="7" a="1"/>
  <c r="H48" i="7" s="1"/>
  <c r="H59" i="7" a="1"/>
  <c r="H59" i="7" s="1"/>
  <c r="H71" i="7" a="1"/>
  <c r="H71" i="7" s="1"/>
  <c r="D69" i="7" a="1"/>
  <c r="D69" i="7" s="1"/>
  <c r="D49" i="7" a="1"/>
  <c r="D49" i="7" s="1"/>
  <c r="D54" i="7" a="1"/>
  <c r="D54" i="7" s="1"/>
  <c r="D57" i="7" a="1"/>
  <c r="D57" i="7" s="1"/>
  <c r="D62" i="7" a="1"/>
  <c r="D62" i="7" s="1"/>
  <c r="D65" i="7" a="1"/>
  <c r="D65" i="7" s="1"/>
  <c r="D72" i="7" a="1"/>
  <c r="D72" i="7" s="1"/>
  <c r="D70" i="7" a="1"/>
  <c r="D70" i="7" s="1"/>
  <c r="D73" i="7" a="1"/>
  <c r="D73" i="7" s="1"/>
  <c r="D50" i="7" a="1"/>
  <c r="D50" i="7" s="1"/>
  <c r="D53" i="7" a="1"/>
  <c r="D53" i="7" s="1"/>
  <c r="D58" i="7" a="1"/>
  <c r="D58" i="7" s="1"/>
  <c r="D61" i="7" a="1"/>
  <c r="D61" i="7" s="1"/>
  <c r="D66" i="7" a="1"/>
  <c r="D66" i="7" s="1"/>
  <c r="D71" i="7" a="1"/>
  <c r="D71" i="7" s="1"/>
  <c r="D52" i="7" a="1"/>
  <c r="D52" i="7" s="1"/>
  <c r="D63" i="7" a="1"/>
  <c r="D63" i="7" s="1"/>
  <c r="D47" i="7" a="1"/>
  <c r="D47" i="7" s="1"/>
  <c r="D48" i="7" a="1"/>
  <c r="D48" i="7" s="1"/>
  <c r="D64" i="7" a="1"/>
  <c r="D64" i="7" s="1"/>
  <c r="D51" i="7" a="1"/>
  <c r="D51" i="7" s="1"/>
  <c r="D67" i="7" a="1"/>
  <c r="D67" i="7" s="1"/>
  <c r="D59" i="7" a="1"/>
  <c r="D59" i="7" s="1"/>
  <c r="D55" i="7" a="1"/>
  <c r="D55" i="7" s="1"/>
  <c r="D60" i="7" a="1"/>
  <c r="D60" i="7" s="1"/>
  <c r="D68" i="7" a="1"/>
  <c r="D68" i="7" s="1"/>
  <c r="D56" i="7" a="1"/>
  <c r="D56" i="7" s="1"/>
  <c r="I72" i="7" a="1"/>
  <c r="I72" i="7" s="1"/>
  <c r="I52" i="7" a="1"/>
  <c r="I52" i="7" s="1"/>
  <c r="I55" i="7" a="1"/>
  <c r="I55" i="7" s="1"/>
  <c r="I60" i="7" a="1"/>
  <c r="I60" i="7" s="1"/>
  <c r="I63" i="7" a="1"/>
  <c r="I63" i="7" s="1"/>
  <c r="I70" i="7" a="1"/>
  <c r="I70" i="7" s="1"/>
  <c r="I73" i="7" a="1"/>
  <c r="I73" i="7" s="1"/>
  <c r="I50" i="7" a="1"/>
  <c r="I50" i="7" s="1"/>
  <c r="I53" i="7" a="1"/>
  <c r="I53" i="7" s="1"/>
  <c r="I58" i="7" a="1"/>
  <c r="I58" i="7" s="1"/>
  <c r="I61" i="7" a="1"/>
  <c r="I61" i="7" s="1"/>
  <c r="I66" i="7" a="1"/>
  <c r="I66" i="7" s="1"/>
  <c r="I68" i="7" a="1"/>
  <c r="I68" i="7" s="1"/>
  <c r="I71" i="7" a="1"/>
  <c r="I71" i="7" s="1"/>
  <c r="I48" i="7" a="1"/>
  <c r="I48" i="7" s="1"/>
  <c r="I51" i="7" a="1"/>
  <c r="I51" i="7" s="1"/>
  <c r="I56" i="7" a="1"/>
  <c r="I56" i="7" s="1"/>
  <c r="I59" i="7" a="1"/>
  <c r="I59" i="7" s="1"/>
  <c r="I64" i="7" a="1"/>
  <c r="I64" i="7" s="1"/>
  <c r="I67" i="7" a="1"/>
  <c r="I67" i="7" s="1"/>
  <c r="I47" i="7" a="1"/>
  <c r="I47" i="7" s="1"/>
  <c r="I69" i="7" a="1"/>
  <c r="I69" i="7" s="1"/>
  <c r="I54" i="7" a="1"/>
  <c r="I54" i="7" s="1"/>
  <c r="I65" i="7" a="1"/>
  <c r="I65" i="7" s="1"/>
  <c r="I57" i="7" a="1"/>
  <c r="I57" i="7" s="1"/>
  <c r="I49" i="7" a="1"/>
  <c r="I49" i="7" s="1"/>
  <c r="I62" i="7" a="1"/>
  <c r="I62" i="7" s="1"/>
  <c r="G68" i="7" a="1"/>
  <c r="G68" i="7" s="1"/>
  <c r="G71" i="7" a="1"/>
  <c r="G71" i="7" s="1"/>
  <c r="G52" i="7" a="1"/>
  <c r="G52" i="7" s="1"/>
  <c r="G55" i="7" a="1"/>
  <c r="G55" i="7" s="1"/>
  <c r="G60" i="7" a="1"/>
  <c r="G60" i="7" s="1"/>
  <c r="G63" i="7" a="1"/>
  <c r="G63" i="7" s="1"/>
  <c r="G47" i="7" a="1"/>
  <c r="G47" i="7" s="1"/>
  <c r="G69" i="7" a="1"/>
  <c r="G69" i="7" s="1"/>
  <c r="G50" i="7" a="1"/>
  <c r="G50" i="7" s="1"/>
  <c r="G53" i="7" a="1"/>
  <c r="G53" i="7" s="1"/>
  <c r="G58" i="7" a="1"/>
  <c r="G58" i="7" s="1"/>
  <c r="G61" i="7" a="1"/>
  <c r="G61" i="7" s="1"/>
  <c r="G66" i="7" a="1"/>
  <c r="G66" i="7" s="1"/>
  <c r="G72" i="7" a="1"/>
  <c r="G72" i="7" s="1"/>
  <c r="G48" i="7" a="1"/>
  <c r="G48" i="7" s="1"/>
  <c r="G51" i="7" a="1"/>
  <c r="G51" i="7" s="1"/>
  <c r="G56" i="7" a="1"/>
  <c r="G56" i="7" s="1"/>
  <c r="G59" i="7" a="1"/>
  <c r="G59" i="7" s="1"/>
  <c r="G64" i="7" a="1"/>
  <c r="G64" i="7" s="1"/>
  <c r="G67" i="7" a="1"/>
  <c r="G67" i="7" s="1"/>
  <c r="G54" i="7" a="1"/>
  <c r="G54" i="7" s="1"/>
  <c r="G65" i="7" a="1"/>
  <c r="G65" i="7" s="1"/>
  <c r="G70" i="7" a="1"/>
  <c r="G70" i="7" s="1"/>
  <c r="G57" i="7" a="1"/>
  <c r="G57" i="7" s="1"/>
  <c r="G73" i="7" a="1"/>
  <c r="G73" i="7" s="1"/>
  <c r="G49" i="7" a="1"/>
  <c r="G49" i="7" s="1"/>
  <c r="G62" i="7" a="1"/>
  <c r="G62" i="7" s="1"/>
  <c r="C68" i="7" a="1"/>
  <c r="C68" i="7" s="1"/>
  <c r="C72" i="7" a="1"/>
  <c r="C72" i="7" s="1"/>
  <c r="C52" i="7" a="1"/>
  <c r="C52" i="7" s="1"/>
  <c r="C55" i="7" a="1"/>
  <c r="C55" i="7" s="1"/>
  <c r="C69" i="7" a="1"/>
  <c r="C69" i="7" s="1"/>
  <c r="C73" i="7" a="1"/>
  <c r="C73" i="7" s="1"/>
  <c r="C70" i="7" a="1"/>
  <c r="C70" i="7" s="1"/>
  <c r="C48" i="7" a="1"/>
  <c r="C48" i="7" s="1"/>
  <c r="C51" i="7" a="1"/>
  <c r="C51" i="7" s="1"/>
  <c r="C56" i="7" a="1"/>
  <c r="C56" i="7" s="1"/>
  <c r="C53" i="7" a="1"/>
  <c r="C53" i="7" s="1"/>
  <c r="C60" i="7" a="1"/>
  <c r="C60" i="7" s="1"/>
  <c r="C63" i="7" a="1"/>
  <c r="C63" i="7" s="1"/>
  <c r="C47" i="7" a="1"/>
  <c r="C47" i="7" s="1"/>
  <c r="C49" i="7" a="1"/>
  <c r="C49" i="7" s="1"/>
  <c r="C58" i="7" a="1"/>
  <c r="C58" i="7" s="1"/>
  <c r="C61" i="7" a="1"/>
  <c r="C61" i="7" s="1"/>
  <c r="C65" i="7" a="1"/>
  <c r="C65" i="7" s="1"/>
  <c r="C54" i="7" a="1"/>
  <c r="C54" i="7" s="1"/>
  <c r="C66" i="7" a="1"/>
  <c r="C66" i="7" s="1"/>
  <c r="C62" i="7" a="1"/>
  <c r="C62" i="7" s="1"/>
  <c r="C71" i="7" a="1"/>
  <c r="C71" i="7" s="1"/>
  <c r="C50" i="7" a="1"/>
  <c r="C50" i="7" s="1"/>
  <c r="C59" i="7" a="1"/>
  <c r="C59" i="7" s="1"/>
  <c r="C64" i="7" a="1"/>
  <c r="C64" i="7" s="1"/>
  <c r="C67" i="7" a="1"/>
  <c r="C67" i="7" s="1"/>
  <c r="C57" i="7" a="1"/>
  <c r="C57" i="7" s="1"/>
  <c r="F42" i="7" a="1"/>
  <c r="F42" i="7" s="1"/>
  <c r="F70" i="7" a="1"/>
  <c r="F70" i="7" s="1"/>
  <c r="F73" i="7" a="1"/>
  <c r="F73" i="7" s="1"/>
  <c r="F50" i="7" a="1"/>
  <c r="F50" i="7" s="1"/>
  <c r="F53" i="7" a="1"/>
  <c r="F53" i="7" s="1"/>
  <c r="F58" i="7" a="1"/>
  <c r="F58" i="7" s="1"/>
  <c r="F61" i="7" a="1"/>
  <c r="F61" i="7" s="1"/>
  <c r="F66" i="7" a="1"/>
  <c r="F66" i="7" s="1"/>
  <c r="F68" i="7" a="1"/>
  <c r="F68" i="7" s="1"/>
  <c r="F71" i="7" a="1"/>
  <c r="F71" i="7" s="1"/>
  <c r="F48" i="7" a="1"/>
  <c r="F48" i="7" s="1"/>
  <c r="F51" i="7" a="1"/>
  <c r="F51" i="7" s="1"/>
  <c r="F56" i="7" a="1"/>
  <c r="F56" i="7" s="1"/>
  <c r="F59" i="7" a="1"/>
  <c r="F59" i="7" s="1"/>
  <c r="F64" i="7" a="1"/>
  <c r="F64" i="7" s="1"/>
  <c r="F67" i="7" a="1"/>
  <c r="F67" i="7" s="1"/>
  <c r="F69" i="7" a="1"/>
  <c r="F69" i="7" s="1"/>
  <c r="F49" i="7" a="1"/>
  <c r="F49" i="7" s="1"/>
  <c r="F54" i="7" a="1"/>
  <c r="F54" i="7" s="1"/>
  <c r="F57" i="7" a="1"/>
  <c r="F57" i="7" s="1"/>
  <c r="F62" i="7" a="1"/>
  <c r="F62" i="7" s="1"/>
  <c r="F65" i="7" a="1"/>
  <c r="F65" i="7" s="1"/>
  <c r="F72" i="7" a="1"/>
  <c r="F72" i="7" s="1"/>
  <c r="F55" i="7" a="1"/>
  <c r="F55" i="7" s="1"/>
  <c r="F52" i="7" a="1"/>
  <c r="F52" i="7" s="1"/>
  <c r="F47" i="7" a="1"/>
  <c r="F47" i="7" s="1"/>
  <c r="F60" i="7" a="1"/>
  <c r="F60" i="7" s="1"/>
  <c r="F63" i="7" a="1"/>
  <c r="F63" i="7" s="1"/>
  <c r="E72" i="7" a="1"/>
  <c r="E72" i="7" s="1"/>
  <c r="E48" i="7" a="1"/>
  <c r="E48" i="7" s="1"/>
  <c r="E51" i="7" a="1"/>
  <c r="E51" i="7" s="1"/>
  <c r="E56" i="7" a="1"/>
  <c r="E56" i="7" s="1"/>
  <c r="E59" i="7" a="1"/>
  <c r="E59" i="7" s="1"/>
  <c r="E64" i="7" a="1"/>
  <c r="E64" i="7" s="1"/>
  <c r="E67" i="7" a="1"/>
  <c r="E67" i="7" s="1"/>
  <c r="E70" i="7" a="1"/>
  <c r="E70" i="7" s="1"/>
  <c r="E73" i="7" a="1"/>
  <c r="E73" i="7" s="1"/>
  <c r="E49" i="7" a="1"/>
  <c r="E49" i="7" s="1"/>
  <c r="E54" i="7" a="1"/>
  <c r="E54" i="7" s="1"/>
  <c r="E57" i="7" a="1"/>
  <c r="E57" i="7" s="1"/>
  <c r="E68" i="7" a="1"/>
  <c r="E68" i="7" s="1"/>
  <c r="E71" i="7" a="1"/>
  <c r="E71" i="7" s="1"/>
  <c r="E52" i="7" a="1"/>
  <c r="E52" i="7" s="1"/>
  <c r="E55" i="7" a="1"/>
  <c r="E55" i="7" s="1"/>
  <c r="E60" i="7" a="1"/>
  <c r="E60" i="7" s="1"/>
  <c r="E63" i="7" a="1"/>
  <c r="E63" i="7" s="1"/>
  <c r="E47" i="7" a="1"/>
  <c r="E47" i="7" s="1"/>
  <c r="E62" i="7" a="1"/>
  <c r="E62" i="7" s="1"/>
  <c r="E58" i="7" a="1"/>
  <c r="E58" i="7" s="1"/>
  <c r="E53" i="7" a="1"/>
  <c r="E53" i="7" s="1"/>
  <c r="E69" i="7" a="1"/>
  <c r="E69" i="7" s="1"/>
  <c r="E61" i="7" a="1"/>
  <c r="E61" i="7" s="1"/>
  <c r="E50" i="7" a="1"/>
  <c r="E50" i="7" s="1"/>
  <c r="E65" i="7" a="1"/>
  <c r="E65" i="7" s="1"/>
  <c r="E66" i="7" a="1"/>
  <c r="E66" i="7" s="1"/>
  <c r="K68" i="7" a="1"/>
  <c r="K68" i="7" s="1"/>
  <c r="K71" i="7" a="1"/>
  <c r="K71" i="7" s="1"/>
  <c r="K52" i="7" a="1"/>
  <c r="K52" i="7" s="1"/>
  <c r="K55" i="7" a="1"/>
  <c r="K55" i="7" s="1"/>
  <c r="K60" i="7" a="1"/>
  <c r="K60" i="7" s="1"/>
  <c r="K63" i="7" a="1"/>
  <c r="K63" i="7" s="1"/>
  <c r="K47" i="7" a="1"/>
  <c r="K47" i="7" s="1"/>
  <c r="K69" i="7" a="1"/>
  <c r="K69" i="7" s="1"/>
  <c r="K50" i="7" a="1"/>
  <c r="K50" i="7" s="1"/>
  <c r="K53" i="7" a="1"/>
  <c r="K53" i="7" s="1"/>
  <c r="K58" i="7" a="1"/>
  <c r="K58" i="7" s="1"/>
  <c r="K61" i="7" a="1"/>
  <c r="K61" i="7" s="1"/>
  <c r="K66" i="7" a="1"/>
  <c r="K66" i="7" s="1"/>
  <c r="K72" i="7" a="1"/>
  <c r="K72" i="7" s="1"/>
  <c r="K48" i="7" a="1"/>
  <c r="K48" i="7" s="1"/>
  <c r="K51" i="7" a="1"/>
  <c r="K51" i="7" s="1"/>
  <c r="K56" i="7" a="1"/>
  <c r="K56" i="7" s="1"/>
  <c r="K59" i="7" a="1"/>
  <c r="K59" i="7" s="1"/>
  <c r="K64" i="7" a="1"/>
  <c r="K64" i="7" s="1"/>
  <c r="K67" i="7" a="1"/>
  <c r="K67" i="7" s="1"/>
  <c r="K70" i="7" a="1"/>
  <c r="K70" i="7" s="1"/>
  <c r="K62" i="7" a="1"/>
  <c r="K62" i="7" s="1"/>
  <c r="K73" i="7" a="1"/>
  <c r="K73" i="7" s="1"/>
  <c r="K54" i="7" a="1"/>
  <c r="K54" i="7" s="1"/>
  <c r="K65" i="7" a="1"/>
  <c r="K65" i="7" s="1"/>
  <c r="K57" i="7" a="1"/>
  <c r="K57" i="7" s="1"/>
  <c r="K49" i="7" a="1"/>
  <c r="K49" i="7" s="1"/>
  <c r="W7" i="7" a="1"/>
  <c r="W7" i="7" s="1"/>
  <c r="W12" i="7" a="1"/>
  <c r="W12" i="7" s="1"/>
  <c r="W15" i="7" a="1"/>
  <c r="W15" i="7" s="1"/>
  <c r="W20" i="7" a="1"/>
  <c r="W20" i="7" s="1"/>
  <c r="W23" i="7" a="1"/>
  <c r="W23" i="7" s="1"/>
  <c r="V4" i="7" a="1"/>
  <c r="V4" i="7" s="1"/>
  <c r="V7" i="7" a="1"/>
  <c r="V7" i="7" s="1"/>
  <c r="V12" i="7" a="1"/>
  <c r="V12" i="7" s="1"/>
  <c r="V15" i="7" a="1"/>
  <c r="V15" i="7" s="1"/>
  <c r="V20" i="7" a="1"/>
  <c r="V20" i="7" s="1"/>
  <c r="V23" i="7" a="1"/>
  <c r="V23" i="7" s="1"/>
  <c r="V3" i="7" a="1"/>
  <c r="V3" i="7" s="1"/>
  <c r="W6" i="7" a="1"/>
  <c r="W6" i="7" s="1"/>
  <c r="W9" i="7" a="1"/>
  <c r="W9" i="7" s="1"/>
  <c r="W17" i="7" a="1"/>
  <c r="W17" i="7" s="1"/>
  <c r="W22" i="7" a="1"/>
  <c r="W22" i="7" s="1"/>
  <c r="W5" i="7" a="1"/>
  <c r="W5" i="7" s="1"/>
  <c r="W10" i="7" a="1"/>
  <c r="W10" i="7" s="1"/>
  <c r="W13" i="7" a="1"/>
  <c r="W13" i="7" s="1"/>
  <c r="W18" i="7" a="1"/>
  <c r="W18" i="7" s="1"/>
  <c r="W21" i="7" a="1"/>
  <c r="W21" i="7" s="1"/>
  <c r="W26" i="7" a="1"/>
  <c r="W26" i="7" s="1"/>
  <c r="V5" i="7" a="1"/>
  <c r="V5" i="7" s="1"/>
  <c r="V10" i="7" a="1"/>
  <c r="V10" i="7" s="1"/>
  <c r="V13" i="7" a="1"/>
  <c r="V13" i="7" s="1"/>
  <c r="V18" i="7" a="1"/>
  <c r="V18" i="7" s="1"/>
  <c r="V21" i="7" a="1"/>
  <c r="V21" i="7" s="1"/>
  <c r="V26" i="7" a="1"/>
  <c r="V26" i="7" s="1"/>
  <c r="W8" i="7" a="1"/>
  <c r="W8" i="7" s="1"/>
  <c r="W11" i="7" a="1"/>
  <c r="W11" i="7" s="1"/>
  <c r="W16" i="7" a="1"/>
  <c r="W16" i="7" s="1"/>
  <c r="W19" i="7" a="1"/>
  <c r="W19" i="7" s="1"/>
  <c r="W24" i="7" a="1"/>
  <c r="W24" i="7" s="1"/>
  <c r="W27" i="7" a="1"/>
  <c r="W27" i="7" s="1"/>
  <c r="V8" i="7" a="1"/>
  <c r="V8" i="7" s="1"/>
  <c r="V11" i="7" a="1"/>
  <c r="V11" i="7" s="1"/>
  <c r="V16" i="7" a="1"/>
  <c r="V16" i="7" s="1"/>
  <c r="V19" i="7" a="1"/>
  <c r="V19" i="7" s="1"/>
  <c r="V24" i="7" a="1"/>
  <c r="V24" i="7" s="1"/>
  <c r="V27" i="7" a="1"/>
  <c r="V27" i="7" s="1"/>
  <c r="W14" i="7" a="1"/>
  <c r="W14" i="7" s="1"/>
  <c r="V9" i="7" a="1"/>
  <c r="V9" i="7" s="1"/>
  <c r="V17" i="7" a="1"/>
  <c r="V17" i="7" s="1"/>
  <c r="W25" i="7" a="1"/>
  <c r="W25" i="7" s="1"/>
  <c r="V22" i="7" a="1"/>
  <c r="V22" i="7" s="1"/>
  <c r="V14" i="7" a="1"/>
  <c r="V14" i="7" s="1"/>
  <c r="V25" i="7" a="1"/>
  <c r="V25" i="7" s="1"/>
  <c r="V6" i="7" a="1"/>
  <c r="V6" i="7" s="1"/>
  <c r="J70" i="7" a="1"/>
  <c r="J70" i="7" s="1"/>
  <c r="J73" i="7" a="1"/>
  <c r="J73" i="7" s="1"/>
  <c r="J48" i="7" a="1"/>
  <c r="J48" i="7" s="1"/>
  <c r="J51" i="7" a="1"/>
  <c r="J51" i="7" s="1"/>
  <c r="J56" i="7" a="1"/>
  <c r="J56" i="7" s="1"/>
  <c r="J59" i="7" a="1"/>
  <c r="J59" i="7" s="1"/>
  <c r="J64" i="7" a="1"/>
  <c r="J64" i="7" s="1"/>
  <c r="J67" i="7" a="1"/>
  <c r="J67" i="7" s="1"/>
  <c r="J68" i="7" a="1"/>
  <c r="J68" i="7" s="1"/>
  <c r="J71" i="7" a="1"/>
  <c r="J71" i="7" s="1"/>
  <c r="J49" i="7" a="1"/>
  <c r="J49" i="7" s="1"/>
  <c r="J54" i="7" a="1"/>
  <c r="J54" i="7" s="1"/>
  <c r="J57" i="7" a="1"/>
  <c r="J57" i="7" s="1"/>
  <c r="J62" i="7" a="1"/>
  <c r="J62" i="7" s="1"/>
  <c r="J65" i="7" a="1"/>
  <c r="J65" i="7" s="1"/>
  <c r="J47" i="7" a="1"/>
  <c r="J47" i="7" s="1"/>
  <c r="J69" i="7" a="1"/>
  <c r="J69" i="7" s="1"/>
  <c r="J52" i="7" a="1"/>
  <c r="J52" i="7" s="1"/>
  <c r="J55" i="7" a="1"/>
  <c r="J55" i="7" s="1"/>
  <c r="J60" i="7" a="1"/>
  <c r="J60" i="7" s="1"/>
  <c r="J63" i="7" a="1"/>
  <c r="J63" i="7" s="1"/>
  <c r="J53" i="7" a="1"/>
  <c r="J53" i="7" s="1"/>
  <c r="J66" i="7" a="1"/>
  <c r="J66" i="7" s="1"/>
  <c r="J58" i="7" a="1"/>
  <c r="J58" i="7" s="1"/>
  <c r="J72" i="7" a="1"/>
  <c r="J72" i="7" s="1"/>
  <c r="J50" i="7" a="1"/>
  <c r="J50" i="7" s="1"/>
  <c r="J61" i="7" a="1"/>
  <c r="J61" i="7" s="1"/>
  <c r="P29" i="3"/>
  <c r="O16" i="4" l="1"/>
  <c r="N15" i="4"/>
  <c r="M14" i="4"/>
  <c r="L13" i="4"/>
  <c r="K12" i="4"/>
  <c r="J11" i="4"/>
  <c r="I10" i="4"/>
  <c r="H9" i="4"/>
  <c r="G8" i="4"/>
  <c r="F7" i="4"/>
  <c r="E6" i="4"/>
  <c r="D5" i="4"/>
  <c r="C4" i="4"/>
  <c r="B3" i="4"/>
  <c r="P28" i="3" l="1" a="1"/>
  <c r="P28" i="3" s="1"/>
  <c r="O28" i="3" a="1"/>
  <c r="O28" i="3" s="1"/>
  <c r="O29" i="3" s="1" a="1"/>
  <c r="O29" i="3" s="1"/>
  <c r="N28" i="3" a="1"/>
  <c r="N28" i="3" s="1"/>
  <c r="N29" i="3" s="1" a="1"/>
  <c r="N29" i="3" s="1"/>
  <c r="M28" i="3" a="1"/>
  <c r="M28" i="3" s="1"/>
  <c r="M29" i="3" s="1" a="1"/>
  <c r="M29" i="3" s="1"/>
  <c r="L28" i="3" a="1"/>
  <c r="L28" i="3" s="1"/>
  <c r="L29" i="3" s="1" a="1"/>
  <c r="L29" i="3" s="1"/>
  <c r="K28" i="3" a="1"/>
  <c r="K28" i="3" s="1"/>
  <c r="K29" i="3" s="1" a="1"/>
  <c r="K29" i="3" s="1"/>
  <c r="J28" i="3" a="1"/>
  <c r="J28" i="3" s="1"/>
  <c r="J29" i="3" s="1" a="1"/>
  <c r="J29" i="3" s="1"/>
  <c r="I28" i="3" a="1"/>
  <c r="I28" i="3" s="1"/>
  <c r="I29" i="3" s="1" a="1"/>
  <c r="I29" i="3" s="1"/>
  <c r="H28" i="3" a="1"/>
  <c r="H28" i="3" s="1"/>
  <c r="H29" i="3" s="1" a="1"/>
  <c r="H29" i="3" s="1"/>
  <c r="G28" i="3" a="1"/>
  <c r="G28" i="3" s="1"/>
  <c r="G29" i="3" s="1" a="1"/>
  <c r="G29" i="3" s="1"/>
  <c r="F28" i="3" a="1"/>
  <c r="F28" i="3" s="1"/>
  <c r="F29" i="3" s="1" a="1"/>
  <c r="F29" i="3" s="1"/>
  <c r="E28" i="3" a="1"/>
  <c r="E28" i="3" s="1"/>
  <c r="E29" i="3" s="1" a="1"/>
  <c r="E29" i="3" s="1"/>
  <c r="D28" i="3" a="1"/>
  <c r="D28" i="3" s="1"/>
  <c r="D29" i="3" s="1" a="1"/>
  <c r="D29" i="3" s="1"/>
  <c r="C28" i="3" a="1"/>
  <c r="C28" i="3" s="1"/>
  <c r="C29" i="3" s="1" a="1"/>
  <c r="C29" i="3" s="1"/>
  <c r="Q27" i="3" a="1"/>
  <c r="Q27" i="3" s="1"/>
  <c r="Q26" i="3" a="1"/>
  <c r="Q26" i="3" s="1"/>
  <c r="Q25" i="3" a="1"/>
  <c r="Q25" i="3" s="1"/>
  <c r="Q24" i="3" a="1"/>
  <c r="Q24" i="3" s="1"/>
  <c r="Q23" i="3" a="1"/>
  <c r="Q23" i="3" s="1"/>
  <c r="Q22" i="3" a="1"/>
  <c r="Q22" i="3" s="1"/>
  <c r="Q21" i="3" a="1"/>
  <c r="Q21" i="3" s="1"/>
  <c r="Q20" i="3" a="1"/>
  <c r="Q20" i="3" s="1"/>
  <c r="Q19" i="3" a="1"/>
  <c r="Q19" i="3" s="1"/>
  <c r="Q18" i="3" a="1"/>
  <c r="Q18" i="3" s="1"/>
  <c r="Q17" i="3" a="1"/>
  <c r="Q17" i="3" s="1"/>
  <c r="Q16" i="3" a="1"/>
  <c r="Q16" i="3" s="1"/>
  <c r="Q15" i="3" a="1"/>
  <c r="Q15" i="3" s="1"/>
  <c r="Q14" i="3" a="1"/>
  <c r="Q14" i="3" s="1"/>
  <c r="Q13" i="3" a="1"/>
  <c r="Q13" i="3" s="1"/>
  <c r="Q12" i="3" a="1"/>
  <c r="Q12" i="3" s="1"/>
  <c r="Q11" i="3" a="1"/>
  <c r="Q11" i="3" s="1"/>
  <c r="Q10" i="3" a="1"/>
  <c r="Q10" i="3" s="1"/>
  <c r="Q9" i="3" a="1"/>
  <c r="Q9" i="3" s="1"/>
  <c r="Q8" i="3" a="1"/>
  <c r="Q8" i="3" s="1"/>
  <c r="Q7" i="3" a="1"/>
  <c r="Q7" i="3" s="1"/>
  <c r="Q6" i="3" a="1"/>
  <c r="Q6" i="3" s="1"/>
  <c r="Q5" i="3" a="1"/>
  <c r="Q5" i="3" s="1"/>
  <c r="Q4" i="3" a="1"/>
  <c r="Q4" i="3" s="1"/>
  <c r="Q3" i="3" a="1"/>
  <c r="Q3" i="3" s="1"/>
  <c r="C59" i="2" l="1" a="1"/>
  <c r="C59" i="2"/>
  <c r="C58" i="2" a="1"/>
  <c r="C58" i="2" s="1"/>
  <c r="C57" i="2" a="1"/>
  <c r="C57" i="2" s="1"/>
  <c r="C55" i="2" a="1"/>
  <c r="C55" i="2" s="1"/>
  <c r="C54" i="2" a="1"/>
  <c r="C54" i="2" s="1"/>
  <c r="C53" i="2" a="1"/>
  <c r="C53" i="2" s="1"/>
  <c r="C38" i="2" a="1"/>
  <c r="C38" i="2" s="1"/>
  <c r="C39" i="2" a="1"/>
  <c r="C39" i="2"/>
  <c r="C40" i="2" a="1"/>
  <c r="C40" i="2" s="1"/>
  <c r="C41" i="2" a="1"/>
  <c r="C41" i="2" s="1"/>
  <c r="C42" i="2" a="1"/>
  <c r="C42" i="2" s="1"/>
  <c r="C43" i="2" a="1"/>
  <c r="C43" i="2" s="1"/>
  <c r="C44" i="2" a="1"/>
  <c r="C44" i="2" s="1"/>
  <c r="C45" i="2" a="1"/>
  <c r="C45" i="2" s="1"/>
  <c r="C46" i="2" a="1"/>
  <c r="C46" i="2" s="1"/>
  <c r="C47" i="2" a="1"/>
  <c r="C47" i="2" s="1"/>
  <c r="C48" i="2" a="1"/>
  <c r="C48" i="2" s="1"/>
  <c r="C49" i="2" a="1"/>
  <c r="C49" i="2" s="1"/>
  <c r="C50" i="2" a="1"/>
  <c r="C50" i="2" s="1"/>
  <c r="C51" i="2" a="1"/>
  <c r="C51" i="2" s="1"/>
  <c r="C37" i="2" a="1"/>
  <c r="C37" i="2" s="1"/>
  <c r="E33" i="2" a="1"/>
  <c r="E33" i="2" s="1"/>
  <c r="F33" i="2" a="1"/>
  <c r="F33" i="2"/>
  <c r="G33" i="2" a="1"/>
  <c r="G33" i="2" s="1"/>
  <c r="H33" i="2" a="1"/>
  <c r="H33" i="2"/>
  <c r="I33" i="2" a="1"/>
  <c r="I33" i="2" s="1"/>
  <c r="J33" i="2" a="1"/>
  <c r="J33" i="2"/>
  <c r="K33" i="2" a="1"/>
  <c r="K33" i="2" s="1"/>
  <c r="L33" i="2" a="1"/>
  <c r="L33" i="2"/>
  <c r="M33" i="2" a="1"/>
  <c r="M33" i="2" s="1"/>
  <c r="N33" i="2" a="1"/>
  <c r="N33" i="2"/>
  <c r="O33" i="2" a="1"/>
  <c r="O33" i="2" s="1"/>
  <c r="P33" i="2" a="1"/>
  <c r="P33" i="2"/>
  <c r="Q33" i="2" a="1"/>
  <c r="Q33" i="2" s="1"/>
  <c r="D33" i="2" a="1"/>
  <c r="D33" i="2"/>
  <c r="E32" i="2" a="1"/>
  <c r="E32" i="2" s="1"/>
  <c r="F32" i="2" a="1"/>
  <c r="F32" i="2"/>
  <c r="G32" i="2" a="1"/>
  <c r="G32" i="2" s="1"/>
  <c r="H32" i="2" a="1"/>
  <c r="H32" i="2"/>
  <c r="I32" i="2" a="1"/>
  <c r="I32" i="2" s="1"/>
  <c r="J32" i="2" a="1"/>
  <c r="J32" i="2"/>
  <c r="K32" i="2" a="1"/>
  <c r="K32" i="2" s="1"/>
  <c r="L32" i="2" a="1"/>
  <c r="L32" i="2"/>
  <c r="M32" i="2" a="1"/>
  <c r="M32" i="2" s="1"/>
  <c r="N32" i="2" a="1"/>
  <c r="N32" i="2"/>
  <c r="O32" i="2" a="1"/>
  <c r="O32" i="2" s="1"/>
  <c r="P32" i="2" a="1"/>
  <c r="P32" i="2"/>
  <c r="Q32" i="2" a="1"/>
  <c r="Q32" i="2" s="1"/>
  <c r="D32" i="2" a="1"/>
  <c r="D32" i="2"/>
  <c r="E31" i="2" a="1"/>
  <c r="E31" i="2" s="1"/>
  <c r="F31" i="2" a="1"/>
  <c r="F31" i="2"/>
  <c r="G31" i="2" a="1"/>
  <c r="G31" i="2" s="1"/>
  <c r="H31" i="2" a="1"/>
  <c r="H31" i="2"/>
  <c r="I31" i="2" a="1"/>
  <c r="I31" i="2" s="1"/>
  <c r="J31" i="2" a="1"/>
  <c r="J31" i="2"/>
  <c r="K31" i="2" a="1"/>
  <c r="K31" i="2" s="1"/>
  <c r="L31" i="2" a="1"/>
  <c r="L31" i="2"/>
  <c r="M31" i="2" a="1"/>
  <c r="M31" i="2" s="1"/>
  <c r="N31" i="2" a="1"/>
  <c r="N31" i="2"/>
  <c r="O31" i="2" a="1"/>
  <c r="O31" i="2" s="1"/>
  <c r="P31" i="2" a="1"/>
  <c r="P31" i="2"/>
  <c r="Q31" i="2" a="1"/>
  <c r="Q31" i="2" s="1"/>
  <c r="D31" i="2" a="1"/>
  <c r="D31" i="2" s="1"/>
  <c r="E30" i="2" a="1"/>
  <c r="E30" i="2" s="1"/>
  <c r="F30" i="2" a="1"/>
  <c r="F30" i="2"/>
  <c r="G30" i="2" a="1"/>
  <c r="G30" i="2" s="1"/>
  <c r="H30" i="2" a="1"/>
  <c r="H30" i="2"/>
  <c r="I30" i="2" a="1"/>
  <c r="I30" i="2" s="1"/>
  <c r="J30" i="2" a="1"/>
  <c r="J30" i="2"/>
  <c r="K30" i="2" a="1"/>
  <c r="K30" i="2" s="1"/>
  <c r="L30" i="2" a="1"/>
  <c r="L30" i="2"/>
  <c r="M30" i="2" a="1"/>
  <c r="M30" i="2" s="1"/>
  <c r="N30" i="2" a="1"/>
  <c r="N30" i="2"/>
  <c r="O30" i="2" a="1"/>
  <c r="O30" i="2" s="1"/>
  <c r="P30" i="2" a="1"/>
  <c r="P30" i="2"/>
  <c r="Q30" i="2" a="1"/>
  <c r="Q30" i="2" s="1"/>
  <c r="D30" i="2" a="1"/>
  <c r="D30" i="2" s="1"/>
  <c r="R26" i="2" l="1" a="1"/>
  <c r="R26" i="2" s="1"/>
  <c r="R13" i="2" a="1"/>
  <c r="R13" i="2" s="1"/>
  <c r="R22" i="2" a="1"/>
  <c r="R22" i="2" s="1"/>
  <c r="R18" i="2" a="1"/>
  <c r="R18" i="2" s="1"/>
  <c r="R6" i="2" a="1"/>
  <c r="R6" i="2" s="1"/>
  <c r="R19" i="2" a="1"/>
  <c r="R19" i="2" s="1"/>
  <c r="R10" i="2" a="1"/>
  <c r="R10" i="2" s="1"/>
  <c r="R14" i="2" a="1"/>
  <c r="R14" i="2" s="1"/>
  <c r="R15" i="2" a="1"/>
  <c r="R15" i="2" s="1"/>
  <c r="R16" i="2" a="1"/>
  <c r="R16" i="2" s="1"/>
  <c r="R20" i="2" a="1"/>
  <c r="R20" i="2" s="1"/>
  <c r="R7" i="2" a="1"/>
  <c r="R7" i="2" s="1"/>
  <c r="R17" i="2" a="1"/>
  <c r="R17" i="2" s="1"/>
  <c r="R23" i="2" a="1"/>
  <c r="R23" i="2" s="1"/>
  <c r="R11" i="2" a="1"/>
  <c r="R11" i="2" s="1"/>
  <c r="R27" i="2" a="1"/>
  <c r="R27" i="2" s="1"/>
  <c r="R24" i="2" a="1"/>
  <c r="R24" i="2" s="1"/>
  <c r="R8" i="2" a="1"/>
  <c r="R8" i="2" s="1"/>
  <c r="R9" i="2" a="1"/>
  <c r="R9" i="2" s="1"/>
  <c r="R25" i="2" a="1"/>
  <c r="R25" i="2" s="1"/>
  <c r="R28" i="2" a="1"/>
  <c r="R28" i="2" s="1"/>
  <c r="R21" i="2" a="1"/>
  <c r="R21" i="2" s="1"/>
  <c r="R12" i="2" a="1"/>
  <c r="R12" i="2" s="1"/>
  <c r="R5" i="2" a="1"/>
  <c r="R5" i="2" s="1"/>
  <c r="Q29" i="2" a="1"/>
  <c r="Q29" i="2" s="1"/>
  <c r="P29" i="2" a="1"/>
  <c r="P29" i="2" s="1"/>
  <c r="O29" i="2" a="1"/>
  <c r="O29" i="2" s="1"/>
  <c r="N29" i="2" a="1"/>
  <c r="N29" i="2" s="1"/>
  <c r="M29" i="2" a="1"/>
  <c r="M29" i="2" s="1"/>
  <c r="I29" i="2" a="1"/>
  <c r="I29" i="2" s="1"/>
  <c r="J29" i="2" a="1"/>
  <c r="J29" i="2" s="1"/>
  <c r="K29" i="2" a="1"/>
  <c r="K29" i="2" s="1"/>
  <c r="L29" i="2" a="1"/>
  <c r="L29" i="2" s="1"/>
  <c r="G29" i="2" a="1"/>
  <c r="G29" i="2" s="1"/>
  <c r="F29" i="2" a="1"/>
  <c r="F29" i="2" s="1"/>
  <c r="E29" i="2" a="1"/>
  <c r="E29" i="2" s="1"/>
  <c r="H29" i="2" a="1"/>
  <c r="H29" i="2" s="1"/>
  <c r="D29" i="2" a="1"/>
  <c r="R4" i="2" a="1"/>
  <c r="R4" i="2" s="1"/>
  <c r="R29" i="2" l="1" a="1"/>
  <c r="R29" i="2"/>
  <c r="D29" i="2"/>
</calcChain>
</file>

<file path=xl/sharedStrings.xml><?xml version="1.0" encoding="utf-8"?>
<sst xmlns="http://schemas.openxmlformats.org/spreadsheetml/2006/main" count="175" uniqueCount="130">
  <si>
    <t>Абакумов</t>
  </si>
  <si>
    <t>Авдеев</t>
  </si>
  <si>
    <t>Берник</t>
  </si>
  <si>
    <t>Берешполов</t>
  </si>
  <si>
    <t>Бирюкова</t>
  </si>
  <si>
    <t>Войтанник</t>
  </si>
  <si>
    <t>Эксузян</t>
  </si>
  <si>
    <t>Зайцева</t>
  </si>
  <si>
    <t>Зейдер</t>
  </si>
  <si>
    <t>Зебелян</t>
  </si>
  <si>
    <t>Логинов</t>
  </si>
  <si>
    <t>Лукьянова</t>
  </si>
  <si>
    <t>Михеева</t>
  </si>
  <si>
    <t>Миронов</t>
  </si>
  <si>
    <t>Романов</t>
  </si>
  <si>
    <t>Рябухина</t>
  </si>
  <si>
    <t>Смирнова</t>
  </si>
  <si>
    <t>Тагаев</t>
  </si>
  <si>
    <t>Титулова</t>
  </si>
  <si>
    <t>Ухачева</t>
  </si>
  <si>
    <t>Филонцева</t>
  </si>
  <si>
    <t>Хайрюзов</t>
  </si>
  <si>
    <t>Царева</t>
  </si>
  <si>
    <t>Чмыхало</t>
  </si>
  <si>
    <t>Шимохина</t>
  </si>
  <si>
    <t>фамилии № задания</t>
  </si>
  <si>
    <t>x_i</t>
  </si>
  <si>
    <t>R_j</t>
  </si>
  <si>
    <t>новые</t>
  </si>
  <si>
    <t>старые</t>
  </si>
  <si>
    <t>W_j</t>
  </si>
  <si>
    <t>p_j</t>
  </si>
  <si>
    <t>q_j</t>
  </si>
  <si>
    <t>p_j*q_j</t>
  </si>
  <si>
    <t>№ заданий</t>
  </si>
  <si>
    <t>частота</t>
  </si>
  <si>
    <t>Мода</t>
  </si>
  <si>
    <t>Медиана</t>
  </si>
  <si>
    <t>Ср.ариф.</t>
  </si>
  <si>
    <t>ơ^2</t>
  </si>
  <si>
    <t>ơ</t>
  </si>
  <si>
    <t>3ơ</t>
  </si>
  <si>
    <t>№ Испытуемых</t>
  </si>
  <si>
    <t>Коварияция матрица</t>
  </si>
  <si>
    <t>Корреляционная матрица</t>
  </si>
  <si>
    <t>Величина</t>
  </si>
  <si>
    <t>r_xy</t>
  </si>
  <si>
    <t xml:space="preserve">               Величина линейной связи</t>
  </si>
  <si>
    <t>Сильная корреляция</t>
  </si>
  <si>
    <t>Близкая к сильной</t>
  </si>
  <si>
    <t>Близкая к слабой корреляции</t>
  </si>
  <si>
    <t>Нет связи или близкая к нулевой связи</t>
  </si>
  <si>
    <t>Слабая обратная связь</t>
  </si>
  <si>
    <t>Близкая к сильной обратной связи</t>
  </si>
  <si>
    <t>Сильная обратная связь</t>
  </si>
  <si>
    <t>x_ср</t>
  </si>
  <si>
    <t>y_ср</t>
  </si>
  <si>
    <t>Уравнение регрессии:</t>
  </si>
  <si>
    <t>№ испытуемых</t>
  </si>
  <si>
    <t>y=1(x-0,96)+0,96</t>
  </si>
  <si>
    <t>а) расситать коэффициент надежности для двухкратного тестирования.</t>
  </si>
  <si>
    <t>Коэф.надежности=</t>
  </si>
  <si>
    <t>b) метод расщепления на четные и нечетные задания, для коррекции использовать формулу Спирмена-Брауна.</t>
  </si>
  <si>
    <t>четные</t>
  </si>
  <si>
    <t>нечетные</t>
  </si>
  <si>
    <t>коэф.</t>
  </si>
  <si>
    <t>r_t</t>
  </si>
  <si>
    <t>надежность</t>
  </si>
  <si>
    <t>r'_t</t>
  </si>
  <si>
    <t>c) cредний коэффициент корреляции всех заданий между собой.</t>
  </si>
  <si>
    <t>ср. r_xy</t>
  </si>
  <si>
    <t>ср.R</t>
  </si>
  <si>
    <t>d) метод Кьюдера – Ричардсона.</t>
  </si>
  <si>
    <t>M</t>
  </si>
  <si>
    <t>сумм p q</t>
  </si>
  <si>
    <t xml:space="preserve">3) Вычислить длину теста, если необходимо достигнуть надежности 0,865. </t>
  </si>
  <si>
    <t>r_tk</t>
  </si>
  <si>
    <t>k</t>
  </si>
  <si>
    <t>4) Определить истинный балл каждого испытуемого, используя регрессионное уравнение.</t>
  </si>
  <si>
    <t>ср.бал X</t>
  </si>
  <si>
    <t>X_i</t>
  </si>
  <si>
    <t>T_i</t>
  </si>
  <si>
    <t>r_t:</t>
  </si>
  <si>
    <t>5) Найти стандартную ошибку измерения.</t>
  </si>
  <si>
    <t>s_E</t>
  </si>
  <si>
    <t>6) Построить доверительный интервал для истинного балла каждого испытуемого.</t>
  </si>
  <si>
    <t>σ*S_i</t>
  </si>
  <si>
    <t>мин</t>
  </si>
  <si>
    <t>макс</t>
  </si>
  <si>
    <t>p_i</t>
  </si>
  <si>
    <t>q_i</t>
  </si>
  <si>
    <t>θ</t>
  </si>
  <si>
    <t>θ^2</t>
  </si>
  <si>
    <t>θ_i</t>
  </si>
  <si>
    <t>S_E (θ_i )</t>
  </si>
  <si>
    <t>β</t>
  </si>
  <si>
    <t>β^2</t>
  </si>
  <si>
    <t>β_j</t>
  </si>
  <si>
    <t>S_E (β_j )</t>
  </si>
  <si>
    <t>∑ (θ^2)</t>
  </si>
  <si>
    <t>ср. θ</t>
  </si>
  <si>
    <t>S_θ</t>
  </si>
  <si>
    <t>a_θ</t>
  </si>
  <si>
    <t>∑ (β^2)</t>
  </si>
  <si>
    <t>ср. β</t>
  </si>
  <si>
    <t>S_ β</t>
  </si>
  <si>
    <t>a_ β</t>
  </si>
  <si>
    <t>∑ (β_j)</t>
  </si>
  <si>
    <t>Построение характеристических кривых для заданий теста (ICC).</t>
  </si>
  <si>
    <t xml:space="preserve"> θ</t>
  </si>
  <si>
    <t>Задания</t>
  </si>
  <si>
    <t>1,2,3,4</t>
  </si>
  <si>
    <t>9, 10</t>
  </si>
  <si>
    <r>
      <rPr>
        <sz val="7"/>
        <color theme="1"/>
        <rFont val="Times New Roman"/>
        <family val="1"/>
        <charset val="204"/>
      </rPr>
      <t xml:space="preserve"> </t>
    </r>
    <r>
      <rPr>
        <sz val="11"/>
        <color theme="1"/>
        <rFont val="Calibri"/>
        <family val="2"/>
        <scheme val="minor"/>
      </rPr>
      <t>Строим график характеристических кривых испытуемых (PCC).</t>
    </r>
  </si>
  <si>
    <t>1, 2</t>
  </si>
  <si>
    <t>3, 4</t>
  </si>
  <si>
    <t>6, 7, 8</t>
  </si>
  <si>
    <t>9 по 14</t>
  </si>
  <si>
    <t>15, 16, 17</t>
  </si>
  <si>
    <t>18 по 21</t>
  </si>
  <si>
    <t>22 по 24</t>
  </si>
  <si>
    <t>Строим информационные функции.</t>
  </si>
  <si>
    <t>∑</t>
  </si>
  <si>
    <t>Бисериальные коэффициенты</t>
  </si>
  <si>
    <t>x_1</t>
  </si>
  <si>
    <t>x_0</t>
  </si>
  <si>
    <t>(x_1) - (x_0)</t>
  </si>
  <si>
    <t>r_pb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</si>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</sst>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i/>
      <sz val="11"/>
      <color theme="1"/>
      <name val="Calibri"/>
      <family val="2"/>
      <scheme val="minor"/>
    </font>
    <font>
      <sz val="7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 applyAlignment="1">
      <alignment horizontal="right" vertical="center"/>
    </xf>
    <xf numFmtId="0" fontId="0" fillId="0" borderId="0" xfId="0" applyFill="1" applyBorder="1" applyAlignment="1"/>
    <xf numFmtId="0" fontId="0" fillId="0" borderId="0" xfId="0" applyBorder="1" applyAlignment="1">
      <alignment vertical="center"/>
    </xf>
    <xf numFmtId="0" fontId="2" fillId="0" borderId="1" xfId="0" applyFont="1" applyFill="1" applyBorder="1" applyAlignment="1">
      <alignment horizontal="center"/>
    </xf>
    <xf numFmtId="0" fontId="0" fillId="0" borderId="4" xfId="0" applyFill="1" applyBorder="1" applyAlignment="1"/>
    <xf numFmtId="0" fontId="2" fillId="0" borderId="6" xfId="0" applyFont="1" applyFill="1" applyBorder="1" applyAlignment="1">
      <alignment horizontal="center"/>
    </xf>
    <xf numFmtId="0" fontId="0" fillId="0" borderId="11" xfId="0" applyFill="1" applyBorder="1" applyAlignment="1"/>
    <xf numFmtId="0" fontId="0" fillId="0" borderId="12" xfId="0" applyFill="1" applyBorder="1" applyAlignment="1"/>
    <xf numFmtId="0" fontId="0" fillId="0" borderId="13" xfId="0" applyFill="1" applyBorder="1" applyAlignment="1"/>
    <xf numFmtId="0" fontId="0" fillId="0" borderId="14" xfId="0" applyFill="1" applyBorder="1" applyAlignment="1"/>
    <xf numFmtId="0" fontId="0" fillId="0" borderId="15" xfId="0" applyFill="1" applyBorder="1" applyAlignment="1"/>
    <xf numFmtId="0" fontId="0" fillId="0" borderId="8" xfId="0" applyFill="1" applyBorder="1" applyAlignment="1"/>
    <xf numFmtId="0" fontId="0" fillId="0" borderId="10" xfId="0" applyFill="1" applyBorder="1" applyAlignment="1"/>
    <xf numFmtId="0" fontId="0" fillId="0" borderId="9" xfId="0" applyFill="1" applyBorder="1" applyAlignment="1"/>
    <xf numFmtId="0" fontId="0" fillId="0" borderId="1" xfId="0" applyFill="1" applyBorder="1" applyAlignment="1"/>
    <xf numFmtId="0" fontId="0" fillId="0" borderId="6" xfId="0" applyBorder="1" applyAlignment="1"/>
    <xf numFmtId="0" fontId="0" fillId="0" borderId="2" xfId="0" applyBorder="1" applyAlignment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6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1" xfId="0" applyFill="1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Fill="1" applyBorder="1"/>
    <xf numFmtId="0" fontId="0" fillId="0" borderId="23" xfId="0" applyBorder="1"/>
    <xf numFmtId="0" fontId="0" fillId="0" borderId="20" xfId="0" applyFill="1" applyBorder="1"/>
    <xf numFmtId="0" fontId="0" fillId="0" borderId="22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1" xfId="0" applyFill="1" applyBorder="1"/>
    <xf numFmtId="0" fontId="0" fillId="0" borderId="14" xfId="0" applyBorder="1"/>
    <xf numFmtId="0" fontId="0" fillId="0" borderId="0" xfId="0" applyBorder="1"/>
    <xf numFmtId="0" fontId="0" fillId="0" borderId="15" xfId="0" applyBorder="1"/>
    <xf numFmtId="0" fontId="0" fillId="0" borderId="8" xfId="0" applyBorder="1"/>
    <xf numFmtId="0" fontId="0" fillId="0" borderId="10" xfId="0" applyBorder="1"/>
    <xf numFmtId="0" fontId="0" fillId="0" borderId="9" xfId="0" applyBorder="1"/>
    <xf numFmtId="17" fontId="0" fillId="0" borderId="1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top"/>
    </xf>
    <xf numFmtId="0" fontId="0" fillId="0" borderId="7" xfId="0" applyBorder="1" applyAlignment="1">
      <alignment horizontal="center" vertical="center" textRotation="90"/>
    </xf>
    <xf numFmtId="0" fontId="0" fillId="0" borderId="2" xfId="0" applyBorder="1" applyAlignment="1">
      <alignment horizontal="center" vertical="center" textRotation="90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/>
  </cellXfs>
  <cellStyles count="1">
    <cellStyle name="Обычный" xfId="0" builtinId="0"/>
  </cellStyles>
  <dxfs count="1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4.9989318521683403E-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p_j*q_j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ЛР1!$D$31:$Q$31</c:f>
              <c:numCache>
                <c:formatCode>General</c:formatCode>
                <c:ptCount val="14"/>
                <c:pt idx="0">
                  <c:v>0.96</c:v>
                </c:pt>
                <c:pt idx="1">
                  <c:v>0.96</c:v>
                </c:pt>
                <c:pt idx="2">
                  <c:v>0.96</c:v>
                </c:pt>
                <c:pt idx="3">
                  <c:v>0.96</c:v>
                </c:pt>
                <c:pt idx="4">
                  <c:v>0.92</c:v>
                </c:pt>
                <c:pt idx="5">
                  <c:v>0.92</c:v>
                </c:pt>
                <c:pt idx="6">
                  <c:v>0.88</c:v>
                </c:pt>
                <c:pt idx="7">
                  <c:v>0.8</c:v>
                </c:pt>
                <c:pt idx="8">
                  <c:v>0.68</c:v>
                </c:pt>
                <c:pt idx="9">
                  <c:v>0.68</c:v>
                </c:pt>
                <c:pt idx="10">
                  <c:v>0.48</c:v>
                </c:pt>
                <c:pt idx="11">
                  <c:v>0.24</c:v>
                </c:pt>
                <c:pt idx="12">
                  <c:v>0.2</c:v>
                </c:pt>
                <c:pt idx="13">
                  <c:v>0.16</c:v>
                </c:pt>
              </c:numCache>
            </c:numRef>
          </c:xVal>
          <c:yVal>
            <c:numRef>
              <c:f>ЛР1!$D$33:$Q$33</c:f>
              <c:numCache>
                <c:formatCode>General</c:formatCode>
                <c:ptCount val="14"/>
                <c:pt idx="0">
                  <c:v>3.8400000000000031E-2</c:v>
                </c:pt>
                <c:pt idx="1">
                  <c:v>3.8400000000000031E-2</c:v>
                </c:pt>
                <c:pt idx="2">
                  <c:v>3.8400000000000031E-2</c:v>
                </c:pt>
                <c:pt idx="3">
                  <c:v>3.8400000000000031E-2</c:v>
                </c:pt>
                <c:pt idx="4">
                  <c:v>7.3599999999999971E-2</c:v>
                </c:pt>
                <c:pt idx="5">
                  <c:v>7.3599999999999971E-2</c:v>
                </c:pt>
                <c:pt idx="6">
                  <c:v>0.1056</c:v>
                </c:pt>
                <c:pt idx="7">
                  <c:v>0.15999999999999998</c:v>
                </c:pt>
                <c:pt idx="8">
                  <c:v>0.21759999999999999</c:v>
                </c:pt>
                <c:pt idx="9">
                  <c:v>0.21759999999999999</c:v>
                </c:pt>
                <c:pt idx="10">
                  <c:v>0.24959999999999999</c:v>
                </c:pt>
                <c:pt idx="11">
                  <c:v>0.18240000000000001</c:v>
                </c:pt>
                <c:pt idx="12">
                  <c:v>0.16000000000000003</c:v>
                </c:pt>
                <c:pt idx="13">
                  <c:v>0.13439999999999999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834-45A5-8A82-8B0576ABEA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7595768"/>
        <c:axId val="267589864"/>
      </c:scatterChart>
      <c:valAx>
        <c:axId val="267595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67589864"/>
        <c:crosses val="autoZero"/>
        <c:crossBetween val="midCat"/>
      </c:valAx>
      <c:valAx>
        <c:axId val="267589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67595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ЛР1!$C$36</c:f>
              <c:strCache>
                <c:ptCount val="1"/>
                <c:pt idx="0">
                  <c:v>частота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ЛР1!$C$37:$C$51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4</c:v>
                </c:pt>
                <c:pt idx="7">
                  <c:v>8</c:v>
                </c:pt>
                <c:pt idx="8">
                  <c:v>11</c:v>
                </c:pt>
                <c:pt idx="9">
                  <c:v>16</c:v>
                </c:pt>
                <c:pt idx="10">
                  <c:v>15</c:v>
                </c:pt>
                <c:pt idx="11">
                  <c:v>14</c:v>
                </c:pt>
                <c:pt idx="12">
                  <c:v>13</c:v>
                </c:pt>
                <c:pt idx="13">
                  <c:v>12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9D-4B24-9131-9F008653D9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56264704"/>
        <c:axId val="356261752"/>
      </c:barChart>
      <c:catAx>
        <c:axId val="3562647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Тестовые баллы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6261752"/>
        <c:crosses val="autoZero"/>
        <c:auto val="1"/>
        <c:lblAlgn val="ctr"/>
        <c:lblOffset val="100"/>
        <c:noMultiLvlLbl val="0"/>
      </c:catAx>
      <c:valAx>
        <c:axId val="356261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Частоты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6264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ЛР1!$C$36</c:f>
              <c:strCache>
                <c:ptCount val="1"/>
                <c:pt idx="0">
                  <c:v>частота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ЛР1!$C$37:$C$51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4</c:v>
                </c:pt>
                <c:pt idx="7">
                  <c:v>8</c:v>
                </c:pt>
                <c:pt idx="8">
                  <c:v>11</c:v>
                </c:pt>
                <c:pt idx="9">
                  <c:v>16</c:v>
                </c:pt>
                <c:pt idx="10">
                  <c:v>15</c:v>
                </c:pt>
                <c:pt idx="11">
                  <c:v>14</c:v>
                </c:pt>
                <c:pt idx="12">
                  <c:v>13</c:v>
                </c:pt>
                <c:pt idx="13">
                  <c:v>12</c:v>
                </c:pt>
                <c:pt idx="1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FCE-40F2-8AD2-39C85D0E86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1888144"/>
        <c:axId val="359360792"/>
      </c:scatterChart>
      <c:valAx>
        <c:axId val="351888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Тестовые</a:t>
                </a:r>
                <a:r>
                  <a:rPr lang="ru-RU" baseline="0"/>
                  <a:t> баллы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9360792"/>
        <c:crosses val="autoZero"/>
        <c:crossBetween val="midCat"/>
      </c:valAx>
      <c:valAx>
        <c:axId val="359360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Частоты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1888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ЛР1!$C$36</c:f>
              <c:strCache>
                <c:ptCount val="1"/>
                <c:pt idx="0">
                  <c:v>частота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ЛР1!$C$37:$C$51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4</c:v>
                </c:pt>
                <c:pt idx="7">
                  <c:v>8</c:v>
                </c:pt>
                <c:pt idx="8">
                  <c:v>11</c:v>
                </c:pt>
                <c:pt idx="9">
                  <c:v>16</c:v>
                </c:pt>
                <c:pt idx="10">
                  <c:v>15</c:v>
                </c:pt>
                <c:pt idx="11">
                  <c:v>14</c:v>
                </c:pt>
                <c:pt idx="12">
                  <c:v>13</c:v>
                </c:pt>
                <c:pt idx="13">
                  <c:v>12</c:v>
                </c:pt>
                <c:pt idx="14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4FC-4D01-8085-61284ACC84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1886176"/>
        <c:axId val="351881256"/>
      </c:scatterChart>
      <c:valAx>
        <c:axId val="351886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 Тестовые</a:t>
                </a:r>
                <a:r>
                  <a:rPr lang="ru-RU" baseline="0"/>
                  <a:t> баллы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1881256"/>
        <c:crosses val="autoZero"/>
        <c:crossBetween val="midCat"/>
      </c:valAx>
      <c:valAx>
        <c:axId val="351881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 Частоты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1886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Уравнение</a:t>
            </a:r>
            <a:r>
              <a:rPr lang="ru-RU" baseline="0"/>
              <a:t> регрессии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ЛР2!$W$3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ЛР2!$V$4:$V$24</c:f>
              <c:numCache>
                <c:formatCode>General</c:formatCode>
                <c:ptCount val="21"/>
                <c:pt idx="0">
                  <c:v>5</c:v>
                </c:pt>
                <c:pt idx="1">
                  <c:v>4.5</c:v>
                </c:pt>
                <c:pt idx="2">
                  <c:v>4</c:v>
                </c:pt>
                <c:pt idx="3">
                  <c:v>3.5</c:v>
                </c:pt>
                <c:pt idx="4">
                  <c:v>3</c:v>
                </c:pt>
                <c:pt idx="5">
                  <c:v>2.5</c:v>
                </c:pt>
                <c:pt idx="6">
                  <c:v>2</c:v>
                </c:pt>
                <c:pt idx="7">
                  <c:v>1.5</c:v>
                </c:pt>
                <c:pt idx="8">
                  <c:v>1</c:v>
                </c:pt>
                <c:pt idx="9">
                  <c:v>0.5</c:v>
                </c:pt>
                <c:pt idx="10">
                  <c:v>0</c:v>
                </c:pt>
                <c:pt idx="11">
                  <c:v>-0.5</c:v>
                </c:pt>
                <c:pt idx="12">
                  <c:v>-1</c:v>
                </c:pt>
                <c:pt idx="13">
                  <c:v>-1.5</c:v>
                </c:pt>
                <c:pt idx="14">
                  <c:v>-2</c:v>
                </c:pt>
                <c:pt idx="15">
                  <c:v>-2.5</c:v>
                </c:pt>
                <c:pt idx="16">
                  <c:v>-3</c:v>
                </c:pt>
                <c:pt idx="17">
                  <c:v>-3.5</c:v>
                </c:pt>
                <c:pt idx="18">
                  <c:v>-4</c:v>
                </c:pt>
                <c:pt idx="19">
                  <c:v>-4.5</c:v>
                </c:pt>
                <c:pt idx="20">
                  <c:v>-5</c:v>
                </c:pt>
              </c:numCache>
            </c:numRef>
          </c:xVal>
          <c:yVal>
            <c:numRef>
              <c:f>ЛР2!$W$4:$W$24</c:f>
              <c:numCache>
                <c:formatCode>General</c:formatCode>
                <c:ptCount val="21"/>
                <c:pt idx="0">
                  <c:v>4.435241039972424</c:v>
                </c:pt>
                <c:pt idx="1">
                  <c:v>3.9903627794711189</c:v>
                </c:pt>
                <c:pt idx="2">
                  <c:v>3.5454845189698139</c:v>
                </c:pt>
                <c:pt idx="3">
                  <c:v>3.1006062584685088</c:v>
                </c:pt>
                <c:pt idx="4">
                  <c:v>2.6557279979672037</c:v>
                </c:pt>
                <c:pt idx="5">
                  <c:v>2.2108497374658986</c:v>
                </c:pt>
                <c:pt idx="6">
                  <c:v>1.7659714769645936</c:v>
                </c:pt>
                <c:pt idx="7">
                  <c:v>1.3210932164632887</c:v>
                </c:pt>
                <c:pt idx="8">
                  <c:v>0.87621495596198362</c:v>
                </c:pt>
                <c:pt idx="9">
                  <c:v>0.43133669546067865</c:v>
                </c:pt>
                <c:pt idx="10">
                  <c:v>-1.3541565040626397E-2</c:v>
                </c:pt>
                <c:pt idx="11">
                  <c:v>-0.45841982554193145</c:v>
                </c:pt>
                <c:pt idx="12">
                  <c:v>-0.90329808604323647</c:v>
                </c:pt>
                <c:pt idx="13">
                  <c:v>-1.3481763465445415</c:v>
                </c:pt>
                <c:pt idx="14">
                  <c:v>-1.7930546070458466</c:v>
                </c:pt>
                <c:pt idx="15">
                  <c:v>-2.2379328675471517</c:v>
                </c:pt>
                <c:pt idx="16">
                  <c:v>-2.6828111280484563</c:v>
                </c:pt>
                <c:pt idx="17">
                  <c:v>-3.1276893885497614</c:v>
                </c:pt>
                <c:pt idx="18">
                  <c:v>-3.5725676490510665</c:v>
                </c:pt>
                <c:pt idx="19">
                  <c:v>-4.0174459095523716</c:v>
                </c:pt>
                <c:pt idx="20">
                  <c:v>-4.4623241700536767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1C5-440D-B349-F49D74C20B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7337872"/>
        <c:axId val="367331968"/>
      </c:scatterChart>
      <c:valAx>
        <c:axId val="367337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67331968"/>
        <c:crosses val="autoZero"/>
        <c:crossBetween val="midCat"/>
      </c:valAx>
      <c:valAx>
        <c:axId val="367331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67337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ЛР3!$D$129</c:f>
              <c:strCache>
                <c:ptCount val="1"/>
                <c:pt idx="0">
                  <c:v>T_i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ЛР3!$C$130:$C$154</c:f>
              <c:numCache>
                <c:formatCode>General</c:formatCode>
                <c:ptCount val="25"/>
                <c:pt idx="0">
                  <c:v>14</c:v>
                </c:pt>
                <c:pt idx="1">
                  <c:v>14</c:v>
                </c:pt>
                <c:pt idx="2">
                  <c:v>13</c:v>
                </c:pt>
                <c:pt idx="3">
                  <c:v>13</c:v>
                </c:pt>
                <c:pt idx="4">
                  <c:v>12</c:v>
                </c:pt>
                <c:pt idx="5">
                  <c:v>11</c:v>
                </c:pt>
                <c:pt idx="6">
                  <c:v>10</c:v>
                </c:pt>
                <c:pt idx="7">
                  <c:v>11</c:v>
                </c:pt>
                <c:pt idx="8">
                  <c:v>10</c:v>
                </c:pt>
                <c:pt idx="9">
                  <c:v>9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8</c:v>
                </c:pt>
                <c:pt idx="15">
                  <c:v>9</c:v>
                </c:pt>
                <c:pt idx="16">
                  <c:v>9</c:v>
                </c:pt>
                <c:pt idx="17">
                  <c:v>8</c:v>
                </c:pt>
                <c:pt idx="18">
                  <c:v>8</c:v>
                </c:pt>
                <c:pt idx="19">
                  <c:v>8</c:v>
                </c:pt>
                <c:pt idx="20">
                  <c:v>8</c:v>
                </c:pt>
                <c:pt idx="21">
                  <c:v>7</c:v>
                </c:pt>
                <c:pt idx="22">
                  <c:v>8</c:v>
                </c:pt>
                <c:pt idx="23">
                  <c:v>7</c:v>
                </c:pt>
                <c:pt idx="24">
                  <c:v>6</c:v>
                </c:pt>
              </c:numCache>
            </c:numRef>
          </c:xVal>
          <c:yVal>
            <c:numRef>
              <c:f>ЛР3!$D$130:$D$154</c:f>
              <c:numCache>
                <c:formatCode>General</c:formatCode>
                <c:ptCount val="25"/>
                <c:pt idx="0">
                  <c:v>12.709280400000001</c:v>
                </c:pt>
                <c:pt idx="1">
                  <c:v>12.709280400000001</c:v>
                </c:pt>
                <c:pt idx="2">
                  <c:v>12.010850400000001</c:v>
                </c:pt>
                <c:pt idx="3">
                  <c:v>12.010850400000001</c:v>
                </c:pt>
                <c:pt idx="4">
                  <c:v>11.312420400000001</c:v>
                </c:pt>
                <c:pt idx="5">
                  <c:v>10.6139904</c:v>
                </c:pt>
                <c:pt idx="6">
                  <c:v>9.9155604000000004</c:v>
                </c:pt>
                <c:pt idx="7">
                  <c:v>10.6139904</c:v>
                </c:pt>
                <c:pt idx="8">
                  <c:v>9.9155604000000004</c:v>
                </c:pt>
                <c:pt idx="9">
                  <c:v>9.2171304000000003</c:v>
                </c:pt>
                <c:pt idx="10">
                  <c:v>9.9155604000000004</c:v>
                </c:pt>
                <c:pt idx="11">
                  <c:v>9.9155604000000004</c:v>
                </c:pt>
                <c:pt idx="12">
                  <c:v>9.9155604000000004</c:v>
                </c:pt>
                <c:pt idx="13">
                  <c:v>9.9155604000000004</c:v>
                </c:pt>
                <c:pt idx="14">
                  <c:v>8.5187004000000002</c:v>
                </c:pt>
                <c:pt idx="15">
                  <c:v>9.2171304000000003</c:v>
                </c:pt>
                <c:pt idx="16">
                  <c:v>9.2171304000000003</c:v>
                </c:pt>
                <c:pt idx="17">
                  <c:v>8.5187004000000002</c:v>
                </c:pt>
                <c:pt idx="18">
                  <c:v>8.5187004000000002</c:v>
                </c:pt>
                <c:pt idx="19">
                  <c:v>8.5187004000000002</c:v>
                </c:pt>
                <c:pt idx="20">
                  <c:v>8.5187004000000002</c:v>
                </c:pt>
                <c:pt idx="21">
                  <c:v>7.8202704000000001</c:v>
                </c:pt>
                <c:pt idx="22">
                  <c:v>8.5187004000000002</c:v>
                </c:pt>
                <c:pt idx="23">
                  <c:v>7.8202704000000001</c:v>
                </c:pt>
                <c:pt idx="24">
                  <c:v>7.1218404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9AF-4034-B984-CCCDD9BFBD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4418512"/>
        <c:axId val="374417528"/>
      </c:scatterChart>
      <c:valAx>
        <c:axId val="374418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4417528"/>
        <c:crosses val="autoZero"/>
        <c:crossBetween val="midCat"/>
      </c:valAx>
      <c:valAx>
        <c:axId val="374417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4418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Влияние надежности теста на истинный балл.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ЛР3!$A$158:$A$182</c:f>
              <c:numCache>
                <c:formatCode>General</c:formatCode>
                <c:ptCount val="25"/>
                <c:pt idx="0">
                  <c:v>14</c:v>
                </c:pt>
                <c:pt idx="1">
                  <c:v>14</c:v>
                </c:pt>
                <c:pt idx="2">
                  <c:v>13</c:v>
                </c:pt>
                <c:pt idx="3">
                  <c:v>13</c:v>
                </c:pt>
                <c:pt idx="4">
                  <c:v>12</c:v>
                </c:pt>
                <c:pt idx="5">
                  <c:v>11</c:v>
                </c:pt>
                <c:pt idx="6">
                  <c:v>10</c:v>
                </c:pt>
                <c:pt idx="7">
                  <c:v>11</c:v>
                </c:pt>
                <c:pt idx="8">
                  <c:v>10</c:v>
                </c:pt>
                <c:pt idx="9">
                  <c:v>9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8</c:v>
                </c:pt>
                <c:pt idx="15">
                  <c:v>9</c:v>
                </c:pt>
                <c:pt idx="16">
                  <c:v>9</c:v>
                </c:pt>
                <c:pt idx="17">
                  <c:v>8</c:v>
                </c:pt>
                <c:pt idx="18">
                  <c:v>8</c:v>
                </c:pt>
                <c:pt idx="19">
                  <c:v>8</c:v>
                </c:pt>
                <c:pt idx="20">
                  <c:v>8</c:v>
                </c:pt>
                <c:pt idx="21">
                  <c:v>7</c:v>
                </c:pt>
                <c:pt idx="22">
                  <c:v>8</c:v>
                </c:pt>
                <c:pt idx="23">
                  <c:v>7</c:v>
                </c:pt>
                <c:pt idx="24">
                  <c:v>6</c:v>
                </c:pt>
              </c:numCache>
            </c:numRef>
          </c:xVal>
          <c:yVal>
            <c:numRef>
              <c:f>ЛР3!$B$158:$B$182</c:f>
              <c:numCache>
                <c:formatCode>General</c:formatCode>
                <c:ptCount val="25"/>
                <c:pt idx="0">
                  <c:v>9.7200000000000006</c:v>
                </c:pt>
                <c:pt idx="1">
                  <c:v>9.7200000000000006</c:v>
                </c:pt>
                <c:pt idx="2">
                  <c:v>9.7200000000000006</c:v>
                </c:pt>
                <c:pt idx="3">
                  <c:v>9.7200000000000006</c:v>
                </c:pt>
                <c:pt idx="4">
                  <c:v>9.7200000000000006</c:v>
                </c:pt>
                <c:pt idx="5">
                  <c:v>9.7200000000000006</c:v>
                </c:pt>
                <c:pt idx="6">
                  <c:v>9.7200000000000006</c:v>
                </c:pt>
                <c:pt idx="7">
                  <c:v>9.7200000000000006</c:v>
                </c:pt>
                <c:pt idx="8">
                  <c:v>9.7200000000000006</c:v>
                </c:pt>
                <c:pt idx="9">
                  <c:v>9.7200000000000006</c:v>
                </c:pt>
                <c:pt idx="10">
                  <c:v>9.7200000000000006</c:v>
                </c:pt>
                <c:pt idx="11">
                  <c:v>9.7200000000000006</c:v>
                </c:pt>
                <c:pt idx="12">
                  <c:v>9.7200000000000006</c:v>
                </c:pt>
                <c:pt idx="13">
                  <c:v>9.7200000000000006</c:v>
                </c:pt>
                <c:pt idx="14">
                  <c:v>9.7200000000000006</c:v>
                </c:pt>
                <c:pt idx="15">
                  <c:v>9.7200000000000006</c:v>
                </c:pt>
                <c:pt idx="16">
                  <c:v>9.7200000000000006</c:v>
                </c:pt>
                <c:pt idx="17">
                  <c:v>9.7200000000000006</c:v>
                </c:pt>
                <c:pt idx="18">
                  <c:v>9.7200000000000006</c:v>
                </c:pt>
                <c:pt idx="19">
                  <c:v>9.7200000000000006</c:v>
                </c:pt>
                <c:pt idx="20">
                  <c:v>9.7200000000000006</c:v>
                </c:pt>
                <c:pt idx="21">
                  <c:v>9.7200000000000006</c:v>
                </c:pt>
                <c:pt idx="22">
                  <c:v>9.7200000000000006</c:v>
                </c:pt>
                <c:pt idx="23">
                  <c:v>9.7200000000000006</c:v>
                </c:pt>
                <c:pt idx="24">
                  <c:v>9.7200000000000006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284-4776-A8FD-6EC8EFAEDEAC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ЛР3!$A$158:$A$182</c:f>
              <c:numCache>
                <c:formatCode>General</c:formatCode>
                <c:ptCount val="25"/>
                <c:pt idx="0">
                  <c:v>14</c:v>
                </c:pt>
                <c:pt idx="1">
                  <c:v>14</c:v>
                </c:pt>
                <c:pt idx="2">
                  <c:v>13</c:v>
                </c:pt>
                <c:pt idx="3">
                  <c:v>13</c:v>
                </c:pt>
                <c:pt idx="4">
                  <c:v>12</c:v>
                </c:pt>
                <c:pt idx="5">
                  <c:v>11</c:v>
                </c:pt>
                <c:pt idx="6">
                  <c:v>10</c:v>
                </c:pt>
                <c:pt idx="7">
                  <c:v>11</c:v>
                </c:pt>
                <c:pt idx="8">
                  <c:v>10</c:v>
                </c:pt>
                <c:pt idx="9">
                  <c:v>9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8</c:v>
                </c:pt>
                <c:pt idx="15">
                  <c:v>9</c:v>
                </c:pt>
                <c:pt idx="16">
                  <c:v>9</c:v>
                </c:pt>
                <c:pt idx="17">
                  <c:v>8</c:v>
                </c:pt>
                <c:pt idx="18">
                  <c:v>8</c:v>
                </c:pt>
                <c:pt idx="19">
                  <c:v>8</c:v>
                </c:pt>
                <c:pt idx="20">
                  <c:v>8</c:v>
                </c:pt>
                <c:pt idx="21">
                  <c:v>7</c:v>
                </c:pt>
                <c:pt idx="22">
                  <c:v>8</c:v>
                </c:pt>
                <c:pt idx="23">
                  <c:v>7</c:v>
                </c:pt>
                <c:pt idx="24">
                  <c:v>6</c:v>
                </c:pt>
              </c:numCache>
            </c:numRef>
          </c:xVal>
          <c:yVal>
            <c:numRef>
              <c:f>ЛР3!$C$158:$C$182</c:f>
              <c:numCache>
                <c:formatCode>General</c:formatCode>
                <c:ptCount val="25"/>
                <c:pt idx="0">
                  <c:v>10.576000000000001</c:v>
                </c:pt>
                <c:pt idx="1">
                  <c:v>10.576000000000001</c:v>
                </c:pt>
                <c:pt idx="2">
                  <c:v>10.376000000000001</c:v>
                </c:pt>
                <c:pt idx="3">
                  <c:v>10.376000000000001</c:v>
                </c:pt>
                <c:pt idx="4">
                  <c:v>10.176</c:v>
                </c:pt>
                <c:pt idx="5">
                  <c:v>9.9760000000000009</c:v>
                </c:pt>
                <c:pt idx="6">
                  <c:v>9.7759999999999998</c:v>
                </c:pt>
                <c:pt idx="7">
                  <c:v>9.9760000000000009</c:v>
                </c:pt>
                <c:pt idx="8">
                  <c:v>9.7759999999999998</c:v>
                </c:pt>
                <c:pt idx="9">
                  <c:v>9.5760000000000005</c:v>
                </c:pt>
                <c:pt idx="10">
                  <c:v>9.7759999999999998</c:v>
                </c:pt>
                <c:pt idx="11">
                  <c:v>9.7759999999999998</c:v>
                </c:pt>
                <c:pt idx="12">
                  <c:v>9.7759999999999998</c:v>
                </c:pt>
                <c:pt idx="13">
                  <c:v>9.7759999999999998</c:v>
                </c:pt>
                <c:pt idx="14">
                  <c:v>9.3760000000000012</c:v>
                </c:pt>
                <c:pt idx="15">
                  <c:v>9.5760000000000005</c:v>
                </c:pt>
                <c:pt idx="16">
                  <c:v>9.5760000000000005</c:v>
                </c:pt>
                <c:pt idx="17">
                  <c:v>9.3760000000000012</c:v>
                </c:pt>
                <c:pt idx="18">
                  <c:v>9.3760000000000012</c:v>
                </c:pt>
                <c:pt idx="19">
                  <c:v>9.3760000000000012</c:v>
                </c:pt>
                <c:pt idx="20">
                  <c:v>9.3760000000000012</c:v>
                </c:pt>
                <c:pt idx="21">
                  <c:v>9.1760000000000002</c:v>
                </c:pt>
                <c:pt idx="22">
                  <c:v>9.3760000000000012</c:v>
                </c:pt>
                <c:pt idx="23">
                  <c:v>9.1760000000000002</c:v>
                </c:pt>
                <c:pt idx="24">
                  <c:v>8.9760000000000009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284-4776-A8FD-6EC8EFAEDEAC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ЛР3!$A$158:$A$182</c:f>
              <c:numCache>
                <c:formatCode>General</c:formatCode>
                <c:ptCount val="25"/>
                <c:pt idx="0">
                  <c:v>14</c:v>
                </c:pt>
                <c:pt idx="1">
                  <c:v>14</c:v>
                </c:pt>
                <c:pt idx="2">
                  <c:v>13</c:v>
                </c:pt>
                <c:pt idx="3">
                  <c:v>13</c:v>
                </c:pt>
                <c:pt idx="4">
                  <c:v>12</c:v>
                </c:pt>
                <c:pt idx="5">
                  <c:v>11</c:v>
                </c:pt>
                <c:pt idx="6">
                  <c:v>10</c:v>
                </c:pt>
                <c:pt idx="7">
                  <c:v>11</c:v>
                </c:pt>
                <c:pt idx="8">
                  <c:v>10</c:v>
                </c:pt>
                <c:pt idx="9">
                  <c:v>9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8</c:v>
                </c:pt>
                <c:pt idx="15">
                  <c:v>9</c:v>
                </c:pt>
                <c:pt idx="16">
                  <c:v>9</c:v>
                </c:pt>
                <c:pt idx="17">
                  <c:v>8</c:v>
                </c:pt>
                <c:pt idx="18">
                  <c:v>8</c:v>
                </c:pt>
                <c:pt idx="19">
                  <c:v>8</c:v>
                </c:pt>
                <c:pt idx="20">
                  <c:v>8</c:v>
                </c:pt>
                <c:pt idx="21">
                  <c:v>7</c:v>
                </c:pt>
                <c:pt idx="22">
                  <c:v>8</c:v>
                </c:pt>
                <c:pt idx="23">
                  <c:v>7</c:v>
                </c:pt>
                <c:pt idx="24">
                  <c:v>6</c:v>
                </c:pt>
              </c:numCache>
            </c:numRef>
          </c:xVal>
          <c:yVal>
            <c:numRef>
              <c:f>ЛР3!$D$158:$D$182</c:f>
              <c:numCache>
                <c:formatCode>General</c:formatCode>
                <c:ptCount val="25"/>
                <c:pt idx="0">
                  <c:v>14</c:v>
                </c:pt>
                <c:pt idx="1">
                  <c:v>14</c:v>
                </c:pt>
                <c:pt idx="2">
                  <c:v>13</c:v>
                </c:pt>
                <c:pt idx="3">
                  <c:v>13</c:v>
                </c:pt>
                <c:pt idx="4">
                  <c:v>12</c:v>
                </c:pt>
                <c:pt idx="5">
                  <c:v>11</c:v>
                </c:pt>
                <c:pt idx="6">
                  <c:v>10</c:v>
                </c:pt>
                <c:pt idx="7">
                  <c:v>11</c:v>
                </c:pt>
                <c:pt idx="8">
                  <c:v>10</c:v>
                </c:pt>
                <c:pt idx="9">
                  <c:v>9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8</c:v>
                </c:pt>
                <c:pt idx="15">
                  <c:v>9</c:v>
                </c:pt>
                <c:pt idx="16">
                  <c:v>9</c:v>
                </c:pt>
                <c:pt idx="17">
                  <c:v>8</c:v>
                </c:pt>
                <c:pt idx="18">
                  <c:v>8</c:v>
                </c:pt>
                <c:pt idx="19">
                  <c:v>8</c:v>
                </c:pt>
                <c:pt idx="20">
                  <c:v>8</c:v>
                </c:pt>
                <c:pt idx="21">
                  <c:v>7</c:v>
                </c:pt>
                <c:pt idx="22">
                  <c:v>8</c:v>
                </c:pt>
                <c:pt idx="23">
                  <c:v>7</c:v>
                </c:pt>
                <c:pt idx="24">
                  <c:v>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284-4776-A8FD-6EC8EFAEDEAC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ЛР3!$A$158:$A$182</c:f>
              <c:numCache>
                <c:formatCode>General</c:formatCode>
                <c:ptCount val="25"/>
                <c:pt idx="0">
                  <c:v>14</c:v>
                </c:pt>
                <c:pt idx="1">
                  <c:v>14</c:v>
                </c:pt>
                <c:pt idx="2">
                  <c:v>13</c:v>
                </c:pt>
                <c:pt idx="3">
                  <c:v>13</c:v>
                </c:pt>
                <c:pt idx="4">
                  <c:v>12</c:v>
                </c:pt>
                <c:pt idx="5">
                  <c:v>11</c:v>
                </c:pt>
                <c:pt idx="6">
                  <c:v>10</c:v>
                </c:pt>
                <c:pt idx="7">
                  <c:v>11</c:v>
                </c:pt>
                <c:pt idx="8">
                  <c:v>10</c:v>
                </c:pt>
                <c:pt idx="9">
                  <c:v>9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8</c:v>
                </c:pt>
                <c:pt idx="15">
                  <c:v>9</c:v>
                </c:pt>
                <c:pt idx="16">
                  <c:v>9</c:v>
                </c:pt>
                <c:pt idx="17">
                  <c:v>8</c:v>
                </c:pt>
                <c:pt idx="18">
                  <c:v>8</c:v>
                </c:pt>
                <c:pt idx="19">
                  <c:v>8</c:v>
                </c:pt>
                <c:pt idx="20">
                  <c:v>8</c:v>
                </c:pt>
                <c:pt idx="21">
                  <c:v>7</c:v>
                </c:pt>
                <c:pt idx="22">
                  <c:v>8</c:v>
                </c:pt>
                <c:pt idx="23">
                  <c:v>7</c:v>
                </c:pt>
                <c:pt idx="24">
                  <c:v>6</c:v>
                </c:pt>
              </c:numCache>
            </c:numRef>
          </c:xVal>
          <c:yVal>
            <c:numRef>
              <c:f>ЛР3!$E$158:$E$182</c:f>
              <c:numCache>
                <c:formatCode>General</c:formatCode>
                <c:ptCount val="25"/>
                <c:pt idx="0">
                  <c:v>12.709280400000001</c:v>
                </c:pt>
                <c:pt idx="1">
                  <c:v>12.709280400000001</c:v>
                </c:pt>
                <c:pt idx="2">
                  <c:v>12.010850400000001</c:v>
                </c:pt>
                <c:pt idx="3">
                  <c:v>12.010850400000001</c:v>
                </c:pt>
                <c:pt idx="4">
                  <c:v>11.312420400000001</c:v>
                </c:pt>
                <c:pt idx="5">
                  <c:v>10.6139904</c:v>
                </c:pt>
                <c:pt idx="6">
                  <c:v>9.9155604000000004</c:v>
                </c:pt>
                <c:pt idx="7">
                  <c:v>10.6139904</c:v>
                </c:pt>
                <c:pt idx="8">
                  <c:v>9.9155604000000004</c:v>
                </c:pt>
                <c:pt idx="9">
                  <c:v>9.2171304000000003</c:v>
                </c:pt>
                <c:pt idx="10">
                  <c:v>9.9155604000000004</c:v>
                </c:pt>
                <c:pt idx="11">
                  <c:v>9.9155604000000004</c:v>
                </c:pt>
                <c:pt idx="12">
                  <c:v>9.9155604000000004</c:v>
                </c:pt>
                <c:pt idx="13">
                  <c:v>9.9155604000000004</c:v>
                </c:pt>
                <c:pt idx="14">
                  <c:v>8.5187004000000002</c:v>
                </c:pt>
                <c:pt idx="15">
                  <c:v>9.2171304000000003</c:v>
                </c:pt>
                <c:pt idx="16">
                  <c:v>9.2171304000000003</c:v>
                </c:pt>
                <c:pt idx="17">
                  <c:v>8.5187004000000002</c:v>
                </c:pt>
                <c:pt idx="18">
                  <c:v>8.5187004000000002</c:v>
                </c:pt>
                <c:pt idx="19">
                  <c:v>8.5187004000000002</c:v>
                </c:pt>
                <c:pt idx="20">
                  <c:v>8.5187004000000002</c:v>
                </c:pt>
                <c:pt idx="21">
                  <c:v>7.8202704000000001</c:v>
                </c:pt>
                <c:pt idx="22">
                  <c:v>8.5187004000000002</c:v>
                </c:pt>
                <c:pt idx="23">
                  <c:v>7.8202704000000001</c:v>
                </c:pt>
                <c:pt idx="24">
                  <c:v>7.1218404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284-4776-A8FD-6EC8EFAEDE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3236480"/>
        <c:axId val="373233200"/>
      </c:scatterChart>
      <c:valAx>
        <c:axId val="373236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T_i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3233200"/>
        <c:crosses val="autoZero"/>
        <c:crossBetween val="midCat"/>
      </c:valAx>
      <c:valAx>
        <c:axId val="373233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 </a:t>
                </a:r>
                <a:r>
                  <a:rPr lang="en-US"/>
                  <a:t>X_i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3236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Построение характеристических кривых для заданий теста (</a:t>
            </a:r>
            <a:r>
              <a:rPr lang="en-US"/>
              <a:t>ICC).</a:t>
            </a:r>
            <a:endParaRPr lang="ru-RU"/>
          </a:p>
        </c:rich>
      </c:tx>
      <c:layout>
        <c:manualLayout>
          <c:xMode val="edge"/>
          <c:yMode val="edge"/>
          <c:x val="0.12726153265573029"/>
          <c:y val="2.093555557936677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ЛР4!$C$46</c:f>
              <c:strCache>
                <c:ptCount val="1"/>
                <c:pt idx="0">
                  <c:v>1,2,3,4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ЛР4!$B$47:$B$73</c:f>
              <c:numCache>
                <c:formatCode>General</c:formatCode>
                <c:ptCount val="27"/>
                <c:pt idx="0">
                  <c:v>-5</c:v>
                </c:pt>
                <c:pt idx="1">
                  <c:v>-4.5</c:v>
                </c:pt>
                <c:pt idx="2">
                  <c:v>-4</c:v>
                </c:pt>
                <c:pt idx="3">
                  <c:v>-3.5</c:v>
                </c:pt>
                <c:pt idx="4">
                  <c:v>-3</c:v>
                </c:pt>
                <c:pt idx="5">
                  <c:v>-2.5</c:v>
                </c:pt>
                <c:pt idx="6">
                  <c:v>-2</c:v>
                </c:pt>
                <c:pt idx="7">
                  <c:v>-1.5</c:v>
                </c:pt>
                <c:pt idx="8">
                  <c:v>-1</c:v>
                </c:pt>
                <c:pt idx="9">
                  <c:v>-0.5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2.5</c:v>
                </c:pt>
                <c:pt idx="16">
                  <c:v>3</c:v>
                </c:pt>
                <c:pt idx="17">
                  <c:v>3.5</c:v>
                </c:pt>
                <c:pt idx="18">
                  <c:v>4</c:v>
                </c:pt>
                <c:pt idx="19">
                  <c:v>4.5</c:v>
                </c:pt>
                <c:pt idx="20">
                  <c:v>5</c:v>
                </c:pt>
                <c:pt idx="21">
                  <c:v>5.5</c:v>
                </c:pt>
                <c:pt idx="22">
                  <c:v>6</c:v>
                </c:pt>
                <c:pt idx="23">
                  <c:v>6.5</c:v>
                </c:pt>
                <c:pt idx="24">
                  <c:v>7</c:v>
                </c:pt>
                <c:pt idx="25">
                  <c:v>7.5</c:v>
                </c:pt>
                <c:pt idx="26">
                  <c:v>8</c:v>
                </c:pt>
              </c:numCache>
            </c:numRef>
          </c:xVal>
          <c:yVal>
            <c:numRef>
              <c:f>ЛР4!$C$47:$C$73</c:f>
              <c:numCache>
                <c:formatCode>General</c:formatCode>
                <c:ptCount val="27"/>
                <c:pt idx="0">
                  <c:v>7.0714895127341409E-8</c:v>
                </c:pt>
                <c:pt idx="1">
                  <c:v>1.6544786609559011E-7</c:v>
                </c:pt>
                <c:pt idx="2">
                  <c:v>3.8708949327324247E-7</c:v>
                </c:pt>
                <c:pt idx="3">
                  <c:v>9.0565224471242316E-7</c:v>
                </c:pt>
                <c:pt idx="4">
                  <c:v>2.1189038525121743E-6</c:v>
                </c:pt>
                <c:pt idx="5">
                  <c:v>4.9574726558669738E-6</c:v>
                </c:pt>
                <c:pt idx="6">
                  <c:v>1.1598658263072582E-5</c:v>
                </c:pt>
                <c:pt idx="7">
                  <c:v>2.7136342644393899E-5</c:v>
                </c:pt>
                <c:pt idx="8">
                  <c:v>6.3487150684988166E-5</c:v>
                </c:pt>
                <c:pt idx="9">
                  <c:v>1.4852488014312776E-4</c:v>
                </c:pt>
                <c:pt idx="10">
                  <c:v>3.4742664047234374E-4</c:v>
                </c:pt>
                <c:pt idx="11">
                  <c:v>8.1247749506407972E-4</c:v>
                </c:pt>
                <c:pt idx="12">
                  <c:v>1.8988436496519803E-3</c:v>
                </c:pt>
                <c:pt idx="13">
                  <c:v>4.4313511850557303E-3</c:v>
                </c:pt>
                <c:pt idx="14">
                  <c:v>1.0306612206541459E-2</c:v>
                </c:pt>
                <c:pt idx="15">
                  <c:v>2.3785422231327513E-2</c:v>
                </c:pt>
                <c:pt idx="16">
                  <c:v>5.3931026457999291E-2</c:v>
                </c:pt>
                <c:pt idx="17">
                  <c:v>0.11767752789112756</c:v>
                </c:pt>
                <c:pt idx="18">
                  <c:v>0.23783071788843191</c:v>
                </c:pt>
                <c:pt idx="19">
                  <c:v>0.42199000431609845</c:v>
                </c:pt>
                <c:pt idx="20">
                  <c:v>0.63073947244700146</c:v>
                </c:pt>
                <c:pt idx="21">
                  <c:v>0.7998553374358377</c:v>
                </c:pt>
                <c:pt idx="22">
                  <c:v>0.90338287511096116</c:v>
                </c:pt>
                <c:pt idx="23">
                  <c:v>0.95628607736257332</c:v>
                </c:pt>
                <c:pt idx="24">
                  <c:v>0.98083635177763417</c:v>
                </c:pt>
                <c:pt idx="25">
                  <c:v>0.99171829697229152</c:v>
                </c:pt>
                <c:pt idx="26">
                  <c:v>0.99644341119280833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F6E-4639-9B81-187E78D412BC}"/>
            </c:ext>
          </c:extLst>
        </c:ser>
        <c:ser>
          <c:idx val="1"/>
          <c:order val="1"/>
          <c:tx>
            <c:strRef>
              <c:f>ЛР4!$D$46</c:f>
              <c:strCache>
                <c:ptCount val="1"/>
                <c:pt idx="0">
                  <c:v>5,6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ЛР4!$B$47:$B$73</c:f>
              <c:numCache>
                <c:formatCode>General</c:formatCode>
                <c:ptCount val="27"/>
                <c:pt idx="0">
                  <c:v>-5</c:v>
                </c:pt>
                <c:pt idx="1">
                  <c:v>-4.5</c:v>
                </c:pt>
                <c:pt idx="2">
                  <c:v>-4</c:v>
                </c:pt>
                <c:pt idx="3">
                  <c:v>-3.5</c:v>
                </c:pt>
                <c:pt idx="4">
                  <c:v>-3</c:v>
                </c:pt>
                <c:pt idx="5">
                  <c:v>-2.5</c:v>
                </c:pt>
                <c:pt idx="6">
                  <c:v>-2</c:v>
                </c:pt>
                <c:pt idx="7">
                  <c:v>-1.5</c:v>
                </c:pt>
                <c:pt idx="8">
                  <c:v>-1</c:v>
                </c:pt>
                <c:pt idx="9">
                  <c:v>-0.5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2.5</c:v>
                </c:pt>
                <c:pt idx="16">
                  <c:v>3</c:v>
                </c:pt>
                <c:pt idx="17">
                  <c:v>3.5</c:v>
                </c:pt>
                <c:pt idx="18">
                  <c:v>4</c:v>
                </c:pt>
                <c:pt idx="19">
                  <c:v>4.5</c:v>
                </c:pt>
                <c:pt idx="20">
                  <c:v>5</c:v>
                </c:pt>
                <c:pt idx="21">
                  <c:v>5.5</c:v>
                </c:pt>
                <c:pt idx="22">
                  <c:v>6</c:v>
                </c:pt>
                <c:pt idx="23">
                  <c:v>6.5</c:v>
                </c:pt>
                <c:pt idx="24">
                  <c:v>7</c:v>
                </c:pt>
                <c:pt idx="25">
                  <c:v>7.5</c:v>
                </c:pt>
                <c:pt idx="26">
                  <c:v>8</c:v>
                </c:pt>
              </c:numCache>
            </c:numRef>
          </c:xVal>
          <c:yVal>
            <c:numRef>
              <c:f>ЛР4!$D$47:$D$73</c:f>
              <c:numCache>
                <c:formatCode>General</c:formatCode>
                <c:ptCount val="27"/>
                <c:pt idx="0">
                  <c:v>3.3169816285908929E-7</c:v>
                </c:pt>
                <c:pt idx="1">
                  <c:v>7.7605621767580361E-7</c:v>
                </c:pt>
                <c:pt idx="2">
                  <c:v>1.8156955989307085E-6</c:v>
                </c:pt>
                <c:pt idx="3">
                  <c:v>4.248076159112345E-6</c:v>
                </c:pt>
                <c:pt idx="4">
                  <c:v>9.9389414506699489E-6</c:v>
                </c:pt>
                <c:pt idx="5">
                  <c:v>2.3253303466436844E-5</c:v>
                </c:pt>
                <c:pt idx="6">
                  <c:v>5.4402823538087698E-5</c:v>
                </c:pt>
                <c:pt idx="7">
                  <c:v>1.2727411901626784E-4</c:v>
                </c:pt>
                <c:pt idx="8">
                  <c:v>2.9772572894481481E-4</c:v>
                </c:pt>
                <c:pt idx="9">
                  <c:v>6.9629534891845726E-4</c:v>
                </c:pt>
                <c:pt idx="10">
                  <c:v>1.6275670430537092E-3</c:v>
                </c:pt>
                <c:pt idx="11">
                  <c:v>3.7996474899307468E-3</c:v>
                </c:pt>
                <c:pt idx="12">
                  <c:v>8.8448115540836099E-3</c:v>
                </c:pt>
                <c:pt idx="13">
                  <c:v>2.0451408326372673E-2</c:v>
                </c:pt>
                <c:pt idx="14">
                  <c:v>4.6573079488563401E-2</c:v>
                </c:pt>
                <c:pt idx="15">
                  <c:v>0.10256535460875679</c:v>
                </c:pt>
                <c:pt idx="16">
                  <c:v>0.21097804050864524</c:v>
                </c:pt>
                <c:pt idx="17">
                  <c:v>0.38484346471789621</c:v>
                </c:pt>
                <c:pt idx="18">
                  <c:v>0.59410459877784738</c:v>
                </c:pt>
                <c:pt idx="19">
                  <c:v>0.77398653543273144</c:v>
                </c:pt>
                <c:pt idx="20">
                  <c:v>0.88903876188978292</c:v>
                </c:pt>
                <c:pt idx="21">
                  <c:v>0.94935584642537019</c:v>
                </c:pt>
                <c:pt idx="22">
                  <c:v>0.97770749249378197</c:v>
                </c:pt>
                <c:pt idx="23">
                  <c:v>0.99034865622448287</c:v>
                </c:pt>
                <c:pt idx="24">
                  <c:v>0.99585194853134751</c:v>
                </c:pt>
                <c:pt idx="25">
                  <c:v>0.9982228399089571</c:v>
                </c:pt>
                <c:pt idx="26">
                  <c:v>0.99923964151859102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F6E-4639-9B81-187E78D412BC}"/>
            </c:ext>
          </c:extLst>
        </c:ser>
        <c:ser>
          <c:idx val="2"/>
          <c:order val="2"/>
          <c:tx>
            <c:strRef>
              <c:f>ЛР4!$E$46</c:f>
              <c:strCache>
                <c:ptCount val="1"/>
                <c:pt idx="0">
                  <c:v>7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ЛР4!$B$47:$B$73</c:f>
              <c:numCache>
                <c:formatCode>General</c:formatCode>
                <c:ptCount val="27"/>
                <c:pt idx="0">
                  <c:v>-5</c:v>
                </c:pt>
                <c:pt idx="1">
                  <c:v>-4.5</c:v>
                </c:pt>
                <c:pt idx="2">
                  <c:v>-4</c:v>
                </c:pt>
                <c:pt idx="3">
                  <c:v>-3.5</c:v>
                </c:pt>
                <c:pt idx="4">
                  <c:v>-3</c:v>
                </c:pt>
                <c:pt idx="5">
                  <c:v>-2.5</c:v>
                </c:pt>
                <c:pt idx="6">
                  <c:v>-2</c:v>
                </c:pt>
                <c:pt idx="7">
                  <c:v>-1.5</c:v>
                </c:pt>
                <c:pt idx="8">
                  <c:v>-1</c:v>
                </c:pt>
                <c:pt idx="9">
                  <c:v>-0.5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2.5</c:v>
                </c:pt>
                <c:pt idx="16">
                  <c:v>3</c:v>
                </c:pt>
                <c:pt idx="17">
                  <c:v>3.5</c:v>
                </c:pt>
                <c:pt idx="18">
                  <c:v>4</c:v>
                </c:pt>
                <c:pt idx="19">
                  <c:v>4.5</c:v>
                </c:pt>
                <c:pt idx="20">
                  <c:v>5</c:v>
                </c:pt>
                <c:pt idx="21">
                  <c:v>5.5</c:v>
                </c:pt>
                <c:pt idx="22">
                  <c:v>6</c:v>
                </c:pt>
                <c:pt idx="23">
                  <c:v>6.5</c:v>
                </c:pt>
                <c:pt idx="24">
                  <c:v>7</c:v>
                </c:pt>
                <c:pt idx="25">
                  <c:v>7.5</c:v>
                </c:pt>
                <c:pt idx="26">
                  <c:v>8</c:v>
                </c:pt>
              </c:numCache>
            </c:numRef>
          </c:xVal>
          <c:yVal>
            <c:numRef>
              <c:f>ЛР4!$E$47:$E$73</c:f>
              <c:numCache>
                <c:formatCode>General</c:formatCode>
                <c:ptCount val="27"/>
                <c:pt idx="0">
                  <c:v>8.535534539896158E-7</c:v>
                </c:pt>
                <c:pt idx="1">
                  <c:v>1.9970113680743465E-6</c:v>
                </c:pt>
                <c:pt idx="2">
                  <c:v>4.6722888608479274E-6</c:v>
                </c:pt>
                <c:pt idx="3">
                  <c:v>1.0931437502331598E-5</c:v>
                </c:pt>
                <c:pt idx="4">
                  <c:v>2.5575328807441908E-5</c:v>
                </c:pt>
                <c:pt idx="5">
                  <c:v>5.9835187463572198E-5</c:v>
                </c:pt>
                <c:pt idx="6">
                  <c:v>1.3998198730453735E-4</c:v>
                </c:pt>
                <c:pt idx="7">
                  <c:v>3.2744701095487847E-4</c:v>
                </c:pt>
                <c:pt idx="8">
                  <c:v>7.6577445116140098E-4</c:v>
                </c:pt>
                <c:pt idx="9">
                  <c:v>1.789805680765197E-3</c:v>
                </c:pt>
                <c:pt idx="10">
                  <c:v>4.1774968109354301E-3</c:v>
                </c:pt>
                <c:pt idx="11">
                  <c:v>9.7194734883993775E-3</c:v>
                </c:pt>
                <c:pt idx="12">
                  <c:v>2.2447849684767724E-2</c:v>
                </c:pt>
                <c:pt idx="13">
                  <c:v>5.0986757334155398E-2</c:v>
                </c:pt>
                <c:pt idx="14">
                  <c:v>0.11166388826378451</c:v>
                </c:pt>
                <c:pt idx="15">
                  <c:v>0.22725843523767864</c:v>
                </c:pt>
                <c:pt idx="16">
                  <c:v>0.40760940911415311</c:v>
                </c:pt>
                <c:pt idx="17">
                  <c:v>0.61683673166670383</c:v>
                </c:pt>
                <c:pt idx="18">
                  <c:v>0.79020195691172057</c:v>
                </c:pt>
                <c:pt idx="19">
                  <c:v>0.89808661088436448</c:v>
                </c:pt>
                <c:pt idx="20">
                  <c:v>0.95374131234220905</c:v>
                </c:pt>
                <c:pt idx="21">
                  <c:v>0.97969040523940332</c:v>
                </c:pt>
                <c:pt idx="22">
                  <c:v>0.99121724149620427</c:v>
                </c:pt>
                <c:pt idx="23">
                  <c:v>0.99622714464863316</c:v>
                </c:pt>
                <c:pt idx="24">
                  <c:v>0.99838393413093629</c:v>
                </c:pt>
                <c:pt idx="25">
                  <c:v>0.99930862956716171</c:v>
                </c:pt>
                <c:pt idx="26">
                  <c:v>0.99970438092725178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F6E-4639-9B81-187E78D412BC}"/>
            </c:ext>
          </c:extLst>
        </c:ser>
        <c:ser>
          <c:idx val="3"/>
          <c:order val="3"/>
          <c:tx>
            <c:strRef>
              <c:f>ЛР4!$F$46</c:f>
              <c:strCache>
                <c:ptCount val="1"/>
                <c:pt idx="0">
                  <c:v>8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ЛР4!$B$47:$B$73</c:f>
              <c:numCache>
                <c:formatCode>General</c:formatCode>
                <c:ptCount val="27"/>
                <c:pt idx="0">
                  <c:v>-5</c:v>
                </c:pt>
                <c:pt idx="1">
                  <c:v>-4.5</c:v>
                </c:pt>
                <c:pt idx="2">
                  <c:v>-4</c:v>
                </c:pt>
                <c:pt idx="3">
                  <c:v>-3.5</c:v>
                </c:pt>
                <c:pt idx="4">
                  <c:v>-3</c:v>
                </c:pt>
                <c:pt idx="5">
                  <c:v>-2.5</c:v>
                </c:pt>
                <c:pt idx="6">
                  <c:v>-2</c:v>
                </c:pt>
                <c:pt idx="7">
                  <c:v>-1.5</c:v>
                </c:pt>
                <c:pt idx="8">
                  <c:v>-1</c:v>
                </c:pt>
                <c:pt idx="9">
                  <c:v>-0.5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2.5</c:v>
                </c:pt>
                <c:pt idx="16">
                  <c:v>3</c:v>
                </c:pt>
                <c:pt idx="17">
                  <c:v>3.5</c:v>
                </c:pt>
                <c:pt idx="18">
                  <c:v>4</c:v>
                </c:pt>
                <c:pt idx="19">
                  <c:v>4.5</c:v>
                </c:pt>
                <c:pt idx="20">
                  <c:v>5</c:v>
                </c:pt>
                <c:pt idx="21">
                  <c:v>5.5</c:v>
                </c:pt>
                <c:pt idx="22">
                  <c:v>6</c:v>
                </c:pt>
                <c:pt idx="23">
                  <c:v>6.5</c:v>
                </c:pt>
                <c:pt idx="24">
                  <c:v>7</c:v>
                </c:pt>
                <c:pt idx="25">
                  <c:v>7.5</c:v>
                </c:pt>
                <c:pt idx="26">
                  <c:v>8</c:v>
                </c:pt>
              </c:numCache>
            </c:numRef>
          </c:xVal>
          <c:yVal>
            <c:numRef>
              <c:f>ЛР4!$F$47:$F$73</c:f>
              <c:numCache>
                <c:formatCode>General</c:formatCode>
                <c:ptCount val="27"/>
                <c:pt idx="0">
                  <c:v>3.0496230444323757E-6</c:v>
                </c:pt>
                <c:pt idx="1">
                  <c:v>7.1350118059621352E-6</c:v>
                </c:pt>
                <c:pt idx="2">
                  <c:v>1.6693248349594088E-5</c:v>
                </c:pt>
                <c:pt idx="3">
                  <c:v>3.9055432550658809E-5</c:v>
                </c:pt>
                <c:pt idx="4">
                  <c:v>9.1371139235229794E-5</c:v>
                </c:pt>
                <c:pt idx="5">
                  <c:v>2.1375003418304414E-4</c:v>
                </c:pt>
                <c:pt idx="6">
                  <c:v>4.9995643227083628E-4</c:v>
                </c:pt>
                <c:pt idx="7">
                  <c:v>1.1689385786446587E-3</c:v>
                </c:pt>
                <c:pt idx="8">
                  <c:v>2.7306273989945772E-3</c:v>
                </c:pt>
                <c:pt idx="9">
                  <c:v>6.3654186102535728E-3</c:v>
                </c:pt>
                <c:pt idx="10">
                  <c:v>1.4766908088630409E-2</c:v>
                </c:pt>
                <c:pt idx="11">
                  <c:v>3.3879137943123819E-2</c:v>
                </c:pt>
                <c:pt idx="12">
                  <c:v>7.5823870160324602E-2</c:v>
                </c:pt>
                <c:pt idx="13">
                  <c:v>0.16104280088433573</c:v>
                </c:pt>
                <c:pt idx="14">
                  <c:v>0.30992081610473637</c:v>
                </c:pt>
                <c:pt idx="15">
                  <c:v>0.51237509285747229</c:v>
                </c:pt>
                <c:pt idx="16">
                  <c:v>0.71084889627325643</c:v>
                </c:pt>
                <c:pt idx="17">
                  <c:v>0.85189104888687983</c:v>
                </c:pt>
                <c:pt idx="18">
                  <c:v>0.93083006850740702</c:v>
                </c:pt>
                <c:pt idx="19">
                  <c:v>0.96921653883600689</c:v>
                </c:pt>
                <c:pt idx="20">
                  <c:v>0.98660661522972548</c:v>
                </c:pt>
                <c:pt idx="21">
                  <c:v>0.99423122749654869</c:v>
                </c:pt>
                <c:pt idx="22">
                  <c:v>0.99752616915017855</c:v>
                </c:pt>
                <c:pt idx="23">
                  <c:v>0.99894114791434518</c:v>
                </c:pt>
                <c:pt idx="24">
                  <c:v>0.99954715625645096</c:v>
                </c:pt>
                <c:pt idx="25">
                  <c:v>0.99980639762270407</c:v>
                </c:pt>
                <c:pt idx="26">
                  <c:v>0.99991724227907253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F6E-4639-9B81-187E78D412BC}"/>
            </c:ext>
          </c:extLst>
        </c:ser>
        <c:ser>
          <c:idx val="4"/>
          <c:order val="4"/>
          <c:tx>
            <c:strRef>
              <c:f>ЛР4!$G$46</c:f>
              <c:strCache>
                <c:ptCount val="1"/>
                <c:pt idx="0">
                  <c:v>9, 10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ЛР4!$B$47:$B$73</c:f>
              <c:numCache>
                <c:formatCode>General</c:formatCode>
                <c:ptCount val="27"/>
                <c:pt idx="0">
                  <c:v>-5</c:v>
                </c:pt>
                <c:pt idx="1">
                  <c:v>-4.5</c:v>
                </c:pt>
                <c:pt idx="2">
                  <c:v>-4</c:v>
                </c:pt>
                <c:pt idx="3">
                  <c:v>-3.5</c:v>
                </c:pt>
                <c:pt idx="4">
                  <c:v>-3</c:v>
                </c:pt>
                <c:pt idx="5">
                  <c:v>-2.5</c:v>
                </c:pt>
                <c:pt idx="6">
                  <c:v>-2</c:v>
                </c:pt>
                <c:pt idx="7">
                  <c:v>-1.5</c:v>
                </c:pt>
                <c:pt idx="8">
                  <c:v>-1</c:v>
                </c:pt>
                <c:pt idx="9">
                  <c:v>-0.5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2.5</c:v>
                </c:pt>
                <c:pt idx="16">
                  <c:v>3</c:v>
                </c:pt>
                <c:pt idx="17">
                  <c:v>3.5</c:v>
                </c:pt>
                <c:pt idx="18">
                  <c:v>4</c:v>
                </c:pt>
                <c:pt idx="19">
                  <c:v>4.5</c:v>
                </c:pt>
                <c:pt idx="20">
                  <c:v>5</c:v>
                </c:pt>
                <c:pt idx="21">
                  <c:v>5.5</c:v>
                </c:pt>
                <c:pt idx="22">
                  <c:v>6</c:v>
                </c:pt>
                <c:pt idx="23">
                  <c:v>6.5</c:v>
                </c:pt>
                <c:pt idx="24">
                  <c:v>7</c:v>
                </c:pt>
                <c:pt idx="25">
                  <c:v>7.5</c:v>
                </c:pt>
                <c:pt idx="26">
                  <c:v>8</c:v>
                </c:pt>
              </c:numCache>
            </c:numRef>
          </c:xVal>
          <c:yVal>
            <c:numRef>
              <c:f>ЛР4!$G$47:$G$73</c:f>
              <c:numCache>
                <c:formatCode>General</c:formatCode>
                <c:ptCount val="27"/>
                <c:pt idx="0">
                  <c:v>1.1516836333530131E-5</c:v>
                </c:pt>
                <c:pt idx="1">
                  <c:v>2.6944914152456737E-5</c:v>
                </c:pt>
                <c:pt idx="2">
                  <c:v>6.3039308063147844E-5</c:v>
                </c:pt>
                <c:pt idx="3">
                  <c:v>1.4747726414202645E-4</c:v>
                </c:pt>
                <c:pt idx="4">
                  <c:v>3.449765606402445E-4</c:v>
                </c:pt>
                <c:pt idx="5">
                  <c:v>8.0675048696374142E-4</c:v>
                </c:pt>
                <c:pt idx="6">
                  <c:v>1.8854734913695572E-3</c:v>
                </c:pt>
                <c:pt idx="7">
                  <c:v>4.4002277213192999E-3</c:v>
                </c:pt>
                <c:pt idx="8">
                  <c:v>1.0234648230852126E-2</c:v>
                </c:pt>
                <c:pt idx="9">
                  <c:v>2.362159126300634E-2</c:v>
                </c:pt>
                <c:pt idx="10">
                  <c:v>5.3570950840729929E-2</c:v>
                </c:pt>
                <c:pt idx="11">
                  <c:v>0.11694445269487103</c:v>
                </c:pt>
                <c:pt idx="12">
                  <c:v>0.23654981673621986</c:v>
                </c:pt>
                <c:pt idx="13">
                  <c:v>0.42026416931454058</c:v>
                </c:pt>
                <c:pt idx="14">
                  <c:v>0.62908908241039496</c:v>
                </c:pt>
                <c:pt idx="15">
                  <c:v>0.79871959484848176</c:v>
                </c:pt>
                <c:pt idx="16">
                  <c:v>0.90276319221057433</c:v>
                </c:pt>
                <c:pt idx="17">
                  <c:v>0.95598917454921861</c:v>
                </c:pt>
                <c:pt idx="18">
                  <c:v>0.98070282844081547</c:v>
                </c:pt>
                <c:pt idx="19">
                  <c:v>0.99165994923945922</c:v>
                </c:pt>
                <c:pt idx="20">
                  <c:v>0.99641823344480152</c:v>
                </c:pt>
                <c:pt idx="21">
                  <c:v>0.99846595336740074</c:v>
                </c:pt>
                <c:pt idx="22">
                  <c:v>0.99934374913040425</c:v>
                </c:pt>
                <c:pt idx="23">
                  <c:v>0.99971940314230989</c:v>
                </c:pt>
                <c:pt idx="24">
                  <c:v>0.99988004944124032</c:v>
                </c:pt>
                <c:pt idx="25">
                  <c:v>0.99994872781861976</c:v>
                </c:pt>
                <c:pt idx="26">
                  <c:v>0.99997808486070672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0F6E-4639-9B81-187E78D412BC}"/>
            </c:ext>
          </c:extLst>
        </c:ser>
        <c:ser>
          <c:idx val="5"/>
          <c:order val="5"/>
          <c:tx>
            <c:strRef>
              <c:f>ЛР4!$H$46</c:f>
              <c:strCache>
                <c:ptCount val="1"/>
                <c:pt idx="0">
                  <c:v>11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ЛР4!$B$47:$B$73</c:f>
              <c:numCache>
                <c:formatCode>General</c:formatCode>
                <c:ptCount val="27"/>
                <c:pt idx="0">
                  <c:v>-5</c:v>
                </c:pt>
                <c:pt idx="1">
                  <c:v>-4.5</c:v>
                </c:pt>
                <c:pt idx="2">
                  <c:v>-4</c:v>
                </c:pt>
                <c:pt idx="3">
                  <c:v>-3.5</c:v>
                </c:pt>
                <c:pt idx="4">
                  <c:v>-3</c:v>
                </c:pt>
                <c:pt idx="5">
                  <c:v>-2.5</c:v>
                </c:pt>
                <c:pt idx="6">
                  <c:v>-2</c:v>
                </c:pt>
                <c:pt idx="7">
                  <c:v>-1.5</c:v>
                </c:pt>
                <c:pt idx="8">
                  <c:v>-1</c:v>
                </c:pt>
                <c:pt idx="9">
                  <c:v>-0.5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2.5</c:v>
                </c:pt>
                <c:pt idx="16">
                  <c:v>3</c:v>
                </c:pt>
                <c:pt idx="17">
                  <c:v>3.5</c:v>
                </c:pt>
                <c:pt idx="18">
                  <c:v>4</c:v>
                </c:pt>
                <c:pt idx="19">
                  <c:v>4.5</c:v>
                </c:pt>
                <c:pt idx="20">
                  <c:v>5</c:v>
                </c:pt>
                <c:pt idx="21">
                  <c:v>5.5</c:v>
                </c:pt>
                <c:pt idx="22">
                  <c:v>6</c:v>
                </c:pt>
                <c:pt idx="23">
                  <c:v>6.5</c:v>
                </c:pt>
                <c:pt idx="24">
                  <c:v>7</c:v>
                </c:pt>
                <c:pt idx="25">
                  <c:v>7.5</c:v>
                </c:pt>
                <c:pt idx="26">
                  <c:v>8</c:v>
                </c:pt>
              </c:numCache>
            </c:numRef>
          </c:xVal>
          <c:yVal>
            <c:numRef>
              <c:f>ЛР4!$H$47:$H$73</c:f>
              <c:numCache>
                <c:formatCode>General</c:formatCode>
                <c:ptCount val="27"/>
                <c:pt idx="0">
                  <c:v>6.6382190015932475E-5</c:v>
                </c:pt>
                <c:pt idx="1">
                  <c:v>1.552970715293056E-4</c:v>
                </c:pt>
                <c:pt idx="2">
                  <c:v>3.6326472974805839E-4</c:v>
                </c:pt>
                <c:pt idx="3">
                  <c:v>8.4949777629229623E-4</c:v>
                </c:pt>
                <c:pt idx="4">
                  <c:v>1.9852655122221878E-3</c:v>
                </c:pt>
                <c:pt idx="5">
                  <c:v>4.6324998192700468E-3</c:v>
                </c:pt>
                <c:pt idx="6">
                  <c:v>1.0771566207335277E-2</c:v>
                </c:pt>
                <c:pt idx="7">
                  <c:v>2.4843171646309937E-2</c:v>
                </c:pt>
                <c:pt idx="8">
                  <c:v>5.625211730428889E-2</c:v>
                </c:pt>
                <c:pt idx="9">
                  <c:v>0.12238723532909257</c:v>
                </c:pt>
                <c:pt idx="10">
                  <c:v>0.24600843152433871</c:v>
                </c:pt>
                <c:pt idx="11">
                  <c:v>0.43290332032203227</c:v>
                </c:pt>
                <c:pt idx="12">
                  <c:v>0.64106386837458207</c:v>
                </c:pt>
                <c:pt idx="13">
                  <c:v>0.80689892004049202</c:v>
                </c:pt>
                <c:pt idx="14">
                  <c:v>0.90720575250955471</c:v>
                </c:pt>
                <c:pt idx="15">
                  <c:v>0.95811277587770416</c:v>
                </c:pt>
                <c:pt idx="16">
                  <c:v>0.98165683243842694</c:v>
                </c:pt>
                <c:pt idx="17">
                  <c:v>0.9920766370145655</c:v>
                </c:pt>
                <c:pt idx="18">
                  <c:v>0.9965980021672729</c:v>
                </c:pt>
                <c:pt idx="19">
                  <c:v>0.9985430973789079</c:v>
                </c:pt>
                <c:pt idx="20">
                  <c:v>0.9993767781732743</c:v>
                </c:pt>
                <c:pt idx="21">
                  <c:v>0.99973353059639736</c:v>
                </c:pt>
                <c:pt idx="22">
                  <c:v>0.99988608961795655</c:v>
                </c:pt>
                <c:pt idx="23">
                  <c:v>0.99995130982607272</c:v>
                </c:pt>
                <c:pt idx="24">
                  <c:v>0.9999791885124153</c:v>
                </c:pt>
                <c:pt idx="25">
                  <c:v>0.99999110475345143</c:v>
                </c:pt>
                <c:pt idx="26">
                  <c:v>0.99999619801943718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0F6E-4639-9B81-187E78D412BC}"/>
            </c:ext>
          </c:extLst>
        </c:ser>
        <c:ser>
          <c:idx val="6"/>
          <c:order val="6"/>
          <c:tx>
            <c:strRef>
              <c:f>ЛР4!$I$46</c:f>
              <c:strCache>
                <c:ptCount val="1"/>
                <c:pt idx="0">
                  <c:v>12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ЛР4!$B$47:$B$73</c:f>
              <c:numCache>
                <c:formatCode>General</c:formatCode>
                <c:ptCount val="27"/>
                <c:pt idx="0">
                  <c:v>-5</c:v>
                </c:pt>
                <c:pt idx="1">
                  <c:v>-4.5</c:v>
                </c:pt>
                <c:pt idx="2">
                  <c:v>-4</c:v>
                </c:pt>
                <c:pt idx="3">
                  <c:v>-3.5</c:v>
                </c:pt>
                <c:pt idx="4">
                  <c:v>-3</c:v>
                </c:pt>
                <c:pt idx="5">
                  <c:v>-2.5</c:v>
                </c:pt>
                <c:pt idx="6">
                  <c:v>-2</c:v>
                </c:pt>
                <c:pt idx="7">
                  <c:v>-1.5</c:v>
                </c:pt>
                <c:pt idx="8">
                  <c:v>-1</c:v>
                </c:pt>
                <c:pt idx="9">
                  <c:v>-0.5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2.5</c:v>
                </c:pt>
                <c:pt idx="16">
                  <c:v>3</c:v>
                </c:pt>
                <c:pt idx="17">
                  <c:v>3.5</c:v>
                </c:pt>
                <c:pt idx="18">
                  <c:v>4</c:v>
                </c:pt>
                <c:pt idx="19">
                  <c:v>4.5</c:v>
                </c:pt>
                <c:pt idx="20">
                  <c:v>5</c:v>
                </c:pt>
                <c:pt idx="21">
                  <c:v>5.5</c:v>
                </c:pt>
                <c:pt idx="22">
                  <c:v>6</c:v>
                </c:pt>
                <c:pt idx="23">
                  <c:v>6.5</c:v>
                </c:pt>
                <c:pt idx="24">
                  <c:v>7</c:v>
                </c:pt>
                <c:pt idx="25">
                  <c:v>7.5</c:v>
                </c:pt>
                <c:pt idx="26">
                  <c:v>8</c:v>
                </c:pt>
              </c:numCache>
            </c:numRef>
          </c:xVal>
          <c:yVal>
            <c:numRef>
              <c:f>ЛР4!$I$47:$I$73</c:f>
              <c:numCache>
                <c:formatCode>General</c:formatCode>
                <c:ptCount val="27"/>
                <c:pt idx="0">
                  <c:v>6.3159844749183138E-4</c:v>
                </c:pt>
                <c:pt idx="1">
                  <c:v>1.4764680518732122E-3</c:v>
                </c:pt>
                <c:pt idx="2">
                  <c:v>3.4475946742055282E-3</c:v>
                </c:pt>
                <c:pt idx="3">
                  <c:v>8.029071283955266E-3</c:v>
                </c:pt>
                <c:pt idx="4">
                  <c:v>1.8585285787935408E-2</c:v>
                </c:pt>
                <c:pt idx="5">
                  <c:v>4.2426677857128503E-2</c:v>
                </c:pt>
                <c:pt idx="6">
                  <c:v>9.3925047399176023E-2</c:v>
                </c:pt>
                <c:pt idx="7">
                  <c:v>0.19519123252295548</c:v>
                </c:pt>
                <c:pt idx="8">
                  <c:v>0.36201596749564074</c:v>
                </c:pt>
                <c:pt idx="9">
                  <c:v>0.57037347097007673</c:v>
                </c:pt>
                <c:pt idx="10">
                  <c:v>0.7564612173191998</c:v>
                </c:pt>
                <c:pt idx="11">
                  <c:v>0.87904048633295617</c:v>
                </c:pt>
                <c:pt idx="12">
                  <c:v>0.94445292915853341</c:v>
                </c:pt>
                <c:pt idx="13">
                  <c:v>0.9754784336992417</c:v>
                </c:pt>
                <c:pt idx="14">
                  <c:v>0.98936986201366572</c:v>
                </c:pt>
                <c:pt idx="15">
                  <c:v>0.99542869633263753</c:v>
                </c:pt>
                <c:pt idx="16">
                  <c:v>0.99804102902549652</c:v>
                </c:pt>
                <c:pt idx="17">
                  <c:v>0.99916176632636755</c:v>
                </c:pt>
                <c:pt idx="18">
                  <c:v>0.99964155437183311</c:v>
                </c:pt>
                <c:pt idx="19">
                  <c:v>0.99984676353588364</c:v>
                </c:pt>
                <c:pt idx="20">
                  <c:v>0.99993449869997386</c:v>
                </c:pt>
                <c:pt idx="21">
                  <c:v>0.99997200271626685</c:v>
                </c:pt>
                <c:pt idx="22">
                  <c:v>0.99998803335104314</c:v>
                </c:pt>
                <c:pt idx="23">
                  <c:v>0.99999488524050451</c:v>
                </c:pt>
                <c:pt idx="24">
                  <c:v>0.99999781386901587</c:v>
                </c:pt>
                <c:pt idx="25">
                  <c:v>0.99999906561380458</c:v>
                </c:pt>
                <c:pt idx="26">
                  <c:v>0.99999960062917426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0F6E-4639-9B81-187E78D412BC}"/>
            </c:ext>
          </c:extLst>
        </c:ser>
        <c:ser>
          <c:idx val="7"/>
          <c:order val="7"/>
          <c:tx>
            <c:strRef>
              <c:f>ЛР4!$J$46</c:f>
              <c:strCache>
                <c:ptCount val="1"/>
                <c:pt idx="0">
                  <c:v>13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ЛР4!$B$47:$B$73</c:f>
              <c:numCache>
                <c:formatCode>General</c:formatCode>
                <c:ptCount val="27"/>
                <c:pt idx="0">
                  <c:v>-5</c:v>
                </c:pt>
                <c:pt idx="1">
                  <c:v>-4.5</c:v>
                </c:pt>
                <c:pt idx="2">
                  <c:v>-4</c:v>
                </c:pt>
                <c:pt idx="3">
                  <c:v>-3.5</c:v>
                </c:pt>
                <c:pt idx="4">
                  <c:v>-3</c:v>
                </c:pt>
                <c:pt idx="5">
                  <c:v>-2.5</c:v>
                </c:pt>
                <c:pt idx="6">
                  <c:v>-2</c:v>
                </c:pt>
                <c:pt idx="7">
                  <c:v>-1.5</c:v>
                </c:pt>
                <c:pt idx="8">
                  <c:v>-1</c:v>
                </c:pt>
                <c:pt idx="9">
                  <c:v>-0.5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2.5</c:v>
                </c:pt>
                <c:pt idx="16">
                  <c:v>3</c:v>
                </c:pt>
                <c:pt idx="17">
                  <c:v>3.5</c:v>
                </c:pt>
                <c:pt idx="18">
                  <c:v>4</c:v>
                </c:pt>
                <c:pt idx="19">
                  <c:v>4.5</c:v>
                </c:pt>
                <c:pt idx="20">
                  <c:v>5</c:v>
                </c:pt>
                <c:pt idx="21">
                  <c:v>5.5</c:v>
                </c:pt>
                <c:pt idx="22">
                  <c:v>6</c:v>
                </c:pt>
                <c:pt idx="23">
                  <c:v>6.5</c:v>
                </c:pt>
                <c:pt idx="24">
                  <c:v>7</c:v>
                </c:pt>
                <c:pt idx="25">
                  <c:v>7.5</c:v>
                </c:pt>
                <c:pt idx="26">
                  <c:v>8</c:v>
                </c:pt>
              </c:numCache>
            </c:numRef>
          </c:xVal>
          <c:yVal>
            <c:numRef>
              <c:f>ЛР4!$J$47:$J$73</c:f>
              <c:numCache>
                <c:formatCode>General</c:formatCode>
                <c:ptCount val="27"/>
                <c:pt idx="0">
                  <c:v>1.0313570449546183E-3</c:v>
                </c:pt>
                <c:pt idx="1">
                  <c:v>2.4096819162549655E-3</c:v>
                </c:pt>
                <c:pt idx="2">
                  <c:v>5.6196637448836352E-3</c:v>
                </c:pt>
                <c:pt idx="3">
                  <c:v>1.3049785046623531E-2</c:v>
                </c:pt>
                <c:pt idx="4">
                  <c:v>3.0007297817757947E-2</c:v>
                </c:pt>
                <c:pt idx="5">
                  <c:v>6.749330424903062E-2</c:v>
                </c:pt>
                <c:pt idx="6">
                  <c:v>0.14481658753116289</c:v>
                </c:pt>
                <c:pt idx="7">
                  <c:v>0.28376783712894349</c:v>
                </c:pt>
                <c:pt idx="8">
                  <c:v>0.48104710150240515</c:v>
                </c:pt>
                <c:pt idx="9">
                  <c:v>0.68441838354816453</c:v>
                </c:pt>
                <c:pt idx="10">
                  <c:v>0.83536695456764587</c:v>
                </c:pt>
                <c:pt idx="11">
                  <c:v>0.92230980087584347</c:v>
                </c:pt>
                <c:pt idx="12">
                  <c:v>0.96524813840004497</c:v>
                </c:pt>
                <c:pt idx="13">
                  <c:v>0.98484497472918708</c:v>
                </c:pt>
                <c:pt idx="14">
                  <c:v>0.99346581524795685</c:v>
                </c:pt>
                <c:pt idx="15">
                  <c:v>0.99719670368155777</c:v>
                </c:pt>
                <c:pt idx="16">
                  <c:v>0.99879990298836907</c:v>
                </c:pt>
                <c:pt idx="17">
                  <c:v>0.99948670790486283</c:v>
                </c:pt>
                <c:pt idx="18">
                  <c:v>0.99978054679604667</c:v>
                </c:pt>
                <c:pt idx="19">
                  <c:v>0.99990619063609187</c:v>
                </c:pt>
                <c:pt idx="20">
                  <c:v>0.99995990232330878</c:v>
                </c:pt>
                <c:pt idx="21">
                  <c:v>0.99998286126075175</c:v>
                </c:pt>
                <c:pt idx="22">
                  <c:v>0.99999267457504326</c:v>
                </c:pt>
                <c:pt idx="23">
                  <c:v>0.99999686899085782</c:v>
                </c:pt>
                <c:pt idx="24">
                  <c:v>0.99999866175754137</c:v>
                </c:pt>
                <c:pt idx="25">
                  <c:v>0.99999942801475239</c:v>
                </c:pt>
                <c:pt idx="26">
                  <c:v>0.99999975552488418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0F6E-4639-9B81-187E78D412BC}"/>
            </c:ext>
          </c:extLst>
        </c:ser>
        <c:ser>
          <c:idx val="8"/>
          <c:order val="8"/>
          <c:tx>
            <c:strRef>
              <c:f>ЛР4!$K$46</c:f>
              <c:strCache>
                <c:ptCount val="1"/>
                <c:pt idx="0">
                  <c:v>14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ЛР4!$B$47:$B$73</c:f>
              <c:numCache>
                <c:formatCode>General</c:formatCode>
                <c:ptCount val="27"/>
                <c:pt idx="0">
                  <c:v>-5</c:v>
                </c:pt>
                <c:pt idx="1">
                  <c:v>-4.5</c:v>
                </c:pt>
                <c:pt idx="2">
                  <c:v>-4</c:v>
                </c:pt>
                <c:pt idx="3">
                  <c:v>-3.5</c:v>
                </c:pt>
                <c:pt idx="4">
                  <c:v>-3</c:v>
                </c:pt>
                <c:pt idx="5">
                  <c:v>-2.5</c:v>
                </c:pt>
                <c:pt idx="6">
                  <c:v>-2</c:v>
                </c:pt>
                <c:pt idx="7">
                  <c:v>-1.5</c:v>
                </c:pt>
                <c:pt idx="8">
                  <c:v>-1</c:v>
                </c:pt>
                <c:pt idx="9">
                  <c:v>-0.5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2.5</c:v>
                </c:pt>
                <c:pt idx="16">
                  <c:v>3</c:v>
                </c:pt>
                <c:pt idx="17">
                  <c:v>3.5</c:v>
                </c:pt>
                <c:pt idx="18">
                  <c:v>4</c:v>
                </c:pt>
                <c:pt idx="19">
                  <c:v>4.5</c:v>
                </c:pt>
                <c:pt idx="20">
                  <c:v>5</c:v>
                </c:pt>
                <c:pt idx="21">
                  <c:v>5.5</c:v>
                </c:pt>
                <c:pt idx="22">
                  <c:v>6</c:v>
                </c:pt>
                <c:pt idx="23">
                  <c:v>6.5</c:v>
                </c:pt>
                <c:pt idx="24">
                  <c:v>7</c:v>
                </c:pt>
                <c:pt idx="25">
                  <c:v>7.5</c:v>
                </c:pt>
                <c:pt idx="26">
                  <c:v>8</c:v>
                </c:pt>
              </c:numCache>
            </c:numRef>
          </c:xVal>
          <c:yVal>
            <c:numRef>
              <c:f>ЛР4!$K$47:$K$73</c:f>
              <c:numCache>
                <c:formatCode>General</c:formatCode>
                <c:ptCount val="27"/>
                <c:pt idx="0">
                  <c:v>1.8245952386397313E-3</c:v>
                </c:pt>
                <c:pt idx="1">
                  <c:v>4.2584993995407336E-3</c:v>
                </c:pt>
                <c:pt idx="2">
                  <c:v>9.9068671730159225E-3</c:v>
                </c:pt>
                <c:pt idx="3">
                  <c:v>2.2874980635051174E-2</c:v>
                </c:pt>
                <c:pt idx="4">
                  <c:v>5.1928072038222986E-2</c:v>
                </c:pt>
                <c:pt idx="5">
                  <c:v>0.1135913372875911</c:v>
                </c:pt>
                <c:pt idx="6">
                  <c:v>0.23066308737259261</c:v>
                </c:pt>
                <c:pt idx="7">
                  <c:v>0.41227444445845962</c:v>
                </c:pt>
                <c:pt idx="8">
                  <c:v>0.62138456670223019</c:v>
                </c:pt>
                <c:pt idx="9">
                  <c:v>0.79338134680963102</c:v>
                </c:pt>
                <c:pt idx="10">
                  <c:v>0.899838296194996</c:v>
                </c:pt>
                <c:pt idx="11">
                  <c:v>0.95458477951489851</c:v>
                </c:pt>
                <c:pt idx="12">
                  <c:v>0.98007061126547579</c:v>
                </c:pt>
                <c:pt idx="13">
                  <c:v>0.9913835571105144</c:v>
                </c:pt>
                <c:pt idx="14">
                  <c:v>0.99629894394636354</c:v>
                </c:pt>
                <c:pt idx="15">
                  <c:v>0.9984147539737751</c:v>
                </c:pt>
                <c:pt idx="16">
                  <c:v>0.99932182660759061</c:v>
                </c:pt>
                <c:pt idx="17">
                  <c:v>0.99971002596524872</c:v>
                </c:pt>
                <c:pt idx="18">
                  <c:v>0.9998760401860266</c:v>
                </c:pt>
                <c:pt idx="19">
                  <c:v>0.99994701396372776</c:v>
                </c:pt>
                <c:pt idx="20">
                  <c:v>0.99997735228980333</c:v>
                </c:pt>
                <c:pt idx="21">
                  <c:v>0.99999031990495857</c:v>
                </c:pt>
                <c:pt idx="22">
                  <c:v>0.99999586255990414</c:v>
                </c:pt>
                <c:pt idx="23">
                  <c:v>0.99999823159213352</c:v>
                </c:pt>
                <c:pt idx="24">
                  <c:v>0.99999924415530672</c:v>
                </c:pt>
                <c:pt idx="25">
                  <c:v>0.99999967694055203</c:v>
                </c:pt>
                <c:pt idx="26">
                  <c:v>0.99999986191954249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0F6E-4639-9B81-187E78D412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7925416"/>
        <c:axId val="367927056"/>
      </c:scatterChart>
      <c:valAx>
        <c:axId val="367925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67927056"/>
        <c:crosses val="autoZero"/>
        <c:crossBetween val="midCat"/>
      </c:valAx>
      <c:valAx>
        <c:axId val="367927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679254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Строим график характеристических кривых испытуемых (</a:t>
            </a:r>
            <a:r>
              <a:rPr lang="en-US"/>
              <a:t>PCC).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ЛР4!$C$78</c:f>
              <c:strCache>
                <c:ptCount val="1"/>
                <c:pt idx="0">
                  <c:v>1, 2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ЛР4!$B$79:$B$99</c:f>
              <c:numCache>
                <c:formatCode>General</c:formatCode>
                <c:ptCount val="21"/>
                <c:pt idx="0">
                  <c:v>-2</c:v>
                </c:pt>
                <c:pt idx="1">
                  <c:v>-1.5</c:v>
                </c:pt>
                <c:pt idx="2">
                  <c:v>-1</c:v>
                </c:pt>
                <c:pt idx="3">
                  <c:v>-0.5</c:v>
                </c:pt>
                <c:pt idx="4">
                  <c:v>0</c:v>
                </c:pt>
                <c:pt idx="5">
                  <c:v>0.5</c:v>
                </c:pt>
                <c:pt idx="6">
                  <c:v>1</c:v>
                </c:pt>
                <c:pt idx="7">
                  <c:v>1.5</c:v>
                </c:pt>
                <c:pt idx="8">
                  <c:v>2</c:v>
                </c:pt>
                <c:pt idx="9">
                  <c:v>2.5</c:v>
                </c:pt>
                <c:pt idx="10">
                  <c:v>3</c:v>
                </c:pt>
                <c:pt idx="11">
                  <c:v>3.5</c:v>
                </c:pt>
                <c:pt idx="12">
                  <c:v>4</c:v>
                </c:pt>
                <c:pt idx="13">
                  <c:v>4.5</c:v>
                </c:pt>
                <c:pt idx="14">
                  <c:v>5</c:v>
                </c:pt>
                <c:pt idx="15">
                  <c:v>5.5</c:v>
                </c:pt>
                <c:pt idx="16">
                  <c:v>6</c:v>
                </c:pt>
                <c:pt idx="17">
                  <c:v>6.5</c:v>
                </c:pt>
                <c:pt idx="18">
                  <c:v>7</c:v>
                </c:pt>
                <c:pt idx="19">
                  <c:v>7.5</c:v>
                </c:pt>
                <c:pt idx="20">
                  <c:v>8</c:v>
                </c:pt>
              </c:numCache>
            </c:numRef>
          </c:xVal>
          <c:yVal>
            <c:numRef>
              <c:f>ЛР4!$C$79:$C$99</c:f>
              <c:numCache>
                <c:formatCode>General</c:formatCode>
                <c:ptCount val="21"/>
                <c:pt idx="0">
                  <c:v>0.99635490254269421</c:v>
                </c:pt>
                <c:pt idx="1">
                  <c:v>0.99151320146275213</c:v>
                </c:pt>
                <c:pt idx="2">
                  <c:v>0.98036710109107883</c:v>
                </c:pt>
                <c:pt idx="3">
                  <c:v>0.95524310766684184</c:v>
                </c:pt>
                <c:pt idx="4">
                  <c:v>0.90120808581375011</c:v>
                </c:pt>
                <c:pt idx="5">
                  <c:v>0.7958767598304114</c:v>
                </c:pt>
                <c:pt idx="6">
                  <c:v>0.6249753424511687</c:v>
                </c:pt>
                <c:pt idx="7">
                  <c:v>0.41598448620770878</c:v>
                </c:pt>
                <c:pt idx="8">
                  <c:v>0.23338780700434567</c:v>
                </c:pt>
                <c:pt idx="9">
                  <c:v>0.11514011011127717</c:v>
                </c:pt>
                <c:pt idx="10">
                  <c:v>5.2686063167326151E-2</c:v>
                </c:pt>
                <c:pt idx="11">
                  <c:v>2.3219271750158227E-2</c:v>
                </c:pt>
                <c:pt idx="12">
                  <c:v>1.0057984441576273E-2</c:v>
                </c:pt>
                <c:pt idx="13">
                  <c:v>4.3238339187436073E-3</c:v>
                </c:pt>
                <c:pt idx="14">
                  <c:v>1.8526579215870447E-3</c:v>
                </c:pt>
                <c:pt idx="15">
                  <c:v>7.9269455324002219E-4</c:v>
                </c:pt>
                <c:pt idx="16">
                  <c:v>3.3896333892623328E-4</c:v>
                </c:pt>
                <c:pt idx="17">
                  <c:v>1.4490611659411634E-4</c:v>
                </c:pt>
                <c:pt idx="18">
                  <c:v>6.1940177206341933E-5</c:v>
                </c:pt>
                <c:pt idx="19">
                  <c:v>2.647509559182585E-5</c:v>
                </c:pt>
                <c:pt idx="20">
                  <c:v>1.1316022723070485E-5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E68-4B92-A5EF-9B06B08279F5}"/>
            </c:ext>
          </c:extLst>
        </c:ser>
        <c:ser>
          <c:idx val="1"/>
          <c:order val="1"/>
          <c:tx>
            <c:strRef>
              <c:f>ЛР4!$D$78</c:f>
              <c:strCache>
                <c:ptCount val="1"/>
                <c:pt idx="0">
                  <c:v>3, 4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ЛР4!$B$79:$B$99</c:f>
              <c:numCache>
                <c:formatCode>General</c:formatCode>
                <c:ptCount val="21"/>
                <c:pt idx="0">
                  <c:v>-2</c:v>
                </c:pt>
                <c:pt idx="1">
                  <c:v>-1.5</c:v>
                </c:pt>
                <c:pt idx="2">
                  <c:v>-1</c:v>
                </c:pt>
                <c:pt idx="3">
                  <c:v>-0.5</c:v>
                </c:pt>
                <c:pt idx="4">
                  <c:v>0</c:v>
                </c:pt>
                <c:pt idx="5">
                  <c:v>0.5</c:v>
                </c:pt>
                <c:pt idx="6">
                  <c:v>1</c:v>
                </c:pt>
                <c:pt idx="7">
                  <c:v>1.5</c:v>
                </c:pt>
                <c:pt idx="8">
                  <c:v>2</c:v>
                </c:pt>
                <c:pt idx="9">
                  <c:v>2.5</c:v>
                </c:pt>
                <c:pt idx="10">
                  <c:v>3</c:v>
                </c:pt>
                <c:pt idx="11">
                  <c:v>3.5</c:v>
                </c:pt>
                <c:pt idx="12">
                  <c:v>4</c:v>
                </c:pt>
                <c:pt idx="13">
                  <c:v>4.5</c:v>
                </c:pt>
                <c:pt idx="14">
                  <c:v>5</c:v>
                </c:pt>
                <c:pt idx="15">
                  <c:v>5.5</c:v>
                </c:pt>
                <c:pt idx="16">
                  <c:v>6</c:v>
                </c:pt>
                <c:pt idx="17">
                  <c:v>6.5</c:v>
                </c:pt>
                <c:pt idx="18">
                  <c:v>7</c:v>
                </c:pt>
                <c:pt idx="19">
                  <c:v>7.5</c:v>
                </c:pt>
                <c:pt idx="20">
                  <c:v>8</c:v>
                </c:pt>
              </c:numCache>
            </c:numRef>
          </c:xVal>
          <c:yVal>
            <c:numRef>
              <c:f>ЛР4!$D$79:$D$99</c:f>
              <c:numCache>
                <c:formatCode>General</c:formatCode>
                <c:ptCount val="21"/>
                <c:pt idx="0">
                  <c:v>0.99999715078598173</c:v>
                </c:pt>
                <c:pt idx="1">
                  <c:v>0.99999333387083578</c:v>
                </c:pt>
                <c:pt idx="2">
                  <c:v>0.99998440375116504</c:v>
                </c:pt>
                <c:pt idx="3">
                  <c:v>0.99996351104789205</c:v>
                </c:pt>
                <c:pt idx="4">
                  <c:v>0.99991463291101101</c:v>
                </c:pt>
                <c:pt idx="5">
                  <c:v>0.99980029399771719</c:v>
                </c:pt>
                <c:pt idx="6">
                  <c:v>0.99953288345071589</c:v>
                </c:pt>
                <c:pt idx="7">
                  <c:v>0.99890779570599264</c:v>
                </c:pt>
                <c:pt idx="8">
                  <c:v>0.99744836113830815</c:v>
                </c:pt>
                <c:pt idx="9">
                  <c:v>0.99405040364527342</c:v>
                </c:pt>
                <c:pt idx="10">
                  <c:v>0.98619011534345569</c:v>
                </c:pt>
                <c:pt idx="11">
                  <c:v>0.96827664067559216</c:v>
                </c:pt>
                <c:pt idx="12">
                  <c:v>0.92880422718648858</c:v>
                </c:pt>
                <c:pt idx="13">
                  <c:v>0.84793095309067057</c:v>
                </c:pt>
                <c:pt idx="14">
                  <c:v>0.70442609937226552</c:v>
                </c:pt>
                <c:pt idx="15">
                  <c:v>0.50461600274002671</c:v>
                </c:pt>
                <c:pt idx="16">
                  <c:v>0.30332050221191081</c:v>
                </c:pt>
                <c:pt idx="17">
                  <c:v>0.15689225511936158</c:v>
                </c:pt>
                <c:pt idx="18">
                  <c:v>7.3676784809662513E-2</c:v>
                </c:pt>
                <c:pt idx="19">
                  <c:v>3.2877537208368467E-2</c:v>
                </c:pt>
                <c:pt idx="20">
                  <c:v>1.4321963976907756E-2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E68-4B92-A5EF-9B06B08279F5}"/>
            </c:ext>
          </c:extLst>
        </c:ser>
        <c:ser>
          <c:idx val="2"/>
          <c:order val="2"/>
          <c:tx>
            <c:strRef>
              <c:f>ЛР4!$E$78</c:f>
              <c:strCache>
                <c:ptCount val="1"/>
                <c:pt idx="0">
                  <c:v>5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ЛР4!$B$79:$B$99</c:f>
              <c:numCache>
                <c:formatCode>General</c:formatCode>
                <c:ptCount val="21"/>
                <c:pt idx="0">
                  <c:v>-2</c:v>
                </c:pt>
                <c:pt idx="1">
                  <c:v>-1.5</c:v>
                </c:pt>
                <c:pt idx="2">
                  <c:v>-1</c:v>
                </c:pt>
                <c:pt idx="3">
                  <c:v>-0.5</c:v>
                </c:pt>
                <c:pt idx="4">
                  <c:v>0</c:v>
                </c:pt>
                <c:pt idx="5">
                  <c:v>0.5</c:v>
                </c:pt>
                <c:pt idx="6">
                  <c:v>1</c:v>
                </c:pt>
                <c:pt idx="7">
                  <c:v>1.5</c:v>
                </c:pt>
                <c:pt idx="8">
                  <c:v>2</c:v>
                </c:pt>
                <c:pt idx="9">
                  <c:v>2.5</c:v>
                </c:pt>
                <c:pt idx="10">
                  <c:v>3</c:v>
                </c:pt>
                <c:pt idx="11">
                  <c:v>3.5</c:v>
                </c:pt>
                <c:pt idx="12">
                  <c:v>4</c:v>
                </c:pt>
                <c:pt idx="13">
                  <c:v>4.5</c:v>
                </c:pt>
                <c:pt idx="14">
                  <c:v>5</c:v>
                </c:pt>
                <c:pt idx="15">
                  <c:v>5.5</c:v>
                </c:pt>
                <c:pt idx="16">
                  <c:v>6</c:v>
                </c:pt>
                <c:pt idx="17">
                  <c:v>6.5</c:v>
                </c:pt>
                <c:pt idx="18">
                  <c:v>7</c:v>
                </c:pt>
                <c:pt idx="19">
                  <c:v>7.5</c:v>
                </c:pt>
                <c:pt idx="20">
                  <c:v>8</c:v>
                </c:pt>
              </c:numCache>
            </c:numRef>
          </c:xVal>
          <c:yVal>
            <c:numRef>
              <c:f>ЛР4!$E$79:$E$99</c:f>
              <c:numCache>
                <c:formatCode>General</c:formatCode>
                <c:ptCount val="21"/>
                <c:pt idx="0">
                  <c:v>0.99997535228981516</c:v>
                </c:pt>
                <c:pt idx="1">
                  <c:v>0.99994233496651364</c:v>
                </c:pt>
                <c:pt idx="2">
                  <c:v>0.99986509460748441</c:v>
                </c:pt>
                <c:pt idx="3">
                  <c:v>0.99968442605537855</c:v>
                </c:pt>
                <c:pt idx="4">
                  <c:v>0.99926198041733472</c:v>
                </c:pt>
                <c:pt idx="5">
                  <c:v>0.99827500028914973</c:v>
                </c:pt>
                <c:pt idx="6">
                  <c:v>0.99597341485402424</c:v>
                </c:pt>
                <c:pt idx="7">
                  <c:v>0.99062975771992923</c:v>
                </c:pt>
                <c:pt idx="8">
                  <c:v>0.97834872658967353</c:v>
                </c:pt>
                <c:pt idx="9">
                  <c:v>0.95077154075253378</c:v>
                </c:pt>
                <c:pt idx="10">
                  <c:v>0.8919486423205375</c:v>
                </c:pt>
                <c:pt idx="11">
                  <c:v>0.77916412069633034</c:v>
                </c:pt>
                <c:pt idx="12">
                  <c:v>0.60128014548038566</c:v>
                </c:pt>
                <c:pt idx="13">
                  <c:v>0.39193206419141935</c:v>
                </c:pt>
                <c:pt idx="14">
                  <c:v>0.21598857281002029</c:v>
                </c:pt>
                <c:pt idx="15">
                  <c:v>0.10534494323541622</c:v>
                </c:pt>
                <c:pt idx="16">
                  <c:v>4.7916259816459229E-2</c:v>
                </c:pt>
                <c:pt idx="17">
                  <c:v>2.1057871532504557E-2</c:v>
                </c:pt>
                <c:pt idx="18">
                  <c:v>9.1102954117028446E-3</c:v>
                </c:pt>
                <c:pt idx="19">
                  <c:v>3.9142948961566545E-3</c:v>
                </c:pt>
                <c:pt idx="20">
                  <c:v>1.6767862119514987E-3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E68-4B92-A5EF-9B06B08279F5}"/>
            </c:ext>
          </c:extLst>
        </c:ser>
        <c:ser>
          <c:idx val="3"/>
          <c:order val="3"/>
          <c:tx>
            <c:strRef>
              <c:f>ЛР4!$F$78</c:f>
              <c:strCache>
                <c:ptCount val="1"/>
                <c:pt idx="0">
                  <c:v>6, 7, 8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ЛР4!$B$79:$B$99</c:f>
              <c:numCache>
                <c:formatCode>General</c:formatCode>
                <c:ptCount val="21"/>
                <c:pt idx="0">
                  <c:v>-2</c:v>
                </c:pt>
                <c:pt idx="1">
                  <c:v>-1.5</c:v>
                </c:pt>
                <c:pt idx="2">
                  <c:v>-1</c:v>
                </c:pt>
                <c:pt idx="3">
                  <c:v>-0.5</c:v>
                </c:pt>
                <c:pt idx="4">
                  <c:v>0</c:v>
                </c:pt>
                <c:pt idx="5">
                  <c:v>0.5</c:v>
                </c:pt>
                <c:pt idx="6">
                  <c:v>1</c:v>
                </c:pt>
                <c:pt idx="7">
                  <c:v>1.5</c:v>
                </c:pt>
                <c:pt idx="8">
                  <c:v>2</c:v>
                </c:pt>
                <c:pt idx="9">
                  <c:v>2.5</c:v>
                </c:pt>
                <c:pt idx="10">
                  <c:v>3</c:v>
                </c:pt>
                <c:pt idx="11">
                  <c:v>3.5</c:v>
                </c:pt>
                <c:pt idx="12">
                  <c:v>4</c:v>
                </c:pt>
                <c:pt idx="13">
                  <c:v>4.5</c:v>
                </c:pt>
                <c:pt idx="14">
                  <c:v>5</c:v>
                </c:pt>
                <c:pt idx="15">
                  <c:v>5.5</c:v>
                </c:pt>
                <c:pt idx="16">
                  <c:v>6</c:v>
                </c:pt>
                <c:pt idx="17">
                  <c:v>6.5</c:v>
                </c:pt>
                <c:pt idx="18">
                  <c:v>7</c:v>
                </c:pt>
                <c:pt idx="19">
                  <c:v>7.5</c:v>
                </c:pt>
                <c:pt idx="20">
                  <c:v>8</c:v>
                </c:pt>
              </c:numCache>
            </c:numRef>
          </c:xVal>
          <c:yVal>
            <c:numRef>
              <c:f>ЛР4!$F$79:$F$99</c:f>
              <c:numCache>
                <c:formatCode>General</c:formatCode>
                <c:ptCount val="21"/>
                <c:pt idx="0">
                  <c:v>0.99990259130933201</c:v>
                </c:pt>
                <c:pt idx="1">
                  <c:v>0.99977212779931157</c:v>
                </c:pt>
                <c:pt idx="2">
                  <c:v>0.9994670222242249</c:v>
                </c:pt>
                <c:pt idx="3">
                  <c:v>0.99875390993555868</c:v>
                </c:pt>
                <c:pt idx="4">
                  <c:v>0.9970894479481045</c:v>
                </c:pt>
                <c:pt idx="5">
                  <c:v>0.99321678457037521</c:v>
                </c:pt>
                <c:pt idx="6">
                  <c:v>0.98427258814594398</c:v>
                </c:pt>
                <c:pt idx="7">
                  <c:v>0.96396268692262732</c:v>
                </c:pt>
                <c:pt idx="8">
                  <c:v>0.91956843073515593</c:v>
                </c:pt>
                <c:pt idx="9">
                  <c:v>0.83012278487193414</c:v>
                </c:pt>
                <c:pt idx="10">
                  <c:v>0.67622952787033952</c:v>
                </c:pt>
                <c:pt idx="11">
                  <c:v>0.47165485162542176</c:v>
                </c:pt>
                <c:pt idx="12">
                  <c:v>0.27617752657193984</c:v>
                </c:pt>
                <c:pt idx="13">
                  <c:v>0.14021537497288517</c:v>
                </c:pt>
                <c:pt idx="14">
                  <c:v>6.5161664146753576E-2</c:v>
                </c:pt>
                <c:pt idx="15">
                  <c:v>2.8930481761126479E-2</c:v>
                </c:pt>
                <c:pt idx="16">
                  <c:v>1.2573603673287213E-2</c:v>
                </c:pt>
                <c:pt idx="17">
                  <c:v>5.4131174686900384E-3</c:v>
                </c:pt>
                <c:pt idx="18">
                  <c:v>2.320840610902384E-3</c:v>
                </c:pt>
                <c:pt idx="19">
                  <c:v>9.9328188288922131E-4</c:v>
                </c:pt>
                <c:pt idx="20">
                  <c:v>4.2478509996827103E-4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E68-4B92-A5EF-9B06B08279F5}"/>
            </c:ext>
          </c:extLst>
        </c:ser>
        <c:ser>
          <c:idx val="4"/>
          <c:order val="4"/>
          <c:tx>
            <c:strRef>
              <c:f>ЛР4!$G$78</c:f>
              <c:strCache>
                <c:ptCount val="1"/>
                <c:pt idx="0">
                  <c:v>9 по 14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ЛР4!$B$79:$B$99</c:f>
              <c:numCache>
                <c:formatCode>General</c:formatCode>
                <c:ptCount val="21"/>
                <c:pt idx="0">
                  <c:v>-2</c:v>
                </c:pt>
                <c:pt idx="1">
                  <c:v>-1.5</c:v>
                </c:pt>
                <c:pt idx="2">
                  <c:v>-1</c:v>
                </c:pt>
                <c:pt idx="3">
                  <c:v>-0.5</c:v>
                </c:pt>
                <c:pt idx="4">
                  <c:v>0</c:v>
                </c:pt>
                <c:pt idx="5">
                  <c:v>0.5</c:v>
                </c:pt>
                <c:pt idx="6">
                  <c:v>1</c:v>
                </c:pt>
                <c:pt idx="7">
                  <c:v>1.5</c:v>
                </c:pt>
                <c:pt idx="8">
                  <c:v>2</c:v>
                </c:pt>
                <c:pt idx="9">
                  <c:v>2.5</c:v>
                </c:pt>
                <c:pt idx="10">
                  <c:v>3</c:v>
                </c:pt>
                <c:pt idx="11">
                  <c:v>3.5</c:v>
                </c:pt>
                <c:pt idx="12">
                  <c:v>4</c:v>
                </c:pt>
                <c:pt idx="13">
                  <c:v>4.5</c:v>
                </c:pt>
                <c:pt idx="14">
                  <c:v>5</c:v>
                </c:pt>
                <c:pt idx="15">
                  <c:v>5.5</c:v>
                </c:pt>
                <c:pt idx="16">
                  <c:v>6</c:v>
                </c:pt>
                <c:pt idx="17">
                  <c:v>6.5</c:v>
                </c:pt>
                <c:pt idx="18">
                  <c:v>7</c:v>
                </c:pt>
                <c:pt idx="19">
                  <c:v>7.5</c:v>
                </c:pt>
                <c:pt idx="20">
                  <c:v>8</c:v>
                </c:pt>
              </c:numCache>
            </c:numRef>
          </c:xVal>
          <c:yVal>
            <c:numRef>
              <c:f>ЛР4!$G$79:$G$99</c:f>
              <c:numCache>
                <c:formatCode>General</c:formatCode>
                <c:ptCount val="21"/>
                <c:pt idx="0">
                  <c:v>0.99971641642686937</c:v>
                </c:pt>
                <c:pt idx="1">
                  <c:v>0.99933676654947579</c:v>
                </c:pt>
                <c:pt idx="2">
                  <c:v>0.99844964543325732</c:v>
                </c:pt>
                <c:pt idx="3">
                  <c:v>0.99638023580676305</c:v>
                </c:pt>
                <c:pt idx="4">
                  <c:v>0.99157189969268134</c:v>
                </c:pt>
                <c:pt idx="5">
                  <c:v>0.98050137435275697</c:v>
                </c:pt>
                <c:pt idx="6">
                  <c:v>0.95554141665647796</c:v>
                </c:pt>
                <c:pt idx="7">
                  <c:v>0.90182953089411955</c:v>
                </c:pt>
                <c:pt idx="8">
                  <c:v>0.79701154582685563</c:v>
                </c:pt>
                <c:pt idx="9">
                  <c:v>0.62661448663008157</c:v>
                </c:pt>
                <c:pt idx="10">
                  <c:v>0.41768598320394767</c:v>
                </c:pt>
                <c:pt idx="11">
                  <c:v>0.2346425053084189</c:v>
                </c:pt>
                <c:pt idx="12">
                  <c:v>0.11585517731046746</c:v>
                </c:pt>
                <c:pt idx="13">
                  <c:v>5.3036512946332097E-2</c:v>
                </c:pt>
                <c:pt idx="14">
                  <c:v>2.337855556884897E-2</c:v>
                </c:pt>
                <c:pt idx="15">
                  <c:v>1.0127918195899801E-2</c:v>
                </c:pt>
                <c:pt idx="16">
                  <c:v>4.3540731491334209E-3</c:v>
                </c:pt>
                <c:pt idx="17">
                  <c:v>1.8656470810690337E-3</c:v>
                </c:pt>
                <c:pt idx="18">
                  <c:v>7.9825815281042581E-4</c:v>
                </c:pt>
                <c:pt idx="19">
                  <c:v>3.4134347216031814E-4</c:v>
                </c:pt>
                <c:pt idx="20">
                  <c:v>1.4592381746839227E-4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FE68-4B92-A5EF-9B06B08279F5}"/>
            </c:ext>
          </c:extLst>
        </c:ser>
        <c:ser>
          <c:idx val="5"/>
          <c:order val="5"/>
          <c:tx>
            <c:strRef>
              <c:f>ЛР4!$H$78</c:f>
              <c:strCache>
                <c:ptCount val="1"/>
                <c:pt idx="0">
                  <c:v>15, 16, 17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ЛР4!$B$79:$B$99</c:f>
              <c:numCache>
                <c:formatCode>General</c:formatCode>
                <c:ptCount val="21"/>
                <c:pt idx="0">
                  <c:v>-2</c:v>
                </c:pt>
                <c:pt idx="1">
                  <c:v>-1.5</c:v>
                </c:pt>
                <c:pt idx="2">
                  <c:v>-1</c:v>
                </c:pt>
                <c:pt idx="3">
                  <c:v>-0.5</c:v>
                </c:pt>
                <c:pt idx="4">
                  <c:v>0</c:v>
                </c:pt>
                <c:pt idx="5">
                  <c:v>0.5</c:v>
                </c:pt>
                <c:pt idx="6">
                  <c:v>1</c:v>
                </c:pt>
                <c:pt idx="7">
                  <c:v>1.5</c:v>
                </c:pt>
                <c:pt idx="8">
                  <c:v>2</c:v>
                </c:pt>
                <c:pt idx="9">
                  <c:v>2.5</c:v>
                </c:pt>
                <c:pt idx="10">
                  <c:v>3</c:v>
                </c:pt>
                <c:pt idx="11">
                  <c:v>3.5</c:v>
                </c:pt>
                <c:pt idx="12">
                  <c:v>4</c:v>
                </c:pt>
                <c:pt idx="13">
                  <c:v>4.5</c:v>
                </c:pt>
                <c:pt idx="14">
                  <c:v>5</c:v>
                </c:pt>
                <c:pt idx="15">
                  <c:v>5.5</c:v>
                </c:pt>
                <c:pt idx="16">
                  <c:v>6</c:v>
                </c:pt>
                <c:pt idx="17">
                  <c:v>6.5</c:v>
                </c:pt>
                <c:pt idx="18">
                  <c:v>7</c:v>
                </c:pt>
                <c:pt idx="19">
                  <c:v>7.5</c:v>
                </c:pt>
                <c:pt idx="20">
                  <c:v>8</c:v>
                </c:pt>
              </c:numCache>
            </c:numRef>
          </c:xVal>
          <c:yVal>
            <c:numRef>
              <c:f>ЛР4!$H$79:$H$99</c:f>
              <c:numCache>
                <c:formatCode>General</c:formatCode>
                <c:ptCount val="21"/>
                <c:pt idx="0">
                  <c:v>0.99929103633837169</c:v>
                </c:pt>
                <c:pt idx="1">
                  <c:v>0.99834284929794559</c:v>
                </c:pt>
                <c:pt idx="2">
                  <c:v>0.99613144076558768</c:v>
                </c:pt>
                <c:pt idx="3">
                  <c:v>0.99099560288259181</c:v>
                </c:pt>
                <c:pt idx="4">
                  <c:v>0.97918398819144159</c:v>
                </c:pt>
                <c:pt idx="5">
                  <c:v>0.9526191508228592</c:v>
                </c:pt>
                <c:pt idx="6">
                  <c:v>0.89576191261199001</c:v>
                </c:pt>
                <c:pt idx="7">
                  <c:v>0.78600274057462483</c:v>
                </c:pt>
                <c:pt idx="8">
                  <c:v>0.61087627025991209</c:v>
                </c:pt>
                <c:pt idx="9">
                  <c:v>0.40155192037830295</c:v>
                </c:pt>
                <c:pt idx="10">
                  <c:v>0.22287278424657536</c:v>
                </c:pt>
                <c:pt idx="11">
                  <c:v>0.10919376896056067</c:v>
                </c:pt>
                <c:pt idx="12">
                  <c:v>4.9783657061750905E-2</c:v>
                </c:pt>
                <c:pt idx="13">
                  <c:v>2.1902620897685281E-2</c:v>
                </c:pt>
                <c:pt idx="14">
                  <c:v>9.480402019920316E-3</c:v>
                </c:pt>
                <c:pt idx="15">
                  <c:v>4.0741814124124172E-3</c:v>
                </c:pt>
                <c:pt idx="16">
                  <c:v>1.7454377552803312E-3</c:v>
                </c:pt>
                <c:pt idx="17">
                  <c:v>7.4677249248235713E-4</c:v>
                </c:pt>
                <c:pt idx="18">
                  <c:v>3.1931825159529301E-4</c:v>
                </c:pt>
                <c:pt idx="19">
                  <c:v>1.3650634716785975E-4</c:v>
                </c:pt>
                <c:pt idx="20">
                  <c:v>5.8349411762638959E-5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FE68-4B92-A5EF-9B06B08279F5}"/>
            </c:ext>
          </c:extLst>
        </c:ser>
        <c:ser>
          <c:idx val="6"/>
          <c:order val="6"/>
          <c:tx>
            <c:strRef>
              <c:f>ЛР4!$I$78</c:f>
              <c:strCache>
                <c:ptCount val="1"/>
                <c:pt idx="0">
                  <c:v>18 по 21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ЛР4!$B$79:$B$99</c:f>
              <c:numCache>
                <c:formatCode>General</c:formatCode>
                <c:ptCount val="21"/>
                <c:pt idx="0">
                  <c:v>-2</c:v>
                </c:pt>
                <c:pt idx="1">
                  <c:v>-1.5</c:v>
                </c:pt>
                <c:pt idx="2">
                  <c:v>-1</c:v>
                </c:pt>
                <c:pt idx="3">
                  <c:v>-0.5</c:v>
                </c:pt>
                <c:pt idx="4">
                  <c:v>0</c:v>
                </c:pt>
                <c:pt idx="5">
                  <c:v>0.5</c:v>
                </c:pt>
                <c:pt idx="6">
                  <c:v>1</c:v>
                </c:pt>
                <c:pt idx="7">
                  <c:v>1.5</c:v>
                </c:pt>
                <c:pt idx="8">
                  <c:v>2</c:v>
                </c:pt>
                <c:pt idx="9">
                  <c:v>2.5</c:v>
                </c:pt>
                <c:pt idx="10">
                  <c:v>3</c:v>
                </c:pt>
                <c:pt idx="11">
                  <c:v>3.5</c:v>
                </c:pt>
                <c:pt idx="12">
                  <c:v>4</c:v>
                </c:pt>
                <c:pt idx="13">
                  <c:v>4.5</c:v>
                </c:pt>
                <c:pt idx="14">
                  <c:v>5</c:v>
                </c:pt>
                <c:pt idx="15">
                  <c:v>5.5</c:v>
                </c:pt>
                <c:pt idx="16">
                  <c:v>6</c:v>
                </c:pt>
                <c:pt idx="17">
                  <c:v>6.5</c:v>
                </c:pt>
                <c:pt idx="18">
                  <c:v>7</c:v>
                </c:pt>
                <c:pt idx="19">
                  <c:v>7.5</c:v>
                </c:pt>
                <c:pt idx="20">
                  <c:v>8</c:v>
                </c:pt>
              </c:numCache>
            </c:numRef>
          </c:xVal>
          <c:yVal>
            <c:numRef>
              <c:f>ЛР4!$I$79:$I$99</c:f>
              <c:numCache>
                <c:formatCode>General</c:formatCode>
                <c:ptCount val="21"/>
                <c:pt idx="0">
                  <c:v>0.99836344769742402</c:v>
                </c:pt>
                <c:pt idx="1">
                  <c:v>0.99617942180108576</c:v>
                </c:pt>
                <c:pt idx="2">
                  <c:v>0.99110671408761319</c:v>
                </c:pt>
                <c:pt idx="3">
                  <c:v>0.97943782651886435</c:v>
                </c:pt>
                <c:pt idx="4">
                  <c:v>0.95318144193308729</c:v>
                </c:pt>
                <c:pt idx="5">
                  <c:v>0.89692594702851658</c:v>
                </c:pt>
                <c:pt idx="6">
                  <c:v>0.78810252024678973</c:v>
                </c:pt>
                <c:pt idx="7">
                  <c:v>0.61385021522661909</c:v>
                </c:pt>
                <c:pt idx="8">
                  <c:v>0.40456630723999293</c:v>
                </c:pt>
                <c:pt idx="9">
                  <c:v>0.2250502656148915</c:v>
                </c:pt>
                <c:pt idx="10">
                  <c:v>0.11041840636519987</c:v>
                </c:pt>
                <c:pt idx="11">
                  <c:v>5.0379676840890807E-2</c:v>
                </c:pt>
                <c:pt idx="12">
                  <c:v>2.2172632328250983E-2</c:v>
                </c:pt>
                <c:pt idx="13">
                  <c:v>9.598777511969258E-3</c:v>
                </c:pt>
                <c:pt idx="14">
                  <c:v>4.1253341549076306E-3</c:v>
                </c:pt>
                <c:pt idx="15">
                  <c:v>1.7674042109459254E-3</c:v>
                </c:pt>
                <c:pt idx="16">
                  <c:v>7.5618019678541887E-4</c:v>
                </c:pt>
                <c:pt idx="17">
                  <c:v>3.2334270746371929E-4</c:v>
                </c:pt>
                <c:pt idx="18">
                  <c:v>1.3822709283741412E-4</c:v>
                </c:pt>
                <c:pt idx="19">
                  <c:v>5.9084999865430637E-5</c:v>
                </c:pt>
                <c:pt idx="20">
                  <c:v>2.5254665592029977E-5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FE68-4B92-A5EF-9B06B08279F5}"/>
            </c:ext>
          </c:extLst>
        </c:ser>
        <c:ser>
          <c:idx val="7"/>
          <c:order val="7"/>
          <c:tx>
            <c:strRef>
              <c:f>ЛР4!$J$78</c:f>
              <c:strCache>
                <c:ptCount val="1"/>
                <c:pt idx="0">
                  <c:v>22 по 24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ЛР4!$B$79:$B$99</c:f>
              <c:numCache>
                <c:formatCode>General</c:formatCode>
                <c:ptCount val="21"/>
                <c:pt idx="0">
                  <c:v>-2</c:v>
                </c:pt>
                <c:pt idx="1">
                  <c:v>-1.5</c:v>
                </c:pt>
                <c:pt idx="2">
                  <c:v>-1</c:v>
                </c:pt>
                <c:pt idx="3">
                  <c:v>-0.5</c:v>
                </c:pt>
                <c:pt idx="4">
                  <c:v>0</c:v>
                </c:pt>
                <c:pt idx="5">
                  <c:v>0.5</c:v>
                </c:pt>
                <c:pt idx="6">
                  <c:v>1</c:v>
                </c:pt>
                <c:pt idx="7">
                  <c:v>1.5</c:v>
                </c:pt>
                <c:pt idx="8">
                  <c:v>2</c:v>
                </c:pt>
                <c:pt idx="9">
                  <c:v>2.5</c:v>
                </c:pt>
                <c:pt idx="10">
                  <c:v>3</c:v>
                </c:pt>
                <c:pt idx="11">
                  <c:v>3.5</c:v>
                </c:pt>
                <c:pt idx="12">
                  <c:v>4</c:v>
                </c:pt>
                <c:pt idx="13">
                  <c:v>4.5</c:v>
                </c:pt>
                <c:pt idx="14">
                  <c:v>5</c:v>
                </c:pt>
                <c:pt idx="15">
                  <c:v>5.5</c:v>
                </c:pt>
                <c:pt idx="16">
                  <c:v>6</c:v>
                </c:pt>
                <c:pt idx="17">
                  <c:v>6.5</c:v>
                </c:pt>
                <c:pt idx="18">
                  <c:v>7</c:v>
                </c:pt>
                <c:pt idx="19">
                  <c:v>7.5</c:v>
                </c:pt>
                <c:pt idx="20">
                  <c:v>8</c:v>
                </c:pt>
              </c:numCache>
            </c:numRef>
          </c:xVal>
          <c:yVal>
            <c:numRef>
              <c:f>ЛР4!$J$79:$J$99</c:f>
              <c:numCache>
                <c:formatCode>General</c:formatCode>
                <c:ptCount val="21"/>
                <c:pt idx="0">
                  <c:v>0.99635490254269421</c:v>
                </c:pt>
                <c:pt idx="1">
                  <c:v>0.99151320146275213</c:v>
                </c:pt>
                <c:pt idx="2">
                  <c:v>0.98036710109107883</c:v>
                </c:pt>
                <c:pt idx="3">
                  <c:v>0.95524310766684184</c:v>
                </c:pt>
                <c:pt idx="4">
                  <c:v>0.90120808581375011</c:v>
                </c:pt>
                <c:pt idx="5">
                  <c:v>0.7958767598304114</c:v>
                </c:pt>
                <c:pt idx="6">
                  <c:v>0.6249753424511687</c:v>
                </c:pt>
                <c:pt idx="7">
                  <c:v>0.41598448620770878</c:v>
                </c:pt>
                <c:pt idx="8">
                  <c:v>0.23338780700434567</c:v>
                </c:pt>
                <c:pt idx="9">
                  <c:v>0.11514011011127717</c:v>
                </c:pt>
                <c:pt idx="10">
                  <c:v>5.2686063167326151E-2</c:v>
                </c:pt>
                <c:pt idx="11">
                  <c:v>2.3219271750158227E-2</c:v>
                </c:pt>
                <c:pt idx="12">
                  <c:v>1.0057984441576273E-2</c:v>
                </c:pt>
                <c:pt idx="13">
                  <c:v>4.3238339187436073E-3</c:v>
                </c:pt>
                <c:pt idx="14">
                  <c:v>1.8526579215870447E-3</c:v>
                </c:pt>
                <c:pt idx="15">
                  <c:v>7.9269455324002219E-4</c:v>
                </c:pt>
                <c:pt idx="16">
                  <c:v>3.3896333892623328E-4</c:v>
                </c:pt>
                <c:pt idx="17">
                  <c:v>1.4490611659411634E-4</c:v>
                </c:pt>
                <c:pt idx="18">
                  <c:v>6.1940177206341933E-5</c:v>
                </c:pt>
                <c:pt idx="19">
                  <c:v>2.647509559182585E-5</c:v>
                </c:pt>
                <c:pt idx="20">
                  <c:v>1.1316022723070485E-5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FE68-4B92-A5EF-9B06B08279F5}"/>
            </c:ext>
          </c:extLst>
        </c:ser>
        <c:ser>
          <c:idx val="8"/>
          <c:order val="8"/>
          <c:tx>
            <c:strRef>
              <c:f>ЛР4!$K$78</c:f>
              <c:strCache>
                <c:ptCount val="1"/>
                <c:pt idx="0">
                  <c:v>25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ЛР4!$B$79:$B$99</c:f>
              <c:numCache>
                <c:formatCode>General</c:formatCode>
                <c:ptCount val="21"/>
                <c:pt idx="0">
                  <c:v>-2</c:v>
                </c:pt>
                <c:pt idx="1">
                  <c:v>-1.5</c:v>
                </c:pt>
                <c:pt idx="2">
                  <c:v>-1</c:v>
                </c:pt>
                <c:pt idx="3">
                  <c:v>-0.5</c:v>
                </c:pt>
                <c:pt idx="4">
                  <c:v>0</c:v>
                </c:pt>
                <c:pt idx="5">
                  <c:v>0.5</c:v>
                </c:pt>
                <c:pt idx="6">
                  <c:v>1</c:v>
                </c:pt>
                <c:pt idx="7">
                  <c:v>1.5</c:v>
                </c:pt>
                <c:pt idx="8">
                  <c:v>2</c:v>
                </c:pt>
                <c:pt idx="9">
                  <c:v>2.5</c:v>
                </c:pt>
                <c:pt idx="10">
                  <c:v>3</c:v>
                </c:pt>
                <c:pt idx="11">
                  <c:v>3.5</c:v>
                </c:pt>
                <c:pt idx="12">
                  <c:v>4</c:v>
                </c:pt>
                <c:pt idx="13">
                  <c:v>4.5</c:v>
                </c:pt>
                <c:pt idx="14">
                  <c:v>5</c:v>
                </c:pt>
                <c:pt idx="15">
                  <c:v>5.5</c:v>
                </c:pt>
                <c:pt idx="16">
                  <c:v>6</c:v>
                </c:pt>
                <c:pt idx="17">
                  <c:v>6.5</c:v>
                </c:pt>
                <c:pt idx="18">
                  <c:v>7</c:v>
                </c:pt>
                <c:pt idx="19">
                  <c:v>7.5</c:v>
                </c:pt>
                <c:pt idx="20">
                  <c:v>8</c:v>
                </c:pt>
              </c:numCache>
            </c:numRef>
          </c:xVal>
          <c:yVal>
            <c:numRef>
              <c:f>ЛР4!$K$79:$K$99</c:f>
              <c:numCache>
                <c:formatCode>General</c:formatCode>
                <c:ptCount val="21"/>
                <c:pt idx="0">
                  <c:v>0.99190126124998357</c:v>
                </c:pt>
                <c:pt idx="1">
                  <c:v>0.98125518233851305</c:v>
                </c:pt>
                <c:pt idx="2">
                  <c:v>0.9572180622586457</c:v>
                </c:pt>
                <c:pt idx="3">
                  <c:v>0.90533110302035169</c:v>
                </c:pt>
                <c:pt idx="4">
                  <c:v>0.80343691205076351</c:v>
                </c:pt>
                <c:pt idx="5">
                  <c:v>0.63597002709330863</c:v>
                </c:pt>
                <c:pt idx="6">
                  <c:v>0.42749355705290554</c:v>
                </c:pt>
                <c:pt idx="7">
                  <c:v>0.24193779992982301</c:v>
                </c:pt>
                <c:pt idx="8">
                  <c:v>0.12003647821541609</c:v>
                </c:pt>
                <c:pt idx="9">
                  <c:v>5.5091910505086342E-2</c:v>
                </c:pt>
                <c:pt idx="10">
                  <c:v>2.4314088363555333E-2</c:v>
                </c:pt>
                <c:pt idx="11">
                  <c:v>1.0538926129737412E-2</c:v>
                </c:pt>
                <c:pt idx="12">
                  <c:v>4.5318414826158908E-3</c:v>
                </c:pt>
                <c:pt idx="13">
                  <c:v>1.9420159877518873E-3</c:v>
                </c:pt>
                <c:pt idx="14">
                  <c:v>8.3097064514186343E-4</c:v>
                </c:pt>
                <c:pt idx="15">
                  <c:v>3.5533833221474098E-4</c:v>
                </c:pt>
                <c:pt idx="16">
                  <c:v>1.5190781646286008E-4</c:v>
                </c:pt>
                <c:pt idx="17">
                  <c:v>6.4933316945433748E-5</c:v>
                </c:pt>
                <c:pt idx="18">
                  <c:v>2.7754501151563528E-5</c:v>
                </c:pt>
                <c:pt idx="19">
                  <c:v>1.1862876743584416E-5</c:v>
                </c:pt>
                <c:pt idx="20">
                  <c:v>5.0704050968327541E-6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FE68-4B92-A5EF-9B06B08279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0108424"/>
        <c:axId val="410116952"/>
      </c:scatterChart>
      <c:valAx>
        <c:axId val="410108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0116952"/>
        <c:crosses val="autoZero"/>
        <c:crossBetween val="midCat"/>
      </c:valAx>
      <c:valAx>
        <c:axId val="410116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01084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Информационные</a:t>
            </a:r>
            <a:r>
              <a:rPr lang="ru-RU" baseline="0"/>
              <a:t> функции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ЛР4!$C$104</c:f>
              <c:strCache>
                <c:ptCount val="1"/>
                <c:pt idx="0">
                  <c:v>1,2,3,4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ЛР4!$B$105:$B$125</c:f>
              <c:numCache>
                <c:formatCode>General</c:formatCode>
                <c:ptCount val="21"/>
                <c:pt idx="0">
                  <c:v>-5</c:v>
                </c:pt>
                <c:pt idx="1">
                  <c:v>-4.5</c:v>
                </c:pt>
                <c:pt idx="2">
                  <c:v>-4</c:v>
                </c:pt>
                <c:pt idx="3">
                  <c:v>-3.5</c:v>
                </c:pt>
                <c:pt idx="4">
                  <c:v>-3</c:v>
                </c:pt>
                <c:pt idx="5">
                  <c:v>-2.5</c:v>
                </c:pt>
                <c:pt idx="6">
                  <c:v>-2</c:v>
                </c:pt>
                <c:pt idx="7">
                  <c:v>-1.5</c:v>
                </c:pt>
                <c:pt idx="8">
                  <c:v>-1</c:v>
                </c:pt>
                <c:pt idx="9">
                  <c:v>-0.5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2.5</c:v>
                </c:pt>
                <c:pt idx="16">
                  <c:v>3</c:v>
                </c:pt>
                <c:pt idx="17">
                  <c:v>3.5</c:v>
                </c:pt>
                <c:pt idx="18">
                  <c:v>4</c:v>
                </c:pt>
                <c:pt idx="19">
                  <c:v>4.5</c:v>
                </c:pt>
                <c:pt idx="20">
                  <c:v>5</c:v>
                </c:pt>
              </c:numCache>
            </c:numRef>
          </c:xVal>
          <c:yVal>
            <c:numRef>
              <c:f>ЛР4!$C$105:$C$125</c:f>
              <c:numCache>
                <c:formatCode>General</c:formatCode>
                <c:ptCount val="21"/>
                <c:pt idx="0">
                  <c:v>2.043660324662931E-7</c:v>
                </c:pt>
                <c:pt idx="1">
                  <c:v>4.7814425390829592E-7</c:v>
                </c:pt>
                <c:pt idx="2">
                  <c:v>1.1186882025270539E-6</c:v>
                </c:pt>
                <c:pt idx="3">
                  <c:v>2.6173326168235965E-6</c:v>
                </c:pt>
                <c:pt idx="4">
                  <c:v>6.1236191583724645E-6</c:v>
                </c:pt>
                <c:pt idx="5">
                  <c:v>1.4327024949269018E-5</c:v>
                </c:pt>
                <c:pt idx="6">
                  <c:v>3.3519733591835331E-5</c:v>
                </c:pt>
                <c:pt idx="7">
                  <c:v>7.8421902100942164E-5</c:v>
                </c:pt>
                <c:pt idx="8">
                  <c:v>1.8346621699272278E-4</c:v>
                </c:pt>
                <c:pt idx="9">
                  <c:v>4.291731512539771E-4</c:v>
                </c:pt>
                <c:pt idx="10">
                  <c:v>1.0037141527332997E-3</c:v>
                </c:pt>
                <c:pt idx="11">
                  <c:v>2.3461522148600323E-3</c:v>
                </c:pt>
                <c:pt idx="12">
                  <c:v>5.4772379426693933E-3</c:v>
                </c:pt>
                <c:pt idx="13">
                  <c:v>1.274985436090096E-2</c:v>
                </c:pt>
                <c:pt idx="14">
                  <c:v>2.9479115399446091E-2</c:v>
                </c:pt>
                <c:pt idx="15">
                  <c:v>6.7104863410548402E-2</c:v>
                </c:pt>
                <c:pt idx="16">
                  <c:v>0.14745494073680718</c:v>
                </c:pt>
                <c:pt idx="17">
                  <c:v>0.30006733395641977</c:v>
                </c:pt>
                <c:pt idx="18">
                  <c:v>0.52386240312443344</c:v>
                </c:pt>
                <c:pt idx="19">
                  <c:v>0.70491273325711934</c:v>
                </c:pt>
                <c:pt idx="20">
                  <c:v>0.67310178009496824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14-41C4-B4C8-51A30EB4FE89}"/>
            </c:ext>
          </c:extLst>
        </c:ser>
        <c:ser>
          <c:idx val="1"/>
          <c:order val="1"/>
          <c:tx>
            <c:strRef>
              <c:f>ЛР4!$D$104</c:f>
              <c:strCache>
                <c:ptCount val="1"/>
                <c:pt idx="0">
                  <c:v>5,6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ЛР4!$B$105:$B$125</c:f>
              <c:numCache>
                <c:formatCode>General</c:formatCode>
                <c:ptCount val="21"/>
                <c:pt idx="0">
                  <c:v>-5</c:v>
                </c:pt>
                <c:pt idx="1">
                  <c:v>-4.5</c:v>
                </c:pt>
                <c:pt idx="2">
                  <c:v>-4</c:v>
                </c:pt>
                <c:pt idx="3">
                  <c:v>-3.5</c:v>
                </c:pt>
                <c:pt idx="4">
                  <c:v>-3</c:v>
                </c:pt>
                <c:pt idx="5">
                  <c:v>-2.5</c:v>
                </c:pt>
                <c:pt idx="6">
                  <c:v>-2</c:v>
                </c:pt>
                <c:pt idx="7">
                  <c:v>-1.5</c:v>
                </c:pt>
                <c:pt idx="8">
                  <c:v>-1</c:v>
                </c:pt>
                <c:pt idx="9">
                  <c:v>-0.5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2.5</c:v>
                </c:pt>
                <c:pt idx="16">
                  <c:v>3</c:v>
                </c:pt>
                <c:pt idx="17">
                  <c:v>3.5</c:v>
                </c:pt>
                <c:pt idx="18">
                  <c:v>4</c:v>
                </c:pt>
                <c:pt idx="19">
                  <c:v>4.5</c:v>
                </c:pt>
                <c:pt idx="20">
                  <c:v>5</c:v>
                </c:pt>
              </c:numCache>
            </c:numRef>
          </c:xVal>
          <c:yVal>
            <c:numRef>
              <c:f>ЛР4!$D$105:$D$125</c:f>
              <c:numCache>
                <c:formatCode>General</c:formatCode>
                <c:ptCount val="21"/>
                <c:pt idx="0">
                  <c:v>9.5860737269435809E-7</c:v>
                </c:pt>
                <c:pt idx="1">
                  <c:v>2.2428007285422718E-6</c:v>
                </c:pt>
                <c:pt idx="2">
                  <c:v>5.2473507533007809E-6</c:v>
                </c:pt>
                <c:pt idx="3">
                  <c:v>1.2276887946458134E-5</c:v>
                </c:pt>
                <c:pt idx="4">
                  <c:v>2.872325531084596E-5</c:v>
                </c:pt>
                <c:pt idx="5">
                  <c:v>6.7200484348409613E-5</c:v>
                </c:pt>
                <c:pt idx="6">
                  <c:v>1.572156065868397E-4</c:v>
                </c:pt>
                <c:pt idx="7">
                  <c:v>3.6777538971005089E-4</c:v>
                </c:pt>
                <c:pt idx="8">
                  <c:v>8.6017118528855215E-4</c:v>
                </c:pt>
                <c:pt idx="9">
                  <c:v>2.0108924077289871E-3</c:v>
                </c:pt>
                <c:pt idx="10">
                  <c:v>4.6960132181790753E-3</c:v>
                </c:pt>
                <c:pt idx="11">
                  <c:v>1.0939257388071898E-2</c:v>
                </c:pt>
                <c:pt idx="12">
                  <c:v>2.5335418693076879E-2</c:v>
                </c:pt>
                <c:pt idx="13">
                  <c:v>5.7895798366899461E-2</c:v>
                </c:pt>
                <c:pt idx="14">
                  <c:v>0.1283276402134394</c:v>
                </c:pt>
                <c:pt idx="15">
                  <c:v>0.26601208063750925</c:v>
                </c:pt>
                <c:pt idx="16">
                  <c:v>0.48108762703283753</c:v>
                </c:pt>
                <c:pt idx="17">
                  <c:v>0.68417563018346439</c:v>
                </c:pt>
                <c:pt idx="18">
                  <c:v>0.69690709777280635</c:v>
                </c:pt>
                <c:pt idx="19">
                  <c:v>0.50555168358053337</c:v>
                </c:pt>
                <c:pt idx="20">
                  <c:v>0.28509515264959517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14-41C4-B4C8-51A30EB4FE89}"/>
            </c:ext>
          </c:extLst>
        </c:ser>
        <c:ser>
          <c:idx val="2"/>
          <c:order val="2"/>
          <c:tx>
            <c:strRef>
              <c:f>ЛР4!$E$104</c:f>
              <c:strCache>
                <c:ptCount val="1"/>
                <c:pt idx="0">
                  <c:v>7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ЛР4!$B$105:$B$125</c:f>
              <c:numCache>
                <c:formatCode>General</c:formatCode>
                <c:ptCount val="21"/>
                <c:pt idx="0">
                  <c:v>-5</c:v>
                </c:pt>
                <c:pt idx="1">
                  <c:v>-4.5</c:v>
                </c:pt>
                <c:pt idx="2">
                  <c:v>-4</c:v>
                </c:pt>
                <c:pt idx="3">
                  <c:v>-3.5</c:v>
                </c:pt>
                <c:pt idx="4">
                  <c:v>-3</c:v>
                </c:pt>
                <c:pt idx="5">
                  <c:v>-2.5</c:v>
                </c:pt>
                <c:pt idx="6">
                  <c:v>-2</c:v>
                </c:pt>
                <c:pt idx="7">
                  <c:v>-1.5</c:v>
                </c:pt>
                <c:pt idx="8">
                  <c:v>-1</c:v>
                </c:pt>
                <c:pt idx="9">
                  <c:v>-0.5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2.5</c:v>
                </c:pt>
                <c:pt idx="16">
                  <c:v>3</c:v>
                </c:pt>
                <c:pt idx="17">
                  <c:v>3.5</c:v>
                </c:pt>
                <c:pt idx="18">
                  <c:v>4</c:v>
                </c:pt>
                <c:pt idx="19">
                  <c:v>4.5</c:v>
                </c:pt>
                <c:pt idx="20">
                  <c:v>5</c:v>
                </c:pt>
              </c:numCache>
            </c:numRef>
          </c:xVal>
          <c:yVal>
            <c:numRef>
              <c:f>ЛР4!$E$105:$E$125</c:f>
              <c:numCache>
                <c:formatCode>General</c:formatCode>
                <c:ptCount val="21"/>
                <c:pt idx="0">
                  <c:v>2.4667673765103785E-6</c:v>
                </c:pt>
                <c:pt idx="1">
                  <c:v>5.7713513282576327E-6</c:v>
                </c:pt>
                <c:pt idx="2">
                  <c:v>1.3502851718332066E-5</c:v>
                </c:pt>
                <c:pt idx="3">
                  <c:v>3.1591509037356561E-5</c:v>
                </c:pt>
                <c:pt idx="4">
                  <c:v>7.3910809911895093E-5</c:v>
                </c:pt>
                <c:pt idx="5">
                  <c:v>1.7291334484820974E-4</c:v>
                </c:pt>
                <c:pt idx="6">
                  <c:v>4.0449131388504853E-4</c:v>
                </c:pt>
                <c:pt idx="7">
                  <c:v>9.4601199139459713E-4</c:v>
                </c:pt>
                <c:pt idx="8">
                  <c:v>2.2113934374824E-3</c:v>
                </c:pt>
                <c:pt idx="9">
                  <c:v>5.1632805787679599E-3</c:v>
                </c:pt>
                <c:pt idx="10">
                  <c:v>1.2022531007543857E-2</c:v>
                </c:pt>
                <c:pt idx="11">
                  <c:v>2.7816265384937193E-2</c:v>
                </c:pt>
                <c:pt idx="12">
                  <c:v>6.3417997377670635E-2</c:v>
                </c:pt>
                <c:pt idx="13">
                  <c:v>0.13983874186193268</c:v>
                </c:pt>
                <c:pt idx="14">
                  <c:v>0.28667373588941703</c:v>
                </c:pt>
                <c:pt idx="15">
                  <c:v>0.50751879227939134</c:v>
                </c:pt>
                <c:pt idx="16">
                  <c:v>0.69783089848855817</c:v>
                </c:pt>
                <c:pt idx="17">
                  <c:v>0.6830491248056495</c:v>
                </c:pt>
                <c:pt idx="18">
                  <c:v>0.47911236195131673</c:v>
                </c:pt>
                <c:pt idx="19">
                  <c:v>0.26451317517799566</c:v>
                </c:pt>
                <c:pt idx="20">
                  <c:v>0.12750339405977296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714-41C4-B4C8-51A30EB4FE89}"/>
            </c:ext>
          </c:extLst>
        </c:ser>
        <c:ser>
          <c:idx val="3"/>
          <c:order val="3"/>
          <c:tx>
            <c:strRef>
              <c:f>ЛР4!$F$104</c:f>
              <c:strCache>
                <c:ptCount val="1"/>
                <c:pt idx="0">
                  <c:v>8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ЛР4!$B$105:$B$125</c:f>
              <c:numCache>
                <c:formatCode>General</c:formatCode>
                <c:ptCount val="21"/>
                <c:pt idx="0">
                  <c:v>-5</c:v>
                </c:pt>
                <c:pt idx="1">
                  <c:v>-4.5</c:v>
                </c:pt>
                <c:pt idx="2">
                  <c:v>-4</c:v>
                </c:pt>
                <c:pt idx="3">
                  <c:v>-3.5</c:v>
                </c:pt>
                <c:pt idx="4">
                  <c:v>-3</c:v>
                </c:pt>
                <c:pt idx="5">
                  <c:v>-2.5</c:v>
                </c:pt>
                <c:pt idx="6">
                  <c:v>-2</c:v>
                </c:pt>
                <c:pt idx="7">
                  <c:v>-1.5</c:v>
                </c:pt>
                <c:pt idx="8">
                  <c:v>-1</c:v>
                </c:pt>
                <c:pt idx="9">
                  <c:v>-0.5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2.5</c:v>
                </c:pt>
                <c:pt idx="16">
                  <c:v>3</c:v>
                </c:pt>
                <c:pt idx="17">
                  <c:v>3.5</c:v>
                </c:pt>
                <c:pt idx="18">
                  <c:v>4</c:v>
                </c:pt>
                <c:pt idx="19">
                  <c:v>4.5</c:v>
                </c:pt>
                <c:pt idx="20">
                  <c:v>5</c:v>
                </c:pt>
              </c:numCache>
            </c:numRef>
          </c:xVal>
          <c:yVal>
            <c:numRef>
              <c:f>ЛР4!$F$105:$F$125</c:f>
              <c:numCache>
                <c:formatCode>General</c:formatCode>
                <c:ptCount val="21"/>
                <c:pt idx="0">
                  <c:v>8.8133837208295049E-6</c:v>
                </c:pt>
                <c:pt idx="1">
                  <c:v>2.0620036993973439E-5</c:v>
                </c:pt>
                <c:pt idx="2">
                  <c:v>4.8242682389804991E-5</c:v>
                </c:pt>
                <c:pt idx="3">
                  <c:v>1.1286579187691808E-4</c:v>
                </c:pt>
                <c:pt idx="4">
                  <c:v>2.6403846468991808E-4</c:v>
                </c:pt>
                <c:pt idx="5">
                  <c:v>6.176055573561401E-4</c:v>
                </c:pt>
                <c:pt idx="6">
                  <c:v>1.4441517151679685E-3</c:v>
                </c:pt>
                <c:pt idx="7">
                  <c:v>3.3742835459952027E-3</c:v>
                </c:pt>
                <c:pt idx="8">
                  <c:v>7.8699644009770434E-3</c:v>
                </c:pt>
                <c:pt idx="9">
                  <c:v>1.8278961162330753E-2</c:v>
                </c:pt>
                <c:pt idx="10">
                  <c:v>4.2046166425842503E-2</c:v>
                </c:pt>
                <c:pt idx="11">
                  <c:v>9.4593578250974822E-2</c:v>
                </c:pt>
                <c:pt idx="12">
                  <c:v>0.20251562542653867</c:v>
                </c:pt>
                <c:pt idx="13">
                  <c:v>0.39046216961454866</c:v>
                </c:pt>
                <c:pt idx="14">
                  <c:v>0.61808402212566349</c:v>
                </c:pt>
                <c:pt idx="15">
                  <c:v>0.72205741695186232</c:v>
                </c:pt>
                <c:pt idx="16">
                  <c:v>0.59401852709761016</c:v>
                </c:pt>
                <c:pt idx="17">
                  <c:v>0.36463907327141248</c:v>
                </c:pt>
                <c:pt idx="18">
                  <c:v>0.18607395648201969</c:v>
                </c:pt>
                <c:pt idx="19">
                  <c:v>8.6225576683170685E-2</c:v>
                </c:pt>
                <c:pt idx="20">
                  <c:v>3.8188465822395851E-2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714-41C4-B4C8-51A30EB4FE89}"/>
            </c:ext>
          </c:extLst>
        </c:ser>
        <c:ser>
          <c:idx val="4"/>
          <c:order val="4"/>
          <c:tx>
            <c:strRef>
              <c:f>ЛР4!$G$104</c:f>
              <c:strCache>
                <c:ptCount val="1"/>
                <c:pt idx="0">
                  <c:v>9, 10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ЛР4!$B$105:$B$125</c:f>
              <c:numCache>
                <c:formatCode>General</c:formatCode>
                <c:ptCount val="21"/>
                <c:pt idx="0">
                  <c:v>-5</c:v>
                </c:pt>
                <c:pt idx="1">
                  <c:v>-4.5</c:v>
                </c:pt>
                <c:pt idx="2">
                  <c:v>-4</c:v>
                </c:pt>
                <c:pt idx="3">
                  <c:v>-3.5</c:v>
                </c:pt>
                <c:pt idx="4">
                  <c:v>-3</c:v>
                </c:pt>
                <c:pt idx="5">
                  <c:v>-2.5</c:v>
                </c:pt>
                <c:pt idx="6">
                  <c:v>-2</c:v>
                </c:pt>
                <c:pt idx="7">
                  <c:v>-1.5</c:v>
                </c:pt>
                <c:pt idx="8">
                  <c:v>-1</c:v>
                </c:pt>
                <c:pt idx="9">
                  <c:v>-0.5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2.5</c:v>
                </c:pt>
                <c:pt idx="16">
                  <c:v>3</c:v>
                </c:pt>
                <c:pt idx="17">
                  <c:v>3.5</c:v>
                </c:pt>
                <c:pt idx="18">
                  <c:v>4</c:v>
                </c:pt>
                <c:pt idx="19">
                  <c:v>4.5</c:v>
                </c:pt>
                <c:pt idx="20">
                  <c:v>5</c:v>
                </c:pt>
              </c:numCache>
            </c:numRef>
          </c:xVal>
          <c:yVal>
            <c:numRef>
              <c:f>ЛР4!$G$105:$G$125</c:f>
              <c:numCache>
                <c:formatCode>General</c:formatCode>
                <c:ptCount val="21"/>
                <c:pt idx="0">
                  <c:v>3.3283273681471786E-5</c:v>
                </c:pt>
                <c:pt idx="1">
                  <c:v>7.7868703678527781E-5</c:v>
                </c:pt>
                <c:pt idx="2">
                  <c:v>1.8217211557439375E-4</c:v>
                </c:pt>
                <c:pt idx="3">
                  <c:v>4.2614643718991835E-4</c:v>
                </c:pt>
                <c:pt idx="4">
                  <c:v>9.9663832473914616E-4</c:v>
                </c:pt>
                <c:pt idx="5">
                  <c:v>2.3296279613788684E-3</c:v>
                </c:pt>
                <c:pt idx="6">
                  <c:v>5.4387444103295808E-3</c:v>
                </c:pt>
                <c:pt idx="7">
                  <c:v>1.2660701923054317E-2</c:v>
                </c:pt>
                <c:pt idx="8">
                  <c:v>2.9275411596619814E-2</c:v>
                </c:pt>
                <c:pt idx="9">
                  <c:v>6.6653837781816341E-2</c:v>
                </c:pt>
                <c:pt idx="10">
                  <c:v>0.1465261907529076</c:v>
                </c:pt>
                <c:pt idx="11">
                  <c:v>0.29844581379163981</c:v>
                </c:pt>
                <c:pt idx="12">
                  <c:v>0.52191666271163117</c:v>
                </c:pt>
                <c:pt idx="13">
                  <c:v>0.7041259502111602</c:v>
                </c:pt>
                <c:pt idx="14">
                  <c:v>0.67434106543905825</c:v>
                </c:pt>
                <c:pt idx="15">
                  <c:v>0.46461548455878526</c:v>
                </c:pt>
                <c:pt idx="16">
                  <c:v>0.25368943379100567</c:v>
                </c:pt>
                <c:pt idx="17">
                  <c:v>0.12159349208543513</c:v>
                </c:pt>
                <c:pt idx="18">
                  <c:v>5.4692645206809734E-2</c:v>
                </c:pt>
                <c:pt idx="19">
                  <c:v>2.3901728567033528E-2</c:v>
                </c:pt>
                <c:pt idx="20">
                  <c:v>1.0314229385237912E-2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C714-41C4-B4C8-51A30EB4FE89}"/>
            </c:ext>
          </c:extLst>
        </c:ser>
        <c:ser>
          <c:idx val="5"/>
          <c:order val="5"/>
          <c:tx>
            <c:strRef>
              <c:f>ЛР4!$H$104</c:f>
              <c:strCache>
                <c:ptCount val="1"/>
                <c:pt idx="0">
                  <c:v>11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ЛР4!$B$105:$B$125</c:f>
              <c:numCache>
                <c:formatCode>General</c:formatCode>
                <c:ptCount val="21"/>
                <c:pt idx="0">
                  <c:v>-5</c:v>
                </c:pt>
                <c:pt idx="1">
                  <c:v>-4.5</c:v>
                </c:pt>
                <c:pt idx="2">
                  <c:v>-4</c:v>
                </c:pt>
                <c:pt idx="3">
                  <c:v>-3.5</c:v>
                </c:pt>
                <c:pt idx="4">
                  <c:v>-3</c:v>
                </c:pt>
                <c:pt idx="5">
                  <c:v>-2.5</c:v>
                </c:pt>
                <c:pt idx="6">
                  <c:v>-2</c:v>
                </c:pt>
                <c:pt idx="7">
                  <c:v>-1.5</c:v>
                </c:pt>
                <c:pt idx="8">
                  <c:v>-1</c:v>
                </c:pt>
                <c:pt idx="9">
                  <c:v>-0.5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2.5</c:v>
                </c:pt>
                <c:pt idx="16">
                  <c:v>3</c:v>
                </c:pt>
                <c:pt idx="17">
                  <c:v>3.5</c:v>
                </c:pt>
                <c:pt idx="18">
                  <c:v>4</c:v>
                </c:pt>
                <c:pt idx="19">
                  <c:v>4.5</c:v>
                </c:pt>
                <c:pt idx="20">
                  <c:v>5</c:v>
                </c:pt>
              </c:numCache>
            </c:numRef>
          </c:xVal>
          <c:yVal>
            <c:numRef>
              <c:f>ЛР4!$H$105:$H$125</c:f>
              <c:numCache>
                <c:formatCode>General</c:formatCode>
                <c:ptCount val="21"/>
                <c:pt idx="0">
                  <c:v>1.9183179408605757E-4</c:v>
                </c:pt>
                <c:pt idx="1">
                  <c:v>4.4873883806826324E-4</c:v>
                </c:pt>
                <c:pt idx="2">
                  <c:v>1.0494537009192787E-3</c:v>
                </c:pt>
                <c:pt idx="3">
                  <c:v>2.4529630151808712E-3</c:v>
                </c:pt>
                <c:pt idx="4">
                  <c:v>5.7260270335670093E-3</c:v>
                </c:pt>
                <c:pt idx="5">
                  <c:v>1.3325904919967137E-2</c:v>
                </c:pt>
                <c:pt idx="6">
                  <c:v>3.0794509353763429E-2</c:v>
                </c:pt>
                <c:pt idx="7">
                  <c:v>7.0013106675010942E-2</c:v>
                </c:pt>
                <c:pt idx="8">
                  <c:v>0.15342378998288214</c:v>
                </c:pt>
                <c:pt idx="9">
                  <c:v>0.31041085387744632</c:v>
                </c:pt>
                <c:pt idx="10">
                  <c:v>0.53606113828406032</c:v>
                </c:pt>
                <c:pt idx="11">
                  <c:v>0.70948932281519539</c:v>
                </c:pt>
                <c:pt idx="12">
                  <c:v>0.66499184676328393</c:v>
                </c:pt>
                <c:pt idx="13">
                  <c:v>0.45029972281736125</c:v>
                </c:pt>
                <c:pt idx="14">
                  <c:v>0.24329024310583791</c:v>
                </c:pt>
                <c:pt idx="15">
                  <c:v>0.1159834584293344</c:v>
                </c:pt>
                <c:pt idx="16">
                  <c:v>5.2039350761951507E-2</c:v>
                </c:pt>
                <c:pt idx="17">
                  <c:v>2.2717085749818733E-2</c:v>
                </c:pt>
                <c:pt idx="18">
                  <c:v>9.798326063637449E-3</c:v>
                </c:pt>
                <c:pt idx="19">
                  <c:v>4.2043143613912882E-3</c:v>
                </c:pt>
                <c:pt idx="20">
                  <c:v>1.7999885875002021E-3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C714-41C4-B4C8-51A30EB4FE89}"/>
            </c:ext>
          </c:extLst>
        </c:ser>
        <c:ser>
          <c:idx val="6"/>
          <c:order val="6"/>
          <c:tx>
            <c:strRef>
              <c:f>ЛР4!$I$104</c:f>
              <c:strCache>
                <c:ptCount val="1"/>
                <c:pt idx="0">
                  <c:v>12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ЛР4!$B$105:$B$125</c:f>
              <c:numCache>
                <c:formatCode>General</c:formatCode>
                <c:ptCount val="21"/>
                <c:pt idx="0">
                  <c:v>-5</c:v>
                </c:pt>
                <c:pt idx="1">
                  <c:v>-4.5</c:v>
                </c:pt>
                <c:pt idx="2">
                  <c:v>-4</c:v>
                </c:pt>
                <c:pt idx="3">
                  <c:v>-3.5</c:v>
                </c:pt>
                <c:pt idx="4">
                  <c:v>-3</c:v>
                </c:pt>
                <c:pt idx="5">
                  <c:v>-2.5</c:v>
                </c:pt>
                <c:pt idx="6">
                  <c:v>-2</c:v>
                </c:pt>
                <c:pt idx="7">
                  <c:v>-1.5</c:v>
                </c:pt>
                <c:pt idx="8">
                  <c:v>-1</c:v>
                </c:pt>
                <c:pt idx="9">
                  <c:v>-0.5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2.5</c:v>
                </c:pt>
                <c:pt idx="16">
                  <c:v>3</c:v>
                </c:pt>
                <c:pt idx="17">
                  <c:v>3.5</c:v>
                </c:pt>
                <c:pt idx="18">
                  <c:v>4</c:v>
                </c:pt>
                <c:pt idx="19">
                  <c:v>4.5</c:v>
                </c:pt>
                <c:pt idx="20">
                  <c:v>5</c:v>
                </c:pt>
              </c:numCache>
            </c:numRef>
          </c:xVal>
          <c:yVal>
            <c:numRef>
              <c:f>ЛР4!$I$105:$I$125</c:f>
              <c:numCache>
                <c:formatCode>General</c:formatCode>
                <c:ptCount val="21"/>
                <c:pt idx="0">
                  <c:v>1.8241666442806465E-3</c:v>
                </c:pt>
                <c:pt idx="1">
                  <c:v>4.2606925915588791E-3</c:v>
                </c:pt>
                <c:pt idx="2">
                  <c:v>9.9291983313352806E-3</c:v>
                </c:pt>
                <c:pt idx="3">
                  <c:v>2.3017709312007327E-2</c:v>
                </c:pt>
                <c:pt idx="4">
                  <c:v>5.2713232796935738E-2</c:v>
                </c:pt>
                <c:pt idx="5">
                  <c:v>0.1174110325544629</c:v>
                </c:pt>
                <c:pt idx="6">
                  <c:v>0.24594805399498942</c:v>
                </c:pt>
                <c:pt idx="7">
                  <c:v>0.45399476812777123</c:v>
                </c:pt>
                <c:pt idx="8">
                  <c:v>0.66747557557638593</c:v>
                </c:pt>
                <c:pt idx="9">
                  <c:v>0.70818749054667274</c:v>
                </c:pt>
                <c:pt idx="10">
                  <c:v>0.53241789119223537</c:v>
                </c:pt>
                <c:pt idx="11">
                  <c:v>0.30728881509217598</c:v>
                </c:pt>
                <c:pt idx="12">
                  <c:v>0.1516140059733351</c:v>
                </c:pt>
                <c:pt idx="13">
                  <c:v>6.9129548761186821E-2</c:v>
                </c:pt>
                <c:pt idx="14">
                  <c:v>3.0394529261377496E-2</c:v>
                </c:pt>
                <c:pt idx="15">
                  <c:v>1.3150675796914023E-2</c:v>
                </c:pt>
                <c:pt idx="16">
                  <c:v>5.6503355468788558E-3</c:v>
                </c:pt>
                <c:pt idx="17">
                  <c:v>2.4204646996491149E-3</c:v>
                </c:pt>
                <c:pt idx="18">
                  <c:v>1.0355365487569274E-3</c:v>
                </c:pt>
                <c:pt idx="19">
                  <c:v>4.4278552000993801E-4</c:v>
                </c:pt>
                <c:pt idx="20">
                  <c:v>1.8928635776074254E-4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C714-41C4-B4C8-51A30EB4FE89}"/>
            </c:ext>
          </c:extLst>
        </c:ser>
        <c:ser>
          <c:idx val="7"/>
          <c:order val="7"/>
          <c:tx>
            <c:strRef>
              <c:f>ЛР4!$J$104</c:f>
              <c:strCache>
                <c:ptCount val="1"/>
                <c:pt idx="0">
                  <c:v>13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ЛР4!$B$105:$B$125</c:f>
              <c:numCache>
                <c:formatCode>General</c:formatCode>
                <c:ptCount val="21"/>
                <c:pt idx="0">
                  <c:v>-5</c:v>
                </c:pt>
                <c:pt idx="1">
                  <c:v>-4.5</c:v>
                </c:pt>
                <c:pt idx="2">
                  <c:v>-4</c:v>
                </c:pt>
                <c:pt idx="3">
                  <c:v>-3.5</c:v>
                </c:pt>
                <c:pt idx="4">
                  <c:v>-3</c:v>
                </c:pt>
                <c:pt idx="5">
                  <c:v>-2.5</c:v>
                </c:pt>
                <c:pt idx="6">
                  <c:v>-2</c:v>
                </c:pt>
                <c:pt idx="7">
                  <c:v>-1.5</c:v>
                </c:pt>
                <c:pt idx="8">
                  <c:v>-1</c:v>
                </c:pt>
                <c:pt idx="9">
                  <c:v>-0.5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2.5</c:v>
                </c:pt>
                <c:pt idx="16">
                  <c:v>3</c:v>
                </c:pt>
                <c:pt idx="17">
                  <c:v>3.5</c:v>
                </c:pt>
                <c:pt idx="18">
                  <c:v>4</c:v>
                </c:pt>
                <c:pt idx="19">
                  <c:v>4.5</c:v>
                </c:pt>
                <c:pt idx="20">
                  <c:v>5</c:v>
                </c:pt>
              </c:numCache>
            </c:numRef>
          </c:xVal>
          <c:yVal>
            <c:numRef>
              <c:f>ЛР4!$J$105:$J$125</c:f>
              <c:numCache>
                <c:formatCode>General</c:formatCode>
                <c:ptCount val="21"/>
                <c:pt idx="0">
                  <c:v>2.977547774565274E-3</c:v>
                </c:pt>
                <c:pt idx="1">
                  <c:v>6.9471997595273996E-3</c:v>
                </c:pt>
                <c:pt idx="2">
                  <c:v>1.6149560229163636E-2</c:v>
                </c:pt>
                <c:pt idx="3">
                  <c:v>3.7221720773326701E-2</c:v>
                </c:pt>
                <c:pt idx="4">
                  <c:v>8.4118825097805189E-2</c:v>
                </c:pt>
                <c:pt idx="5">
                  <c:v>0.18189069899737165</c:v>
                </c:pt>
                <c:pt idx="6">
                  <c:v>0.35791130873520666</c:v>
                </c:pt>
                <c:pt idx="7">
                  <c:v>0.58737415352890321</c:v>
                </c:pt>
                <c:pt idx="8">
                  <c:v>0.72146187627538017</c:v>
                </c:pt>
                <c:pt idx="9">
                  <c:v>0.62421069484940317</c:v>
                </c:pt>
                <c:pt idx="10">
                  <c:v>0.39745882671582528</c:v>
                </c:pt>
                <c:pt idx="11">
                  <c:v>0.20708130872335367</c:v>
                </c:pt>
                <c:pt idx="12">
                  <c:v>9.6942650477195649E-2</c:v>
                </c:pt>
                <c:pt idx="13">
                  <c:v>4.3134262886777748E-2</c:v>
                </c:pt>
                <c:pt idx="14">
                  <c:v>1.8760403735024481E-2</c:v>
                </c:pt>
                <c:pt idx="15">
                  <c:v>8.078815381278524E-3</c:v>
                </c:pt>
                <c:pt idx="16">
                  <c:v>3.464118090713376E-3</c:v>
                </c:pt>
                <c:pt idx="17">
                  <c:v>1.4826527301869572E-3</c:v>
                </c:pt>
                <c:pt idx="18">
                  <c:v>6.340805778668301E-4</c:v>
                </c:pt>
                <c:pt idx="19">
                  <c:v>2.7108362912589453E-4</c:v>
                </c:pt>
                <c:pt idx="20">
                  <c:v>1.1587763902709094E-4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C714-41C4-B4C8-51A30EB4FE89}"/>
            </c:ext>
          </c:extLst>
        </c:ser>
        <c:ser>
          <c:idx val="8"/>
          <c:order val="8"/>
          <c:tx>
            <c:strRef>
              <c:f>ЛР4!$K$104</c:f>
              <c:strCache>
                <c:ptCount val="1"/>
                <c:pt idx="0">
                  <c:v>14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ЛР4!$B$105:$B$125</c:f>
              <c:numCache>
                <c:formatCode>General</c:formatCode>
                <c:ptCount val="21"/>
                <c:pt idx="0">
                  <c:v>-5</c:v>
                </c:pt>
                <c:pt idx="1">
                  <c:v>-4.5</c:v>
                </c:pt>
                <c:pt idx="2">
                  <c:v>-4</c:v>
                </c:pt>
                <c:pt idx="3">
                  <c:v>-3.5</c:v>
                </c:pt>
                <c:pt idx="4">
                  <c:v>-3</c:v>
                </c:pt>
                <c:pt idx="5">
                  <c:v>-2.5</c:v>
                </c:pt>
                <c:pt idx="6">
                  <c:v>-2</c:v>
                </c:pt>
                <c:pt idx="7">
                  <c:v>-1.5</c:v>
                </c:pt>
                <c:pt idx="8">
                  <c:v>-1</c:v>
                </c:pt>
                <c:pt idx="9">
                  <c:v>-0.5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2.5</c:v>
                </c:pt>
                <c:pt idx="16">
                  <c:v>3</c:v>
                </c:pt>
                <c:pt idx="17">
                  <c:v>3.5</c:v>
                </c:pt>
                <c:pt idx="18">
                  <c:v>4</c:v>
                </c:pt>
                <c:pt idx="19">
                  <c:v>4.5</c:v>
                </c:pt>
                <c:pt idx="20">
                  <c:v>5</c:v>
                </c:pt>
              </c:numCache>
            </c:numRef>
          </c:xVal>
          <c:yVal>
            <c:numRef>
              <c:f>ЛР4!$K$105:$K$125</c:f>
              <c:numCache>
                <c:formatCode>General</c:formatCode>
                <c:ptCount val="21"/>
                <c:pt idx="0">
                  <c:v>5.2634590025705591E-3</c:v>
                </c:pt>
                <c:pt idx="1">
                  <c:v>1.2254653643150003E-2</c:v>
                </c:pt>
                <c:pt idx="2">
                  <c:v>2.8347204140354892E-2</c:v>
                </c:pt>
                <c:pt idx="3">
                  <c:v>6.4596458939431931E-2</c:v>
                </c:pt>
                <c:pt idx="4">
                  <c:v>0.14227917190686054</c:v>
                </c:pt>
                <c:pt idx="5">
                  <c:v>0.29098931815053464</c:v>
                </c:pt>
                <c:pt idx="6">
                  <c:v>0.51285254346441211</c:v>
                </c:pt>
                <c:pt idx="7">
                  <c:v>0.70025921575524219</c:v>
                </c:pt>
                <c:pt idx="8">
                  <c:v>0.6799181243332193</c:v>
                </c:pt>
                <c:pt idx="9">
                  <c:v>0.47375014364464291</c:v>
                </c:pt>
                <c:pt idx="10">
                  <c:v>0.26047378362910079</c:v>
                </c:pt>
                <c:pt idx="11">
                  <c:v>0.12528924009450021</c:v>
                </c:pt>
                <c:pt idx="12">
                  <c:v>5.644808169566598E-2</c:v>
                </c:pt>
                <c:pt idx="13">
                  <c:v>2.4686957426097549E-2</c:v>
                </c:pt>
                <c:pt idx="14">
                  <c:v>1.0656465307023119E-2</c:v>
                </c:pt>
                <c:pt idx="15">
                  <c:v>4.5740984314450867E-3</c:v>
                </c:pt>
                <c:pt idx="16">
                  <c:v>1.9585919377190066E-3</c:v>
                </c:pt>
                <c:pt idx="17">
                  <c:v>8.3778195495223882E-4</c:v>
                </c:pt>
                <c:pt idx="18">
                  <c:v>3.5819945454042241E-4</c:v>
                </c:pt>
                <c:pt idx="19">
                  <c:v>1.5312153109381114E-4</c:v>
                </c:pt>
                <c:pt idx="20">
                  <c:v>6.5450400133207118E-5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C714-41C4-B4C8-51A30EB4FE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7924104"/>
        <c:axId val="367924432"/>
      </c:scatterChart>
      <c:valAx>
        <c:axId val="367924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67924432"/>
        <c:crosses val="autoZero"/>
        <c:crossBetween val="midCat"/>
      </c:valAx>
      <c:valAx>
        <c:axId val="367924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679241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Общая</a:t>
            </a:r>
            <a:r>
              <a:rPr lang="ru-RU" baseline="0"/>
              <a:t> информационная функция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ЛР4!$C$104</c:f>
              <c:strCache>
                <c:ptCount val="1"/>
                <c:pt idx="0">
                  <c:v>1,2,3,4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ЛР4!$B$105:$B$125</c:f>
              <c:numCache>
                <c:formatCode>General</c:formatCode>
                <c:ptCount val="21"/>
                <c:pt idx="0">
                  <c:v>-5</c:v>
                </c:pt>
                <c:pt idx="1">
                  <c:v>-4.5</c:v>
                </c:pt>
                <c:pt idx="2">
                  <c:v>-4</c:v>
                </c:pt>
                <c:pt idx="3">
                  <c:v>-3.5</c:v>
                </c:pt>
                <c:pt idx="4">
                  <c:v>-3</c:v>
                </c:pt>
                <c:pt idx="5">
                  <c:v>-2.5</c:v>
                </c:pt>
                <c:pt idx="6">
                  <c:v>-2</c:v>
                </c:pt>
                <c:pt idx="7">
                  <c:v>-1.5</c:v>
                </c:pt>
                <c:pt idx="8">
                  <c:v>-1</c:v>
                </c:pt>
                <c:pt idx="9">
                  <c:v>-0.5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2.5</c:v>
                </c:pt>
                <c:pt idx="16">
                  <c:v>3</c:v>
                </c:pt>
                <c:pt idx="17">
                  <c:v>3.5</c:v>
                </c:pt>
                <c:pt idx="18">
                  <c:v>4</c:v>
                </c:pt>
                <c:pt idx="19">
                  <c:v>4.5</c:v>
                </c:pt>
                <c:pt idx="20">
                  <c:v>5</c:v>
                </c:pt>
              </c:numCache>
            </c:numRef>
          </c:xVal>
          <c:yVal>
            <c:numRef>
              <c:f>ЛР4!$C$105:$C$125</c:f>
              <c:numCache>
                <c:formatCode>General</c:formatCode>
                <c:ptCount val="21"/>
                <c:pt idx="0">
                  <c:v>2.043660324662931E-7</c:v>
                </c:pt>
                <c:pt idx="1">
                  <c:v>4.7814425390829592E-7</c:v>
                </c:pt>
                <c:pt idx="2">
                  <c:v>1.1186882025270539E-6</c:v>
                </c:pt>
                <c:pt idx="3">
                  <c:v>2.6173326168235965E-6</c:v>
                </c:pt>
                <c:pt idx="4">
                  <c:v>6.1236191583724645E-6</c:v>
                </c:pt>
                <c:pt idx="5">
                  <c:v>1.4327024949269018E-5</c:v>
                </c:pt>
                <c:pt idx="6">
                  <c:v>3.3519733591835331E-5</c:v>
                </c:pt>
                <c:pt idx="7">
                  <c:v>7.8421902100942164E-5</c:v>
                </c:pt>
                <c:pt idx="8">
                  <c:v>1.8346621699272278E-4</c:v>
                </c:pt>
                <c:pt idx="9">
                  <c:v>4.291731512539771E-4</c:v>
                </c:pt>
                <c:pt idx="10">
                  <c:v>1.0037141527332997E-3</c:v>
                </c:pt>
                <c:pt idx="11">
                  <c:v>2.3461522148600323E-3</c:v>
                </c:pt>
                <c:pt idx="12">
                  <c:v>5.4772379426693933E-3</c:v>
                </c:pt>
                <c:pt idx="13">
                  <c:v>1.274985436090096E-2</c:v>
                </c:pt>
                <c:pt idx="14">
                  <c:v>2.9479115399446091E-2</c:v>
                </c:pt>
                <c:pt idx="15">
                  <c:v>6.7104863410548402E-2</c:v>
                </c:pt>
                <c:pt idx="16">
                  <c:v>0.14745494073680718</c:v>
                </c:pt>
                <c:pt idx="17">
                  <c:v>0.30006733395641977</c:v>
                </c:pt>
                <c:pt idx="18">
                  <c:v>0.52386240312443344</c:v>
                </c:pt>
                <c:pt idx="19">
                  <c:v>0.70491273325711934</c:v>
                </c:pt>
                <c:pt idx="20">
                  <c:v>0.67310178009496824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112-4C74-9C42-D11CDBA3A3F6}"/>
            </c:ext>
          </c:extLst>
        </c:ser>
        <c:ser>
          <c:idx val="1"/>
          <c:order val="1"/>
          <c:tx>
            <c:strRef>
              <c:f>ЛР4!$D$104</c:f>
              <c:strCache>
                <c:ptCount val="1"/>
                <c:pt idx="0">
                  <c:v>5,6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ЛР4!$B$105:$B$125</c:f>
              <c:numCache>
                <c:formatCode>General</c:formatCode>
                <c:ptCount val="21"/>
                <c:pt idx="0">
                  <c:v>-5</c:v>
                </c:pt>
                <c:pt idx="1">
                  <c:v>-4.5</c:v>
                </c:pt>
                <c:pt idx="2">
                  <c:v>-4</c:v>
                </c:pt>
                <c:pt idx="3">
                  <c:v>-3.5</c:v>
                </c:pt>
                <c:pt idx="4">
                  <c:v>-3</c:v>
                </c:pt>
                <c:pt idx="5">
                  <c:v>-2.5</c:v>
                </c:pt>
                <c:pt idx="6">
                  <c:v>-2</c:v>
                </c:pt>
                <c:pt idx="7">
                  <c:v>-1.5</c:v>
                </c:pt>
                <c:pt idx="8">
                  <c:v>-1</c:v>
                </c:pt>
                <c:pt idx="9">
                  <c:v>-0.5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2.5</c:v>
                </c:pt>
                <c:pt idx="16">
                  <c:v>3</c:v>
                </c:pt>
                <c:pt idx="17">
                  <c:v>3.5</c:v>
                </c:pt>
                <c:pt idx="18">
                  <c:v>4</c:v>
                </c:pt>
                <c:pt idx="19">
                  <c:v>4.5</c:v>
                </c:pt>
                <c:pt idx="20">
                  <c:v>5</c:v>
                </c:pt>
              </c:numCache>
            </c:numRef>
          </c:xVal>
          <c:yVal>
            <c:numRef>
              <c:f>ЛР4!$D$105:$D$125</c:f>
              <c:numCache>
                <c:formatCode>General</c:formatCode>
                <c:ptCount val="21"/>
                <c:pt idx="0">
                  <c:v>9.5860737269435809E-7</c:v>
                </c:pt>
                <c:pt idx="1">
                  <c:v>2.2428007285422718E-6</c:v>
                </c:pt>
                <c:pt idx="2">
                  <c:v>5.2473507533007809E-6</c:v>
                </c:pt>
                <c:pt idx="3">
                  <c:v>1.2276887946458134E-5</c:v>
                </c:pt>
                <c:pt idx="4">
                  <c:v>2.872325531084596E-5</c:v>
                </c:pt>
                <c:pt idx="5">
                  <c:v>6.7200484348409613E-5</c:v>
                </c:pt>
                <c:pt idx="6">
                  <c:v>1.572156065868397E-4</c:v>
                </c:pt>
                <c:pt idx="7">
                  <c:v>3.6777538971005089E-4</c:v>
                </c:pt>
                <c:pt idx="8">
                  <c:v>8.6017118528855215E-4</c:v>
                </c:pt>
                <c:pt idx="9">
                  <c:v>2.0108924077289871E-3</c:v>
                </c:pt>
                <c:pt idx="10">
                  <c:v>4.6960132181790753E-3</c:v>
                </c:pt>
                <c:pt idx="11">
                  <c:v>1.0939257388071898E-2</c:v>
                </c:pt>
                <c:pt idx="12">
                  <c:v>2.5335418693076879E-2</c:v>
                </c:pt>
                <c:pt idx="13">
                  <c:v>5.7895798366899461E-2</c:v>
                </c:pt>
                <c:pt idx="14">
                  <c:v>0.1283276402134394</c:v>
                </c:pt>
                <c:pt idx="15">
                  <c:v>0.26601208063750925</c:v>
                </c:pt>
                <c:pt idx="16">
                  <c:v>0.48108762703283753</c:v>
                </c:pt>
                <c:pt idx="17">
                  <c:v>0.68417563018346439</c:v>
                </c:pt>
                <c:pt idx="18">
                  <c:v>0.69690709777280635</c:v>
                </c:pt>
                <c:pt idx="19">
                  <c:v>0.50555168358053337</c:v>
                </c:pt>
                <c:pt idx="20">
                  <c:v>0.28509515264959517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112-4C74-9C42-D11CDBA3A3F6}"/>
            </c:ext>
          </c:extLst>
        </c:ser>
        <c:ser>
          <c:idx val="2"/>
          <c:order val="2"/>
          <c:tx>
            <c:strRef>
              <c:f>ЛР4!$E$104</c:f>
              <c:strCache>
                <c:ptCount val="1"/>
                <c:pt idx="0">
                  <c:v>7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ЛР4!$B$105:$B$125</c:f>
              <c:numCache>
                <c:formatCode>General</c:formatCode>
                <c:ptCount val="21"/>
                <c:pt idx="0">
                  <c:v>-5</c:v>
                </c:pt>
                <c:pt idx="1">
                  <c:v>-4.5</c:v>
                </c:pt>
                <c:pt idx="2">
                  <c:v>-4</c:v>
                </c:pt>
                <c:pt idx="3">
                  <c:v>-3.5</c:v>
                </c:pt>
                <c:pt idx="4">
                  <c:v>-3</c:v>
                </c:pt>
                <c:pt idx="5">
                  <c:v>-2.5</c:v>
                </c:pt>
                <c:pt idx="6">
                  <c:v>-2</c:v>
                </c:pt>
                <c:pt idx="7">
                  <c:v>-1.5</c:v>
                </c:pt>
                <c:pt idx="8">
                  <c:v>-1</c:v>
                </c:pt>
                <c:pt idx="9">
                  <c:v>-0.5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2.5</c:v>
                </c:pt>
                <c:pt idx="16">
                  <c:v>3</c:v>
                </c:pt>
                <c:pt idx="17">
                  <c:v>3.5</c:v>
                </c:pt>
                <c:pt idx="18">
                  <c:v>4</c:v>
                </c:pt>
                <c:pt idx="19">
                  <c:v>4.5</c:v>
                </c:pt>
                <c:pt idx="20">
                  <c:v>5</c:v>
                </c:pt>
              </c:numCache>
            </c:numRef>
          </c:xVal>
          <c:yVal>
            <c:numRef>
              <c:f>ЛР4!$E$105:$E$125</c:f>
              <c:numCache>
                <c:formatCode>General</c:formatCode>
                <c:ptCount val="21"/>
                <c:pt idx="0">
                  <c:v>2.4667673765103785E-6</c:v>
                </c:pt>
                <c:pt idx="1">
                  <c:v>5.7713513282576327E-6</c:v>
                </c:pt>
                <c:pt idx="2">
                  <c:v>1.3502851718332066E-5</c:v>
                </c:pt>
                <c:pt idx="3">
                  <c:v>3.1591509037356561E-5</c:v>
                </c:pt>
                <c:pt idx="4">
                  <c:v>7.3910809911895093E-5</c:v>
                </c:pt>
                <c:pt idx="5">
                  <c:v>1.7291334484820974E-4</c:v>
                </c:pt>
                <c:pt idx="6">
                  <c:v>4.0449131388504853E-4</c:v>
                </c:pt>
                <c:pt idx="7">
                  <c:v>9.4601199139459713E-4</c:v>
                </c:pt>
                <c:pt idx="8">
                  <c:v>2.2113934374824E-3</c:v>
                </c:pt>
                <c:pt idx="9">
                  <c:v>5.1632805787679599E-3</c:v>
                </c:pt>
                <c:pt idx="10">
                  <c:v>1.2022531007543857E-2</c:v>
                </c:pt>
                <c:pt idx="11">
                  <c:v>2.7816265384937193E-2</c:v>
                </c:pt>
                <c:pt idx="12">
                  <c:v>6.3417997377670635E-2</c:v>
                </c:pt>
                <c:pt idx="13">
                  <c:v>0.13983874186193268</c:v>
                </c:pt>
                <c:pt idx="14">
                  <c:v>0.28667373588941703</c:v>
                </c:pt>
                <c:pt idx="15">
                  <c:v>0.50751879227939134</c:v>
                </c:pt>
                <c:pt idx="16">
                  <c:v>0.69783089848855817</c:v>
                </c:pt>
                <c:pt idx="17">
                  <c:v>0.6830491248056495</c:v>
                </c:pt>
                <c:pt idx="18">
                  <c:v>0.47911236195131673</c:v>
                </c:pt>
                <c:pt idx="19">
                  <c:v>0.26451317517799566</c:v>
                </c:pt>
                <c:pt idx="20">
                  <c:v>0.12750339405977296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112-4C74-9C42-D11CDBA3A3F6}"/>
            </c:ext>
          </c:extLst>
        </c:ser>
        <c:ser>
          <c:idx val="3"/>
          <c:order val="3"/>
          <c:tx>
            <c:strRef>
              <c:f>ЛР4!$F$104</c:f>
              <c:strCache>
                <c:ptCount val="1"/>
                <c:pt idx="0">
                  <c:v>8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ЛР4!$B$105:$B$125</c:f>
              <c:numCache>
                <c:formatCode>General</c:formatCode>
                <c:ptCount val="21"/>
                <c:pt idx="0">
                  <c:v>-5</c:v>
                </c:pt>
                <c:pt idx="1">
                  <c:v>-4.5</c:v>
                </c:pt>
                <c:pt idx="2">
                  <c:v>-4</c:v>
                </c:pt>
                <c:pt idx="3">
                  <c:v>-3.5</c:v>
                </c:pt>
                <c:pt idx="4">
                  <c:v>-3</c:v>
                </c:pt>
                <c:pt idx="5">
                  <c:v>-2.5</c:v>
                </c:pt>
                <c:pt idx="6">
                  <c:v>-2</c:v>
                </c:pt>
                <c:pt idx="7">
                  <c:v>-1.5</c:v>
                </c:pt>
                <c:pt idx="8">
                  <c:v>-1</c:v>
                </c:pt>
                <c:pt idx="9">
                  <c:v>-0.5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2.5</c:v>
                </c:pt>
                <c:pt idx="16">
                  <c:v>3</c:v>
                </c:pt>
                <c:pt idx="17">
                  <c:v>3.5</c:v>
                </c:pt>
                <c:pt idx="18">
                  <c:v>4</c:v>
                </c:pt>
                <c:pt idx="19">
                  <c:v>4.5</c:v>
                </c:pt>
                <c:pt idx="20">
                  <c:v>5</c:v>
                </c:pt>
              </c:numCache>
            </c:numRef>
          </c:xVal>
          <c:yVal>
            <c:numRef>
              <c:f>ЛР4!$F$105:$F$125</c:f>
              <c:numCache>
                <c:formatCode>General</c:formatCode>
                <c:ptCount val="21"/>
                <c:pt idx="0">
                  <c:v>8.8133837208295049E-6</c:v>
                </c:pt>
                <c:pt idx="1">
                  <c:v>2.0620036993973439E-5</c:v>
                </c:pt>
                <c:pt idx="2">
                  <c:v>4.8242682389804991E-5</c:v>
                </c:pt>
                <c:pt idx="3">
                  <c:v>1.1286579187691808E-4</c:v>
                </c:pt>
                <c:pt idx="4">
                  <c:v>2.6403846468991808E-4</c:v>
                </c:pt>
                <c:pt idx="5">
                  <c:v>6.176055573561401E-4</c:v>
                </c:pt>
                <c:pt idx="6">
                  <c:v>1.4441517151679685E-3</c:v>
                </c:pt>
                <c:pt idx="7">
                  <c:v>3.3742835459952027E-3</c:v>
                </c:pt>
                <c:pt idx="8">
                  <c:v>7.8699644009770434E-3</c:v>
                </c:pt>
                <c:pt idx="9">
                  <c:v>1.8278961162330753E-2</c:v>
                </c:pt>
                <c:pt idx="10">
                  <c:v>4.2046166425842503E-2</c:v>
                </c:pt>
                <c:pt idx="11">
                  <c:v>9.4593578250974822E-2</c:v>
                </c:pt>
                <c:pt idx="12">
                  <c:v>0.20251562542653867</c:v>
                </c:pt>
                <c:pt idx="13">
                  <c:v>0.39046216961454866</c:v>
                </c:pt>
                <c:pt idx="14">
                  <c:v>0.61808402212566349</c:v>
                </c:pt>
                <c:pt idx="15">
                  <c:v>0.72205741695186232</c:v>
                </c:pt>
                <c:pt idx="16">
                  <c:v>0.59401852709761016</c:v>
                </c:pt>
                <c:pt idx="17">
                  <c:v>0.36463907327141248</c:v>
                </c:pt>
                <c:pt idx="18">
                  <c:v>0.18607395648201969</c:v>
                </c:pt>
                <c:pt idx="19">
                  <c:v>8.6225576683170685E-2</c:v>
                </c:pt>
                <c:pt idx="20">
                  <c:v>3.8188465822395851E-2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112-4C74-9C42-D11CDBA3A3F6}"/>
            </c:ext>
          </c:extLst>
        </c:ser>
        <c:ser>
          <c:idx val="4"/>
          <c:order val="4"/>
          <c:tx>
            <c:strRef>
              <c:f>ЛР4!$G$104</c:f>
              <c:strCache>
                <c:ptCount val="1"/>
                <c:pt idx="0">
                  <c:v>9, 10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ЛР4!$B$105:$B$125</c:f>
              <c:numCache>
                <c:formatCode>General</c:formatCode>
                <c:ptCount val="21"/>
                <c:pt idx="0">
                  <c:v>-5</c:v>
                </c:pt>
                <c:pt idx="1">
                  <c:v>-4.5</c:v>
                </c:pt>
                <c:pt idx="2">
                  <c:v>-4</c:v>
                </c:pt>
                <c:pt idx="3">
                  <c:v>-3.5</c:v>
                </c:pt>
                <c:pt idx="4">
                  <c:v>-3</c:v>
                </c:pt>
                <c:pt idx="5">
                  <c:v>-2.5</c:v>
                </c:pt>
                <c:pt idx="6">
                  <c:v>-2</c:v>
                </c:pt>
                <c:pt idx="7">
                  <c:v>-1.5</c:v>
                </c:pt>
                <c:pt idx="8">
                  <c:v>-1</c:v>
                </c:pt>
                <c:pt idx="9">
                  <c:v>-0.5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2.5</c:v>
                </c:pt>
                <c:pt idx="16">
                  <c:v>3</c:v>
                </c:pt>
                <c:pt idx="17">
                  <c:v>3.5</c:v>
                </c:pt>
                <c:pt idx="18">
                  <c:v>4</c:v>
                </c:pt>
                <c:pt idx="19">
                  <c:v>4.5</c:v>
                </c:pt>
                <c:pt idx="20">
                  <c:v>5</c:v>
                </c:pt>
              </c:numCache>
            </c:numRef>
          </c:xVal>
          <c:yVal>
            <c:numRef>
              <c:f>ЛР4!$G$105:$G$125</c:f>
              <c:numCache>
                <c:formatCode>General</c:formatCode>
                <c:ptCount val="21"/>
                <c:pt idx="0">
                  <c:v>3.3283273681471786E-5</c:v>
                </c:pt>
                <c:pt idx="1">
                  <c:v>7.7868703678527781E-5</c:v>
                </c:pt>
                <c:pt idx="2">
                  <c:v>1.8217211557439375E-4</c:v>
                </c:pt>
                <c:pt idx="3">
                  <c:v>4.2614643718991835E-4</c:v>
                </c:pt>
                <c:pt idx="4">
                  <c:v>9.9663832473914616E-4</c:v>
                </c:pt>
                <c:pt idx="5">
                  <c:v>2.3296279613788684E-3</c:v>
                </c:pt>
                <c:pt idx="6">
                  <c:v>5.4387444103295808E-3</c:v>
                </c:pt>
                <c:pt idx="7">
                  <c:v>1.2660701923054317E-2</c:v>
                </c:pt>
                <c:pt idx="8">
                  <c:v>2.9275411596619814E-2</c:v>
                </c:pt>
                <c:pt idx="9">
                  <c:v>6.6653837781816341E-2</c:v>
                </c:pt>
                <c:pt idx="10">
                  <c:v>0.1465261907529076</c:v>
                </c:pt>
                <c:pt idx="11">
                  <c:v>0.29844581379163981</c:v>
                </c:pt>
                <c:pt idx="12">
                  <c:v>0.52191666271163117</c:v>
                </c:pt>
                <c:pt idx="13">
                  <c:v>0.7041259502111602</c:v>
                </c:pt>
                <c:pt idx="14">
                  <c:v>0.67434106543905825</c:v>
                </c:pt>
                <c:pt idx="15">
                  <c:v>0.46461548455878526</c:v>
                </c:pt>
                <c:pt idx="16">
                  <c:v>0.25368943379100567</c:v>
                </c:pt>
                <c:pt idx="17">
                  <c:v>0.12159349208543513</c:v>
                </c:pt>
                <c:pt idx="18">
                  <c:v>5.4692645206809734E-2</c:v>
                </c:pt>
                <c:pt idx="19">
                  <c:v>2.3901728567033528E-2</c:v>
                </c:pt>
                <c:pt idx="20">
                  <c:v>1.0314229385237912E-2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112-4C74-9C42-D11CDBA3A3F6}"/>
            </c:ext>
          </c:extLst>
        </c:ser>
        <c:ser>
          <c:idx val="5"/>
          <c:order val="5"/>
          <c:tx>
            <c:strRef>
              <c:f>ЛР4!$H$104</c:f>
              <c:strCache>
                <c:ptCount val="1"/>
                <c:pt idx="0">
                  <c:v>11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ЛР4!$B$105:$B$125</c:f>
              <c:numCache>
                <c:formatCode>General</c:formatCode>
                <c:ptCount val="21"/>
                <c:pt idx="0">
                  <c:v>-5</c:v>
                </c:pt>
                <c:pt idx="1">
                  <c:v>-4.5</c:v>
                </c:pt>
                <c:pt idx="2">
                  <c:v>-4</c:v>
                </c:pt>
                <c:pt idx="3">
                  <c:v>-3.5</c:v>
                </c:pt>
                <c:pt idx="4">
                  <c:v>-3</c:v>
                </c:pt>
                <c:pt idx="5">
                  <c:v>-2.5</c:v>
                </c:pt>
                <c:pt idx="6">
                  <c:v>-2</c:v>
                </c:pt>
                <c:pt idx="7">
                  <c:v>-1.5</c:v>
                </c:pt>
                <c:pt idx="8">
                  <c:v>-1</c:v>
                </c:pt>
                <c:pt idx="9">
                  <c:v>-0.5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2.5</c:v>
                </c:pt>
                <c:pt idx="16">
                  <c:v>3</c:v>
                </c:pt>
                <c:pt idx="17">
                  <c:v>3.5</c:v>
                </c:pt>
                <c:pt idx="18">
                  <c:v>4</c:v>
                </c:pt>
                <c:pt idx="19">
                  <c:v>4.5</c:v>
                </c:pt>
                <c:pt idx="20">
                  <c:v>5</c:v>
                </c:pt>
              </c:numCache>
            </c:numRef>
          </c:xVal>
          <c:yVal>
            <c:numRef>
              <c:f>ЛР4!$H$105:$H$125</c:f>
              <c:numCache>
                <c:formatCode>General</c:formatCode>
                <c:ptCount val="21"/>
                <c:pt idx="0">
                  <c:v>1.9183179408605757E-4</c:v>
                </c:pt>
                <c:pt idx="1">
                  <c:v>4.4873883806826324E-4</c:v>
                </c:pt>
                <c:pt idx="2">
                  <c:v>1.0494537009192787E-3</c:v>
                </c:pt>
                <c:pt idx="3">
                  <c:v>2.4529630151808712E-3</c:v>
                </c:pt>
                <c:pt idx="4">
                  <c:v>5.7260270335670093E-3</c:v>
                </c:pt>
                <c:pt idx="5">
                  <c:v>1.3325904919967137E-2</c:v>
                </c:pt>
                <c:pt idx="6">
                  <c:v>3.0794509353763429E-2</c:v>
                </c:pt>
                <c:pt idx="7">
                  <c:v>7.0013106675010942E-2</c:v>
                </c:pt>
                <c:pt idx="8">
                  <c:v>0.15342378998288214</c:v>
                </c:pt>
                <c:pt idx="9">
                  <c:v>0.31041085387744632</c:v>
                </c:pt>
                <c:pt idx="10">
                  <c:v>0.53606113828406032</c:v>
                </c:pt>
                <c:pt idx="11">
                  <c:v>0.70948932281519539</c:v>
                </c:pt>
                <c:pt idx="12">
                  <c:v>0.66499184676328393</c:v>
                </c:pt>
                <c:pt idx="13">
                  <c:v>0.45029972281736125</c:v>
                </c:pt>
                <c:pt idx="14">
                  <c:v>0.24329024310583791</c:v>
                </c:pt>
                <c:pt idx="15">
                  <c:v>0.1159834584293344</c:v>
                </c:pt>
                <c:pt idx="16">
                  <c:v>5.2039350761951507E-2</c:v>
                </c:pt>
                <c:pt idx="17">
                  <c:v>2.2717085749818733E-2</c:v>
                </c:pt>
                <c:pt idx="18">
                  <c:v>9.798326063637449E-3</c:v>
                </c:pt>
                <c:pt idx="19">
                  <c:v>4.2043143613912882E-3</c:v>
                </c:pt>
                <c:pt idx="20">
                  <c:v>1.7999885875002021E-3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112-4C74-9C42-D11CDBA3A3F6}"/>
            </c:ext>
          </c:extLst>
        </c:ser>
        <c:ser>
          <c:idx val="6"/>
          <c:order val="6"/>
          <c:tx>
            <c:strRef>
              <c:f>ЛР4!$I$104</c:f>
              <c:strCache>
                <c:ptCount val="1"/>
                <c:pt idx="0">
                  <c:v>12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ЛР4!$B$105:$B$125</c:f>
              <c:numCache>
                <c:formatCode>General</c:formatCode>
                <c:ptCount val="21"/>
                <c:pt idx="0">
                  <c:v>-5</c:v>
                </c:pt>
                <c:pt idx="1">
                  <c:v>-4.5</c:v>
                </c:pt>
                <c:pt idx="2">
                  <c:v>-4</c:v>
                </c:pt>
                <c:pt idx="3">
                  <c:v>-3.5</c:v>
                </c:pt>
                <c:pt idx="4">
                  <c:v>-3</c:v>
                </c:pt>
                <c:pt idx="5">
                  <c:v>-2.5</c:v>
                </c:pt>
                <c:pt idx="6">
                  <c:v>-2</c:v>
                </c:pt>
                <c:pt idx="7">
                  <c:v>-1.5</c:v>
                </c:pt>
                <c:pt idx="8">
                  <c:v>-1</c:v>
                </c:pt>
                <c:pt idx="9">
                  <c:v>-0.5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2.5</c:v>
                </c:pt>
                <c:pt idx="16">
                  <c:v>3</c:v>
                </c:pt>
                <c:pt idx="17">
                  <c:v>3.5</c:v>
                </c:pt>
                <c:pt idx="18">
                  <c:v>4</c:v>
                </c:pt>
                <c:pt idx="19">
                  <c:v>4.5</c:v>
                </c:pt>
                <c:pt idx="20">
                  <c:v>5</c:v>
                </c:pt>
              </c:numCache>
            </c:numRef>
          </c:xVal>
          <c:yVal>
            <c:numRef>
              <c:f>ЛР4!$I$105:$I$125</c:f>
              <c:numCache>
                <c:formatCode>General</c:formatCode>
                <c:ptCount val="21"/>
                <c:pt idx="0">
                  <c:v>1.8241666442806465E-3</c:v>
                </c:pt>
                <c:pt idx="1">
                  <c:v>4.2606925915588791E-3</c:v>
                </c:pt>
                <c:pt idx="2">
                  <c:v>9.9291983313352806E-3</c:v>
                </c:pt>
                <c:pt idx="3">
                  <c:v>2.3017709312007327E-2</c:v>
                </c:pt>
                <c:pt idx="4">
                  <c:v>5.2713232796935738E-2</c:v>
                </c:pt>
                <c:pt idx="5">
                  <c:v>0.1174110325544629</c:v>
                </c:pt>
                <c:pt idx="6">
                  <c:v>0.24594805399498942</c:v>
                </c:pt>
                <c:pt idx="7">
                  <c:v>0.45399476812777123</c:v>
                </c:pt>
                <c:pt idx="8">
                  <c:v>0.66747557557638593</c:v>
                </c:pt>
                <c:pt idx="9">
                  <c:v>0.70818749054667274</c:v>
                </c:pt>
                <c:pt idx="10">
                  <c:v>0.53241789119223537</c:v>
                </c:pt>
                <c:pt idx="11">
                  <c:v>0.30728881509217598</c:v>
                </c:pt>
                <c:pt idx="12">
                  <c:v>0.1516140059733351</c:v>
                </c:pt>
                <c:pt idx="13">
                  <c:v>6.9129548761186821E-2</c:v>
                </c:pt>
                <c:pt idx="14">
                  <c:v>3.0394529261377496E-2</c:v>
                </c:pt>
                <c:pt idx="15">
                  <c:v>1.3150675796914023E-2</c:v>
                </c:pt>
                <c:pt idx="16">
                  <c:v>5.6503355468788558E-3</c:v>
                </c:pt>
                <c:pt idx="17">
                  <c:v>2.4204646996491149E-3</c:v>
                </c:pt>
                <c:pt idx="18">
                  <c:v>1.0355365487569274E-3</c:v>
                </c:pt>
                <c:pt idx="19">
                  <c:v>4.4278552000993801E-4</c:v>
                </c:pt>
                <c:pt idx="20">
                  <c:v>1.8928635776074254E-4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112-4C74-9C42-D11CDBA3A3F6}"/>
            </c:ext>
          </c:extLst>
        </c:ser>
        <c:ser>
          <c:idx val="7"/>
          <c:order val="7"/>
          <c:tx>
            <c:strRef>
              <c:f>ЛР4!$J$104</c:f>
              <c:strCache>
                <c:ptCount val="1"/>
                <c:pt idx="0">
                  <c:v>13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ЛР4!$B$105:$B$125</c:f>
              <c:numCache>
                <c:formatCode>General</c:formatCode>
                <c:ptCount val="21"/>
                <c:pt idx="0">
                  <c:v>-5</c:v>
                </c:pt>
                <c:pt idx="1">
                  <c:v>-4.5</c:v>
                </c:pt>
                <c:pt idx="2">
                  <c:v>-4</c:v>
                </c:pt>
                <c:pt idx="3">
                  <c:v>-3.5</c:v>
                </c:pt>
                <c:pt idx="4">
                  <c:v>-3</c:v>
                </c:pt>
                <c:pt idx="5">
                  <c:v>-2.5</c:v>
                </c:pt>
                <c:pt idx="6">
                  <c:v>-2</c:v>
                </c:pt>
                <c:pt idx="7">
                  <c:v>-1.5</c:v>
                </c:pt>
                <c:pt idx="8">
                  <c:v>-1</c:v>
                </c:pt>
                <c:pt idx="9">
                  <c:v>-0.5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2.5</c:v>
                </c:pt>
                <c:pt idx="16">
                  <c:v>3</c:v>
                </c:pt>
                <c:pt idx="17">
                  <c:v>3.5</c:v>
                </c:pt>
                <c:pt idx="18">
                  <c:v>4</c:v>
                </c:pt>
                <c:pt idx="19">
                  <c:v>4.5</c:v>
                </c:pt>
                <c:pt idx="20">
                  <c:v>5</c:v>
                </c:pt>
              </c:numCache>
            </c:numRef>
          </c:xVal>
          <c:yVal>
            <c:numRef>
              <c:f>ЛР4!$J$105:$J$125</c:f>
              <c:numCache>
                <c:formatCode>General</c:formatCode>
                <c:ptCount val="21"/>
                <c:pt idx="0">
                  <c:v>2.977547774565274E-3</c:v>
                </c:pt>
                <c:pt idx="1">
                  <c:v>6.9471997595273996E-3</c:v>
                </c:pt>
                <c:pt idx="2">
                  <c:v>1.6149560229163636E-2</c:v>
                </c:pt>
                <c:pt idx="3">
                  <c:v>3.7221720773326701E-2</c:v>
                </c:pt>
                <c:pt idx="4">
                  <c:v>8.4118825097805189E-2</c:v>
                </c:pt>
                <c:pt idx="5">
                  <c:v>0.18189069899737165</c:v>
                </c:pt>
                <c:pt idx="6">
                  <c:v>0.35791130873520666</c:v>
                </c:pt>
                <c:pt idx="7">
                  <c:v>0.58737415352890321</c:v>
                </c:pt>
                <c:pt idx="8">
                  <c:v>0.72146187627538017</c:v>
                </c:pt>
                <c:pt idx="9">
                  <c:v>0.62421069484940317</c:v>
                </c:pt>
                <c:pt idx="10">
                  <c:v>0.39745882671582528</c:v>
                </c:pt>
                <c:pt idx="11">
                  <c:v>0.20708130872335367</c:v>
                </c:pt>
                <c:pt idx="12">
                  <c:v>9.6942650477195649E-2</c:v>
                </c:pt>
                <c:pt idx="13">
                  <c:v>4.3134262886777748E-2</c:v>
                </c:pt>
                <c:pt idx="14">
                  <c:v>1.8760403735024481E-2</c:v>
                </c:pt>
                <c:pt idx="15">
                  <c:v>8.078815381278524E-3</c:v>
                </c:pt>
                <c:pt idx="16">
                  <c:v>3.464118090713376E-3</c:v>
                </c:pt>
                <c:pt idx="17">
                  <c:v>1.4826527301869572E-3</c:v>
                </c:pt>
                <c:pt idx="18">
                  <c:v>6.340805778668301E-4</c:v>
                </c:pt>
                <c:pt idx="19">
                  <c:v>2.7108362912589453E-4</c:v>
                </c:pt>
                <c:pt idx="20">
                  <c:v>1.1587763902709094E-4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112-4C74-9C42-D11CDBA3A3F6}"/>
            </c:ext>
          </c:extLst>
        </c:ser>
        <c:ser>
          <c:idx val="8"/>
          <c:order val="8"/>
          <c:tx>
            <c:strRef>
              <c:f>ЛР4!$K$104</c:f>
              <c:strCache>
                <c:ptCount val="1"/>
                <c:pt idx="0">
                  <c:v>14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ЛР4!$B$105:$B$125</c:f>
              <c:numCache>
                <c:formatCode>General</c:formatCode>
                <c:ptCount val="21"/>
                <c:pt idx="0">
                  <c:v>-5</c:v>
                </c:pt>
                <c:pt idx="1">
                  <c:v>-4.5</c:v>
                </c:pt>
                <c:pt idx="2">
                  <c:v>-4</c:v>
                </c:pt>
                <c:pt idx="3">
                  <c:v>-3.5</c:v>
                </c:pt>
                <c:pt idx="4">
                  <c:v>-3</c:v>
                </c:pt>
                <c:pt idx="5">
                  <c:v>-2.5</c:v>
                </c:pt>
                <c:pt idx="6">
                  <c:v>-2</c:v>
                </c:pt>
                <c:pt idx="7">
                  <c:v>-1.5</c:v>
                </c:pt>
                <c:pt idx="8">
                  <c:v>-1</c:v>
                </c:pt>
                <c:pt idx="9">
                  <c:v>-0.5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2.5</c:v>
                </c:pt>
                <c:pt idx="16">
                  <c:v>3</c:v>
                </c:pt>
                <c:pt idx="17">
                  <c:v>3.5</c:v>
                </c:pt>
                <c:pt idx="18">
                  <c:v>4</c:v>
                </c:pt>
                <c:pt idx="19">
                  <c:v>4.5</c:v>
                </c:pt>
                <c:pt idx="20">
                  <c:v>5</c:v>
                </c:pt>
              </c:numCache>
            </c:numRef>
          </c:xVal>
          <c:yVal>
            <c:numRef>
              <c:f>ЛР4!$K$105:$K$125</c:f>
              <c:numCache>
                <c:formatCode>General</c:formatCode>
                <c:ptCount val="21"/>
                <c:pt idx="0">
                  <c:v>5.2634590025705591E-3</c:v>
                </c:pt>
                <c:pt idx="1">
                  <c:v>1.2254653643150003E-2</c:v>
                </c:pt>
                <c:pt idx="2">
                  <c:v>2.8347204140354892E-2</c:v>
                </c:pt>
                <c:pt idx="3">
                  <c:v>6.4596458939431931E-2</c:v>
                </c:pt>
                <c:pt idx="4">
                  <c:v>0.14227917190686054</c:v>
                </c:pt>
                <c:pt idx="5">
                  <c:v>0.29098931815053464</c:v>
                </c:pt>
                <c:pt idx="6">
                  <c:v>0.51285254346441211</c:v>
                </c:pt>
                <c:pt idx="7">
                  <c:v>0.70025921575524219</c:v>
                </c:pt>
                <c:pt idx="8">
                  <c:v>0.6799181243332193</c:v>
                </c:pt>
                <c:pt idx="9">
                  <c:v>0.47375014364464291</c:v>
                </c:pt>
                <c:pt idx="10">
                  <c:v>0.26047378362910079</c:v>
                </c:pt>
                <c:pt idx="11">
                  <c:v>0.12528924009450021</c:v>
                </c:pt>
                <c:pt idx="12">
                  <c:v>5.644808169566598E-2</c:v>
                </c:pt>
                <c:pt idx="13">
                  <c:v>2.4686957426097549E-2</c:v>
                </c:pt>
                <c:pt idx="14">
                  <c:v>1.0656465307023119E-2</c:v>
                </c:pt>
                <c:pt idx="15">
                  <c:v>4.5740984314450867E-3</c:v>
                </c:pt>
                <c:pt idx="16">
                  <c:v>1.9585919377190066E-3</c:v>
                </c:pt>
                <c:pt idx="17">
                  <c:v>8.3778195495223882E-4</c:v>
                </c:pt>
                <c:pt idx="18">
                  <c:v>3.5819945454042241E-4</c:v>
                </c:pt>
                <c:pt idx="19">
                  <c:v>1.5312153109381114E-4</c:v>
                </c:pt>
                <c:pt idx="20">
                  <c:v>6.5450400133207118E-5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112-4C74-9C42-D11CDBA3A3F6}"/>
            </c:ext>
          </c:extLst>
        </c:ser>
        <c:ser>
          <c:idx val="9"/>
          <c:order val="9"/>
          <c:tx>
            <c:strRef>
              <c:f>ЛР4!$L$104</c:f>
              <c:strCache>
                <c:ptCount val="1"/>
                <c:pt idx="0">
                  <c:v>∑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ЛР4!$B$105:$B$125</c:f>
              <c:numCache>
                <c:formatCode>General</c:formatCode>
                <c:ptCount val="21"/>
                <c:pt idx="0">
                  <c:v>-5</c:v>
                </c:pt>
                <c:pt idx="1">
                  <c:v>-4.5</c:v>
                </c:pt>
                <c:pt idx="2">
                  <c:v>-4</c:v>
                </c:pt>
                <c:pt idx="3">
                  <c:v>-3.5</c:v>
                </c:pt>
                <c:pt idx="4">
                  <c:v>-3</c:v>
                </c:pt>
                <c:pt idx="5">
                  <c:v>-2.5</c:v>
                </c:pt>
                <c:pt idx="6">
                  <c:v>-2</c:v>
                </c:pt>
                <c:pt idx="7">
                  <c:v>-1.5</c:v>
                </c:pt>
                <c:pt idx="8">
                  <c:v>-1</c:v>
                </c:pt>
                <c:pt idx="9">
                  <c:v>-0.5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2.5</c:v>
                </c:pt>
                <c:pt idx="16">
                  <c:v>3</c:v>
                </c:pt>
                <c:pt idx="17">
                  <c:v>3.5</c:v>
                </c:pt>
                <c:pt idx="18">
                  <c:v>4</c:v>
                </c:pt>
                <c:pt idx="19">
                  <c:v>4.5</c:v>
                </c:pt>
                <c:pt idx="20">
                  <c:v>5</c:v>
                </c:pt>
              </c:numCache>
            </c:numRef>
          </c:xVal>
          <c:yVal>
            <c:numRef>
              <c:f>ЛР4!$L$105:$L$125</c:f>
              <c:numCache>
                <c:formatCode>General</c:formatCode>
                <c:ptCount val="21"/>
                <c:pt idx="0">
                  <c:v>1.030273161368651E-2</c:v>
                </c:pt>
                <c:pt idx="1">
                  <c:v>2.4018265869287753E-2</c:v>
                </c:pt>
                <c:pt idx="2">
                  <c:v>5.5725700090411445E-2</c:v>
                </c:pt>
                <c:pt idx="3">
                  <c:v>0.1278743499986143</c:v>
                </c:pt>
                <c:pt idx="4">
                  <c:v>0.28620669130897869</c:v>
                </c:pt>
                <c:pt idx="5">
                  <c:v>0.60681862899521721</c:v>
                </c:pt>
                <c:pt idx="6">
                  <c:v>1.1549845383279329</c:v>
                </c:pt>
                <c:pt idx="7">
                  <c:v>1.8290684388391827</c:v>
                </c:pt>
                <c:pt idx="8">
                  <c:v>2.2626797730052282</c:v>
                </c:pt>
                <c:pt idx="9">
                  <c:v>2.2090953280000631</c:v>
                </c:pt>
                <c:pt idx="10">
                  <c:v>1.9327062553784278</c:v>
                </c:pt>
                <c:pt idx="11">
                  <c:v>1.7832897537557091</c:v>
                </c:pt>
                <c:pt idx="12">
                  <c:v>1.7886595270610677</c:v>
                </c:pt>
                <c:pt idx="13">
                  <c:v>1.8923230063068652</c:v>
                </c:pt>
                <c:pt idx="14">
                  <c:v>2.0400072204762871</c:v>
                </c:pt>
                <c:pt idx="15">
                  <c:v>2.1690956858770685</c:v>
                </c:pt>
                <c:pt idx="16">
                  <c:v>2.2371938234840818</c:v>
                </c:pt>
                <c:pt idx="17">
                  <c:v>2.1809826394369884</c:v>
                </c:pt>
                <c:pt idx="18">
                  <c:v>1.9524746071821877</c:v>
                </c:pt>
                <c:pt idx="19">
                  <c:v>1.5901762023074737</c:v>
                </c:pt>
                <c:pt idx="20">
                  <c:v>1.1363736249963914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112-4C74-9C42-D11CDBA3A3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6435160"/>
        <c:axId val="416439752"/>
      </c:scatterChart>
      <c:valAx>
        <c:axId val="416435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6439752"/>
        <c:crosses val="autoZero"/>
        <c:crossBetween val="midCat"/>
      </c:valAx>
      <c:valAx>
        <c:axId val="416439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64351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4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18</xdr:col>
      <xdr:colOff>590550</xdr:colOff>
      <xdr:row>1</xdr:row>
      <xdr:rowOff>152400</xdr:rowOff>
    </xdr:from>
    <xdr:ext cx="2771775" cy="436786"/>
    <xdr:sp macro="" textlink="">
      <xdr:nvSpPr>
        <xdr:cNvPr id="2" name="TextBox 1"/>
        <xdr:cNvSpPr txBox="1"/>
      </xdr:nvSpPr>
      <xdr:spPr>
        <a:xfrm>
          <a:off x="11563350" y="342900"/>
          <a:ext cx="277177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1100"/>
            <a:t>Удалены столбцы 3, 4(единичные), 14, 16, 18(нулевые)</a:t>
          </a:r>
        </a:p>
      </xdr:txBody>
    </xdr:sp>
    <xdr:clientData/>
  </xdr:oneCellAnchor>
  <xdr:twoCellAnchor>
    <xdr:from>
      <xdr:col>18</xdr:col>
      <xdr:colOff>469107</xdr:colOff>
      <xdr:row>14</xdr:row>
      <xdr:rowOff>119062</xdr:rowOff>
    </xdr:from>
    <xdr:to>
      <xdr:col>26</xdr:col>
      <xdr:colOff>164307</xdr:colOff>
      <xdr:row>29</xdr:row>
      <xdr:rowOff>4762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600075</xdr:colOff>
      <xdr:row>36</xdr:row>
      <xdr:rowOff>4762</xdr:rowOff>
    </xdr:from>
    <xdr:to>
      <xdr:col>12</xdr:col>
      <xdr:colOff>295275</xdr:colOff>
      <xdr:row>50</xdr:row>
      <xdr:rowOff>80962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342900</xdr:colOff>
      <xdr:row>35</xdr:row>
      <xdr:rowOff>185737</xdr:rowOff>
    </xdr:from>
    <xdr:to>
      <xdr:col>20</xdr:col>
      <xdr:colOff>38100</xdr:colOff>
      <xdr:row>50</xdr:row>
      <xdr:rowOff>71437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600075</xdr:colOff>
      <xdr:row>51</xdr:row>
      <xdr:rowOff>14287</xdr:rowOff>
    </xdr:from>
    <xdr:to>
      <xdr:col>12</xdr:col>
      <xdr:colOff>295275</xdr:colOff>
      <xdr:row>65</xdr:row>
      <xdr:rowOff>90487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133350</xdr:colOff>
      <xdr:row>68</xdr:row>
      <xdr:rowOff>0</xdr:rowOff>
    </xdr:from>
    <xdr:to>
      <xdr:col>9</xdr:col>
      <xdr:colOff>38100</xdr:colOff>
      <xdr:row>75</xdr:row>
      <xdr:rowOff>171450</xdr:rowOff>
    </xdr:to>
    <xdr:sp macro="" textlink="">
      <xdr:nvSpPr>
        <xdr:cNvPr id="7" name="TextBox 6"/>
        <xdr:cNvSpPr txBox="1"/>
      </xdr:nvSpPr>
      <xdr:spPr>
        <a:xfrm>
          <a:off x="742950" y="12954000"/>
          <a:ext cx="4781550" cy="1504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   Вывод: в данном случае утроенное стандартное отклонение больше</a:t>
          </a:r>
          <a:r>
            <a:rPr lang="ru-RU" sz="1100" baseline="0"/>
            <a:t> </a:t>
          </a:r>
          <a:r>
            <a:rPr lang="ru-RU" sz="1100"/>
            <a:t>среднего арифметического</a:t>
          </a:r>
          <a:r>
            <a:rPr lang="ru-RU" sz="1100" baseline="0"/>
            <a:t> в два раза, соответственно говорить о распределении близкому к нормальному мы не сможем.</a:t>
          </a:r>
        </a:p>
        <a:p>
          <a:r>
            <a:rPr lang="ru-RU" sz="1100" baseline="0"/>
            <a:t>   Сделаем более грубую оценку, получим:</a:t>
          </a:r>
        </a:p>
        <a:p>
          <a:r>
            <a:rPr lang="ru-RU" sz="1100" baseline="0"/>
            <a:t>                                                 3,15</a:t>
          </a:r>
          <a:r>
            <a:rPr lang="en-US" sz="1100" baseline="0"/>
            <a:t> &lt; X &lt; 16,4</a:t>
          </a:r>
          <a:endParaRPr lang="ru-RU" sz="1100" baseline="0"/>
        </a:p>
        <a:p>
          <a:r>
            <a:rPr lang="ru-RU" sz="1100" baseline="0"/>
            <a:t>    Так как все значения тестовых баллов Х укладываются в этот интервал, то в первом приближении можно считать эмпирическое распределение нормальным.</a:t>
          </a:r>
        </a:p>
        <a:p>
          <a:r>
            <a:rPr lang="ru-RU" sz="1100" baseline="0"/>
            <a:t> </a:t>
          </a:r>
          <a:endParaRPr lang="ru-RU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35</xdr:row>
      <xdr:rowOff>23812</xdr:rowOff>
    </xdr:from>
    <xdr:to>
      <xdr:col>1</xdr:col>
      <xdr:colOff>650736</xdr:colOff>
      <xdr:row>35</xdr:row>
      <xdr:rowOff>376237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5319" y="6691312"/>
          <a:ext cx="612636" cy="352425"/>
        </a:xfrm>
        <a:prstGeom prst="rect">
          <a:avLst/>
        </a:prstGeom>
      </xdr:spPr>
    </xdr:pic>
    <xdr:clientData/>
  </xdr:twoCellAnchor>
  <xdr:twoCellAnchor>
    <xdr:from>
      <xdr:col>23</xdr:col>
      <xdr:colOff>607218</xdr:colOff>
      <xdr:row>2</xdr:row>
      <xdr:rowOff>15478</xdr:rowOff>
    </xdr:from>
    <xdr:to>
      <xdr:col>32</xdr:col>
      <xdr:colOff>607218</xdr:colOff>
      <xdr:row>18</xdr:row>
      <xdr:rowOff>178594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23812</xdr:colOff>
      <xdr:row>31</xdr:row>
      <xdr:rowOff>11906</xdr:rowOff>
    </xdr:from>
    <xdr:to>
      <xdr:col>25</xdr:col>
      <xdr:colOff>35718</xdr:colOff>
      <xdr:row>39</xdr:row>
      <xdr:rowOff>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/>
            <xdr:cNvSpPr txBox="1"/>
          </xdr:nvSpPr>
          <xdr:spPr>
            <a:xfrm>
              <a:off x="10525125" y="5917406"/>
              <a:ext cx="4869656" cy="1750219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ru-RU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Выводы: в нашем примере отрицательной корреляцией отличаются задания 2-7. Обращает на себя внимание то, что отрицательная корреляция</a:t>
              </a:r>
              <a:r>
                <a:rPr lang="ru-RU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ru-RU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наблюдается именно с заданием 4. Из этого следует, что проблематичным является задание 4. В пользу этого свидетельствует низкая корреляция с индивидуальными баллами испытуемых (</a:t>
              </a:r>
              <a14:m>
                <m:oMath xmlns:m="http://schemas.openxmlformats.org/officeDocument/2006/math">
                  <m:sSub>
                    <m:sSubPr>
                      <m:ctrlPr>
                        <a:rPr lang="ru-RU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𝑟</m:t>
                      </m:r>
                    </m:e>
                    <m:sub>
                      <m:r>
                        <a:rPr lang="ru-RU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𝑝𝑏</m:t>
                      </m:r>
                    </m:sub>
                  </m:sSub>
                  <m:r>
                    <a:rPr lang="ru-RU" sz="110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  <m:r>
                    <a:rPr lang="ru-RU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−</m:t>
                  </m:r>
                  <m:r>
                    <a:rPr lang="ru-RU" sz="110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0.</m:t>
                  </m:r>
                  <m:r>
                    <a:rPr lang="ru-RU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30</m:t>
                  </m:r>
                  <m:r>
                    <a:rPr lang="ru-RU" sz="110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1</m:t>
                  </m:r>
                </m:oMath>
              </a14:m>
              <a:r>
                <a:rPr lang="ru-RU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). Задание 4 следует удалить из теста. В результате отрицательная корреляция останется так же между 2,3,5,6</a:t>
              </a:r>
              <a:r>
                <a:rPr lang="ru-RU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и 7</a:t>
              </a:r>
              <a:r>
                <a:rPr lang="ru-RU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заданиями. Задание 8 находится под подозрением, но так как у него </a:t>
              </a:r>
              <a14:m>
                <m:oMath xmlns:m="http://schemas.openxmlformats.org/officeDocument/2006/math">
                  <m:sSub>
                    <m:sSubPr>
                      <m:ctrlPr>
                        <a:rPr lang="ru-RU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𝑟</m:t>
                      </m:r>
                    </m:e>
                    <m:sub>
                      <m:r>
                        <a:rPr lang="ru-RU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𝑝𝑏</m:t>
                      </m:r>
                    </m:sub>
                  </m:sSub>
                  <m:r>
                    <a:rPr lang="ru-RU" sz="110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=0.</m:t>
                  </m:r>
                  <m:r>
                    <a:rPr lang="ru-RU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414</m:t>
                  </m:r>
                </m:oMath>
              </a14:m>
              <a:r>
                <a:rPr lang="ru-RU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. Но</a:t>
              </a:r>
              <a:r>
                <a:rPr lang="ru-RU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целесообразнее будет удалить задание 3.</a:t>
              </a:r>
              <a:endParaRPr lang="ru-RU">
                <a:effectLst/>
              </a:endParaRPr>
            </a:p>
            <a:p>
              <a:endParaRPr lang="ru-RU" sz="1100"/>
            </a:p>
          </xdr:txBody>
        </xdr:sp>
      </mc:Choice>
      <mc:Fallback>
        <xdr:sp macro="" textlink="">
          <xdr:nvSpPr>
            <xdr:cNvPr id="4" name="TextBox 3"/>
            <xdr:cNvSpPr txBox="1"/>
          </xdr:nvSpPr>
          <xdr:spPr>
            <a:xfrm>
              <a:off x="10525125" y="5917406"/>
              <a:ext cx="4869656" cy="1750219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ru-RU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Выводы: в нашем примере отрицательной корреляцией отличаются задания 2-7. Обращает на себя внимание то, что отрицательная корреляция</a:t>
              </a:r>
              <a:r>
                <a:rPr lang="ru-RU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ru-RU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наблюдается именно с заданием 4. Из этого следует, что проблематичным является задание 4. В пользу этого свидетельствует низкая корреляция с индивидуальными баллами испытуемых (</a:t>
              </a:r>
              <a:r>
                <a:rPr lang="en-US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𝑟</a:t>
              </a:r>
              <a:r>
                <a:rPr lang="ru-RU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_𝑝𝑏=</a:t>
              </a:r>
              <a:r>
                <a:rPr lang="ru-RU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ru-RU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0.</a:t>
              </a:r>
              <a:r>
                <a:rPr lang="ru-RU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30</a:t>
              </a:r>
              <a:r>
                <a:rPr lang="ru-RU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ru-RU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). Задание 4 следует удалить из теста. В результате отрицательная корреляция останется так же между 2,3,5,6</a:t>
              </a:r>
              <a:r>
                <a:rPr lang="ru-RU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и 7</a:t>
              </a:r>
              <a:r>
                <a:rPr lang="ru-RU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заданиями. Задание 8 находится под подозрением, но так как у него </a:t>
              </a:r>
              <a:r>
                <a:rPr lang="en-US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𝑟</a:t>
              </a:r>
              <a:r>
                <a:rPr lang="ru-RU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_𝑝𝑏=0.</a:t>
              </a:r>
              <a:r>
                <a:rPr lang="ru-RU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414</a:t>
              </a:r>
              <a:r>
                <a:rPr lang="ru-RU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. Но</a:t>
              </a:r>
              <a:r>
                <a:rPr lang="ru-RU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целесообразнее будет удалить задание 3.</a:t>
              </a:r>
              <a:endParaRPr lang="ru-RU">
                <a:effectLst/>
              </a:endParaRPr>
            </a:p>
            <a:p>
              <a:endParaRPr lang="ru-RU" sz="1100"/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11907</xdr:colOff>
      <xdr:row>58</xdr:row>
      <xdr:rowOff>190499</xdr:rowOff>
    </xdr:from>
    <xdr:to>
      <xdr:col>11</xdr:col>
      <xdr:colOff>11907</xdr:colOff>
      <xdr:row>61</xdr:row>
      <xdr:rowOff>11906</xdr:rowOff>
    </xdr:to>
    <xdr:sp macro="" textlink="">
      <xdr:nvSpPr>
        <xdr:cNvPr id="2" name="TextBox 1"/>
        <xdr:cNvSpPr txBox="1"/>
      </xdr:nvSpPr>
      <xdr:spPr>
        <a:xfrm>
          <a:off x="1833563" y="11334749"/>
          <a:ext cx="4857750" cy="3929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Вывод:</a:t>
          </a:r>
          <a:r>
            <a:rPr lang="ru-RU" sz="1100" baseline="0"/>
            <a:t> </a:t>
          </a:r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хорошая корреляция, значит тест обладает высокой надежностью.</a:t>
          </a:r>
          <a:endParaRPr lang="ru-RU" sz="1100"/>
        </a:p>
      </xdr:txBody>
    </xdr:sp>
    <xdr:clientData/>
  </xdr:twoCellAnchor>
  <xdr:twoCellAnchor>
    <xdr:from>
      <xdr:col>4</xdr:col>
      <xdr:colOff>11906</xdr:colOff>
      <xdr:row>92</xdr:row>
      <xdr:rowOff>1</xdr:rowOff>
    </xdr:from>
    <xdr:to>
      <xdr:col>10</xdr:col>
      <xdr:colOff>-1</xdr:colOff>
      <xdr:row>93</xdr:row>
      <xdr:rowOff>178595</xdr:rowOff>
    </xdr:to>
    <xdr:sp macro="" textlink="">
      <xdr:nvSpPr>
        <xdr:cNvPr id="3" name="TextBox 2"/>
        <xdr:cNvSpPr txBox="1"/>
      </xdr:nvSpPr>
      <xdr:spPr>
        <a:xfrm>
          <a:off x="2440781" y="17621251"/>
          <a:ext cx="3631406" cy="36909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Вывод: тест обладает высокой надежностью.</a:t>
          </a:r>
        </a:p>
        <a:p>
          <a:endParaRPr lang="ru-RU" sz="1100"/>
        </a:p>
      </xdr:txBody>
    </xdr:sp>
    <xdr:clientData/>
  </xdr:twoCellAnchor>
  <xdr:twoCellAnchor>
    <xdr:from>
      <xdr:col>3</xdr:col>
      <xdr:colOff>0</xdr:colOff>
      <xdr:row>112</xdr:row>
      <xdr:rowOff>178594</xdr:rowOff>
    </xdr:from>
    <xdr:to>
      <xdr:col>8</xdr:col>
      <xdr:colOff>595312</xdr:colOff>
      <xdr:row>114</xdr:row>
      <xdr:rowOff>11906</xdr:rowOff>
    </xdr:to>
    <xdr:sp macro="" textlink="">
      <xdr:nvSpPr>
        <xdr:cNvPr id="4" name="TextBox 3"/>
        <xdr:cNvSpPr txBox="1"/>
      </xdr:nvSpPr>
      <xdr:spPr>
        <a:xfrm>
          <a:off x="1821656" y="21609844"/>
          <a:ext cx="3631406" cy="214312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Вывод: тест обладает средней надежностью.</a:t>
          </a:r>
        </a:p>
        <a:p>
          <a:endParaRPr lang="ru-RU" sz="1100"/>
        </a:p>
      </xdr:txBody>
    </xdr:sp>
    <xdr:clientData/>
  </xdr:twoCellAnchor>
  <xdr:twoCellAnchor>
    <xdr:from>
      <xdr:col>2</xdr:col>
      <xdr:colOff>595312</xdr:colOff>
      <xdr:row>118</xdr:row>
      <xdr:rowOff>0</xdr:rowOff>
    </xdr:from>
    <xdr:to>
      <xdr:col>9</xdr:col>
      <xdr:colOff>0</xdr:colOff>
      <xdr:row>120</xdr:row>
      <xdr:rowOff>178593</xdr:rowOff>
    </xdr:to>
    <xdr:sp macro="" textlink="">
      <xdr:nvSpPr>
        <xdr:cNvPr id="5" name="TextBox 4"/>
        <xdr:cNvSpPr txBox="1"/>
      </xdr:nvSpPr>
      <xdr:spPr>
        <a:xfrm>
          <a:off x="1809750" y="22574250"/>
          <a:ext cx="3655219" cy="55959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Вывод: корреляция в данном тесте средняя, следовательно, тест обладает средней надежностью.</a:t>
          </a:r>
        </a:p>
        <a:p>
          <a:endParaRPr lang="ru-RU" sz="1100"/>
        </a:p>
      </xdr:txBody>
    </xdr:sp>
    <xdr:clientData/>
  </xdr:twoCellAnchor>
  <xdr:twoCellAnchor>
    <xdr:from>
      <xdr:col>3</xdr:col>
      <xdr:colOff>0</xdr:colOff>
      <xdr:row>123</xdr:row>
      <xdr:rowOff>95249</xdr:rowOff>
    </xdr:from>
    <xdr:to>
      <xdr:col>11</xdr:col>
      <xdr:colOff>0</xdr:colOff>
      <xdr:row>125</xdr:row>
      <xdr:rowOff>166686</xdr:rowOff>
    </xdr:to>
    <xdr:sp macro="" textlink="">
      <xdr:nvSpPr>
        <xdr:cNvPr id="6" name="TextBox 5"/>
        <xdr:cNvSpPr txBox="1"/>
      </xdr:nvSpPr>
      <xdr:spPr>
        <a:xfrm>
          <a:off x="1821656" y="23621999"/>
          <a:ext cx="4857750" cy="4524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Вывод: чтобы добиться надежности 0,865 необходимо увеличить тест в 2,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</a:t>
          </a:r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раза.</a:t>
          </a:r>
        </a:p>
        <a:p>
          <a:endParaRPr lang="ru-RU" sz="1100"/>
        </a:p>
      </xdr:txBody>
    </xdr:sp>
    <xdr:clientData/>
  </xdr:twoCellAnchor>
  <xdr:twoCellAnchor>
    <xdr:from>
      <xdr:col>5</xdr:col>
      <xdr:colOff>11906</xdr:colOff>
      <xdr:row>130</xdr:row>
      <xdr:rowOff>3572</xdr:rowOff>
    </xdr:from>
    <xdr:to>
      <xdr:col>12</xdr:col>
      <xdr:colOff>333375</xdr:colOff>
      <xdr:row>144</xdr:row>
      <xdr:rowOff>79772</xdr:rowOff>
    </xdr:to>
    <xdr:graphicFrame macro="">
      <xdr:nvGraphicFramePr>
        <xdr:cNvPr id="11" name="Диаграмма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59531</xdr:colOff>
      <xdr:row>156</xdr:row>
      <xdr:rowOff>154781</xdr:rowOff>
    </xdr:from>
    <xdr:to>
      <xdr:col>17</xdr:col>
      <xdr:colOff>452437</xdr:colOff>
      <xdr:row>177</xdr:row>
      <xdr:rowOff>55959</xdr:rowOff>
    </xdr:to>
    <xdr:graphicFrame macro="">
      <xdr:nvGraphicFramePr>
        <xdr:cNvPr id="8" name="Диаграмма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11905</xdr:colOff>
      <xdr:row>37</xdr:row>
      <xdr:rowOff>0</xdr:rowOff>
    </xdr:from>
    <xdr:to>
      <xdr:col>11</xdr:col>
      <xdr:colOff>595313</xdr:colOff>
      <xdr:row>40</xdr:row>
      <xdr:rowOff>27214</xdr:rowOff>
    </xdr:to>
    <xdr:sp macro="" textlink="">
      <xdr:nvSpPr>
        <xdr:cNvPr id="2" name="TextBox 1"/>
        <xdr:cNvSpPr txBox="1"/>
      </xdr:nvSpPr>
      <xdr:spPr>
        <a:xfrm>
          <a:off x="5590834" y="7062107"/>
          <a:ext cx="3291229" cy="598714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Данный тест не сбалансирован, имеет только</a:t>
          </a:r>
          <a:r>
            <a:rPr lang="ru-RU" sz="1100" baseline="0"/>
            <a:t> </a:t>
          </a:r>
          <a:r>
            <a:rPr lang="ru-RU" sz="1100"/>
            <a:t>положительные значения, значит, тест сложный.</a:t>
          </a:r>
        </a:p>
      </xdr:txBody>
    </xdr:sp>
    <xdr:clientData/>
  </xdr:twoCellAnchor>
  <xdr:twoCellAnchor>
    <xdr:from>
      <xdr:col>12</xdr:col>
      <xdr:colOff>11906</xdr:colOff>
      <xdr:row>46</xdr:row>
      <xdr:rowOff>3571</xdr:rowOff>
    </xdr:from>
    <xdr:to>
      <xdr:col>22</xdr:col>
      <xdr:colOff>23811</xdr:colOff>
      <xdr:row>65</xdr:row>
      <xdr:rowOff>23812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500063</xdr:colOff>
      <xdr:row>75</xdr:row>
      <xdr:rowOff>3572</xdr:rowOff>
    </xdr:from>
    <xdr:to>
      <xdr:col>23</xdr:col>
      <xdr:colOff>0</xdr:colOff>
      <xdr:row>93</xdr:row>
      <xdr:rowOff>0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0</xdr:colOff>
      <xdr:row>102</xdr:row>
      <xdr:rowOff>3570</xdr:rowOff>
    </xdr:from>
    <xdr:to>
      <xdr:col>22</xdr:col>
      <xdr:colOff>-1</xdr:colOff>
      <xdr:row>117</xdr:row>
      <xdr:rowOff>190499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607218</xdr:colOff>
      <xdr:row>118</xdr:row>
      <xdr:rowOff>182164</xdr:rowOff>
    </xdr:from>
    <xdr:to>
      <xdr:col>22</xdr:col>
      <xdr:colOff>23811</xdr:colOff>
      <xdr:row>135</xdr:row>
      <xdr:rowOff>11905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zoomScale="80" zoomScaleNormal="80" workbookViewId="0">
      <selection activeCell="C29" sqref="C29"/>
    </sheetView>
  </sheetViews>
  <sheetFormatPr defaultRowHeight="15" x14ac:dyDescent="0.25"/>
  <cols>
    <col min="2" max="2" width="13.28515625" customWidth="1"/>
  </cols>
  <sheetData>
    <row r="1" spans="1:21" x14ac:dyDescent="0.25">
      <c r="A1" s="77" t="s">
        <v>25</v>
      </c>
      <c r="B1" s="77"/>
      <c r="C1" s="76">
        <v>1</v>
      </c>
      <c r="D1" s="76">
        <v>2</v>
      </c>
      <c r="E1" s="76">
        <v>3</v>
      </c>
      <c r="F1" s="76">
        <v>4</v>
      </c>
      <c r="G1" s="76">
        <v>5</v>
      </c>
      <c r="H1" s="76">
        <v>6</v>
      </c>
      <c r="I1" s="76">
        <v>7</v>
      </c>
      <c r="J1" s="76">
        <v>8</v>
      </c>
      <c r="K1" s="76">
        <v>9</v>
      </c>
      <c r="L1" s="76">
        <v>10</v>
      </c>
      <c r="M1" s="76">
        <v>11</v>
      </c>
      <c r="N1" s="76">
        <v>12</v>
      </c>
      <c r="O1" s="76">
        <v>13</v>
      </c>
      <c r="P1" s="76">
        <v>14</v>
      </c>
      <c r="Q1" s="76">
        <v>15</v>
      </c>
      <c r="R1" s="76">
        <v>16</v>
      </c>
      <c r="S1" s="76">
        <v>17</v>
      </c>
      <c r="T1" s="76">
        <v>18</v>
      </c>
      <c r="U1" s="76">
        <v>19</v>
      </c>
    </row>
    <row r="2" spans="1:21" x14ac:dyDescent="0.25">
      <c r="A2" s="77"/>
      <c r="B2" s="77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</row>
    <row r="3" spans="1:21" x14ac:dyDescent="0.25">
      <c r="A3" s="3">
        <v>1</v>
      </c>
      <c r="B3" s="2" t="s">
        <v>0</v>
      </c>
      <c r="C3" s="6">
        <v>1</v>
      </c>
      <c r="D3" s="6">
        <v>1</v>
      </c>
      <c r="E3" s="6">
        <v>1</v>
      </c>
      <c r="F3" s="6">
        <v>1</v>
      </c>
      <c r="G3" s="6">
        <v>1</v>
      </c>
      <c r="H3" s="6">
        <v>1</v>
      </c>
      <c r="I3" s="6">
        <v>1</v>
      </c>
      <c r="J3" s="6">
        <v>1</v>
      </c>
      <c r="K3" s="6">
        <v>1</v>
      </c>
      <c r="L3" s="6">
        <v>1</v>
      </c>
      <c r="M3" s="6">
        <v>1</v>
      </c>
      <c r="N3" s="6">
        <v>1</v>
      </c>
      <c r="O3" s="6">
        <v>1</v>
      </c>
      <c r="P3" s="6">
        <v>0</v>
      </c>
      <c r="Q3" s="6">
        <v>1</v>
      </c>
      <c r="R3" s="6">
        <v>0</v>
      </c>
      <c r="S3" s="6">
        <v>1</v>
      </c>
      <c r="T3" s="6">
        <v>0</v>
      </c>
      <c r="U3" s="6">
        <v>1</v>
      </c>
    </row>
    <row r="4" spans="1:21" x14ac:dyDescent="0.25">
      <c r="A4" s="1">
        <v>2</v>
      </c>
      <c r="B4" s="2" t="s">
        <v>1</v>
      </c>
      <c r="C4" s="7">
        <v>1</v>
      </c>
      <c r="D4" s="7">
        <v>1</v>
      </c>
      <c r="E4" s="7">
        <v>1</v>
      </c>
      <c r="F4" s="7">
        <v>1</v>
      </c>
      <c r="G4" s="7">
        <v>1</v>
      </c>
      <c r="H4" s="7">
        <v>1</v>
      </c>
      <c r="I4" s="7">
        <v>1</v>
      </c>
      <c r="J4" s="7">
        <v>1</v>
      </c>
      <c r="K4" s="7">
        <v>1</v>
      </c>
      <c r="L4" s="7">
        <v>1</v>
      </c>
      <c r="M4" s="7">
        <v>1</v>
      </c>
      <c r="N4" s="7">
        <v>1</v>
      </c>
      <c r="O4" s="7">
        <v>1</v>
      </c>
      <c r="P4" s="7">
        <v>0</v>
      </c>
      <c r="Q4" s="7">
        <v>1</v>
      </c>
      <c r="R4" s="7">
        <v>0</v>
      </c>
      <c r="S4" s="7">
        <v>1</v>
      </c>
      <c r="T4" s="7">
        <v>0</v>
      </c>
      <c r="U4" s="7">
        <v>1</v>
      </c>
    </row>
    <row r="5" spans="1:21" x14ac:dyDescent="0.25">
      <c r="A5" s="1">
        <v>3</v>
      </c>
      <c r="B5" s="2" t="s">
        <v>2</v>
      </c>
      <c r="C5" s="7">
        <v>1</v>
      </c>
      <c r="D5" s="7">
        <v>1</v>
      </c>
      <c r="E5" s="7">
        <v>1</v>
      </c>
      <c r="F5" s="7">
        <v>1</v>
      </c>
      <c r="G5" s="7">
        <v>1</v>
      </c>
      <c r="H5" s="7">
        <v>1</v>
      </c>
      <c r="I5" s="7">
        <v>1</v>
      </c>
      <c r="J5" s="7">
        <v>0</v>
      </c>
      <c r="K5" s="7">
        <v>1</v>
      </c>
      <c r="L5" s="7">
        <v>1</v>
      </c>
      <c r="M5" s="7">
        <v>1</v>
      </c>
      <c r="N5" s="7">
        <v>1</v>
      </c>
      <c r="O5" s="7">
        <v>1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</row>
    <row r="6" spans="1:21" x14ac:dyDescent="0.25">
      <c r="A6" s="1">
        <v>4</v>
      </c>
      <c r="B6" s="2" t="s">
        <v>3</v>
      </c>
      <c r="C6" s="7">
        <v>1</v>
      </c>
      <c r="D6" s="7">
        <v>1</v>
      </c>
      <c r="E6" s="7">
        <v>1</v>
      </c>
      <c r="F6" s="7">
        <v>1</v>
      </c>
      <c r="G6" s="7">
        <v>0</v>
      </c>
      <c r="H6" s="7">
        <v>1</v>
      </c>
      <c r="I6" s="7">
        <v>1</v>
      </c>
      <c r="J6" s="7">
        <v>1</v>
      </c>
      <c r="K6" s="7">
        <v>0</v>
      </c>
      <c r="L6" s="7">
        <v>1</v>
      </c>
      <c r="M6" s="7">
        <v>1</v>
      </c>
      <c r="N6" s="7">
        <v>1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</row>
    <row r="7" spans="1:21" x14ac:dyDescent="0.25">
      <c r="A7" s="1">
        <v>5</v>
      </c>
      <c r="B7" s="2" t="s">
        <v>4</v>
      </c>
      <c r="C7" s="7">
        <v>0</v>
      </c>
      <c r="D7" s="7">
        <v>1</v>
      </c>
      <c r="E7" s="7">
        <v>1</v>
      </c>
      <c r="F7" s="7">
        <v>1</v>
      </c>
      <c r="G7" s="7">
        <v>1</v>
      </c>
      <c r="H7" s="7">
        <v>0</v>
      </c>
      <c r="I7" s="7">
        <v>1</v>
      </c>
      <c r="J7" s="7">
        <v>0</v>
      </c>
      <c r="K7" s="7">
        <v>1</v>
      </c>
      <c r="L7" s="7">
        <v>1</v>
      </c>
      <c r="M7" s="7">
        <v>1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</row>
    <row r="8" spans="1:21" x14ac:dyDescent="0.25">
      <c r="A8" s="1">
        <v>6</v>
      </c>
      <c r="B8" s="2" t="s">
        <v>5</v>
      </c>
      <c r="C8" s="7">
        <v>1</v>
      </c>
      <c r="D8" s="7">
        <v>1</v>
      </c>
      <c r="E8" s="7">
        <v>1</v>
      </c>
      <c r="F8" s="7">
        <v>1</v>
      </c>
      <c r="G8" s="7">
        <v>1</v>
      </c>
      <c r="H8" s="7">
        <v>1</v>
      </c>
      <c r="I8" s="7">
        <v>1</v>
      </c>
      <c r="J8" s="7">
        <v>0</v>
      </c>
      <c r="K8" s="7">
        <v>1</v>
      </c>
      <c r="L8" s="7">
        <v>0</v>
      </c>
      <c r="M8" s="7">
        <v>0</v>
      </c>
      <c r="N8" s="7">
        <v>1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</row>
    <row r="9" spans="1:21" x14ac:dyDescent="0.25">
      <c r="A9" s="1">
        <v>7</v>
      </c>
      <c r="B9" s="2" t="s">
        <v>7</v>
      </c>
      <c r="C9" s="7">
        <v>1</v>
      </c>
      <c r="D9" s="7">
        <v>1</v>
      </c>
      <c r="E9" s="7">
        <v>1</v>
      </c>
      <c r="F9" s="7">
        <v>1</v>
      </c>
      <c r="G9" s="7">
        <v>1</v>
      </c>
      <c r="H9" s="7">
        <v>1</v>
      </c>
      <c r="I9" s="7">
        <v>1</v>
      </c>
      <c r="J9" s="7">
        <v>1</v>
      </c>
      <c r="K9" s="7">
        <v>1</v>
      </c>
      <c r="L9" s="7">
        <v>1</v>
      </c>
      <c r="M9" s="7">
        <v>1</v>
      </c>
      <c r="N9" s="7">
        <v>0</v>
      </c>
      <c r="O9" s="7">
        <v>1</v>
      </c>
      <c r="P9" s="7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</row>
    <row r="10" spans="1:21" x14ac:dyDescent="0.25">
      <c r="A10" s="1">
        <v>8</v>
      </c>
      <c r="B10" s="2" t="s">
        <v>9</v>
      </c>
      <c r="C10" s="7">
        <v>1</v>
      </c>
      <c r="D10" s="7">
        <v>0</v>
      </c>
      <c r="E10" s="7">
        <v>1</v>
      </c>
      <c r="F10" s="7">
        <v>1</v>
      </c>
      <c r="G10" s="7">
        <v>1</v>
      </c>
      <c r="H10" s="7">
        <v>1</v>
      </c>
      <c r="I10" s="7">
        <v>1</v>
      </c>
      <c r="J10" s="7">
        <v>0</v>
      </c>
      <c r="K10" s="7">
        <v>1</v>
      </c>
      <c r="L10" s="7">
        <v>1</v>
      </c>
      <c r="M10" s="7">
        <v>0</v>
      </c>
      <c r="N10" s="7">
        <v>1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</row>
    <row r="11" spans="1:21" x14ac:dyDescent="0.25">
      <c r="A11" s="1">
        <v>9</v>
      </c>
      <c r="B11" s="2" t="s">
        <v>8</v>
      </c>
      <c r="C11" s="7">
        <v>1</v>
      </c>
      <c r="D11" s="7">
        <v>0</v>
      </c>
      <c r="E11" s="7">
        <v>1</v>
      </c>
      <c r="F11" s="7">
        <v>1</v>
      </c>
      <c r="G11" s="7">
        <v>1</v>
      </c>
      <c r="H11" s="7">
        <v>1</v>
      </c>
      <c r="I11" s="7">
        <v>1</v>
      </c>
      <c r="J11" s="7">
        <v>1</v>
      </c>
      <c r="K11" s="7">
        <v>1</v>
      </c>
      <c r="L11" s="7">
        <v>1</v>
      </c>
      <c r="M11" s="7">
        <v>1</v>
      </c>
      <c r="N11" s="7">
        <v>0</v>
      </c>
      <c r="O11" s="7">
        <v>1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1</v>
      </c>
    </row>
    <row r="12" spans="1:21" x14ac:dyDescent="0.25">
      <c r="A12" s="1">
        <v>10</v>
      </c>
      <c r="B12" s="2" t="s">
        <v>10</v>
      </c>
      <c r="C12" s="7">
        <v>1</v>
      </c>
      <c r="D12" s="7">
        <v>1</v>
      </c>
      <c r="E12" s="7">
        <v>1</v>
      </c>
      <c r="F12" s="7">
        <v>1</v>
      </c>
      <c r="G12" s="7">
        <v>1</v>
      </c>
      <c r="H12" s="7">
        <v>1</v>
      </c>
      <c r="I12" s="7">
        <v>1</v>
      </c>
      <c r="J12" s="7">
        <v>0</v>
      </c>
      <c r="K12" s="7">
        <v>1</v>
      </c>
      <c r="L12" s="7">
        <v>1</v>
      </c>
      <c r="M12" s="7">
        <v>1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</row>
    <row r="13" spans="1:21" x14ac:dyDescent="0.25">
      <c r="A13" s="1">
        <v>11</v>
      </c>
      <c r="B13" s="2" t="s">
        <v>11</v>
      </c>
      <c r="C13" s="7">
        <v>1</v>
      </c>
      <c r="D13" s="7">
        <v>1</v>
      </c>
      <c r="E13" s="7">
        <v>1</v>
      </c>
      <c r="F13" s="7">
        <v>1</v>
      </c>
      <c r="G13" s="7">
        <v>1</v>
      </c>
      <c r="H13" s="7">
        <v>1</v>
      </c>
      <c r="I13" s="7">
        <v>1</v>
      </c>
      <c r="J13" s="7">
        <v>1</v>
      </c>
      <c r="K13" s="7">
        <v>1</v>
      </c>
      <c r="L13" s="7">
        <v>1</v>
      </c>
      <c r="M13" s="7">
        <v>1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</row>
    <row r="14" spans="1:21" x14ac:dyDescent="0.25">
      <c r="A14" s="1">
        <v>12</v>
      </c>
      <c r="B14" s="2" t="s">
        <v>12</v>
      </c>
      <c r="C14" s="7">
        <v>1</v>
      </c>
      <c r="D14" s="7">
        <v>1</v>
      </c>
      <c r="E14" s="7">
        <v>1</v>
      </c>
      <c r="F14" s="7">
        <v>1</v>
      </c>
      <c r="G14" s="7">
        <v>1</v>
      </c>
      <c r="H14" s="7">
        <v>1</v>
      </c>
      <c r="I14" s="7">
        <v>0</v>
      </c>
      <c r="J14" s="7">
        <v>1</v>
      </c>
      <c r="K14" s="7">
        <v>1</v>
      </c>
      <c r="L14" s="7">
        <v>1</v>
      </c>
      <c r="M14" s="7">
        <v>1</v>
      </c>
      <c r="N14" s="7">
        <v>1</v>
      </c>
      <c r="O14" s="7">
        <v>1</v>
      </c>
      <c r="P14" s="7">
        <v>0</v>
      </c>
      <c r="Q14" s="7">
        <v>1</v>
      </c>
      <c r="R14" s="7">
        <v>0</v>
      </c>
      <c r="S14" s="7">
        <v>1</v>
      </c>
      <c r="T14" s="7">
        <v>0</v>
      </c>
      <c r="U14" s="7">
        <v>1</v>
      </c>
    </row>
    <row r="15" spans="1:21" x14ac:dyDescent="0.25">
      <c r="A15" s="1">
        <v>13</v>
      </c>
      <c r="B15" s="2" t="s">
        <v>13</v>
      </c>
      <c r="C15" s="7">
        <v>1</v>
      </c>
      <c r="D15" s="7">
        <v>1</v>
      </c>
      <c r="E15" s="7">
        <v>1</v>
      </c>
      <c r="F15" s="7">
        <v>1</v>
      </c>
      <c r="G15" s="7">
        <v>1</v>
      </c>
      <c r="H15" s="7">
        <v>1</v>
      </c>
      <c r="I15" s="7">
        <v>1</v>
      </c>
      <c r="J15" s="7">
        <v>1</v>
      </c>
      <c r="K15" s="7">
        <v>0</v>
      </c>
      <c r="L15" s="7">
        <v>0</v>
      </c>
      <c r="M15" s="7">
        <v>1</v>
      </c>
      <c r="N15" s="7">
        <v>1</v>
      </c>
      <c r="O15" s="7">
        <v>1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</row>
    <row r="16" spans="1:21" x14ac:dyDescent="0.25">
      <c r="A16" s="1">
        <v>14</v>
      </c>
      <c r="B16" s="2" t="s">
        <v>14</v>
      </c>
      <c r="C16" s="7">
        <v>1</v>
      </c>
      <c r="D16" s="7">
        <v>1</v>
      </c>
      <c r="E16" s="7">
        <v>1</v>
      </c>
      <c r="F16" s="7">
        <v>1</v>
      </c>
      <c r="G16" s="7">
        <v>1</v>
      </c>
      <c r="H16" s="7">
        <v>1</v>
      </c>
      <c r="I16" s="7">
        <v>1</v>
      </c>
      <c r="J16" s="7">
        <v>1</v>
      </c>
      <c r="K16" s="7">
        <v>1</v>
      </c>
      <c r="L16" s="7">
        <v>1</v>
      </c>
      <c r="M16" s="7">
        <v>1</v>
      </c>
      <c r="N16" s="7">
        <v>1</v>
      </c>
      <c r="O16" s="7">
        <v>1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</row>
    <row r="17" spans="1:21" x14ac:dyDescent="0.25">
      <c r="A17" s="1">
        <v>15</v>
      </c>
      <c r="B17" s="2" t="s">
        <v>15</v>
      </c>
      <c r="C17" s="7">
        <v>1</v>
      </c>
      <c r="D17" s="7">
        <v>1</v>
      </c>
      <c r="E17" s="7">
        <v>1</v>
      </c>
      <c r="F17" s="7">
        <v>1</v>
      </c>
      <c r="G17" s="7">
        <v>1</v>
      </c>
      <c r="H17" s="7">
        <v>1</v>
      </c>
      <c r="I17" s="7">
        <v>1</v>
      </c>
      <c r="J17" s="7">
        <v>1</v>
      </c>
      <c r="K17" s="7">
        <v>1</v>
      </c>
      <c r="L17" s="7">
        <v>1</v>
      </c>
      <c r="M17" s="7">
        <v>1</v>
      </c>
      <c r="N17" s="7">
        <v>1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</row>
    <row r="18" spans="1:21" x14ac:dyDescent="0.25">
      <c r="A18" s="1">
        <v>16</v>
      </c>
      <c r="B18" s="2" t="s">
        <v>16</v>
      </c>
      <c r="C18" s="7">
        <v>1</v>
      </c>
      <c r="D18" s="7">
        <v>1</v>
      </c>
      <c r="E18" s="7">
        <v>1</v>
      </c>
      <c r="F18" s="7">
        <v>1</v>
      </c>
      <c r="G18" s="7">
        <v>1</v>
      </c>
      <c r="H18" s="7">
        <v>1</v>
      </c>
      <c r="I18" s="7">
        <v>1</v>
      </c>
      <c r="J18" s="7">
        <v>1</v>
      </c>
      <c r="K18" s="7">
        <v>1</v>
      </c>
      <c r="L18" s="7">
        <v>0</v>
      </c>
      <c r="M18" s="7">
        <v>1</v>
      </c>
      <c r="N18" s="7">
        <v>1</v>
      </c>
      <c r="O18" s="7">
        <v>1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</row>
    <row r="19" spans="1:21" x14ac:dyDescent="0.25">
      <c r="A19" s="1">
        <v>17</v>
      </c>
      <c r="B19" s="2" t="s">
        <v>17</v>
      </c>
      <c r="C19" s="7">
        <v>1</v>
      </c>
      <c r="D19" s="7">
        <v>1</v>
      </c>
      <c r="E19" s="7">
        <v>1</v>
      </c>
      <c r="F19" s="7">
        <v>1</v>
      </c>
      <c r="G19" s="7">
        <v>1</v>
      </c>
      <c r="H19" s="7">
        <v>1</v>
      </c>
      <c r="I19" s="7">
        <v>1</v>
      </c>
      <c r="J19" s="7">
        <v>1</v>
      </c>
      <c r="K19" s="7">
        <v>1</v>
      </c>
      <c r="L19" s="7">
        <v>1</v>
      </c>
      <c r="M19" s="7">
        <v>1</v>
      </c>
      <c r="N19" s="7">
        <v>1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</row>
    <row r="20" spans="1:21" x14ac:dyDescent="0.25">
      <c r="A20" s="1">
        <v>18</v>
      </c>
      <c r="B20" s="2" t="s">
        <v>18</v>
      </c>
      <c r="C20" s="7">
        <v>1</v>
      </c>
      <c r="D20" s="7">
        <v>1</v>
      </c>
      <c r="E20" s="7">
        <v>1</v>
      </c>
      <c r="F20" s="7">
        <v>1</v>
      </c>
      <c r="G20" s="7">
        <v>1</v>
      </c>
      <c r="H20" s="7">
        <v>1</v>
      </c>
      <c r="I20" s="7">
        <v>1</v>
      </c>
      <c r="J20" s="7">
        <v>1</v>
      </c>
      <c r="K20" s="7">
        <v>1</v>
      </c>
      <c r="L20" s="7">
        <v>1</v>
      </c>
      <c r="M20" s="7">
        <v>1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</row>
    <row r="21" spans="1:21" x14ac:dyDescent="0.25">
      <c r="A21" s="1">
        <v>19</v>
      </c>
      <c r="B21" s="2" t="s">
        <v>19</v>
      </c>
      <c r="C21" s="7">
        <v>1</v>
      </c>
      <c r="D21" s="7">
        <v>1</v>
      </c>
      <c r="E21" s="7">
        <v>1</v>
      </c>
      <c r="F21" s="7">
        <v>1</v>
      </c>
      <c r="G21" s="7">
        <v>1</v>
      </c>
      <c r="H21" s="7">
        <v>1</v>
      </c>
      <c r="I21" s="7">
        <v>1</v>
      </c>
      <c r="J21" s="7">
        <v>1</v>
      </c>
      <c r="K21" s="7">
        <v>1</v>
      </c>
      <c r="L21" s="7">
        <v>1</v>
      </c>
      <c r="M21" s="7">
        <v>1</v>
      </c>
      <c r="N21" s="7">
        <v>1</v>
      </c>
      <c r="O21" s="7">
        <v>1</v>
      </c>
      <c r="P21" s="7">
        <v>0</v>
      </c>
      <c r="Q21" s="7">
        <v>1</v>
      </c>
      <c r="R21" s="7">
        <v>0</v>
      </c>
      <c r="S21" s="7">
        <v>1</v>
      </c>
      <c r="T21" s="7">
        <v>0</v>
      </c>
      <c r="U21" s="7">
        <v>0</v>
      </c>
    </row>
    <row r="22" spans="1:21" x14ac:dyDescent="0.25">
      <c r="A22" s="1">
        <v>20</v>
      </c>
      <c r="B22" s="2" t="s">
        <v>20</v>
      </c>
      <c r="C22" s="7">
        <v>1</v>
      </c>
      <c r="D22" s="7">
        <v>1</v>
      </c>
      <c r="E22" s="7">
        <v>1</v>
      </c>
      <c r="F22" s="7">
        <v>1</v>
      </c>
      <c r="G22" s="7">
        <v>1</v>
      </c>
      <c r="H22" s="7">
        <v>1</v>
      </c>
      <c r="I22" s="7">
        <v>1</v>
      </c>
      <c r="J22" s="7">
        <v>1</v>
      </c>
      <c r="K22" s="7">
        <v>1</v>
      </c>
      <c r="L22" s="7">
        <v>1</v>
      </c>
      <c r="M22" s="7">
        <v>1</v>
      </c>
      <c r="N22" s="7">
        <v>1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</row>
    <row r="23" spans="1:21" x14ac:dyDescent="0.25">
      <c r="A23" s="1">
        <v>21</v>
      </c>
      <c r="B23" s="2" t="s">
        <v>21</v>
      </c>
      <c r="C23" s="7">
        <v>1</v>
      </c>
      <c r="D23" s="7">
        <v>1</v>
      </c>
      <c r="E23" s="7">
        <v>1</v>
      </c>
      <c r="F23" s="7">
        <v>1</v>
      </c>
      <c r="G23" s="7">
        <v>1</v>
      </c>
      <c r="H23" s="7">
        <v>1</v>
      </c>
      <c r="I23" s="7">
        <v>1</v>
      </c>
      <c r="J23" s="7">
        <v>1</v>
      </c>
      <c r="K23" s="7">
        <v>0</v>
      </c>
      <c r="L23" s="7">
        <v>1</v>
      </c>
      <c r="M23" s="7">
        <v>1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</row>
    <row r="24" spans="1:21" x14ac:dyDescent="0.25">
      <c r="A24" s="1">
        <v>22</v>
      </c>
      <c r="B24" s="2" t="s">
        <v>22</v>
      </c>
      <c r="C24" s="7">
        <v>1</v>
      </c>
      <c r="D24" s="7">
        <v>1</v>
      </c>
      <c r="E24" s="7">
        <v>1</v>
      </c>
      <c r="F24" s="7">
        <v>1</v>
      </c>
      <c r="G24" s="7">
        <v>1</v>
      </c>
      <c r="H24" s="7">
        <v>1</v>
      </c>
      <c r="I24" s="7">
        <v>1</v>
      </c>
      <c r="J24" s="7">
        <v>1</v>
      </c>
      <c r="K24" s="7">
        <v>1</v>
      </c>
      <c r="L24" s="7">
        <v>1</v>
      </c>
      <c r="M24" s="7">
        <v>1</v>
      </c>
      <c r="N24" s="7">
        <v>1</v>
      </c>
      <c r="O24" s="7">
        <v>1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</row>
    <row r="25" spans="1:21" x14ac:dyDescent="0.25">
      <c r="A25" s="1">
        <v>23</v>
      </c>
      <c r="B25" s="2" t="s">
        <v>23</v>
      </c>
      <c r="C25" s="7">
        <v>1</v>
      </c>
      <c r="D25" s="7">
        <v>1</v>
      </c>
      <c r="E25" s="7">
        <v>1</v>
      </c>
      <c r="F25" s="7">
        <v>1</v>
      </c>
      <c r="G25" s="7">
        <v>1</v>
      </c>
      <c r="H25" s="7">
        <v>1</v>
      </c>
      <c r="I25" s="7">
        <v>1</v>
      </c>
      <c r="J25" s="7">
        <v>0</v>
      </c>
      <c r="K25" s="7">
        <v>0</v>
      </c>
      <c r="L25" s="7">
        <v>1</v>
      </c>
      <c r="M25" s="7">
        <v>1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</row>
    <row r="26" spans="1:21" x14ac:dyDescent="0.25">
      <c r="A26" s="1">
        <v>24</v>
      </c>
      <c r="B26" s="2" t="s">
        <v>24</v>
      </c>
      <c r="C26" s="7">
        <v>1</v>
      </c>
      <c r="D26" s="7">
        <v>1</v>
      </c>
      <c r="E26" s="7">
        <v>1</v>
      </c>
      <c r="F26" s="7">
        <v>1</v>
      </c>
      <c r="G26" s="7">
        <v>1</v>
      </c>
      <c r="H26" s="7">
        <v>1</v>
      </c>
      <c r="I26" s="7">
        <v>1</v>
      </c>
      <c r="J26" s="7">
        <v>0</v>
      </c>
      <c r="K26" s="7">
        <v>0</v>
      </c>
      <c r="L26" s="7">
        <v>1</v>
      </c>
      <c r="M26" s="7">
        <v>1</v>
      </c>
      <c r="N26" s="7">
        <v>1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</row>
    <row r="27" spans="1:21" x14ac:dyDescent="0.25">
      <c r="A27" s="1">
        <v>25</v>
      </c>
      <c r="B27" s="2" t="s">
        <v>6</v>
      </c>
      <c r="C27" s="7">
        <v>1</v>
      </c>
      <c r="D27" s="7">
        <v>1</v>
      </c>
      <c r="E27" s="7">
        <v>1</v>
      </c>
      <c r="F27" s="7">
        <v>1</v>
      </c>
      <c r="G27" s="7">
        <v>1</v>
      </c>
      <c r="H27" s="7">
        <v>1</v>
      </c>
      <c r="I27" s="7">
        <v>1</v>
      </c>
      <c r="J27" s="7">
        <v>0</v>
      </c>
      <c r="K27" s="7">
        <v>1</v>
      </c>
      <c r="L27" s="7">
        <v>1</v>
      </c>
      <c r="M27" s="7">
        <v>1</v>
      </c>
      <c r="N27" s="7">
        <v>1</v>
      </c>
      <c r="O27" s="7">
        <v>1</v>
      </c>
      <c r="P27" s="7">
        <v>0</v>
      </c>
      <c r="Q27" s="7">
        <v>1</v>
      </c>
      <c r="R27" s="7">
        <v>0</v>
      </c>
      <c r="S27" s="7">
        <v>1</v>
      </c>
      <c r="T27" s="7">
        <v>0</v>
      </c>
      <c r="U27" s="7">
        <v>0</v>
      </c>
    </row>
  </sheetData>
  <mergeCells count="20">
    <mergeCell ref="K1:K2"/>
    <mergeCell ref="A1:B2"/>
    <mergeCell ref="C1:C2"/>
    <mergeCell ref="D1:D2"/>
    <mergeCell ref="E1:E2"/>
    <mergeCell ref="F1:F2"/>
    <mergeCell ref="G1:G2"/>
    <mergeCell ref="H1:H2"/>
    <mergeCell ref="I1:I2"/>
    <mergeCell ref="J1:J2"/>
    <mergeCell ref="R1:R2"/>
    <mergeCell ref="S1:S2"/>
    <mergeCell ref="T1:T2"/>
    <mergeCell ref="U1:U2"/>
    <mergeCell ref="L1:L2"/>
    <mergeCell ref="M1:M2"/>
    <mergeCell ref="N1:N2"/>
    <mergeCell ref="O1:O2"/>
    <mergeCell ref="P1:P2"/>
    <mergeCell ref="Q1:Q2"/>
  </mergeCells>
  <conditionalFormatting sqref="C3:U27">
    <cfRule type="colorScale" priority="1">
      <colorScale>
        <cfvo type="min"/>
        <cfvo type="max"/>
        <color theme="0"/>
        <color theme="0"/>
      </colorScale>
    </cfRule>
    <cfRule type="colorScale" priority="2">
      <colorScale>
        <cfvo type="min"/>
        <cfvo type="max"/>
        <color rgb="FFFF7128"/>
        <color theme="0"/>
      </colorScale>
    </cfRule>
  </conditionalFormatting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"/>
  <sheetViews>
    <sheetView topLeftCell="A52" zoomScale="80" zoomScaleNormal="80" workbookViewId="0">
      <selection activeCell="Q33" sqref="C30:Q33"/>
    </sheetView>
  </sheetViews>
  <sheetFormatPr defaultRowHeight="15" x14ac:dyDescent="0.25"/>
  <sheetData>
    <row r="1" spans="1:18" x14ac:dyDescent="0.25">
      <c r="A1" s="17"/>
      <c r="B1" s="17"/>
      <c r="C1" s="17"/>
      <c r="D1" s="76" t="s">
        <v>34</v>
      </c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</row>
    <row r="2" spans="1:18" x14ac:dyDescent="0.25">
      <c r="A2" s="9"/>
      <c r="B2" s="9"/>
      <c r="C2" s="9" t="s">
        <v>28</v>
      </c>
      <c r="D2" s="8">
        <v>1</v>
      </c>
      <c r="E2" s="8">
        <v>2</v>
      </c>
      <c r="F2" s="8">
        <v>3</v>
      </c>
      <c r="G2" s="8">
        <v>4</v>
      </c>
      <c r="H2" s="8">
        <v>5</v>
      </c>
      <c r="I2" s="8">
        <v>6</v>
      </c>
      <c r="J2" s="8">
        <v>7</v>
      </c>
      <c r="K2" s="8">
        <v>8</v>
      </c>
      <c r="L2" s="8">
        <v>9</v>
      </c>
      <c r="M2" s="8">
        <v>10</v>
      </c>
      <c r="N2" s="8">
        <v>11</v>
      </c>
      <c r="O2" s="8">
        <v>12</v>
      </c>
      <c r="P2" s="8">
        <v>13</v>
      </c>
      <c r="Q2" s="8">
        <v>14</v>
      </c>
    </row>
    <row r="3" spans="1:18" x14ac:dyDescent="0.25">
      <c r="A3" s="9"/>
      <c r="B3" s="9" t="s">
        <v>28</v>
      </c>
      <c r="C3" s="9" t="s">
        <v>29</v>
      </c>
      <c r="D3" s="8">
        <v>1</v>
      </c>
      <c r="E3" s="8">
        <v>5</v>
      </c>
      <c r="F3" s="8">
        <v>6</v>
      </c>
      <c r="G3" s="8">
        <v>7</v>
      </c>
      <c r="H3" s="8">
        <v>2</v>
      </c>
      <c r="I3" s="8">
        <v>11</v>
      </c>
      <c r="J3" s="8">
        <v>10</v>
      </c>
      <c r="K3" s="8">
        <v>9</v>
      </c>
      <c r="L3" s="8">
        <v>8</v>
      </c>
      <c r="M3" s="8">
        <v>12</v>
      </c>
      <c r="N3" s="8">
        <v>13</v>
      </c>
      <c r="O3" s="14">
        <v>15</v>
      </c>
      <c r="P3" s="8">
        <v>17</v>
      </c>
      <c r="Q3" s="8">
        <v>19</v>
      </c>
      <c r="R3" s="5" t="s">
        <v>26</v>
      </c>
    </row>
    <row r="4" spans="1:18" x14ac:dyDescent="0.25">
      <c r="A4" s="78" t="s">
        <v>58</v>
      </c>
      <c r="B4" s="11">
        <v>1</v>
      </c>
      <c r="C4" s="3">
        <v>1</v>
      </c>
      <c r="D4" s="6">
        <v>1</v>
      </c>
      <c r="E4" s="6">
        <v>1</v>
      </c>
      <c r="F4" s="6">
        <v>1</v>
      </c>
      <c r="G4" s="6">
        <v>1</v>
      </c>
      <c r="H4" s="6">
        <v>1</v>
      </c>
      <c r="I4" s="6">
        <v>1</v>
      </c>
      <c r="J4" s="6">
        <v>1</v>
      </c>
      <c r="K4" s="6">
        <v>1</v>
      </c>
      <c r="L4" s="6">
        <v>1</v>
      </c>
      <c r="M4" s="6">
        <v>1</v>
      </c>
      <c r="N4" s="12">
        <v>1</v>
      </c>
      <c r="O4" s="7">
        <v>1</v>
      </c>
      <c r="P4" s="13">
        <v>1</v>
      </c>
      <c r="Q4" s="6">
        <v>1</v>
      </c>
      <c r="R4" s="2">
        <f t="array" ref="R4">SUM(D4:Q4)</f>
        <v>14</v>
      </c>
    </row>
    <row r="5" spans="1:18" x14ac:dyDescent="0.25">
      <c r="A5" s="78"/>
      <c r="B5" s="10">
        <v>2</v>
      </c>
      <c r="C5" s="4">
        <v>2</v>
      </c>
      <c r="D5" s="7">
        <v>1</v>
      </c>
      <c r="E5" s="7">
        <v>1</v>
      </c>
      <c r="F5" s="7">
        <v>1</v>
      </c>
      <c r="G5" s="7">
        <v>1</v>
      </c>
      <c r="H5" s="7">
        <v>1</v>
      </c>
      <c r="I5" s="7">
        <v>1</v>
      </c>
      <c r="J5" s="7">
        <v>1</v>
      </c>
      <c r="K5" s="7">
        <v>1</v>
      </c>
      <c r="L5" s="7">
        <v>1</v>
      </c>
      <c r="M5" s="7">
        <v>1</v>
      </c>
      <c r="N5" s="15">
        <v>1</v>
      </c>
      <c r="O5" s="7">
        <v>1</v>
      </c>
      <c r="P5" s="16">
        <v>1</v>
      </c>
      <c r="Q5" s="7">
        <v>1</v>
      </c>
      <c r="R5" s="2">
        <f t="array" ref="R5">SUM(D5:Q5)</f>
        <v>14</v>
      </c>
    </row>
    <row r="6" spans="1:18" x14ac:dyDescent="0.25">
      <c r="A6" s="78"/>
      <c r="B6" s="10">
        <v>3</v>
      </c>
      <c r="C6" s="4">
        <v>12</v>
      </c>
      <c r="D6" s="7">
        <v>1</v>
      </c>
      <c r="E6" s="7">
        <v>1</v>
      </c>
      <c r="F6" s="7">
        <v>1</v>
      </c>
      <c r="G6" s="7">
        <v>0</v>
      </c>
      <c r="H6" s="7">
        <v>1</v>
      </c>
      <c r="I6" s="7">
        <v>1</v>
      </c>
      <c r="J6" s="7">
        <v>1</v>
      </c>
      <c r="K6" s="7">
        <v>1</v>
      </c>
      <c r="L6" s="7">
        <v>1</v>
      </c>
      <c r="M6" s="7">
        <v>1</v>
      </c>
      <c r="N6" s="15">
        <v>1</v>
      </c>
      <c r="O6" s="7">
        <v>1</v>
      </c>
      <c r="P6" s="16">
        <v>1</v>
      </c>
      <c r="Q6" s="7">
        <v>1</v>
      </c>
      <c r="R6" s="2">
        <f t="array" ref="R6">SUM(D6:Q6)</f>
        <v>13</v>
      </c>
    </row>
    <row r="7" spans="1:18" x14ac:dyDescent="0.25">
      <c r="A7" s="78"/>
      <c r="B7" s="10">
        <v>4</v>
      </c>
      <c r="C7" s="4">
        <v>19</v>
      </c>
      <c r="D7" s="7">
        <v>1</v>
      </c>
      <c r="E7" s="7">
        <v>1</v>
      </c>
      <c r="F7" s="7">
        <v>1</v>
      </c>
      <c r="G7" s="7">
        <v>1</v>
      </c>
      <c r="H7" s="7">
        <v>1</v>
      </c>
      <c r="I7" s="7">
        <v>1</v>
      </c>
      <c r="J7" s="7">
        <v>1</v>
      </c>
      <c r="K7" s="7">
        <v>1</v>
      </c>
      <c r="L7" s="7">
        <v>1</v>
      </c>
      <c r="M7" s="7">
        <v>1</v>
      </c>
      <c r="N7" s="7">
        <v>1</v>
      </c>
      <c r="O7" s="7">
        <v>1</v>
      </c>
      <c r="P7" s="7">
        <v>1</v>
      </c>
      <c r="Q7" s="7">
        <v>0</v>
      </c>
      <c r="R7" s="2">
        <f t="array" ref="R7">SUM(D7:Q7)</f>
        <v>13</v>
      </c>
    </row>
    <row r="8" spans="1:18" x14ac:dyDescent="0.25">
      <c r="A8" s="78"/>
      <c r="B8" s="10">
        <v>5</v>
      </c>
      <c r="C8" s="4">
        <v>25</v>
      </c>
      <c r="D8" s="7">
        <v>1</v>
      </c>
      <c r="E8" s="7">
        <v>1</v>
      </c>
      <c r="F8" s="7">
        <v>1</v>
      </c>
      <c r="G8" s="7">
        <v>1</v>
      </c>
      <c r="H8" s="7">
        <v>1</v>
      </c>
      <c r="I8" s="7">
        <v>1</v>
      </c>
      <c r="J8" s="7">
        <v>1</v>
      </c>
      <c r="K8" s="7">
        <v>1</v>
      </c>
      <c r="L8" s="7">
        <v>0</v>
      </c>
      <c r="M8" s="7">
        <v>1</v>
      </c>
      <c r="N8" s="7">
        <v>1</v>
      </c>
      <c r="O8" s="7">
        <v>1</v>
      </c>
      <c r="P8" s="7">
        <v>1</v>
      </c>
      <c r="Q8" s="7">
        <v>0</v>
      </c>
      <c r="R8" s="2">
        <f t="array" ref="R8">SUM(D8:Q8)</f>
        <v>12</v>
      </c>
    </row>
    <row r="9" spans="1:18" x14ac:dyDescent="0.25">
      <c r="A9" s="78"/>
      <c r="B9" s="10">
        <v>6</v>
      </c>
      <c r="C9" s="4">
        <v>7</v>
      </c>
      <c r="D9" s="7">
        <v>1</v>
      </c>
      <c r="E9" s="7">
        <v>1</v>
      </c>
      <c r="F9" s="7">
        <v>1</v>
      </c>
      <c r="G9" s="7">
        <v>1</v>
      </c>
      <c r="H9" s="7">
        <v>1</v>
      </c>
      <c r="I9" s="7">
        <v>1</v>
      </c>
      <c r="J9" s="7">
        <v>1</v>
      </c>
      <c r="K9" s="7">
        <v>1</v>
      </c>
      <c r="L9" s="7">
        <v>1</v>
      </c>
      <c r="M9" s="7">
        <v>0</v>
      </c>
      <c r="N9" s="7">
        <v>1</v>
      </c>
      <c r="O9" s="7">
        <v>1</v>
      </c>
      <c r="P9" s="7">
        <v>0</v>
      </c>
      <c r="Q9" s="7">
        <v>0</v>
      </c>
      <c r="R9" s="2">
        <f t="array" ref="R9">SUM(D9:Q9)</f>
        <v>11</v>
      </c>
    </row>
    <row r="10" spans="1:18" x14ac:dyDescent="0.25">
      <c r="A10" s="78"/>
      <c r="B10" s="10">
        <v>7</v>
      </c>
      <c r="C10" s="4">
        <v>14</v>
      </c>
      <c r="D10" s="7">
        <v>1</v>
      </c>
      <c r="E10" s="7">
        <v>1</v>
      </c>
      <c r="F10" s="7">
        <v>1</v>
      </c>
      <c r="G10" s="7">
        <v>1</v>
      </c>
      <c r="H10" s="7">
        <v>1</v>
      </c>
      <c r="I10" s="7">
        <v>1</v>
      </c>
      <c r="J10" s="7">
        <v>1</v>
      </c>
      <c r="K10" s="7">
        <v>1</v>
      </c>
      <c r="L10" s="7">
        <v>1</v>
      </c>
      <c r="M10" s="7">
        <v>1</v>
      </c>
      <c r="N10" s="7">
        <v>1</v>
      </c>
      <c r="O10" s="7">
        <v>0</v>
      </c>
      <c r="P10" s="7">
        <v>0</v>
      </c>
      <c r="Q10" s="7">
        <v>0</v>
      </c>
      <c r="R10" s="2">
        <f t="array" ref="R10">SUM(D10:Q10)</f>
        <v>11</v>
      </c>
    </row>
    <row r="11" spans="1:18" x14ac:dyDescent="0.25">
      <c r="A11" s="78"/>
      <c r="B11" s="10">
        <v>8</v>
      </c>
      <c r="C11" s="4">
        <v>22</v>
      </c>
      <c r="D11" s="7">
        <v>1</v>
      </c>
      <c r="E11" s="7">
        <v>1</v>
      </c>
      <c r="F11" s="7">
        <v>1</v>
      </c>
      <c r="G11" s="7">
        <v>1</v>
      </c>
      <c r="H11" s="7">
        <v>1</v>
      </c>
      <c r="I11" s="7">
        <v>1</v>
      </c>
      <c r="J11" s="7">
        <v>1</v>
      </c>
      <c r="K11" s="7">
        <v>1</v>
      </c>
      <c r="L11" s="7">
        <v>1</v>
      </c>
      <c r="M11" s="7">
        <v>1</v>
      </c>
      <c r="N11" s="7">
        <v>1</v>
      </c>
      <c r="O11" s="7">
        <v>0</v>
      </c>
      <c r="P11" s="7">
        <v>0</v>
      </c>
      <c r="Q11" s="7">
        <v>0</v>
      </c>
      <c r="R11" s="2">
        <f t="array" ref="R11">SUM(D11:Q11)</f>
        <v>11</v>
      </c>
    </row>
    <row r="12" spans="1:18" x14ac:dyDescent="0.25">
      <c r="A12" s="78"/>
      <c r="B12" s="10">
        <v>9</v>
      </c>
      <c r="C12" s="4">
        <v>3</v>
      </c>
      <c r="D12" s="7">
        <v>1</v>
      </c>
      <c r="E12" s="7">
        <v>1</v>
      </c>
      <c r="F12" s="7">
        <v>1</v>
      </c>
      <c r="G12" s="7">
        <v>1</v>
      </c>
      <c r="H12" s="7">
        <v>1</v>
      </c>
      <c r="I12" s="7">
        <v>1</v>
      </c>
      <c r="J12" s="7">
        <v>1</v>
      </c>
      <c r="K12" s="7">
        <v>1</v>
      </c>
      <c r="L12" s="7">
        <v>0</v>
      </c>
      <c r="M12" s="7">
        <v>1</v>
      </c>
      <c r="N12" s="7">
        <v>1</v>
      </c>
      <c r="O12" s="7">
        <v>0</v>
      </c>
      <c r="P12" s="7">
        <v>0</v>
      </c>
      <c r="Q12" s="7">
        <v>0</v>
      </c>
      <c r="R12" s="2">
        <f t="array" ref="R12">SUM(D12:Q12)</f>
        <v>10</v>
      </c>
    </row>
    <row r="13" spans="1:18" x14ac:dyDescent="0.25">
      <c r="A13" s="78"/>
      <c r="B13" s="10">
        <v>10</v>
      </c>
      <c r="C13" s="4">
        <v>9</v>
      </c>
      <c r="D13" s="7">
        <v>1</v>
      </c>
      <c r="E13" s="7">
        <v>1</v>
      </c>
      <c r="F13" s="7">
        <v>1</v>
      </c>
      <c r="G13" s="7">
        <v>1</v>
      </c>
      <c r="H13" s="7">
        <v>0</v>
      </c>
      <c r="I13" s="7">
        <v>1</v>
      </c>
      <c r="J13" s="7">
        <v>1</v>
      </c>
      <c r="K13" s="7">
        <v>1</v>
      </c>
      <c r="L13" s="7">
        <v>1</v>
      </c>
      <c r="M13" s="7">
        <v>0</v>
      </c>
      <c r="N13" s="7">
        <v>1</v>
      </c>
      <c r="O13" s="7">
        <v>0</v>
      </c>
      <c r="P13" s="7">
        <v>0</v>
      </c>
      <c r="Q13" s="7">
        <v>1</v>
      </c>
      <c r="R13" s="2">
        <f t="array" ref="R13">SUM(D13:Q13)</f>
        <v>10</v>
      </c>
    </row>
    <row r="14" spans="1:18" x14ac:dyDescent="0.25">
      <c r="A14" s="78"/>
      <c r="B14" s="10">
        <v>11</v>
      </c>
      <c r="C14" s="4">
        <v>15</v>
      </c>
      <c r="D14" s="7">
        <v>1</v>
      </c>
      <c r="E14" s="7">
        <v>1</v>
      </c>
      <c r="F14" s="7">
        <v>1</v>
      </c>
      <c r="G14" s="7">
        <v>1</v>
      </c>
      <c r="H14" s="7">
        <v>1</v>
      </c>
      <c r="I14" s="7">
        <v>1</v>
      </c>
      <c r="J14" s="7">
        <v>1</v>
      </c>
      <c r="K14" s="7">
        <v>1</v>
      </c>
      <c r="L14" s="7">
        <v>1</v>
      </c>
      <c r="M14" s="7">
        <v>1</v>
      </c>
      <c r="N14" s="7">
        <v>0</v>
      </c>
      <c r="O14" s="7">
        <v>0</v>
      </c>
      <c r="P14" s="7">
        <v>0</v>
      </c>
      <c r="Q14" s="7">
        <v>0</v>
      </c>
      <c r="R14" s="2">
        <f t="array" ref="R14">SUM(D14:Q14)</f>
        <v>10</v>
      </c>
    </row>
    <row r="15" spans="1:18" x14ac:dyDescent="0.25">
      <c r="A15" s="78"/>
      <c r="B15" s="10">
        <v>12</v>
      </c>
      <c r="C15" s="4">
        <v>16</v>
      </c>
      <c r="D15" s="7">
        <v>1</v>
      </c>
      <c r="E15" s="7">
        <v>1</v>
      </c>
      <c r="F15" s="7">
        <v>1</v>
      </c>
      <c r="G15" s="7">
        <v>1</v>
      </c>
      <c r="H15" s="7">
        <v>1</v>
      </c>
      <c r="I15" s="7">
        <v>1</v>
      </c>
      <c r="J15" s="7">
        <v>0</v>
      </c>
      <c r="K15" s="7">
        <v>1</v>
      </c>
      <c r="L15" s="7">
        <v>1</v>
      </c>
      <c r="M15" s="7">
        <v>1</v>
      </c>
      <c r="N15" s="7">
        <v>1</v>
      </c>
      <c r="O15" s="7">
        <v>0</v>
      </c>
      <c r="P15" s="7">
        <v>0</v>
      </c>
      <c r="Q15" s="7">
        <v>0</v>
      </c>
      <c r="R15" s="2">
        <f t="array" ref="R15">SUM(D15:Q15)</f>
        <v>10</v>
      </c>
    </row>
    <row r="16" spans="1:18" x14ac:dyDescent="0.25">
      <c r="A16" s="78"/>
      <c r="B16" s="10">
        <v>13</v>
      </c>
      <c r="C16" s="4">
        <v>17</v>
      </c>
      <c r="D16" s="7">
        <v>1</v>
      </c>
      <c r="E16" s="7">
        <v>1</v>
      </c>
      <c r="F16" s="7">
        <v>1</v>
      </c>
      <c r="G16" s="7">
        <v>1</v>
      </c>
      <c r="H16" s="7">
        <v>1</v>
      </c>
      <c r="I16" s="7">
        <v>1</v>
      </c>
      <c r="J16" s="7">
        <v>1</v>
      </c>
      <c r="K16" s="7">
        <v>1</v>
      </c>
      <c r="L16" s="7">
        <v>1</v>
      </c>
      <c r="M16" s="7">
        <v>1</v>
      </c>
      <c r="N16" s="7">
        <v>0</v>
      </c>
      <c r="O16" s="7">
        <v>0</v>
      </c>
      <c r="P16" s="7">
        <v>0</v>
      </c>
      <c r="Q16" s="7">
        <v>0</v>
      </c>
      <c r="R16" s="2">
        <f t="array" ref="R16">SUM(D16:Q16)</f>
        <v>10</v>
      </c>
    </row>
    <row r="17" spans="1:18" x14ac:dyDescent="0.25">
      <c r="A17" s="78"/>
      <c r="B17" s="10">
        <v>14</v>
      </c>
      <c r="C17" s="4">
        <v>20</v>
      </c>
      <c r="D17" s="7">
        <v>1</v>
      </c>
      <c r="E17" s="7">
        <v>1</v>
      </c>
      <c r="F17" s="7">
        <v>1</v>
      </c>
      <c r="G17" s="7">
        <v>1</v>
      </c>
      <c r="H17" s="7">
        <v>1</v>
      </c>
      <c r="I17" s="7">
        <v>1</v>
      </c>
      <c r="J17" s="7">
        <v>1</v>
      </c>
      <c r="K17" s="7">
        <v>1</v>
      </c>
      <c r="L17" s="7">
        <v>1</v>
      </c>
      <c r="M17" s="7">
        <v>1</v>
      </c>
      <c r="N17" s="7">
        <v>0</v>
      </c>
      <c r="O17" s="7">
        <v>0</v>
      </c>
      <c r="P17" s="7">
        <v>0</v>
      </c>
      <c r="Q17" s="7">
        <v>0</v>
      </c>
      <c r="R17" s="2">
        <f t="array" ref="R17">SUM(D17:Q17)</f>
        <v>10</v>
      </c>
    </row>
    <row r="18" spans="1:18" x14ac:dyDescent="0.25">
      <c r="A18" s="78"/>
      <c r="B18" s="10">
        <v>15</v>
      </c>
      <c r="C18" s="4">
        <v>11</v>
      </c>
      <c r="D18" s="7">
        <v>1</v>
      </c>
      <c r="E18" s="7">
        <v>1</v>
      </c>
      <c r="F18" s="7">
        <v>1</v>
      </c>
      <c r="G18" s="7">
        <v>1</v>
      </c>
      <c r="H18" s="7">
        <v>1</v>
      </c>
      <c r="I18" s="7">
        <v>1</v>
      </c>
      <c r="J18" s="7">
        <v>1</v>
      </c>
      <c r="K18" s="7">
        <v>1</v>
      </c>
      <c r="L18" s="7">
        <v>1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2">
        <f t="array" ref="R18">SUM(D18:Q18)</f>
        <v>9</v>
      </c>
    </row>
    <row r="19" spans="1:18" x14ac:dyDescent="0.25">
      <c r="A19" s="78"/>
      <c r="B19" s="10">
        <v>16</v>
      </c>
      <c r="C19" s="4">
        <v>13</v>
      </c>
      <c r="D19" s="7">
        <v>1</v>
      </c>
      <c r="E19" s="7">
        <v>1</v>
      </c>
      <c r="F19" s="7">
        <v>1</v>
      </c>
      <c r="G19" s="7">
        <v>1</v>
      </c>
      <c r="H19" s="7">
        <v>1</v>
      </c>
      <c r="I19" s="7">
        <v>1</v>
      </c>
      <c r="J19" s="7">
        <v>0</v>
      </c>
      <c r="K19" s="7">
        <v>0</v>
      </c>
      <c r="L19" s="7">
        <v>1</v>
      </c>
      <c r="M19" s="7">
        <v>1</v>
      </c>
      <c r="N19" s="7">
        <v>1</v>
      </c>
      <c r="O19" s="7">
        <v>0</v>
      </c>
      <c r="P19" s="7">
        <v>0</v>
      </c>
      <c r="Q19" s="7">
        <v>0</v>
      </c>
      <c r="R19" s="2">
        <f t="array" ref="R19">SUM(D19:Q19)</f>
        <v>9</v>
      </c>
    </row>
    <row r="20" spans="1:18" x14ac:dyDescent="0.25">
      <c r="A20" s="78"/>
      <c r="B20" s="10">
        <v>17</v>
      </c>
      <c r="C20" s="4">
        <v>18</v>
      </c>
      <c r="D20" s="7">
        <v>1</v>
      </c>
      <c r="E20" s="7">
        <v>1</v>
      </c>
      <c r="F20" s="7">
        <v>1</v>
      </c>
      <c r="G20" s="7">
        <v>1</v>
      </c>
      <c r="H20" s="7">
        <v>1</v>
      </c>
      <c r="I20" s="7">
        <v>1</v>
      </c>
      <c r="J20" s="7">
        <v>1</v>
      </c>
      <c r="K20" s="7">
        <v>1</v>
      </c>
      <c r="L20" s="7">
        <v>1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2">
        <f t="array" ref="R20">SUM(D20:Q20)</f>
        <v>9</v>
      </c>
    </row>
    <row r="21" spans="1:18" x14ac:dyDescent="0.25">
      <c r="A21" s="78"/>
      <c r="B21" s="10">
        <v>18</v>
      </c>
      <c r="C21" s="4">
        <v>4</v>
      </c>
      <c r="D21" s="7">
        <v>1</v>
      </c>
      <c r="E21" s="7">
        <v>0</v>
      </c>
      <c r="F21" s="7">
        <v>1</v>
      </c>
      <c r="G21" s="7">
        <v>1</v>
      </c>
      <c r="H21" s="7">
        <v>1</v>
      </c>
      <c r="I21" s="7">
        <v>1</v>
      </c>
      <c r="J21" s="7">
        <v>1</v>
      </c>
      <c r="K21" s="7">
        <v>0</v>
      </c>
      <c r="L21" s="7">
        <v>1</v>
      </c>
      <c r="M21" s="7">
        <v>1</v>
      </c>
      <c r="N21" s="7">
        <v>0</v>
      </c>
      <c r="O21" s="7">
        <v>0</v>
      </c>
      <c r="P21" s="7">
        <v>0</v>
      </c>
      <c r="Q21" s="7">
        <v>0</v>
      </c>
      <c r="R21" s="2">
        <f t="array" ref="R21">SUM(D21:Q21)</f>
        <v>8</v>
      </c>
    </row>
    <row r="22" spans="1:18" x14ac:dyDescent="0.25">
      <c r="A22" s="78"/>
      <c r="B22" s="10">
        <v>19</v>
      </c>
      <c r="C22" s="4">
        <v>10</v>
      </c>
      <c r="D22" s="7">
        <v>1</v>
      </c>
      <c r="E22" s="7">
        <v>1</v>
      </c>
      <c r="F22" s="7">
        <v>1</v>
      </c>
      <c r="G22" s="7">
        <v>1</v>
      </c>
      <c r="H22" s="7">
        <v>1</v>
      </c>
      <c r="I22" s="7">
        <v>1</v>
      </c>
      <c r="J22" s="7">
        <v>1</v>
      </c>
      <c r="K22" s="7">
        <v>1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2">
        <f t="array" ref="R22">SUM(D22:Q22)</f>
        <v>8</v>
      </c>
    </row>
    <row r="23" spans="1:18" x14ac:dyDescent="0.25">
      <c r="A23" s="78"/>
      <c r="B23" s="10">
        <v>20</v>
      </c>
      <c r="C23" s="4">
        <v>21</v>
      </c>
      <c r="D23" s="7">
        <v>1</v>
      </c>
      <c r="E23" s="7">
        <v>1</v>
      </c>
      <c r="F23" s="7">
        <v>1</v>
      </c>
      <c r="G23" s="7">
        <v>1</v>
      </c>
      <c r="H23" s="7">
        <v>1</v>
      </c>
      <c r="I23" s="7">
        <v>1</v>
      </c>
      <c r="J23" s="7">
        <v>1</v>
      </c>
      <c r="K23" s="7">
        <v>0</v>
      </c>
      <c r="L23" s="7">
        <v>1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2">
        <f t="array" ref="R23">SUM(D23:Q23)</f>
        <v>8</v>
      </c>
    </row>
    <row r="24" spans="1:18" x14ac:dyDescent="0.25">
      <c r="A24" s="78"/>
      <c r="B24" s="10">
        <v>21</v>
      </c>
      <c r="C24" s="4">
        <v>24</v>
      </c>
      <c r="D24" s="7">
        <v>1</v>
      </c>
      <c r="E24" s="7">
        <v>1</v>
      </c>
      <c r="F24" s="7">
        <v>1</v>
      </c>
      <c r="G24" s="7">
        <v>1</v>
      </c>
      <c r="H24" s="7">
        <v>1</v>
      </c>
      <c r="I24" s="7">
        <v>1</v>
      </c>
      <c r="J24" s="7">
        <v>1</v>
      </c>
      <c r="K24" s="7">
        <v>0</v>
      </c>
      <c r="L24" s="7">
        <v>0</v>
      </c>
      <c r="M24" s="7">
        <v>1</v>
      </c>
      <c r="N24" s="7">
        <v>0</v>
      </c>
      <c r="O24" s="7">
        <v>0</v>
      </c>
      <c r="P24" s="7">
        <v>0</v>
      </c>
      <c r="Q24" s="7">
        <v>0</v>
      </c>
      <c r="R24" s="2">
        <f t="array" ref="R24">SUM(D24:Q24)</f>
        <v>8</v>
      </c>
    </row>
    <row r="25" spans="1:18" x14ac:dyDescent="0.25">
      <c r="A25" s="78"/>
      <c r="B25" s="10">
        <v>22</v>
      </c>
      <c r="C25" s="4">
        <v>6</v>
      </c>
      <c r="D25" s="7">
        <v>1</v>
      </c>
      <c r="E25" s="7">
        <v>1</v>
      </c>
      <c r="F25" s="7">
        <v>1</v>
      </c>
      <c r="G25" s="7">
        <v>1</v>
      </c>
      <c r="H25" s="7">
        <v>1</v>
      </c>
      <c r="I25" s="7">
        <v>0</v>
      </c>
      <c r="J25" s="7">
        <v>0</v>
      </c>
      <c r="K25" s="7">
        <v>1</v>
      </c>
      <c r="L25" s="7">
        <v>0</v>
      </c>
      <c r="M25" s="7">
        <v>1</v>
      </c>
      <c r="N25" s="7">
        <v>0</v>
      </c>
      <c r="O25" s="7">
        <v>0</v>
      </c>
      <c r="P25" s="7">
        <v>0</v>
      </c>
      <c r="Q25" s="7">
        <v>0</v>
      </c>
      <c r="R25" s="2">
        <f t="array" ref="R25">SUM(D25:Q25)</f>
        <v>7</v>
      </c>
    </row>
    <row r="26" spans="1:18" x14ac:dyDescent="0.25">
      <c r="A26" s="78"/>
      <c r="B26" s="10">
        <v>23</v>
      </c>
      <c r="C26" s="4">
        <v>8</v>
      </c>
      <c r="D26" s="7">
        <v>1</v>
      </c>
      <c r="E26" s="7">
        <v>1</v>
      </c>
      <c r="F26" s="7">
        <v>1</v>
      </c>
      <c r="G26" s="7">
        <v>1</v>
      </c>
      <c r="H26" s="7">
        <v>0</v>
      </c>
      <c r="I26" s="7">
        <v>0</v>
      </c>
      <c r="J26" s="7">
        <v>1</v>
      </c>
      <c r="K26" s="7">
        <v>1</v>
      </c>
      <c r="L26" s="7">
        <v>0</v>
      </c>
      <c r="M26" s="7">
        <v>1</v>
      </c>
      <c r="N26" s="7">
        <v>0</v>
      </c>
      <c r="O26" s="7">
        <v>0</v>
      </c>
      <c r="P26" s="7">
        <v>0</v>
      </c>
      <c r="Q26" s="7">
        <v>0</v>
      </c>
      <c r="R26" s="2">
        <f t="array" ref="R26">SUM(D26:Q26)</f>
        <v>7</v>
      </c>
    </row>
    <row r="27" spans="1:18" x14ac:dyDescent="0.25">
      <c r="A27" s="78"/>
      <c r="B27" s="10">
        <v>24</v>
      </c>
      <c r="C27" s="4">
        <v>23</v>
      </c>
      <c r="D27" s="7">
        <v>1</v>
      </c>
      <c r="E27" s="7">
        <v>1</v>
      </c>
      <c r="F27" s="7">
        <v>1</v>
      </c>
      <c r="G27" s="7">
        <v>1</v>
      </c>
      <c r="H27" s="7">
        <v>1</v>
      </c>
      <c r="I27" s="7">
        <v>1</v>
      </c>
      <c r="J27" s="7">
        <v>1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2">
        <f t="array" ref="R27">SUM(D27:Q27)</f>
        <v>7</v>
      </c>
    </row>
    <row r="28" spans="1:18" x14ac:dyDescent="0.25">
      <c r="A28" s="79"/>
      <c r="B28" s="10">
        <v>25</v>
      </c>
      <c r="C28" s="4">
        <v>5</v>
      </c>
      <c r="D28" s="7">
        <v>0</v>
      </c>
      <c r="E28" s="7">
        <v>1</v>
      </c>
      <c r="F28" s="7">
        <v>0</v>
      </c>
      <c r="G28" s="7">
        <v>1</v>
      </c>
      <c r="H28" s="7">
        <v>1</v>
      </c>
      <c r="I28" s="7">
        <v>1</v>
      </c>
      <c r="J28" s="7">
        <v>1</v>
      </c>
      <c r="K28" s="7">
        <v>1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2">
        <f t="array" ref="R28">SUM(D28:Q28)</f>
        <v>6</v>
      </c>
    </row>
    <row r="29" spans="1:18" x14ac:dyDescent="0.25">
      <c r="A29" s="2"/>
      <c r="B29" s="2"/>
      <c r="C29" s="9" t="s">
        <v>27</v>
      </c>
      <c r="D29" s="2">
        <f t="array" ref="D29">SUM(D4:D28)</f>
        <v>24</v>
      </c>
      <c r="E29" s="2">
        <f t="array" ref="E29">SUM(E4:E28)</f>
        <v>24</v>
      </c>
      <c r="F29" s="2">
        <f t="array" ref="F29">SUM(F4:F28)</f>
        <v>24</v>
      </c>
      <c r="G29" s="2">
        <f t="array" ref="G29">SUM(G4:G28)</f>
        <v>24</v>
      </c>
      <c r="H29" s="2">
        <f t="array" ref="H29">SUM(H4:H28)</f>
        <v>23</v>
      </c>
      <c r="I29" s="2">
        <f t="array" ref="I29">SUM(I4:I28)</f>
        <v>23</v>
      </c>
      <c r="J29" s="2">
        <f t="array" ref="J29">SUM(J4:J28)</f>
        <v>22</v>
      </c>
      <c r="K29" s="2">
        <f t="array" ref="K29">SUM(K4:K28)</f>
        <v>20</v>
      </c>
      <c r="L29" s="2">
        <f t="array" ref="L29">SUM(L4:L28)</f>
        <v>17</v>
      </c>
      <c r="M29" s="2">
        <f t="array" ref="M29">SUM(M4:M28)</f>
        <v>17</v>
      </c>
      <c r="N29" s="2">
        <f t="array" ref="N29">SUM(N4:N28)</f>
        <v>12</v>
      </c>
      <c r="O29" s="2">
        <f t="array" ref="O29">SUM(O4:O28)</f>
        <v>6</v>
      </c>
      <c r="P29" s="2">
        <f t="array" ref="P29">SUM(P4:P28)</f>
        <v>5</v>
      </c>
      <c r="Q29" s="2">
        <f t="array" ref="Q29">SUM(Q4:Q28)</f>
        <v>4</v>
      </c>
      <c r="R29" s="2">
        <f t="array" ref="R29">SUM(R4:R28)</f>
        <v>245</v>
      </c>
    </row>
    <row r="30" spans="1:18" x14ac:dyDescent="0.25">
      <c r="C30" s="2" t="s">
        <v>30</v>
      </c>
      <c r="D30" s="2">
        <f t="array" ref="D30">$B$28-D29</f>
        <v>1</v>
      </c>
      <c r="E30" s="2">
        <f t="array" ref="E30">$B$28-E29</f>
        <v>1</v>
      </c>
      <c r="F30" s="2">
        <f t="array" ref="F30">$B$28-F29</f>
        <v>1</v>
      </c>
      <c r="G30" s="2">
        <f t="array" ref="G30">$B$28-G29</f>
        <v>1</v>
      </c>
      <c r="H30" s="2">
        <f t="array" ref="H30">$B$28-H29</f>
        <v>2</v>
      </c>
      <c r="I30" s="2">
        <f t="array" ref="I30">$B$28-I29</f>
        <v>2</v>
      </c>
      <c r="J30" s="2">
        <f t="array" ref="J30">$B$28-J29</f>
        <v>3</v>
      </c>
      <c r="K30" s="2">
        <f t="array" ref="K30">$B$28-K29</f>
        <v>5</v>
      </c>
      <c r="L30" s="2">
        <f t="array" ref="L30">$B$28-L29</f>
        <v>8</v>
      </c>
      <c r="M30" s="2">
        <f t="array" ref="M30">$B$28-M29</f>
        <v>8</v>
      </c>
      <c r="N30" s="2">
        <f t="array" ref="N30">$B$28-N29</f>
        <v>13</v>
      </c>
      <c r="O30" s="2">
        <f t="array" ref="O30">$B$28-O29</f>
        <v>19</v>
      </c>
      <c r="P30" s="2">
        <f t="array" ref="P30">$B$28-P29</f>
        <v>20</v>
      </c>
      <c r="Q30" s="2">
        <f t="array" ref="Q30">$B$28-Q29</f>
        <v>21</v>
      </c>
    </row>
    <row r="31" spans="1:18" x14ac:dyDescent="0.25">
      <c r="C31" s="2" t="s">
        <v>31</v>
      </c>
      <c r="D31" s="2">
        <f t="array" ref="D31">D29/$B$28</f>
        <v>0.96</v>
      </c>
      <c r="E31" s="2">
        <f t="array" ref="E31">E29/$B$28</f>
        <v>0.96</v>
      </c>
      <c r="F31" s="2">
        <f t="array" ref="F31">F29/$B$28</f>
        <v>0.96</v>
      </c>
      <c r="G31" s="2">
        <f t="array" ref="G31">G29/$B$28</f>
        <v>0.96</v>
      </c>
      <c r="H31" s="2">
        <f t="array" ref="H31">H29/$B$28</f>
        <v>0.92</v>
      </c>
      <c r="I31" s="2">
        <f t="array" ref="I31">I29/$B$28</f>
        <v>0.92</v>
      </c>
      <c r="J31" s="2">
        <f t="array" ref="J31">J29/$B$28</f>
        <v>0.88</v>
      </c>
      <c r="K31" s="2">
        <f t="array" ref="K31">K29/$B$28</f>
        <v>0.8</v>
      </c>
      <c r="L31" s="2">
        <f t="array" ref="L31">L29/$B$28</f>
        <v>0.68</v>
      </c>
      <c r="M31" s="2">
        <f t="array" ref="M31">M29/$B$28</f>
        <v>0.68</v>
      </c>
      <c r="N31" s="2">
        <f t="array" ref="N31">N29/$B$28</f>
        <v>0.48</v>
      </c>
      <c r="O31" s="2">
        <f t="array" ref="O31">O29/$B$28</f>
        <v>0.24</v>
      </c>
      <c r="P31" s="2">
        <f t="array" ref="P31">P29/$B$28</f>
        <v>0.2</v>
      </c>
      <c r="Q31" s="2">
        <f t="array" ref="Q31">Q29/$B$28</f>
        <v>0.16</v>
      </c>
    </row>
    <row r="32" spans="1:18" x14ac:dyDescent="0.25">
      <c r="C32" s="2" t="s">
        <v>32</v>
      </c>
      <c r="D32" s="2">
        <f t="array" ref="D32">1-D31</f>
        <v>4.0000000000000036E-2</v>
      </c>
      <c r="E32" s="2">
        <f t="array" ref="E32">1-E31</f>
        <v>4.0000000000000036E-2</v>
      </c>
      <c r="F32" s="2">
        <f t="array" ref="F32">1-F31</f>
        <v>4.0000000000000036E-2</v>
      </c>
      <c r="G32" s="2">
        <f t="array" ref="G32">1-G31</f>
        <v>4.0000000000000036E-2</v>
      </c>
      <c r="H32" s="2">
        <f t="array" ref="H32">1-H31</f>
        <v>7.999999999999996E-2</v>
      </c>
      <c r="I32" s="2">
        <f t="array" ref="I32">1-I31</f>
        <v>7.999999999999996E-2</v>
      </c>
      <c r="J32" s="2">
        <f t="array" ref="J32">1-J31</f>
        <v>0.12</v>
      </c>
      <c r="K32" s="2">
        <f t="array" ref="K32">1-K31</f>
        <v>0.19999999999999996</v>
      </c>
      <c r="L32" s="2">
        <f t="array" ref="L32">1-L31</f>
        <v>0.31999999999999995</v>
      </c>
      <c r="M32" s="2">
        <f t="array" ref="M32">1-M31</f>
        <v>0.31999999999999995</v>
      </c>
      <c r="N32" s="2">
        <f t="array" ref="N32">1-N31</f>
        <v>0.52</v>
      </c>
      <c r="O32" s="2">
        <f t="array" ref="O32">1-O31</f>
        <v>0.76</v>
      </c>
      <c r="P32" s="2">
        <f t="array" ref="P32">1-P31</f>
        <v>0.8</v>
      </c>
      <c r="Q32" s="2">
        <f t="array" ref="Q32">1-Q31</f>
        <v>0.84</v>
      </c>
    </row>
    <row r="33" spans="2:17" x14ac:dyDescent="0.25">
      <c r="C33" s="2" t="s">
        <v>33</v>
      </c>
      <c r="D33" s="2">
        <f t="array" ref="D33">D31*D32</f>
        <v>3.8400000000000031E-2</v>
      </c>
      <c r="E33" s="2">
        <f t="array" ref="E33">E31*E32</f>
        <v>3.8400000000000031E-2</v>
      </c>
      <c r="F33" s="2">
        <f t="array" ref="F33">F31*F32</f>
        <v>3.8400000000000031E-2</v>
      </c>
      <c r="G33" s="2">
        <f t="array" ref="G33">G31*G32</f>
        <v>3.8400000000000031E-2</v>
      </c>
      <c r="H33" s="2">
        <f t="array" ref="H33">H31*H32</f>
        <v>7.3599999999999971E-2</v>
      </c>
      <c r="I33" s="2">
        <f t="array" ref="I33">I31*I32</f>
        <v>7.3599999999999971E-2</v>
      </c>
      <c r="J33" s="2">
        <f t="array" ref="J33">J31*J32</f>
        <v>0.1056</v>
      </c>
      <c r="K33" s="2">
        <f t="array" ref="K33">K31*K32</f>
        <v>0.15999999999999998</v>
      </c>
      <c r="L33" s="2">
        <f t="array" ref="L33">L31*L32</f>
        <v>0.21759999999999999</v>
      </c>
      <c r="M33" s="2">
        <f t="array" ref="M33">M31*M32</f>
        <v>0.21759999999999999</v>
      </c>
      <c r="N33" s="2">
        <f t="array" ref="N33">N31*N32</f>
        <v>0.24959999999999999</v>
      </c>
      <c r="O33" s="2">
        <f t="array" ref="O33">O31*O32</f>
        <v>0.18240000000000001</v>
      </c>
      <c r="P33" s="2">
        <f t="array" ref="P33">P31*P32</f>
        <v>0.16000000000000003</v>
      </c>
      <c r="Q33" s="2">
        <f t="array" ref="Q33">Q31*Q32</f>
        <v>0.13439999999999999</v>
      </c>
    </row>
    <row r="36" spans="2:17" x14ac:dyDescent="0.25">
      <c r="B36" s="10" t="s">
        <v>26</v>
      </c>
      <c r="C36" s="2" t="s">
        <v>35</v>
      </c>
    </row>
    <row r="37" spans="2:17" x14ac:dyDescent="0.25">
      <c r="B37" s="10">
        <v>1</v>
      </c>
      <c r="C37" s="2">
        <f t="array" ref="C37">FREQUENCY(R4:R28,B37:B50)</f>
        <v>0</v>
      </c>
    </row>
    <row r="38" spans="2:17" x14ac:dyDescent="0.25">
      <c r="B38" s="10">
        <v>2</v>
      </c>
      <c r="C38" s="2">
        <f t="array" ref="C38">FREQUENCY(R5:R29,B38:B51)</f>
        <v>0</v>
      </c>
    </row>
    <row r="39" spans="2:17" x14ac:dyDescent="0.25">
      <c r="B39" s="10">
        <v>3</v>
      </c>
      <c r="C39" s="2">
        <f t="array" ref="C39">FREQUENCY(R6:R30,B39:B52)</f>
        <v>0</v>
      </c>
    </row>
    <row r="40" spans="2:17" x14ac:dyDescent="0.25">
      <c r="B40" s="10">
        <v>4</v>
      </c>
      <c r="C40" s="2">
        <f t="array" ref="C40">FREQUENCY(R7:R31,B40:B53)</f>
        <v>0</v>
      </c>
    </row>
    <row r="41" spans="2:17" x14ac:dyDescent="0.25">
      <c r="B41" s="10">
        <v>5</v>
      </c>
      <c r="C41" s="2">
        <f t="array" ref="C41">FREQUENCY(R8:R32,B41:B54)</f>
        <v>0</v>
      </c>
    </row>
    <row r="42" spans="2:17" x14ac:dyDescent="0.25">
      <c r="B42" s="10">
        <v>6</v>
      </c>
      <c r="C42" s="2">
        <f t="array" ref="C42">FREQUENCY(R9:R33,B42:B55)</f>
        <v>1</v>
      </c>
    </row>
    <row r="43" spans="2:17" x14ac:dyDescent="0.25">
      <c r="B43" s="10">
        <v>7</v>
      </c>
      <c r="C43" s="2">
        <f t="array" ref="C43">FREQUENCY(R10:R34,B43:B56)</f>
        <v>4</v>
      </c>
    </row>
    <row r="44" spans="2:17" x14ac:dyDescent="0.25">
      <c r="B44" s="10">
        <v>8</v>
      </c>
      <c r="C44" s="2">
        <f t="array" ref="C44">FREQUENCY(R11:R35,B44:B57)</f>
        <v>8</v>
      </c>
    </row>
    <row r="45" spans="2:17" x14ac:dyDescent="0.25">
      <c r="B45" s="10">
        <v>9</v>
      </c>
      <c r="C45" s="2">
        <f t="array" ref="C45">FREQUENCY(R12:R36,B45:B58)</f>
        <v>11</v>
      </c>
    </row>
    <row r="46" spans="2:17" x14ac:dyDescent="0.25">
      <c r="B46" s="10">
        <v>10</v>
      </c>
      <c r="C46" s="2">
        <f t="array" ref="C46">FREQUENCY(R13:R37,B46:B59)</f>
        <v>16</v>
      </c>
    </row>
    <row r="47" spans="2:17" x14ac:dyDescent="0.25">
      <c r="B47" s="10">
        <v>11</v>
      </c>
      <c r="C47" s="2">
        <f t="array" ref="C47">FREQUENCY(R14:R38,B47:B60)</f>
        <v>15</v>
      </c>
    </row>
    <row r="48" spans="2:17" x14ac:dyDescent="0.25">
      <c r="B48" s="10">
        <v>12</v>
      </c>
      <c r="C48" s="2">
        <f t="array" ref="C48">FREQUENCY(R15:R39,B48:B61)</f>
        <v>14</v>
      </c>
    </row>
    <row r="49" spans="2:3" x14ac:dyDescent="0.25">
      <c r="B49" s="10">
        <v>13</v>
      </c>
      <c r="C49" s="2">
        <f t="array" ref="C49">FREQUENCY(R16:R40,B49:B62)</f>
        <v>13</v>
      </c>
    </row>
    <row r="50" spans="2:3" x14ac:dyDescent="0.25">
      <c r="B50" s="10">
        <v>14</v>
      </c>
      <c r="C50" s="2">
        <f t="array" ref="C50">FREQUENCY(R17:R41,B50:B63)</f>
        <v>12</v>
      </c>
    </row>
    <row r="51" spans="2:3" x14ac:dyDescent="0.25">
      <c r="C51" s="2">
        <f t="array" ref="C51">FREQUENCY(R18:R42,B51:B64)</f>
        <v>0</v>
      </c>
    </row>
    <row r="53" spans="2:3" x14ac:dyDescent="0.25">
      <c r="B53" s="2" t="s">
        <v>36</v>
      </c>
      <c r="C53" s="2">
        <f t="array" ref="C53">MODE(R4:R28)</f>
        <v>10</v>
      </c>
    </row>
    <row r="54" spans="2:3" x14ac:dyDescent="0.25">
      <c r="B54" s="2" t="s">
        <v>37</v>
      </c>
      <c r="C54" s="2">
        <f t="array" ref="C54">MEDIAN(R4:R28)</f>
        <v>10</v>
      </c>
    </row>
    <row r="55" spans="2:3" x14ac:dyDescent="0.25">
      <c r="B55" s="2" t="s">
        <v>38</v>
      </c>
      <c r="C55" s="2">
        <f t="array" ref="C55">AVERAGE(R4:R28)</f>
        <v>9.8000000000000007</v>
      </c>
    </row>
    <row r="57" spans="2:3" x14ac:dyDescent="0.25">
      <c r="B57" s="19" t="s">
        <v>39</v>
      </c>
      <c r="C57" s="2">
        <f t="array" ref="C57">VAR(R4:R28)</f>
        <v>4.916666666666667</v>
      </c>
    </row>
    <row r="58" spans="2:3" x14ac:dyDescent="0.25">
      <c r="B58" s="2" t="s">
        <v>40</v>
      </c>
      <c r="C58" s="2">
        <f t="array" ref="C58">SQRT(C57)</f>
        <v>2.2173557826083452</v>
      </c>
    </row>
    <row r="59" spans="2:3" x14ac:dyDescent="0.25">
      <c r="B59" s="2" t="s">
        <v>41</v>
      </c>
      <c r="C59" s="2">
        <f t="array" ref="C59">3*C58</f>
        <v>6.6520673478250352</v>
      </c>
    </row>
  </sheetData>
  <sortState columnSort="1" ref="B3:U29">
    <sortCondition descending="1" ref="B29:U29"/>
  </sortState>
  <mergeCells count="2">
    <mergeCell ref="D1:Q1"/>
    <mergeCell ref="A4:A28"/>
  </mergeCells>
  <conditionalFormatting sqref="D4:Q28">
    <cfRule type="cellIs" dxfId="15" priority="16" operator="equal">
      <formula>0</formula>
    </cfRule>
    <cfRule type="colorScale" priority="17">
      <colorScale>
        <cfvo type="min"/>
        <cfvo type="max"/>
        <color theme="0"/>
        <color theme="0"/>
      </colorScale>
    </cfRule>
    <cfRule type="colorScale" priority="18">
      <colorScale>
        <cfvo type="min"/>
        <cfvo type="max"/>
        <color rgb="FFFF7128"/>
        <color theme="0"/>
      </colorScale>
    </cfRule>
  </conditionalFormatting>
  <pageMargins left="0.7" right="0.7" top="0.75" bottom="0.75" header="0.3" footer="0.3"/>
  <pageSetup paperSize="9" orientation="portrait" horizont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"/>
  <sheetViews>
    <sheetView zoomScale="80" zoomScaleNormal="80" workbookViewId="0">
      <selection activeCell="E37" sqref="E37"/>
    </sheetView>
  </sheetViews>
  <sheetFormatPr defaultRowHeight="15" x14ac:dyDescent="0.25"/>
  <cols>
    <col min="2" max="2" width="11.7109375" customWidth="1"/>
  </cols>
  <sheetData>
    <row r="1" spans="1:23" x14ac:dyDescent="0.25">
      <c r="A1" s="17"/>
      <c r="B1" s="17"/>
      <c r="C1" s="17"/>
      <c r="D1" s="76" t="s">
        <v>34</v>
      </c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</row>
    <row r="2" spans="1:23" x14ac:dyDescent="0.25">
      <c r="A2" s="9"/>
      <c r="B2" s="9"/>
      <c r="C2" s="8">
        <v>1</v>
      </c>
      <c r="D2" s="8">
        <v>2</v>
      </c>
      <c r="E2" s="8">
        <v>3</v>
      </c>
      <c r="F2" s="8">
        <v>4</v>
      </c>
      <c r="G2" s="8">
        <v>5</v>
      </c>
      <c r="H2" s="8">
        <v>6</v>
      </c>
      <c r="I2" s="8">
        <v>7</v>
      </c>
      <c r="J2" s="8">
        <v>8</v>
      </c>
      <c r="K2" s="8">
        <v>9</v>
      </c>
      <c r="L2" s="8">
        <v>10</v>
      </c>
      <c r="M2" s="8">
        <v>11</v>
      </c>
      <c r="N2" s="8">
        <v>12</v>
      </c>
      <c r="O2" s="8">
        <v>13</v>
      </c>
      <c r="P2" s="20">
        <v>14</v>
      </c>
      <c r="Q2" s="9" t="s">
        <v>26</v>
      </c>
      <c r="S2" s="80" t="s">
        <v>57</v>
      </c>
      <c r="T2" s="80"/>
      <c r="U2" s="80"/>
      <c r="V2" t="s">
        <v>59</v>
      </c>
    </row>
    <row r="3" spans="1:23" x14ac:dyDescent="0.25">
      <c r="A3" s="9"/>
      <c r="B3" s="9">
        <v>1</v>
      </c>
      <c r="C3" s="6">
        <v>1</v>
      </c>
      <c r="D3" s="6">
        <v>1</v>
      </c>
      <c r="E3" s="6">
        <v>1</v>
      </c>
      <c r="F3" s="6">
        <v>1</v>
      </c>
      <c r="G3" s="6">
        <v>1</v>
      </c>
      <c r="H3" s="6">
        <v>1</v>
      </c>
      <c r="I3" s="6">
        <v>1</v>
      </c>
      <c r="J3" s="6">
        <v>1</v>
      </c>
      <c r="K3" s="6">
        <v>1</v>
      </c>
      <c r="L3" s="6">
        <v>1</v>
      </c>
      <c r="M3" s="12">
        <v>1</v>
      </c>
      <c r="N3" s="7">
        <v>1</v>
      </c>
      <c r="O3" s="13">
        <v>1</v>
      </c>
      <c r="P3" s="6">
        <v>1</v>
      </c>
      <c r="Q3" s="2">
        <f t="array" ref="Q3">SUM(C3:P3)</f>
        <v>14</v>
      </c>
      <c r="S3" t="s">
        <v>55</v>
      </c>
      <c r="T3">
        <f t="array" ref="T3">AVERAGE(O3:O27)</f>
        <v>0.2</v>
      </c>
      <c r="V3" s="65" t="s">
        <v>128</v>
      </c>
      <c r="W3" s="65" t="s">
        <v>129</v>
      </c>
    </row>
    <row r="4" spans="1:23" x14ac:dyDescent="0.25">
      <c r="A4" s="78" t="s">
        <v>42</v>
      </c>
      <c r="B4" s="11">
        <v>2</v>
      </c>
      <c r="C4" s="7">
        <v>1</v>
      </c>
      <c r="D4" s="7">
        <v>1</v>
      </c>
      <c r="E4" s="7">
        <v>1</v>
      </c>
      <c r="F4" s="7">
        <v>1</v>
      </c>
      <c r="G4" s="7">
        <v>1</v>
      </c>
      <c r="H4" s="7">
        <v>1</v>
      </c>
      <c r="I4" s="7">
        <v>1</v>
      </c>
      <c r="J4" s="7">
        <v>1</v>
      </c>
      <c r="K4" s="7">
        <v>1</v>
      </c>
      <c r="L4" s="7">
        <v>1</v>
      </c>
      <c r="M4" s="15">
        <v>1</v>
      </c>
      <c r="N4" s="7">
        <v>1</v>
      </c>
      <c r="O4" s="16">
        <v>1</v>
      </c>
      <c r="P4" s="7">
        <v>1</v>
      </c>
      <c r="Q4" s="2">
        <f t="array" ref="Q4">SUM(C4:P4)</f>
        <v>14</v>
      </c>
      <c r="S4" t="s">
        <v>56</v>
      </c>
      <c r="T4">
        <f t="array" ref="T4">AVERAGE(N3:N27)</f>
        <v>0.24</v>
      </c>
      <c r="V4">
        <v>5</v>
      </c>
      <c r="W4">
        <f t="array" ref="W4">$T$5*(V4-$T$4)+$T$3</f>
        <v>4.435241039972424</v>
      </c>
    </row>
    <row r="5" spans="1:23" x14ac:dyDescent="0.25">
      <c r="A5" s="78"/>
      <c r="B5" s="18">
        <v>3</v>
      </c>
      <c r="C5" s="7">
        <v>1</v>
      </c>
      <c r="D5" s="7">
        <v>1</v>
      </c>
      <c r="E5" s="7">
        <v>1</v>
      </c>
      <c r="F5" s="7">
        <v>0</v>
      </c>
      <c r="G5" s="7">
        <v>1</v>
      </c>
      <c r="H5" s="7">
        <v>1</v>
      </c>
      <c r="I5" s="7">
        <v>1</v>
      </c>
      <c r="J5" s="7">
        <v>1</v>
      </c>
      <c r="K5" s="7">
        <v>1</v>
      </c>
      <c r="L5" s="7">
        <v>1</v>
      </c>
      <c r="M5" s="15">
        <v>1</v>
      </c>
      <c r="N5" s="7">
        <v>1</v>
      </c>
      <c r="O5" s="16">
        <v>1</v>
      </c>
      <c r="P5" s="7">
        <v>1</v>
      </c>
      <c r="Q5" s="2">
        <f t="array" ref="Q5">SUM(C5:P5)</f>
        <v>13</v>
      </c>
      <c r="S5" t="s">
        <v>46</v>
      </c>
      <c r="T5">
        <f>Корреляция!M15</f>
        <v>0.88975652100261005</v>
      </c>
      <c r="V5">
        <v>4.5</v>
      </c>
      <c r="W5">
        <f t="array" ref="W5">$T$5*(V5-$T$4)+$T$3</f>
        <v>3.9903627794711189</v>
      </c>
    </row>
    <row r="6" spans="1:23" x14ac:dyDescent="0.25">
      <c r="A6" s="78"/>
      <c r="B6" s="9">
        <v>4</v>
      </c>
      <c r="C6" s="7">
        <v>1</v>
      </c>
      <c r="D6" s="7">
        <v>1</v>
      </c>
      <c r="E6" s="7">
        <v>1</v>
      </c>
      <c r="F6" s="7">
        <v>1</v>
      </c>
      <c r="G6" s="7">
        <v>1</v>
      </c>
      <c r="H6" s="7">
        <v>1</v>
      </c>
      <c r="I6" s="7">
        <v>1</v>
      </c>
      <c r="J6" s="7">
        <v>1</v>
      </c>
      <c r="K6" s="7">
        <v>1</v>
      </c>
      <c r="L6" s="7">
        <v>1</v>
      </c>
      <c r="M6" s="7">
        <v>1</v>
      </c>
      <c r="N6" s="7">
        <v>1</v>
      </c>
      <c r="O6" s="7">
        <v>1</v>
      </c>
      <c r="P6" s="7">
        <v>0</v>
      </c>
      <c r="Q6" s="2">
        <f t="array" ref="Q6">SUM(C6:P6)</f>
        <v>13</v>
      </c>
      <c r="V6">
        <v>4</v>
      </c>
      <c r="W6">
        <f t="array" ref="W6">$T$5*(V6-$T$4)+$T$3</f>
        <v>3.5454845189698139</v>
      </c>
    </row>
    <row r="7" spans="1:23" x14ac:dyDescent="0.25">
      <c r="A7" s="78"/>
      <c r="B7" s="11">
        <v>5</v>
      </c>
      <c r="C7" s="7">
        <v>1</v>
      </c>
      <c r="D7" s="7">
        <v>1</v>
      </c>
      <c r="E7" s="7">
        <v>1</v>
      </c>
      <c r="F7" s="7">
        <v>1</v>
      </c>
      <c r="G7" s="7">
        <v>1</v>
      </c>
      <c r="H7" s="7">
        <v>1</v>
      </c>
      <c r="I7" s="7">
        <v>1</v>
      </c>
      <c r="J7" s="7">
        <v>1</v>
      </c>
      <c r="K7" s="7">
        <v>0</v>
      </c>
      <c r="L7" s="7">
        <v>1</v>
      </c>
      <c r="M7" s="7">
        <v>1</v>
      </c>
      <c r="N7" s="7">
        <v>1</v>
      </c>
      <c r="O7" s="7">
        <v>1</v>
      </c>
      <c r="P7" s="7">
        <v>0</v>
      </c>
      <c r="Q7" s="2">
        <f t="array" ref="Q7">SUM(C7:P7)</f>
        <v>12</v>
      </c>
      <c r="V7">
        <v>3.5</v>
      </c>
      <c r="W7">
        <f t="array" ref="W7">$T$5*(V7-$T$4)+$T$3</f>
        <v>3.1006062584685088</v>
      </c>
    </row>
    <row r="8" spans="1:23" x14ac:dyDescent="0.25">
      <c r="A8" s="78"/>
      <c r="B8" s="18">
        <v>6</v>
      </c>
      <c r="C8" s="7">
        <v>1</v>
      </c>
      <c r="D8" s="7">
        <v>1</v>
      </c>
      <c r="E8" s="7">
        <v>1</v>
      </c>
      <c r="F8" s="7">
        <v>1</v>
      </c>
      <c r="G8" s="7">
        <v>1</v>
      </c>
      <c r="H8" s="7">
        <v>1</v>
      </c>
      <c r="I8" s="7">
        <v>1</v>
      </c>
      <c r="J8" s="7">
        <v>1</v>
      </c>
      <c r="K8" s="7">
        <v>1</v>
      </c>
      <c r="L8" s="7">
        <v>0</v>
      </c>
      <c r="M8" s="7">
        <v>1</v>
      </c>
      <c r="N8" s="7">
        <v>1</v>
      </c>
      <c r="O8" s="7">
        <v>0</v>
      </c>
      <c r="P8" s="7">
        <v>0</v>
      </c>
      <c r="Q8" s="2">
        <f t="array" ref="Q8">SUM(C8:P8)</f>
        <v>11</v>
      </c>
      <c r="V8">
        <v>3</v>
      </c>
      <c r="W8">
        <f t="array" ref="W8">$T$5*(V8-$T$4)+$T$3</f>
        <v>2.6557279979672037</v>
      </c>
    </row>
    <row r="9" spans="1:23" x14ac:dyDescent="0.25">
      <c r="A9" s="78"/>
      <c r="B9" s="9">
        <v>7</v>
      </c>
      <c r="C9" s="7">
        <v>1</v>
      </c>
      <c r="D9" s="7">
        <v>1</v>
      </c>
      <c r="E9" s="7">
        <v>1</v>
      </c>
      <c r="F9" s="7">
        <v>1</v>
      </c>
      <c r="G9" s="7">
        <v>1</v>
      </c>
      <c r="H9" s="7">
        <v>1</v>
      </c>
      <c r="I9" s="7">
        <v>1</v>
      </c>
      <c r="J9" s="7">
        <v>1</v>
      </c>
      <c r="K9" s="7">
        <v>1</v>
      </c>
      <c r="L9" s="7">
        <v>1</v>
      </c>
      <c r="M9" s="7">
        <v>1</v>
      </c>
      <c r="N9" s="7">
        <v>0</v>
      </c>
      <c r="O9" s="7">
        <v>0</v>
      </c>
      <c r="P9" s="7">
        <v>0</v>
      </c>
      <c r="Q9" s="2">
        <f t="array" ref="Q9">SUM(C9:P9)</f>
        <v>11</v>
      </c>
      <c r="V9">
        <v>2.5</v>
      </c>
      <c r="W9">
        <f t="array" ref="W9">$T$5*(V9-$T$4)+$T$3</f>
        <v>2.2108497374658986</v>
      </c>
    </row>
    <row r="10" spans="1:23" x14ac:dyDescent="0.25">
      <c r="A10" s="78"/>
      <c r="B10" s="11">
        <v>8</v>
      </c>
      <c r="C10" s="7">
        <v>1</v>
      </c>
      <c r="D10" s="7">
        <v>1</v>
      </c>
      <c r="E10" s="7">
        <v>1</v>
      </c>
      <c r="F10" s="7">
        <v>1</v>
      </c>
      <c r="G10" s="7">
        <v>1</v>
      </c>
      <c r="H10" s="7">
        <v>1</v>
      </c>
      <c r="I10" s="7">
        <v>1</v>
      </c>
      <c r="J10" s="7">
        <v>1</v>
      </c>
      <c r="K10" s="7">
        <v>1</v>
      </c>
      <c r="L10" s="7">
        <v>1</v>
      </c>
      <c r="M10" s="7">
        <v>1</v>
      </c>
      <c r="N10" s="7">
        <v>0</v>
      </c>
      <c r="O10" s="7">
        <v>0</v>
      </c>
      <c r="P10" s="7">
        <v>0</v>
      </c>
      <c r="Q10" s="2">
        <f t="array" ref="Q10">SUM(C10:P10)</f>
        <v>11</v>
      </c>
      <c r="V10">
        <v>2</v>
      </c>
      <c r="W10">
        <f t="array" ref="W10">$T$5*(V10-$T$4)+$T$3</f>
        <v>1.7659714769645936</v>
      </c>
    </row>
    <row r="11" spans="1:23" x14ac:dyDescent="0.25">
      <c r="A11" s="78"/>
      <c r="B11" s="18">
        <v>9</v>
      </c>
      <c r="C11" s="7">
        <v>1</v>
      </c>
      <c r="D11" s="7">
        <v>1</v>
      </c>
      <c r="E11" s="7">
        <v>1</v>
      </c>
      <c r="F11" s="7">
        <v>1</v>
      </c>
      <c r="G11" s="7">
        <v>1</v>
      </c>
      <c r="H11" s="7">
        <v>1</v>
      </c>
      <c r="I11" s="7">
        <v>1</v>
      </c>
      <c r="J11" s="7">
        <v>1</v>
      </c>
      <c r="K11" s="7">
        <v>0</v>
      </c>
      <c r="L11" s="7">
        <v>1</v>
      </c>
      <c r="M11" s="7">
        <v>1</v>
      </c>
      <c r="N11" s="7">
        <v>0</v>
      </c>
      <c r="O11" s="7">
        <v>0</v>
      </c>
      <c r="P11" s="7">
        <v>0</v>
      </c>
      <c r="Q11" s="2">
        <f t="array" ref="Q11">SUM(C11:P11)</f>
        <v>10</v>
      </c>
      <c r="V11">
        <v>1.5</v>
      </c>
      <c r="W11">
        <f t="array" ref="W11">$T$5*(V11-$T$4)+$T$3</f>
        <v>1.3210932164632887</v>
      </c>
    </row>
    <row r="12" spans="1:23" x14ac:dyDescent="0.25">
      <c r="A12" s="78"/>
      <c r="B12" s="9">
        <v>10</v>
      </c>
      <c r="C12" s="7">
        <v>1</v>
      </c>
      <c r="D12" s="7">
        <v>1</v>
      </c>
      <c r="E12" s="7">
        <v>1</v>
      </c>
      <c r="F12" s="7">
        <v>1</v>
      </c>
      <c r="G12" s="7">
        <v>0</v>
      </c>
      <c r="H12" s="7">
        <v>1</v>
      </c>
      <c r="I12" s="7">
        <v>1</v>
      </c>
      <c r="J12" s="7">
        <v>1</v>
      </c>
      <c r="K12" s="7">
        <v>1</v>
      </c>
      <c r="L12" s="7">
        <v>0</v>
      </c>
      <c r="M12" s="7">
        <v>1</v>
      </c>
      <c r="N12" s="7">
        <v>0</v>
      </c>
      <c r="O12" s="7">
        <v>0</v>
      </c>
      <c r="P12" s="7">
        <v>1</v>
      </c>
      <c r="Q12" s="2">
        <f t="array" ref="Q12">SUM(C12:P12)</f>
        <v>10</v>
      </c>
      <c r="V12">
        <v>1</v>
      </c>
      <c r="W12">
        <f t="array" ref="W12">$T$5*(V12-$T$4)+$T$3</f>
        <v>0.87621495596198362</v>
      </c>
    </row>
    <row r="13" spans="1:23" x14ac:dyDescent="0.25">
      <c r="A13" s="78"/>
      <c r="B13" s="11">
        <v>11</v>
      </c>
      <c r="C13" s="7">
        <v>1</v>
      </c>
      <c r="D13" s="7">
        <v>1</v>
      </c>
      <c r="E13" s="7">
        <v>1</v>
      </c>
      <c r="F13" s="7">
        <v>1</v>
      </c>
      <c r="G13" s="7">
        <v>1</v>
      </c>
      <c r="H13" s="7">
        <v>1</v>
      </c>
      <c r="I13" s="7">
        <v>1</v>
      </c>
      <c r="J13" s="7">
        <v>1</v>
      </c>
      <c r="K13" s="7">
        <v>1</v>
      </c>
      <c r="L13" s="7">
        <v>1</v>
      </c>
      <c r="M13" s="7">
        <v>0</v>
      </c>
      <c r="N13" s="7">
        <v>0</v>
      </c>
      <c r="O13" s="7">
        <v>0</v>
      </c>
      <c r="P13" s="7">
        <v>0</v>
      </c>
      <c r="Q13" s="2">
        <f t="array" ref="Q13">SUM(C13:P13)</f>
        <v>10</v>
      </c>
      <c r="V13">
        <v>0.5</v>
      </c>
      <c r="W13">
        <f t="array" ref="W13">$T$5*(V13-$T$4)+$T$3</f>
        <v>0.43133669546067865</v>
      </c>
    </row>
    <row r="14" spans="1:23" x14ac:dyDescent="0.25">
      <c r="A14" s="78"/>
      <c r="B14" s="18">
        <v>12</v>
      </c>
      <c r="C14" s="7">
        <v>1</v>
      </c>
      <c r="D14" s="7">
        <v>1</v>
      </c>
      <c r="E14" s="7">
        <v>1</v>
      </c>
      <c r="F14" s="7">
        <v>1</v>
      </c>
      <c r="G14" s="7">
        <v>1</v>
      </c>
      <c r="H14" s="7">
        <v>1</v>
      </c>
      <c r="I14" s="7">
        <v>0</v>
      </c>
      <c r="J14" s="7">
        <v>1</v>
      </c>
      <c r="K14" s="7">
        <v>1</v>
      </c>
      <c r="L14" s="7">
        <v>1</v>
      </c>
      <c r="M14" s="7">
        <v>1</v>
      </c>
      <c r="N14" s="7">
        <v>0</v>
      </c>
      <c r="O14" s="7">
        <v>0</v>
      </c>
      <c r="P14" s="7">
        <v>0</v>
      </c>
      <c r="Q14" s="2">
        <f t="array" ref="Q14">SUM(C14:P14)</f>
        <v>10</v>
      </c>
      <c r="V14">
        <v>0</v>
      </c>
      <c r="W14">
        <f t="array" ref="W14">$T$5*(V14-$T$4)+$T$3</f>
        <v>-1.3541565040626397E-2</v>
      </c>
    </row>
    <row r="15" spans="1:23" x14ac:dyDescent="0.25">
      <c r="A15" s="78"/>
      <c r="B15" s="9">
        <v>13</v>
      </c>
      <c r="C15" s="7">
        <v>1</v>
      </c>
      <c r="D15" s="7">
        <v>1</v>
      </c>
      <c r="E15" s="7">
        <v>1</v>
      </c>
      <c r="F15" s="7">
        <v>1</v>
      </c>
      <c r="G15" s="7">
        <v>1</v>
      </c>
      <c r="H15" s="7">
        <v>1</v>
      </c>
      <c r="I15" s="7">
        <v>1</v>
      </c>
      <c r="J15" s="7">
        <v>1</v>
      </c>
      <c r="K15" s="7">
        <v>1</v>
      </c>
      <c r="L15" s="7">
        <v>1</v>
      </c>
      <c r="M15" s="7">
        <v>0</v>
      </c>
      <c r="N15" s="7">
        <v>0</v>
      </c>
      <c r="O15" s="7">
        <v>0</v>
      </c>
      <c r="P15" s="7">
        <v>0</v>
      </c>
      <c r="Q15" s="2">
        <f t="array" ref="Q15">SUM(C15:P15)</f>
        <v>10</v>
      </c>
      <c r="V15">
        <v>-0.5</v>
      </c>
      <c r="W15">
        <f t="array" ref="W15">$T$5*(V15-$T$4)+$T$3</f>
        <v>-0.45841982554193145</v>
      </c>
    </row>
    <row r="16" spans="1:23" x14ac:dyDescent="0.25">
      <c r="A16" s="78"/>
      <c r="B16" s="11">
        <v>14</v>
      </c>
      <c r="C16" s="7">
        <v>1</v>
      </c>
      <c r="D16" s="7">
        <v>1</v>
      </c>
      <c r="E16" s="7">
        <v>1</v>
      </c>
      <c r="F16" s="7">
        <v>1</v>
      </c>
      <c r="G16" s="7">
        <v>1</v>
      </c>
      <c r="H16" s="7">
        <v>1</v>
      </c>
      <c r="I16" s="7">
        <v>1</v>
      </c>
      <c r="J16" s="7">
        <v>1</v>
      </c>
      <c r="K16" s="7">
        <v>1</v>
      </c>
      <c r="L16" s="7">
        <v>1</v>
      </c>
      <c r="M16" s="7">
        <v>0</v>
      </c>
      <c r="N16" s="7">
        <v>0</v>
      </c>
      <c r="O16" s="7">
        <v>0</v>
      </c>
      <c r="P16" s="7">
        <v>0</v>
      </c>
      <c r="Q16" s="2">
        <f t="array" ref="Q16">SUM(C16:P16)</f>
        <v>10</v>
      </c>
      <c r="V16">
        <v>-1</v>
      </c>
      <c r="W16">
        <f t="array" ref="W16">$T$5*(V16-$T$4)+$T$3</f>
        <v>-0.90329808604323647</v>
      </c>
    </row>
    <row r="17" spans="1:23" x14ac:dyDescent="0.25">
      <c r="A17" s="78"/>
      <c r="B17" s="18">
        <v>15</v>
      </c>
      <c r="C17" s="7">
        <v>1</v>
      </c>
      <c r="D17" s="7">
        <v>1</v>
      </c>
      <c r="E17" s="7">
        <v>1</v>
      </c>
      <c r="F17" s="7">
        <v>1</v>
      </c>
      <c r="G17" s="7">
        <v>1</v>
      </c>
      <c r="H17" s="7">
        <v>1</v>
      </c>
      <c r="I17" s="7">
        <v>1</v>
      </c>
      <c r="J17" s="7">
        <v>1</v>
      </c>
      <c r="K17" s="7">
        <v>1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2">
        <f t="array" ref="Q17">SUM(C17:P17)</f>
        <v>9</v>
      </c>
      <c r="V17">
        <v>-1.5</v>
      </c>
      <c r="W17">
        <f t="array" ref="W17">$T$5*(V17-$T$4)+$T$3</f>
        <v>-1.3481763465445415</v>
      </c>
    </row>
    <row r="18" spans="1:23" x14ac:dyDescent="0.25">
      <c r="A18" s="78"/>
      <c r="B18" s="9">
        <v>16</v>
      </c>
      <c r="C18" s="7">
        <v>1</v>
      </c>
      <c r="D18" s="7">
        <v>1</v>
      </c>
      <c r="E18" s="7">
        <v>1</v>
      </c>
      <c r="F18" s="7">
        <v>1</v>
      </c>
      <c r="G18" s="7">
        <v>1</v>
      </c>
      <c r="H18" s="7">
        <v>1</v>
      </c>
      <c r="I18" s="7">
        <v>0</v>
      </c>
      <c r="J18" s="7">
        <v>0</v>
      </c>
      <c r="K18" s="7">
        <v>1</v>
      </c>
      <c r="L18" s="7">
        <v>1</v>
      </c>
      <c r="M18" s="7">
        <v>1</v>
      </c>
      <c r="N18" s="7">
        <v>0</v>
      </c>
      <c r="O18" s="7">
        <v>0</v>
      </c>
      <c r="P18" s="7">
        <v>0</v>
      </c>
      <c r="Q18" s="2">
        <f t="array" ref="Q18">SUM(C18:P18)</f>
        <v>9</v>
      </c>
      <c r="V18">
        <v>-2</v>
      </c>
      <c r="W18">
        <f t="array" ref="W18">$T$5*(V18-$T$4)+$T$3</f>
        <v>-1.7930546070458466</v>
      </c>
    </row>
    <row r="19" spans="1:23" x14ac:dyDescent="0.25">
      <c r="A19" s="78"/>
      <c r="B19" s="11">
        <v>17</v>
      </c>
      <c r="C19" s="7">
        <v>1</v>
      </c>
      <c r="D19" s="7">
        <v>1</v>
      </c>
      <c r="E19" s="7">
        <v>1</v>
      </c>
      <c r="F19" s="7">
        <v>1</v>
      </c>
      <c r="G19" s="7">
        <v>1</v>
      </c>
      <c r="H19" s="7">
        <v>1</v>
      </c>
      <c r="I19" s="7">
        <v>1</v>
      </c>
      <c r="J19" s="7">
        <v>1</v>
      </c>
      <c r="K19" s="7">
        <v>1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2">
        <f t="array" ref="Q19">SUM(C19:P19)</f>
        <v>9</v>
      </c>
      <c r="V19">
        <v>-2.5</v>
      </c>
      <c r="W19">
        <f t="array" ref="W19">$T$5*(V19-$T$4)+$T$3</f>
        <v>-2.2379328675471517</v>
      </c>
    </row>
    <row r="20" spans="1:23" x14ac:dyDescent="0.25">
      <c r="A20" s="78"/>
      <c r="B20" s="18">
        <v>18</v>
      </c>
      <c r="C20" s="7">
        <v>1</v>
      </c>
      <c r="D20" s="7">
        <v>0</v>
      </c>
      <c r="E20" s="7">
        <v>1</v>
      </c>
      <c r="F20" s="7">
        <v>1</v>
      </c>
      <c r="G20" s="7">
        <v>1</v>
      </c>
      <c r="H20" s="7">
        <v>1</v>
      </c>
      <c r="I20" s="7">
        <v>1</v>
      </c>
      <c r="J20" s="7">
        <v>0</v>
      </c>
      <c r="K20" s="7">
        <v>1</v>
      </c>
      <c r="L20" s="7">
        <v>1</v>
      </c>
      <c r="M20" s="7">
        <v>0</v>
      </c>
      <c r="N20" s="7">
        <v>0</v>
      </c>
      <c r="O20" s="7">
        <v>0</v>
      </c>
      <c r="P20" s="7">
        <v>0</v>
      </c>
      <c r="Q20" s="2">
        <f t="array" ref="Q20">SUM(C20:P20)</f>
        <v>8</v>
      </c>
      <c r="V20">
        <v>-3</v>
      </c>
      <c r="W20">
        <f t="array" ref="W20">$T$5*(V20-$T$4)+$T$3</f>
        <v>-2.6828111280484563</v>
      </c>
    </row>
    <row r="21" spans="1:23" x14ac:dyDescent="0.25">
      <c r="A21" s="78"/>
      <c r="B21" s="9">
        <v>19</v>
      </c>
      <c r="C21" s="7">
        <v>1</v>
      </c>
      <c r="D21" s="7">
        <v>1</v>
      </c>
      <c r="E21" s="7">
        <v>1</v>
      </c>
      <c r="F21" s="7">
        <v>1</v>
      </c>
      <c r="G21" s="7">
        <v>1</v>
      </c>
      <c r="H21" s="7">
        <v>1</v>
      </c>
      <c r="I21" s="7">
        <v>1</v>
      </c>
      <c r="J21" s="7">
        <v>1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2">
        <f t="array" ref="Q21">SUM(C21:P21)</f>
        <v>8</v>
      </c>
      <c r="V21">
        <v>-3.5</v>
      </c>
      <c r="W21">
        <f t="array" ref="W21">$T$5*(V21-$T$4)+$T$3</f>
        <v>-3.1276893885497614</v>
      </c>
    </row>
    <row r="22" spans="1:23" x14ac:dyDescent="0.25">
      <c r="A22" s="78"/>
      <c r="B22" s="11">
        <v>20</v>
      </c>
      <c r="C22" s="7">
        <v>1</v>
      </c>
      <c r="D22" s="7">
        <v>1</v>
      </c>
      <c r="E22" s="7">
        <v>1</v>
      </c>
      <c r="F22" s="7">
        <v>1</v>
      </c>
      <c r="G22" s="7">
        <v>1</v>
      </c>
      <c r="H22" s="7">
        <v>1</v>
      </c>
      <c r="I22" s="7">
        <v>1</v>
      </c>
      <c r="J22" s="7">
        <v>0</v>
      </c>
      <c r="K22" s="7">
        <v>1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2">
        <f t="array" ref="Q22">SUM(C22:P22)</f>
        <v>8</v>
      </c>
      <c r="V22">
        <v>-4</v>
      </c>
      <c r="W22">
        <f t="array" ref="W22">$T$5*(V22-$T$4)+$T$3</f>
        <v>-3.5725676490510665</v>
      </c>
    </row>
    <row r="23" spans="1:23" x14ac:dyDescent="0.25">
      <c r="A23" s="78"/>
      <c r="B23" s="18">
        <v>21</v>
      </c>
      <c r="C23" s="7">
        <v>1</v>
      </c>
      <c r="D23" s="7">
        <v>1</v>
      </c>
      <c r="E23" s="7">
        <v>1</v>
      </c>
      <c r="F23" s="7">
        <v>1</v>
      </c>
      <c r="G23" s="7">
        <v>1</v>
      </c>
      <c r="H23" s="7">
        <v>1</v>
      </c>
      <c r="I23" s="7">
        <v>1</v>
      </c>
      <c r="J23" s="7">
        <v>0</v>
      </c>
      <c r="K23" s="7">
        <v>0</v>
      </c>
      <c r="L23" s="7">
        <v>1</v>
      </c>
      <c r="M23" s="7">
        <v>0</v>
      </c>
      <c r="N23" s="7">
        <v>0</v>
      </c>
      <c r="O23" s="7">
        <v>0</v>
      </c>
      <c r="P23" s="7">
        <v>0</v>
      </c>
      <c r="Q23" s="2">
        <f t="array" ref="Q23">SUM(C23:P23)</f>
        <v>8</v>
      </c>
      <c r="V23">
        <v>-4.5</v>
      </c>
      <c r="W23">
        <f t="array" ref="W23">$T$5*(V23-$T$4)+$T$3</f>
        <v>-4.0174459095523716</v>
      </c>
    </row>
    <row r="24" spans="1:23" x14ac:dyDescent="0.25">
      <c r="A24" s="78"/>
      <c r="B24" s="9">
        <v>22</v>
      </c>
      <c r="C24" s="7">
        <v>1</v>
      </c>
      <c r="D24" s="7">
        <v>1</v>
      </c>
      <c r="E24" s="7">
        <v>1</v>
      </c>
      <c r="F24" s="7">
        <v>1</v>
      </c>
      <c r="G24" s="7">
        <v>1</v>
      </c>
      <c r="H24" s="7">
        <v>0</v>
      </c>
      <c r="I24" s="7">
        <v>0</v>
      </c>
      <c r="J24" s="7">
        <v>1</v>
      </c>
      <c r="K24" s="7">
        <v>0</v>
      </c>
      <c r="L24" s="7">
        <v>1</v>
      </c>
      <c r="M24" s="7">
        <v>0</v>
      </c>
      <c r="N24" s="7">
        <v>0</v>
      </c>
      <c r="O24" s="7">
        <v>0</v>
      </c>
      <c r="P24" s="7">
        <v>0</v>
      </c>
      <c r="Q24" s="2">
        <f t="array" ref="Q24">SUM(C24:P24)</f>
        <v>7</v>
      </c>
      <c r="V24">
        <v>-5</v>
      </c>
      <c r="W24">
        <f t="array" ref="W24">$T$5*(V24-$T$4)+$T$3</f>
        <v>-4.4623241700536767</v>
      </c>
    </row>
    <row r="25" spans="1:23" x14ac:dyDescent="0.25">
      <c r="A25" s="78"/>
      <c r="B25" s="11">
        <v>23</v>
      </c>
      <c r="C25" s="7">
        <v>1</v>
      </c>
      <c r="D25" s="7">
        <v>1</v>
      </c>
      <c r="E25" s="7">
        <v>1</v>
      </c>
      <c r="F25" s="7">
        <v>1</v>
      </c>
      <c r="G25" s="7">
        <v>0</v>
      </c>
      <c r="H25" s="7">
        <v>0</v>
      </c>
      <c r="I25" s="7">
        <v>1</v>
      </c>
      <c r="J25" s="7">
        <v>1</v>
      </c>
      <c r="K25" s="7">
        <v>0</v>
      </c>
      <c r="L25" s="7">
        <v>1</v>
      </c>
      <c r="M25" s="7">
        <v>0</v>
      </c>
      <c r="N25" s="7">
        <v>0</v>
      </c>
      <c r="O25" s="7">
        <v>0</v>
      </c>
      <c r="P25" s="7">
        <v>0</v>
      </c>
      <c r="Q25" s="2">
        <f t="array" ref="Q25">SUM(C25:P25)</f>
        <v>7</v>
      </c>
    </row>
    <row r="26" spans="1:23" x14ac:dyDescent="0.25">
      <c r="A26" s="78"/>
      <c r="B26" s="18">
        <v>24</v>
      </c>
      <c r="C26" s="7">
        <v>1</v>
      </c>
      <c r="D26" s="7">
        <v>1</v>
      </c>
      <c r="E26" s="7">
        <v>1</v>
      </c>
      <c r="F26" s="7">
        <v>1</v>
      </c>
      <c r="G26" s="7">
        <v>1</v>
      </c>
      <c r="H26" s="7">
        <v>1</v>
      </c>
      <c r="I26" s="7">
        <v>1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2">
        <f t="array" ref="Q26">SUM(C26:P26)</f>
        <v>7</v>
      </c>
    </row>
    <row r="27" spans="1:23" x14ac:dyDescent="0.25">
      <c r="A27" s="78"/>
      <c r="B27" s="9">
        <v>25</v>
      </c>
      <c r="C27" s="7">
        <v>0</v>
      </c>
      <c r="D27" s="7">
        <v>1</v>
      </c>
      <c r="E27" s="7">
        <v>0</v>
      </c>
      <c r="F27" s="7">
        <v>1</v>
      </c>
      <c r="G27" s="7">
        <v>1</v>
      </c>
      <c r="H27" s="7">
        <v>1</v>
      </c>
      <c r="I27" s="7">
        <v>1</v>
      </c>
      <c r="J27" s="7">
        <v>1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2">
        <f t="array" ref="Q27">SUM(C27:P27)</f>
        <v>6</v>
      </c>
    </row>
    <row r="28" spans="1:23" x14ac:dyDescent="0.25">
      <c r="A28" s="79"/>
      <c r="B28" s="9" t="s">
        <v>27</v>
      </c>
      <c r="C28" s="2">
        <f t="array" ref="C28">SUM(C3:C27)</f>
        <v>24</v>
      </c>
      <c r="D28" s="2">
        <f t="array" ref="D28">SUM(D3:D27)</f>
        <v>24</v>
      </c>
      <c r="E28" s="2">
        <f t="array" ref="E28">SUM(E3:E27)</f>
        <v>24</v>
      </c>
      <c r="F28" s="2">
        <f t="array" ref="F28">SUM(F3:F27)</f>
        <v>24</v>
      </c>
      <c r="G28" s="2">
        <f t="array" ref="G28">SUM(G3:G27)</f>
        <v>23</v>
      </c>
      <c r="H28" s="2">
        <f t="array" ref="H28">SUM(H3:H27)</f>
        <v>23</v>
      </c>
      <c r="I28" s="2">
        <f t="array" ref="I28">SUM(I3:I27)</f>
        <v>22</v>
      </c>
      <c r="J28" s="2">
        <f t="array" ref="J28">SUM(J3:J27)</f>
        <v>20</v>
      </c>
      <c r="K28" s="2">
        <f t="array" ref="K28">SUM(K3:K27)</f>
        <v>17</v>
      </c>
      <c r="L28" s="2">
        <f t="array" ref="L28">SUM(L3:L27)</f>
        <v>17</v>
      </c>
      <c r="M28" s="2">
        <f t="array" ref="M28">SUM(M3:M27)</f>
        <v>12</v>
      </c>
      <c r="N28" s="2">
        <f t="array" ref="N28">SUM(N3:N27)</f>
        <v>6</v>
      </c>
      <c r="O28" s="2">
        <f t="array" ref="O28">SUM(O3:O27)</f>
        <v>5</v>
      </c>
      <c r="P28" s="2">
        <f t="array" ref="P28">SUM(P3:P27)</f>
        <v>4</v>
      </c>
      <c r="Q28" s="2"/>
    </row>
    <row r="29" spans="1:23" x14ac:dyDescent="0.25">
      <c r="A29" s="2"/>
      <c r="B29" s="64" t="s">
        <v>30</v>
      </c>
      <c r="C29" s="2">
        <f t="array" ref="C29">$B$27-C28</f>
        <v>1</v>
      </c>
      <c r="D29" s="2">
        <f t="array" ref="D29">$B$27-D28</f>
        <v>1</v>
      </c>
      <c r="E29" s="2">
        <f t="array" ref="E29">$B$27-E28</f>
        <v>1</v>
      </c>
      <c r="F29" s="2">
        <f t="array" ref="F29">$B$27-F28</f>
        <v>1</v>
      </c>
      <c r="G29" s="2">
        <f t="array" ref="G29">$B$27-G28</f>
        <v>2</v>
      </c>
      <c r="H29" s="2">
        <f t="array" ref="H29">$B$27-H28</f>
        <v>2</v>
      </c>
      <c r="I29" s="2">
        <f t="array" ref="I29">$B$27-I28</f>
        <v>3</v>
      </c>
      <c r="J29" s="2">
        <f t="array" ref="J29">$B$27-J28</f>
        <v>5</v>
      </c>
      <c r="K29" s="2">
        <f t="array" ref="K29">$B$27-K28</f>
        <v>8</v>
      </c>
      <c r="L29" s="2">
        <f t="array" ref="L29">$B$27-L28</f>
        <v>8</v>
      </c>
      <c r="M29" s="2">
        <f t="array" ref="M29">$B$27-M28</f>
        <v>13</v>
      </c>
      <c r="N29" s="2">
        <f t="array" ref="N29">$B$27-N28</f>
        <v>19</v>
      </c>
      <c r="O29" s="2">
        <f t="array" ref="O29">$B$27-O28</f>
        <v>20</v>
      </c>
      <c r="P29" s="2">
        <f>$B$27-P28</f>
        <v>21</v>
      </c>
    </row>
    <row r="32" spans="1:23" x14ac:dyDescent="0.25">
      <c r="A32" s="81" t="s">
        <v>123</v>
      </c>
      <c r="B32" s="81"/>
      <c r="C32" s="81"/>
      <c r="D32" s="81"/>
      <c r="E32" s="81"/>
      <c r="F32" s="81"/>
      <c r="G32" s="81"/>
      <c r="H32" s="81"/>
      <c r="I32" s="81"/>
      <c r="J32" s="81"/>
      <c r="K32" s="81"/>
      <c r="L32" s="81"/>
      <c r="M32" s="81"/>
      <c r="N32" s="81"/>
      <c r="O32" s="81"/>
      <c r="P32" s="81"/>
    </row>
    <row r="33" spans="2:16" x14ac:dyDescent="0.25">
      <c r="B33" s="64" t="s">
        <v>124</v>
      </c>
      <c r="C33" s="75">
        <f t="array" ref="C33">SUMIF(C3:C27,1,$Q$3:$Q$27)/C28</f>
        <v>9.9583333333333339</v>
      </c>
      <c r="D33" s="75">
        <f t="array" ref="D33">SUMIF(D3:D27,1,$Q$3:$Q$27)/D28</f>
        <v>9.875</v>
      </c>
      <c r="E33" s="75">
        <f t="array" ref="E33">SUMIF(E3:E27,1,$Q$3:$Q$27)/E28</f>
        <v>9.9583333333333339</v>
      </c>
      <c r="F33" s="75">
        <f t="array" ref="F33">SUMIF(F3:F27,1,$Q$3:$Q$27)/F28</f>
        <v>9.6666666666666661</v>
      </c>
      <c r="G33" s="75">
        <f t="array" ref="G33">SUMIF(G3:G27,1,$Q$3:$Q$27)/G28</f>
        <v>9.9130434782608692</v>
      </c>
      <c r="H33" s="75">
        <f t="array" ref="H33">SUMIF(H3:H27,1,$Q$3:$Q$27)/H28</f>
        <v>10.043478260869565</v>
      </c>
      <c r="I33" s="75">
        <f t="array" ref="I33">SUMIF(I3:I27,1,$Q$3:$Q$27)/I28</f>
        <v>9.954545454545455</v>
      </c>
      <c r="J33" s="75">
        <f t="array" ref="J33">SUMIF(J3:J27,1,$Q$3:$Q$27)/J28</f>
        <v>10.25</v>
      </c>
      <c r="K33" s="75">
        <f t="array" ref="K33">SUMIF(K3:K27,1,$Q$3:$Q$27)/K28</f>
        <v>10.588235294117647</v>
      </c>
      <c r="L33" s="75">
        <f t="array" ref="L33">SUMIF(L3:L27,1,$Q$3:$Q$27)/L28</f>
        <v>10.411764705882353</v>
      </c>
      <c r="M33" s="75">
        <f t="array" ref="M33">SUMIF(M3:M27,1,$Q$3:$Q$27)/M28</f>
        <v>11.5</v>
      </c>
      <c r="N33" s="75">
        <f t="array" ref="N33">SUMIF(N3:N27,1,$Q$3:$Q$27)/N28</f>
        <v>12.833333333333334</v>
      </c>
      <c r="O33" s="75">
        <f t="array" ref="O33">SUMIF(O3:O27,1,$Q$3:$Q$27)/O28</f>
        <v>13.2</v>
      </c>
      <c r="P33" s="75">
        <f t="array" ref="P33">SUMIF(P3:P27,1,$Q$3:$Q$27)/P28</f>
        <v>12.75</v>
      </c>
    </row>
    <row r="34" spans="2:16" x14ac:dyDescent="0.25">
      <c r="B34" s="64" t="s">
        <v>125</v>
      </c>
      <c r="C34" s="75">
        <f t="array" ref="C34">SUMIF(C3:C27,0,$Q$3:$Q$27)/C29</f>
        <v>6</v>
      </c>
      <c r="D34" s="75">
        <f t="array" ref="D34">SUMIF(D3:D27,0,$Q$3:$Q$27)/D29</f>
        <v>8</v>
      </c>
      <c r="E34" s="75">
        <f t="array" ref="E34">SUMIF(E3:E27,0,$Q$3:$Q$27)/E29</f>
        <v>6</v>
      </c>
      <c r="F34" s="75">
        <f t="array" ref="F34">SUMIF(F3:F27,0,$Q$3:$Q$27)/F29</f>
        <v>13</v>
      </c>
      <c r="G34" s="75">
        <f t="array" ref="G34">SUMIF(G3:G27,0,$Q$3:$Q$27)/G29</f>
        <v>8.5</v>
      </c>
      <c r="H34" s="75">
        <f t="array" ref="H34">SUMIF(H3:H27,0,$Q$3:$Q$27)/H29</f>
        <v>7</v>
      </c>
      <c r="I34" s="75">
        <f t="array" ref="I34">SUMIF(I3:I27,0,$Q$3:$Q$27)/I29</f>
        <v>8.6666666666666661</v>
      </c>
      <c r="J34" s="75">
        <f t="array" ref="J34">SUMIF(J3:J27,0,$Q$3:$Q$27)/J29</f>
        <v>8</v>
      </c>
      <c r="K34" s="75">
        <f t="array" ref="K34">SUMIF(K3:K27,0,$Q$3:$Q$27)/K29</f>
        <v>8.125</v>
      </c>
      <c r="L34" s="75">
        <f t="array" ref="L34">SUMIF(L3:L27,0,$Q$3:$Q$27)/L29</f>
        <v>8.5</v>
      </c>
      <c r="M34" s="75">
        <f t="array" ref="M34">SUMIF(M3:M27,0,$Q$3:$Q$27)/M29</f>
        <v>8.2307692307692299</v>
      </c>
      <c r="N34" s="75">
        <f t="array" ref="N34">SUMIF(N3:N27,0,$Q$3:$Q$27)/N29</f>
        <v>8.8421052631578956</v>
      </c>
      <c r="O34" s="75">
        <f t="array" ref="O34">SUMIF(O3:O27,0,$Q$3:$Q$27)/O29</f>
        <v>8.9499999999999993</v>
      </c>
      <c r="P34" s="75">
        <f t="array" ref="P34">SUMIF(P3:P27,0,$Q$3:$Q$27)/P29</f>
        <v>9.2380952380952372</v>
      </c>
    </row>
    <row r="35" spans="2:16" x14ac:dyDescent="0.25">
      <c r="B35" s="64" t="s">
        <v>126</v>
      </c>
      <c r="C35" s="75">
        <f t="array" ref="C35">C33-C34</f>
        <v>3.9583333333333339</v>
      </c>
      <c r="D35" s="75">
        <f t="array" ref="D35">D33-D34</f>
        <v>1.875</v>
      </c>
      <c r="E35" s="75">
        <f t="array" ref="E35">E33-E34</f>
        <v>3.9583333333333339</v>
      </c>
      <c r="F35" s="75">
        <f>F33-F34</f>
        <v>-3.3333333333333339</v>
      </c>
      <c r="G35" s="75">
        <f t="array" ref="G35">G33-G34</f>
        <v>1.4130434782608692</v>
      </c>
      <c r="H35" s="75">
        <f t="array" ref="H35">H33-H34</f>
        <v>3.0434782608695645</v>
      </c>
      <c r="I35" s="75">
        <f t="array" ref="I35">I33-I34</f>
        <v>1.287878787878789</v>
      </c>
      <c r="J35" s="75">
        <f t="array" ref="J35">J33-J34</f>
        <v>2.25</v>
      </c>
      <c r="K35" s="75">
        <f t="array" ref="K35">K33-K34</f>
        <v>2.4632352941176467</v>
      </c>
      <c r="L35" s="75">
        <f t="array" ref="L35">L33-L34</f>
        <v>1.9117647058823533</v>
      </c>
      <c r="M35" s="75">
        <f t="array" ref="M35">M33-M34</f>
        <v>3.2692307692307701</v>
      </c>
      <c r="N35" s="75">
        <f t="array" ref="N35">N33-N34</f>
        <v>3.9912280701754383</v>
      </c>
      <c r="O35" s="75">
        <f t="array" ref="O35">O33-O34</f>
        <v>4.25</v>
      </c>
      <c r="P35" s="75">
        <f t="array" ref="P35">P33-P34</f>
        <v>3.5119047619047628</v>
      </c>
    </row>
    <row r="36" spans="2:16" ht="33.75" customHeight="1" x14ac:dyDescent="0.25">
      <c r="B36" s="64"/>
      <c r="C36" s="75">
        <f t="array" ref="C36">SQRT((C28*C29)/($B$27*($B$27-1)))</f>
        <v>0.2</v>
      </c>
      <c r="D36" s="75">
        <f t="array" ref="D36">SQRT((D28*D29)/($B$27*($B$27-1)))</f>
        <v>0.2</v>
      </c>
      <c r="E36" s="75">
        <f t="array" ref="E36">SQRT((E28*E29)/($B$27*($B$27-1)))</f>
        <v>0.2</v>
      </c>
      <c r="F36" s="75">
        <f t="array" ref="F36">SQRT((F28*F29)/($B$27*($B$27-1)))</f>
        <v>0.2</v>
      </c>
      <c r="G36" s="75">
        <f t="array" ref="G36">SQRT((G28*G29)/($B$27*($B$27-1)))</f>
        <v>0.27688746209726917</v>
      </c>
      <c r="H36" s="75">
        <f t="array" ref="H36">SQRT((H28*H29)/($B$27*($B$27-1)))</f>
        <v>0.27688746209726917</v>
      </c>
      <c r="I36" s="75">
        <f t="array" ref="I36">SQRT((I28*I29)/($B$27*($B$27-1)))</f>
        <v>0.33166247903553997</v>
      </c>
      <c r="J36" s="75">
        <f t="array" ref="J36">SQRT((J28*J29)/($B$27*($B$27-1)))</f>
        <v>0.40824829046386302</v>
      </c>
      <c r="K36" s="75">
        <f t="array" ref="K36">SQRT((K28*K29)/($B$27*($B$27-1)))</f>
        <v>0.4760952285695233</v>
      </c>
      <c r="L36" s="75">
        <f t="array" ref="L36">SQRT((L28*L29)/($B$27*($B$27-1)))</f>
        <v>0.4760952285695233</v>
      </c>
      <c r="M36" s="75">
        <f t="array" ref="M36">SQRT((M28*M29)/($B$27*($B$27-1)))</f>
        <v>0.50990195135927852</v>
      </c>
      <c r="N36" s="75">
        <f t="array" ref="N36">SQRT((N28*N29)/($B$27*($B$27-1)))</f>
        <v>0.43588989435406733</v>
      </c>
      <c r="O36" s="75">
        <f t="array" ref="O36">SQRT((O28*O29)/($B$27*($B$27-1)))</f>
        <v>0.40824829046386302</v>
      </c>
      <c r="P36" s="75">
        <f t="array" ref="P36">SQRT((P28*P29)/($B$27*($B$27-1)))</f>
        <v>0.37416573867739417</v>
      </c>
    </row>
    <row r="37" spans="2:16" x14ac:dyDescent="0.25">
      <c r="B37" s="54" t="s">
        <v>127</v>
      </c>
      <c r="C37" s="75">
        <f t="array" ref="C37">C35*C36/ЛР1!$C$58</f>
        <v>0.35703186330134379</v>
      </c>
      <c r="D37" s="75">
        <f t="array" ref="D37">D35*D36/ЛР1!$C$58</f>
        <v>0.16912035630063649</v>
      </c>
      <c r="E37" s="92">
        <f t="array" ref="E37">E35*E36/ЛР1!$C$58</f>
        <v>0.35703186330134379</v>
      </c>
      <c r="F37" s="75">
        <f>F35*F36/ЛР1!$C$58</f>
        <v>-0.30065841120113163</v>
      </c>
      <c r="G37" s="75">
        <f t="array" ref="G37">G35*G36/ЛР1!$C$58</f>
        <v>0.17645071918431846</v>
      </c>
      <c r="H37" s="75">
        <f t="array" ref="H37">H35*H36/ЛР1!$C$58</f>
        <v>0.38004770285853207</v>
      </c>
      <c r="I37" s="75">
        <f t="array" ref="I37">I35*I36/ЛР1!$C$58</f>
        <v>0.19263533386721818</v>
      </c>
      <c r="J37" s="92">
        <f t="array" ref="J37">J35*J36/ЛР1!$C$58</f>
        <v>0.41425857805424549</v>
      </c>
      <c r="K37" s="75">
        <f t="array" ref="K37">K35*K36/ЛР1!$C$58</f>
        <v>0.5288887690336882</v>
      </c>
      <c r="L37" s="75">
        <f t="array" ref="L37">L35*L36/ЛР1!$C$58</f>
        <v>0.41048083566793719</v>
      </c>
      <c r="M37" s="75">
        <f t="array" ref="M37">M35*M36/ЛР1!$C$58</f>
        <v>0.75179056141979861</v>
      </c>
      <c r="N37" s="75">
        <f t="array" ref="N37">N35*N36/ЛР1!$C$58</f>
        <v>0.78459938431948606</v>
      </c>
      <c r="O37" s="75">
        <f t="array" ref="O37">O35*O36/ЛР1!$C$58</f>
        <v>0.78248842521357487</v>
      </c>
      <c r="P37" s="75">
        <f t="array" ref="P37">P35*P36/ЛР1!$C$58</f>
        <v>0.59261326022160221</v>
      </c>
    </row>
  </sheetData>
  <mergeCells count="4">
    <mergeCell ref="D1:Q1"/>
    <mergeCell ref="A4:A28"/>
    <mergeCell ref="S2:U2"/>
    <mergeCell ref="A32:P32"/>
  </mergeCells>
  <conditionalFormatting sqref="C3:P27">
    <cfRule type="cellIs" dxfId="14" priority="1" operator="equal">
      <formula>0</formula>
    </cfRule>
    <cfRule type="colorScale" priority="2">
      <colorScale>
        <cfvo type="min"/>
        <cfvo type="max"/>
        <color theme="0"/>
        <color theme="0"/>
      </colorScale>
    </cfRule>
    <cfRule type="colorScale" priority="3">
      <colorScale>
        <cfvo type="min"/>
        <cfvo type="max"/>
        <color rgb="FFFF7128"/>
        <color theme="0"/>
      </colorScale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>
      <selection activeCell="I20" sqref="I20"/>
    </sheetView>
  </sheetViews>
  <sheetFormatPr defaultRowHeight="15" x14ac:dyDescent="0.25"/>
  <sheetData>
    <row r="1" spans="1:15" s="22" customFormat="1" x14ac:dyDescent="0.25">
      <c r="A1" s="82" t="s">
        <v>43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</row>
    <row r="2" spans="1:15" x14ac:dyDescent="0.25">
      <c r="A2" s="23"/>
      <c r="B2" s="25">
        <v>1</v>
      </c>
      <c r="C2" s="25">
        <v>2</v>
      </c>
      <c r="D2" s="25">
        <v>3</v>
      </c>
      <c r="E2" s="25">
        <v>4</v>
      </c>
      <c r="F2" s="25">
        <v>5</v>
      </c>
      <c r="G2" s="25">
        <v>6</v>
      </c>
      <c r="H2" s="25">
        <v>7</v>
      </c>
      <c r="I2" s="25">
        <v>8</v>
      </c>
      <c r="J2" s="25">
        <v>9</v>
      </c>
      <c r="K2" s="25">
        <v>10</v>
      </c>
      <c r="L2" s="25">
        <v>11</v>
      </c>
      <c r="M2" s="25">
        <v>12</v>
      </c>
      <c r="N2" s="25">
        <v>13</v>
      </c>
      <c r="O2" s="25">
        <v>14</v>
      </c>
    </row>
    <row r="3" spans="1:15" x14ac:dyDescent="0.25">
      <c r="A3" s="24">
        <v>1</v>
      </c>
      <c r="B3" s="26">
        <f>VARP(ЛР2!$C$3:$C$27)</f>
        <v>3.8399999999999997E-2</v>
      </c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8"/>
    </row>
    <row r="4" spans="1:15" x14ac:dyDescent="0.25">
      <c r="A4" s="24">
        <v>2</v>
      </c>
      <c r="B4" s="29">
        <v>-1.5999999999999994E-3</v>
      </c>
      <c r="C4" s="21">
        <f>VARP(ЛР2!$D$3:$D$27)</f>
        <v>3.8399999999999997E-2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30"/>
    </row>
    <row r="5" spans="1:15" x14ac:dyDescent="0.25">
      <c r="A5" s="24">
        <v>3</v>
      </c>
      <c r="B5" s="29">
        <v>3.8400000000000004E-2</v>
      </c>
      <c r="C5" s="21">
        <v>-1.5999999999999994E-3</v>
      </c>
      <c r="D5" s="21">
        <f>VARP(ЛР2!$E$3:$E$27)</f>
        <v>3.8399999999999997E-2</v>
      </c>
      <c r="E5" s="21"/>
      <c r="F5" s="21"/>
      <c r="G5" s="21"/>
      <c r="H5" s="21"/>
      <c r="I5" s="21"/>
      <c r="J5" s="21"/>
      <c r="K5" s="21"/>
      <c r="L5" s="21"/>
      <c r="M5" s="21"/>
      <c r="N5" s="21"/>
      <c r="O5" s="30"/>
    </row>
    <row r="6" spans="1:15" x14ac:dyDescent="0.25">
      <c r="A6" s="24">
        <v>4</v>
      </c>
      <c r="B6" s="29">
        <v>-1.5999999999999992E-3</v>
      </c>
      <c r="C6" s="21">
        <v>-1.5999999999999986E-3</v>
      </c>
      <c r="D6" s="21">
        <v>-1.5999999999999992E-3</v>
      </c>
      <c r="E6" s="21">
        <f>VARP(ЛР2!$F$3:$F$27)</f>
        <v>3.8399999999999997E-2</v>
      </c>
      <c r="F6" s="21"/>
      <c r="G6" s="21"/>
      <c r="H6" s="21"/>
      <c r="I6" s="21"/>
      <c r="J6" s="21"/>
      <c r="K6" s="21"/>
      <c r="L6" s="21"/>
      <c r="M6" s="21"/>
      <c r="N6" s="21"/>
      <c r="O6" s="30"/>
    </row>
    <row r="7" spans="1:15" x14ac:dyDescent="0.25">
      <c r="A7" s="24">
        <v>5</v>
      </c>
      <c r="B7" s="29">
        <v>-3.2000000000000002E-3</v>
      </c>
      <c r="C7" s="21">
        <v>-3.1999999999999997E-3</v>
      </c>
      <c r="D7" s="21">
        <v>-3.2000000000000002E-3</v>
      </c>
      <c r="E7" s="21">
        <v>-3.1999999999999971E-3</v>
      </c>
      <c r="F7" s="21">
        <f>VARP(ЛР2!$G$3:$G$27)</f>
        <v>7.3599999999999999E-2</v>
      </c>
      <c r="G7" s="21"/>
      <c r="H7" s="21"/>
      <c r="I7" s="21"/>
      <c r="J7" s="21"/>
      <c r="K7" s="21"/>
      <c r="L7" s="21"/>
      <c r="M7" s="21"/>
      <c r="N7" s="21"/>
      <c r="O7" s="30"/>
    </row>
    <row r="8" spans="1:15" x14ac:dyDescent="0.25">
      <c r="A8" s="24">
        <v>6</v>
      </c>
      <c r="B8" s="29">
        <v>-3.1999999999999997E-3</v>
      </c>
      <c r="C8" s="21">
        <v>-3.1999999999999997E-3</v>
      </c>
      <c r="D8" s="21">
        <v>-3.1999999999999997E-3</v>
      </c>
      <c r="E8" s="21">
        <v>-3.1999999999999997E-3</v>
      </c>
      <c r="F8" s="21">
        <v>3.3599999999999991E-2</v>
      </c>
      <c r="G8" s="21">
        <f>VARP(ЛР2!$H$3:$H$27)</f>
        <v>7.3599999999999999E-2</v>
      </c>
      <c r="H8" s="21"/>
      <c r="I8" s="21"/>
      <c r="J8" s="21"/>
      <c r="K8" s="21"/>
      <c r="L8" s="21"/>
      <c r="M8" s="21"/>
      <c r="N8" s="21"/>
      <c r="O8" s="30"/>
    </row>
    <row r="9" spans="1:15" x14ac:dyDescent="0.25">
      <c r="A9" s="24">
        <v>7</v>
      </c>
      <c r="B9" s="29">
        <v>-4.7999999999999996E-3</v>
      </c>
      <c r="C9" s="21">
        <v>-4.8000000000000013E-3</v>
      </c>
      <c r="D9" s="21">
        <v>-4.7999999999999996E-3</v>
      </c>
      <c r="E9" s="21">
        <v>-4.8000000000000039E-3</v>
      </c>
      <c r="F9" s="21">
        <v>-9.5999999999999974E-3</v>
      </c>
      <c r="G9" s="21">
        <v>3.0399999999999993E-2</v>
      </c>
      <c r="H9" s="21">
        <f>VARP(ЛР2!$I$3:$I$27)</f>
        <v>0.1056</v>
      </c>
      <c r="I9" s="21"/>
      <c r="J9" s="21"/>
      <c r="K9" s="21"/>
      <c r="L9" s="21"/>
      <c r="M9" s="21"/>
      <c r="N9" s="21"/>
      <c r="O9" s="30"/>
    </row>
    <row r="10" spans="1:15" x14ac:dyDescent="0.25">
      <c r="A10" s="24">
        <v>8</v>
      </c>
      <c r="B10" s="29">
        <v>-7.9999999999999984E-3</v>
      </c>
      <c r="C10" s="21">
        <v>3.2000000000000001E-2</v>
      </c>
      <c r="D10" s="21">
        <v>-7.9999999999999984E-3</v>
      </c>
      <c r="E10" s="21">
        <v>-7.9999999999999984E-3</v>
      </c>
      <c r="F10" s="21">
        <v>-1.6E-2</v>
      </c>
      <c r="G10" s="21">
        <v>-1.6E-2</v>
      </c>
      <c r="H10" s="21">
        <v>1.6000000000000011E-2</v>
      </c>
      <c r="I10" s="21">
        <f>VARP(ЛР2!$J$3:$J$27)</f>
        <v>0.16</v>
      </c>
      <c r="J10" s="21"/>
      <c r="K10" s="21"/>
      <c r="L10" s="21"/>
      <c r="M10" s="21"/>
      <c r="N10" s="21"/>
      <c r="O10" s="30"/>
    </row>
    <row r="11" spans="1:15" x14ac:dyDescent="0.25">
      <c r="A11" s="24">
        <v>9</v>
      </c>
      <c r="B11" s="29">
        <v>2.7199999999999998E-2</v>
      </c>
      <c r="C11" s="21">
        <v>-1.2799999999999999E-2</v>
      </c>
      <c r="D11" s="21">
        <v>2.7199999999999998E-2</v>
      </c>
      <c r="E11" s="21">
        <v>-1.2799999999999992E-2</v>
      </c>
      <c r="F11" s="21">
        <v>1.4399999999999994E-2</v>
      </c>
      <c r="G11" s="21">
        <v>5.4399999999999997E-2</v>
      </c>
      <c r="H11" s="21">
        <v>1.599999999999997E-3</v>
      </c>
      <c r="I11" s="21">
        <v>1.5999999999999993E-2</v>
      </c>
      <c r="J11" s="21">
        <f>VARP(ЛР2!$K$3:$K$27)</f>
        <v>0.21759999999999999</v>
      </c>
      <c r="K11" s="21"/>
      <c r="L11" s="21"/>
      <c r="M11" s="21"/>
      <c r="N11" s="21"/>
      <c r="O11" s="30"/>
    </row>
    <row r="12" spans="1:15" x14ac:dyDescent="0.25">
      <c r="A12" s="24">
        <v>10</v>
      </c>
      <c r="B12" s="29">
        <v>2.7199999999999998E-2</v>
      </c>
      <c r="C12" s="21">
        <v>-1.2799999999999994E-2</v>
      </c>
      <c r="D12" s="21">
        <v>2.7199999999999998E-2</v>
      </c>
      <c r="E12" s="21">
        <v>-1.2799999999999988E-2</v>
      </c>
      <c r="F12" s="21">
        <v>1.4399999999999982E-2</v>
      </c>
      <c r="G12" s="21">
        <v>-2.5600000000000005E-2</v>
      </c>
      <c r="H12" s="21">
        <v>-3.8400000000000004E-2</v>
      </c>
      <c r="I12" s="21">
        <v>1.5999999999999993E-2</v>
      </c>
      <c r="J12" s="21">
        <v>1.7599999999999998E-2</v>
      </c>
      <c r="K12" s="21">
        <f>VARP(ЛР2!$L$3:$L$27)</f>
        <v>0.21759999999999999</v>
      </c>
      <c r="L12" s="21"/>
      <c r="M12" s="21"/>
      <c r="N12" s="21"/>
      <c r="O12" s="30"/>
    </row>
    <row r="13" spans="1:15" x14ac:dyDescent="0.25">
      <c r="A13" s="24">
        <v>11</v>
      </c>
      <c r="B13" s="29">
        <v>1.9199999999999998E-2</v>
      </c>
      <c r="C13" s="21">
        <v>1.9200000000000005E-2</v>
      </c>
      <c r="D13" s="21">
        <v>1.9199999999999998E-2</v>
      </c>
      <c r="E13" s="21">
        <v>-2.0799999999999982E-2</v>
      </c>
      <c r="F13" s="21">
        <v>-1.6000000000000074E-3</v>
      </c>
      <c r="G13" s="21">
        <v>3.839999999999999E-2</v>
      </c>
      <c r="H13" s="21">
        <v>-2.2399999999999993E-2</v>
      </c>
      <c r="I13" s="21">
        <v>5.599999999999998E-2</v>
      </c>
      <c r="J13" s="21">
        <v>7.3600000000000013E-2</v>
      </c>
      <c r="K13" s="21">
        <v>7.3600000000000013E-2</v>
      </c>
      <c r="L13" s="21">
        <f>VARP(ЛР2!$M$3:$M$27)</f>
        <v>0.24959999999999999</v>
      </c>
      <c r="M13" s="21"/>
      <c r="N13" s="21"/>
      <c r="O13" s="30"/>
    </row>
    <row r="14" spans="1:15" x14ac:dyDescent="0.25">
      <c r="A14" s="24">
        <v>12</v>
      </c>
      <c r="B14" s="29">
        <v>9.6000000000000026E-3</v>
      </c>
      <c r="C14" s="21">
        <v>9.6000000000000061E-3</v>
      </c>
      <c r="D14" s="21">
        <v>9.6000000000000026E-3</v>
      </c>
      <c r="E14" s="21">
        <v>-3.0400000000000042E-2</v>
      </c>
      <c r="F14" s="21">
        <v>1.9199999999999995E-2</v>
      </c>
      <c r="G14" s="21">
        <v>1.9199999999999998E-2</v>
      </c>
      <c r="H14" s="21">
        <v>2.8799999999999978E-2</v>
      </c>
      <c r="I14" s="21">
        <v>4.7999999999999959E-2</v>
      </c>
      <c r="J14" s="21">
        <v>3.6800000000000006E-2</v>
      </c>
      <c r="K14" s="21">
        <v>3.6799999999999999E-2</v>
      </c>
      <c r="L14" s="21">
        <v>0.12480000000000008</v>
      </c>
      <c r="M14" s="21">
        <f>VARP(ЛР2!$N$3:$N$27)</f>
        <v>0.18240000000000001</v>
      </c>
      <c r="N14" s="21"/>
      <c r="O14" s="30"/>
    </row>
    <row r="15" spans="1:15" x14ac:dyDescent="0.25">
      <c r="A15" s="24">
        <v>13</v>
      </c>
      <c r="B15" s="29">
        <v>8.0000000000000002E-3</v>
      </c>
      <c r="C15" s="21">
        <v>8.0000000000000002E-3</v>
      </c>
      <c r="D15" s="21">
        <v>8.0000000000000002E-3</v>
      </c>
      <c r="E15" s="21">
        <v>-3.2000000000000001E-2</v>
      </c>
      <c r="F15" s="21">
        <v>1.5999999999999986E-2</v>
      </c>
      <c r="G15" s="21">
        <v>1.6E-2</v>
      </c>
      <c r="H15" s="21">
        <v>2.399999999999999E-2</v>
      </c>
      <c r="I15" s="21">
        <v>3.999999999999998E-2</v>
      </c>
      <c r="J15" s="21">
        <v>2.3999999999999994E-2</v>
      </c>
      <c r="K15" s="21">
        <v>6.4000000000000001E-2</v>
      </c>
      <c r="L15" s="21">
        <v>0.10400000000000002</v>
      </c>
      <c r="M15" s="21">
        <v>0.15200000000000005</v>
      </c>
      <c r="N15" s="21">
        <f>VARP(ЛР2!$O$3:$O$27)</f>
        <v>0.16</v>
      </c>
      <c r="O15" s="30"/>
    </row>
    <row r="16" spans="1:15" x14ac:dyDescent="0.25">
      <c r="A16" s="24">
        <v>14</v>
      </c>
      <c r="B16" s="31">
        <v>6.4000000000000012E-3</v>
      </c>
      <c r="C16" s="32">
        <v>6.3999999999999968E-3</v>
      </c>
      <c r="D16" s="32">
        <v>6.4000000000000012E-3</v>
      </c>
      <c r="E16" s="32">
        <v>-3.3599999999999956E-2</v>
      </c>
      <c r="F16" s="32">
        <v>-2.7200000000000023E-2</v>
      </c>
      <c r="G16" s="32">
        <v>1.2799999999999995E-2</v>
      </c>
      <c r="H16" s="32">
        <v>1.9200000000000005E-2</v>
      </c>
      <c r="I16" s="32">
        <v>3.2000000000000001E-2</v>
      </c>
      <c r="J16" s="32">
        <v>5.1199999999999982E-2</v>
      </c>
      <c r="K16" s="32">
        <v>1.1199999999999988E-2</v>
      </c>
      <c r="L16" s="32">
        <v>8.3199999999999996E-2</v>
      </c>
      <c r="M16" s="32">
        <v>8.160000000000002E-2</v>
      </c>
      <c r="N16" s="32">
        <v>8.8000000000000009E-2</v>
      </c>
      <c r="O16" s="33">
        <f>VARP(ЛР2!$P$3:$P$27)</f>
        <v>0.13439999999999999</v>
      </c>
    </row>
  </sheetData>
  <mergeCells count="1">
    <mergeCell ref="A1:O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opLeftCell="A6" workbookViewId="0">
      <selection activeCell="C2" sqref="C2:H2"/>
    </sheetView>
  </sheetViews>
  <sheetFormatPr defaultRowHeight="15" x14ac:dyDescent="0.25"/>
  <cols>
    <col min="2" max="2" width="9.42578125" customWidth="1"/>
  </cols>
  <sheetData>
    <row r="1" spans="1:15" x14ac:dyDescent="0.25">
      <c r="A1" s="81" t="s">
        <v>44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</row>
    <row r="2" spans="1:15" x14ac:dyDescent="0.25">
      <c r="A2" s="23"/>
      <c r="B2" s="23">
        <v>1</v>
      </c>
      <c r="C2" s="93">
        <v>2</v>
      </c>
      <c r="D2" s="93">
        <v>3</v>
      </c>
      <c r="E2" s="93">
        <v>4</v>
      </c>
      <c r="F2" s="93">
        <v>5</v>
      </c>
      <c r="G2" s="93">
        <v>6</v>
      </c>
      <c r="H2" s="93">
        <v>7</v>
      </c>
      <c r="I2" s="23">
        <v>8</v>
      </c>
      <c r="J2" s="23">
        <v>9</v>
      </c>
      <c r="K2" s="23">
        <v>10</v>
      </c>
      <c r="L2" s="23">
        <v>11</v>
      </c>
      <c r="M2" s="23">
        <v>12</v>
      </c>
      <c r="N2" s="23">
        <v>13</v>
      </c>
      <c r="O2" s="23">
        <v>14</v>
      </c>
    </row>
    <row r="3" spans="1:15" x14ac:dyDescent="0.25">
      <c r="A3" s="34">
        <v>1</v>
      </c>
      <c r="B3" s="26">
        <v>1</v>
      </c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8"/>
    </row>
    <row r="4" spans="1:15" x14ac:dyDescent="0.25">
      <c r="A4" s="34">
        <v>2</v>
      </c>
      <c r="B4" s="29">
        <v>-4.1666666666666644E-2</v>
      </c>
      <c r="C4" s="21">
        <v>1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30"/>
    </row>
    <row r="5" spans="1:15" x14ac:dyDescent="0.25">
      <c r="A5" s="34">
        <v>3</v>
      </c>
      <c r="B5" s="29">
        <v>1</v>
      </c>
      <c r="C5" s="21">
        <v>-4.1666666666666644E-2</v>
      </c>
      <c r="D5" s="21">
        <v>1</v>
      </c>
      <c r="E5" s="21"/>
      <c r="F5" s="21"/>
      <c r="G5" s="21"/>
      <c r="H5" s="21"/>
      <c r="I5" s="21"/>
      <c r="J5" s="21"/>
      <c r="K5" s="21"/>
      <c r="L5" s="21"/>
      <c r="M5" s="21"/>
      <c r="N5" s="21"/>
      <c r="O5" s="30"/>
    </row>
    <row r="6" spans="1:15" x14ac:dyDescent="0.25">
      <c r="A6" s="34">
        <v>4</v>
      </c>
      <c r="B6" s="29">
        <v>-4.166666666666663E-2</v>
      </c>
      <c r="C6" s="21">
        <v>-4.1666666666666602E-2</v>
      </c>
      <c r="D6" s="21">
        <v>-4.166666666666663E-2</v>
      </c>
      <c r="E6" s="21">
        <v>1</v>
      </c>
      <c r="F6" s="21"/>
      <c r="G6" s="21"/>
      <c r="H6" s="21"/>
      <c r="I6" s="21"/>
      <c r="J6" s="21"/>
      <c r="K6" s="21"/>
      <c r="L6" s="21"/>
      <c r="M6" s="21"/>
      <c r="N6" s="21"/>
      <c r="O6" s="30"/>
    </row>
    <row r="7" spans="1:15" x14ac:dyDescent="0.25">
      <c r="A7" s="34">
        <v>5</v>
      </c>
      <c r="B7" s="29">
        <v>-6.0192926542884613E-2</v>
      </c>
      <c r="C7" s="21">
        <v>-6.0192926542884592E-2</v>
      </c>
      <c r="D7" s="21">
        <v>-6.0192926542884613E-2</v>
      </c>
      <c r="E7" s="21">
        <v>-6.019292654288453E-2</v>
      </c>
      <c r="F7" s="21">
        <v>1</v>
      </c>
      <c r="G7" s="21"/>
      <c r="H7" s="21"/>
      <c r="I7" s="21"/>
      <c r="J7" s="21"/>
      <c r="K7" s="21"/>
      <c r="L7" s="21"/>
      <c r="M7" s="21"/>
      <c r="N7" s="21"/>
      <c r="O7" s="30"/>
    </row>
    <row r="8" spans="1:15" x14ac:dyDescent="0.25">
      <c r="A8" s="34">
        <v>6</v>
      </c>
      <c r="B8" s="29">
        <v>-6.0192926542884592E-2</v>
      </c>
      <c r="C8" s="21">
        <v>-6.0192926542884585E-2</v>
      </c>
      <c r="D8" s="21">
        <v>-6.0192926542884592E-2</v>
      </c>
      <c r="E8" s="21">
        <v>-6.0192926542884564E-2</v>
      </c>
      <c r="F8" s="21">
        <v>0.45652173913043476</v>
      </c>
      <c r="G8" s="21">
        <v>1</v>
      </c>
      <c r="H8" s="21"/>
      <c r="I8" s="21"/>
      <c r="J8" s="21"/>
      <c r="K8" s="21"/>
      <c r="L8" s="21"/>
      <c r="M8" s="21"/>
      <c r="N8" s="21"/>
      <c r="O8" s="30"/>
    </row>
    <row r="9" spans="1:15" ht="18.75" customHeight="1" x14ac:dyDescent="0.25">
      <c r="A9" s="34">
        <v>7</v>
      </c>
      <c r="B9" s="29">
        <v>-7.537783614444088E-2</v>
      </c>
      <c r="C9" s="21">
        <v>-7.5377836144440907E-2</v>
      </c>
      <c r="D9" s="21">
        <v>-7.537783614444088E-2</v>
      </c>
      <c r="E9" s="21">
        <v>-7.5377836144440921E-2</v>
      </c>
      <c r="F9" s="21">
        <v>-0.10889310129609414</v>
      </c>
      <c r="G9" s="21">
        <v>0.34482815410429807</v>
      </c>
      <c r="H9" s="21">
        <v>1</v>
      </c>
      <c r="I9" s="21"/>
      <c r="J9" s="21"/>
      <c r="K9" s="21"/>
      <c r="L9" s="21"/>
      <c r="M9" s="21"/>
      <c r="N9" s="21"/>
      <c r="O9" s="30"/>
    </row>
    <row r="10" spans="1:15" x14ac:dyDescent="0.25">
      <c r="A10" s="34">
        <v>8</v>
      </c>
      <c r="B10" s="29">
        <v>-0.10206207261596573</v>
      </c>
      <c r="C10" s="21">
        <v>0.40824829046386291</v>
      </c>
      <c r="D10" s="21">
        <v>-0.10206207261596573</v>
      </c>
      <c r="E10" s="21">
        <v>-0.10206207261596567</v>
      </c>
      <c r="F10" s="21">
        <v>-0.14744195615489716</v>
      </c>
      <c r="G10" s="21">
        <v>-0.14744195615489711</v>
      </c>
      <c r="H10" s="21">
        <v>0.12309149097933279</v>
      </c>
      <c r="I10" s="21">
        <v>1</v>
      </c>
      <c r="J10" s="21"/>
      <c r="K10" s="21"/>
      <c r="L10" s="21"/>
      <c r="M10" s="21"/>
      <c r="N10" s="21"/>
      <c r="O10" s="30"/>
    </row>
    <row r="11" spans="1:15" x14ac:dyDescent="0.25">
      <c r="A11" s="34">
        <v>9</v>
      </c>
      <c r="B11" s="29">
        <v>0.29755951785595208</v>
      </c>
      <c r="C11" s="21">
        <v>-0.14002800840280097</v>
      </c>
      <c r="D11" s="21">
        <v>0.29755951785595208</v>
      </c>
      <c r="E11" s="21">
        <v>-0.14002800840280083</v>
      </c>
      <c r="F11" s="21">
        <v>0.11378739092043905</v>
      </c>
      <c r="G11" s="21">
        <v>0.42986347681054765</v>
      </c>
      <c r="H11" s="21">
        <v>1.0555008273018708E-2</v>
      </c>
      <c r="I11" s="21">
        <v>8.5749292571254396E-2</v>
      </c>
      <c r="J11" s="21">
        <v>1</v>
      </c>
      <c r="K11" s="21"/>
      <c r="L11" s="21"/>
      <c r="M11" s="21"/>
      <c r="N11" s="21"/>
      <c r="O11" s="30"/>
    </row>
    <row r="12" spans="1:15" x14ac:dyDescent="0.25">
      <c r="A12" s="34">
        <v>10</v>
      </c>
      <c r="B12" s="29">
        <v>0.29755951785595203</v>
      </c>
      <c r="C12" s="21">
        <v>-0.14002800840280089</v>
      </c>
      <c r="D12" s="21">
        <v>0.29755951785595203</v>
      </c>
      <c r="E12" s="21">
        <v>-0.14002800840280077</v>
      </c>
      <c r="F12" s="21">
        <v>0.11378739092043894</v>
      </c>
      <c r="G12" s="21">
        <v>-0.20228869496966945</v>
      </c>
      <c r="H12" s="21">
        <v>-0.25332019855244947</v>
      </c>
      <c r="I12" s="21">
        <v>8.5749292571254368E-2</v>
      </c>
      <c r="J12" s="21">
        <v>8.0882352941176461E-2</v>
      </c>
      <c r="K12" s="21">
        <v>1</v>
      </c>
      <c r="L12" s="21"/>
      <c r="M12" s="21"/>
      <c r="N12" s="21"/>
      <c r="O12" s="30"/>
    </row>
    <row r="13" spans="1:15" x14ac:dyDescent="0.25">
      <c r="A13" s="34">
        <v>11</v>
      </c>
      <c r="B13" s="29">
        <v>0.19611613513818396</v>
      </c>
      <c r="C13" s="21">
        <v>0.19611613513818399</v>
      </c>
      <c r="D13" s="21">
        <v>0.19611613513818396</v>
      </c>
      <c r="E13" s="21">
        <v>-0.21245914639969901</v>
      </c>
      <c r="F13" s="21">
        <v>-1.1804804116247195E-2</v>
      </c>
      <c r="G13" s="21">
        <v>0.28331529878993122</v>
      </c>
      <c r="H13" s="21">
        <v>-0.13797289239745253</v>
      </c>
      <c r="I13" s="21">
        <v>0.28022426915890225</v>
      </c>
      <c r="J13" s="21">
        <v>0.31581014591912659</v>
      </c>
      <c r="K13" s="21">
        <v>0.31581014591912654</v>
      </c>
      <c r="L13" s="21">
        <v>1</v>
      </c>
      <c r="M13" s="21"/>
      <c r="N13" s="21"/>
      <c r="O13" s="30"/>
    </row>
    <row r="14" spans="1:15" x14ac:dyDescent="0.25">
      <c r="A14" s="34">
        <v>12</v>
      </c>
      <c r="B14" s="29">
        <v>0.11470786693528093</v>
      </c>
      <c r="C14" s="21">
        <v>0.11470786693528096</v>
      </c>
      <c r="D14" s="21">
        <v>0.11470786693528093</v>
      </c>
      <c r="E14" s="21">
        <v>-0.36324157862838985</v>
      </c>
      <c r="F14" s="21">
        <v>0.16571045299983225</v>
      </c>
      <c r="G14" s="21">
        <v>0.16571045299983225</v>
      </c>
      <c r="H14" s="21">
        <v>0.20751433915982229</v>
      </c>
      <c r="I14" s="21">
        <v>0.28097574347450799</v>
      </c>
      <c r="J14" s="21">
        <v>0.1847166127834303</v>
      </c>
      <c r="K14" s="21">
        <v>0.18471661278343021</v>
      </c>
      <c r="L14" s="21">
        <v>0.58489765186560216</v>
      </c>
      <c r="M14" s="21">
        <v>1</v>
      </c>
      <c r="N14" s="21"/>
      <c r="O14" s="30"/>
    </row>
    <row r="15" spans="1:15" x14ac:dyDescent="0.25">
      <c r="A15" s="34">
        <v>13</v>
      </c>
      <c r="B15" s="29">
        <v>0.10206207261596575</v>
      </c>
      <c r="C15" s="21">
        <v>0.10206207261596573</v>
      </c>
      <c r="D15" s="21">
        <v>0.10206207261596575</v>
      </c>
      <c r="E15" s="21">
        <v>-0.4082482904638628</v>
      </c>
      <c r="F15" s="21">
        <v>0.14744195615489702</v>
      </c>
      <c r="G15" s="21">
        <v>0.14744195615489711</v>
      </c>
      <c r="H15" s="21">
        <v>0.18463723646899899</v>
      </c>
      <c r="I15" s="21">
        <v>0.24999999999999983</v>
      </c>
      <c r="J15" s="21">
        <v>0.12862393885688161</v>
      </c>
      <c r="K15" s="21">
        <v>0.34299717028501764</v>
      </c>
      <c r="L15" s="21">
        <v>0.52041649986653304</v>
      </c>
      <c r="M15" s="21">
        <v>0.88975652100261005</v>
      </c>
      <c r="N15" s="21">
        <v>1</v>
      </c>
      <c r="O15" s="30"/>
    </row>
    <row r="16" spans="1:15" x14ac:dyDescent="0.25">
      <c r="A16" s="34">
        <v>14</v>
      </c>
      <c r="B16" s="31">
        <v>8.9087080637474864E-2</v>
      </c>
      <c r="C16" s="32">
        <v>8.908708063747478E-2</v>
      </c>
      <c r="D16" s="32">
        <v>8.9087080637474864E-2</v>
      </c>
      <c r="E16" s="32">
        <v>-0.46770717334674211</v>
      </c>
      <c r="F16" s="32">
        <v>-0.27348301713730988</v>
      </c>
      <c r="G16" s="32">
        <v>0.12869789041755741</v>
      </c>
      <c r="H16" s="32">
        <v>0.1611645928050762</v>
      </c>
      <c r="I16" s="32">
        <v>0.21821789023599253</v>
      </c>
      <c r="J16" s="32">
        <v>0.29939247542604802</v>
      </c>
      <c r="K16" s="32">
        <v>6.5492103999447951E-2</v>
      </c>
      <c r="L16" s="32">
        <v>0.45425676257949804</v>
      </c>
      <c r="M16" s="32">
        <v>0.5211684385622215</v>
      </c>
      <c r="N16" s="32">
        <v>0.6000991981489795</v>
      </c>
      <c r="O16" s="33">
        <v>1</v>
      </c>
    </row>
    <row r="19" spans="2:6" x14ac:dyDescent="0.25">
      <c r="B19" s="35" t="s">
        <v>45</v>
      </c>
      <c r="C19" s="37" t="s">
        <v>47</v>
      </c>
      <c r="D19" s="38"/>
      <c r="E19" s="38"/>
      <c r="F19" s="39"/>
    </row>
    <row r="20" spans="2:6" x14ac:dyDescent="0.25">
      <c r="B20" s="36" t="s">
        <v>46</v>
      </c>
      <c r="C20" s="83"/>
      <c r="D20" s="84"/>
      <c r="E20" s="84"/>
      <c r="F20" s="85"/>
    </row>
    <row r="21" spans="2:6" x14ac:dyDescent="0.25">
      <c r="B21" s="2">
        <v>0.9</v>
      </c>
      <c r="C21" s="81" t="s">
        <v>48</v>
      </c>
      <c r="D21" s="81"/>
      <c r="E21" s="81"/>
      <c r="F21" s="81"/>
    </row>
    <row r="22" spans="2:6" x14ac:dyDescent="0.25">
      <c r="B22" s="2">
        <v>0.7</v>
      </c>
      <c r="C22" s="81" t="s">
        <v>49</v>
      </c>
      <c r="D22" s="81"/>
      <c r="E22" s="81"/>
      <c r="F22" s="81"/>
    </row>
    <row r="23" spans="2:6" x14ac:dyDescent="0.25">
      <c r="B23" s="2">
        <v>0.5</v>
      </c>
      <c r="C23" s="81" t="s">
        <v>50</v>
      </c>
      <c r="D23" s="81"/>
      <c r="E23" s="81"/>
      <c r="F23" s="81"/>
    </row>
    <row r="24" spans="2:6" x14ac:dyDescent="0.25">
      <c r="B24" s="2">
        <v>0</v>
      </c>
      <c r="C24" s="81" t="s">
        <v>51</v>
      </c>
      <c r="D24" s="81"/>
      <c r="E24" s="81"/>
      <c r="F24" s="81"/>
    </row>
    <row r="25" spans="2:6" x14ac:dyDescent="0.25">
      <c r="B25" s="2">
        <v>-0.5</v>
      </c>
      <c r="C25" s="81" t="s">
        <v>52</v>
      </c>
      <c r="D25" s="81"/>
      <c r="E25" s="81"/>
      <c r="F25" s="81"/>
    </row>
    <row r="26" spans="2:6" x14ac:dyDescent="0.25">
      <c r="B26" s="2">
        <v>-0.7</v>
      </c>
      <c r="C26" s="81" t="s">
        <v>53</v>
      </c>
      <c r="D26" s="81"/>
      <c r="E26" s="81"/>
      <c r="F26" s="81"/>
    </row>
    <row r="27" spans="2:6" x14ac:dyDescent="0.25">
      <c r="B27" s="2">
        <v>-0.9</v>
      </c>
      <c r="C27" s="81" t="s">
        <v>54</v>
      </c>
      <c r="D27" s="81"/>
      <c r="E27" s="81"/>
      <c r="F27" s="81"/>
    </row>
  </sheetData>
  <mergeCells count="9">
    <mergeCell ref="C25:F25"/>
    <mergeCell ref="C24:F24"/>
    <mergeCell ref="C26:F26"/>
    <mergeCell ref="C27:F27"/>
    <mergeCell ref="A1:O1"/>
    <mergeCell ref="C20:F20"/>
    <mergeCell ref="C21:F21"/>
    <mergeCell ref="C22:F22"/>
    <mergeCell ref="C23:F23"/>
  </mergeCells>
  <conditionalFormatting sqref="B3:O16 B21:B27">
    <cfRule type="cellIs" dxfId="13" priority="2" operator="between">
      <formula>-0.35</formula>
      <formula>0.35</formula>
    </cfRule>
    <cfRule type="cellIs" dxfId="12" priority="3" operator="between">
      <formula>-0.35</formula>
      <formula>0.35</formula>
    </cfRule>
    <cfRule type="cellIs" dxfId="11" priority="4" operator="between">
      <formula>-1</formula>
      <formula>-0.8</formula>
    </cfRule>
    <cfRule type="cellIs" dxfId="10" priority="5" operator="between">
      <formula>-0.8</formula>
      <formula>-0.6</formula>
    </cfRule>
    <cfRule type="cellIs" dxfId="9" priority="6" operator="between">
      <formula>-0.6</formula>
      <formula>-0.35</formula>
    </cfRule>
    <cfRule type="cellIs" dxfId="8" priority="7" operator="between">
      <formula>-0.35</formula>
      <formula>0.35</formula>
    </cfRule>
    <cfRule type="cellIs" dxfId="7" priority="8" operator="between">
      <formula>0.35</formula>
      <formula>0.6</formula>
    </cfRule>
    <cfRule type="cellIs" dxfId="6" priority="9" operator="between">
      <formula>0.6</formula>
      <formula>0.8</formula>
    </cfRule>
    <cfRule type="cellIs" dxfId="5" priority="10" operator="between">
      <formula>0.8</formula>
      <formula>1</formula>
    </cfRule>
  </conditionalFormatting>
  <conditionalFormatting sqref="B3:O16">
    <cfRule type="cellIs" dxfId="4" priority="1" operator="less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6"/>
  <sheetViews>
    <sheetView topLeftCell="A94" zoomScale="80" zoomScaleNormal="80" workbookViewId="0">
      <selection activeCell="B121" sqref="B121"/>
    </sheetView>
  </sheetViews>
  <sheetFormatPr defaultRowHeight="15" x14ac:dyDescent="0.25"/>
  <cols>
    <col min="19" max="19" width="9.85546875" customWidth="1"/>
  </cols>
  <sheetData>
    <row r="1" spans="1:17" x14ac:dyDescent="0.25">
      <c r="A1" s="17"/>
      <c r="B1" s="17"/>
      <c r="C1" s="17"/>
      <c r="D1" s="76" t="s">
        <v>34</v>
      </c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</row>
    <row r="2" spans="1:17" x14ac:dyDescent="0.25">
      <c r="A2" s="41"/>
      <c r="B2" s="41"/>
      <c r="C2" s="8">
        <v>1</v>
      </c>
      <c r="D2" s="8">
        <v>2</v>
      </c>
      <c r="E2" s="8">
        <v>3</v>
      </c>
      <c r="F2" s="8">
        <v>4</v>
      </c>
      <c r="G2" s="8">
        <v>5</v>
      </c>
      <c r="H2" s="8">
        <v>6</v>
      </c>
      <c r="I2" s="8">
        <v>7</v>
      </c>
      <c r="J2" s="8">
        <v>8</v>
      </c>
      <c r="K2" s="8">
        <v>9</v>
      </c>
      <c r="L2" s="8">
        <v>10</v>
      </c>
      <c r="M2" s="8">
        <v>11</v>
      </c>
      <c r="N2" s="8">
        <v>12</v>
      </c>
      <c r="O2" s="8">
        <v>13</v>
      </c>
      <c r="P2" s="20">
        <v>14</v>
      </c>
      <c r="Q2" s="41" t="s">
        <v>26</v>
      </c>
    </row>
    <row r="3" spans="1:17" x14ac:dyDescent="0.25">
      <c r="A3" s="41"/>
      <c r="B3" s="41">
        <v>1</v>
      </c>
      <c r="C3" s="6">
        <v>1</v>
      </c>
      <c r="D3" s="6">
        <v>1</v>
      </c>
      <c r="E3" s="6">
        <v>1</v>
      </c>
      <c r="F3" s="6">
        <v>1</v>
      </c>
      <c r="G3" s="6">
        <v>1</v>
      </c>
      <c r="H3" s="6">
        <v>1</v>
      </c>
      <c r="I3" s="6">
        <v>1</v>
      </c>
      <c r="J3" s="6">
        <v>1</v>
      </c>
      <c r="K3" s="6">
        <v>1</v>
      </c>
      <c r="L3" s="6">
        <v>1</v>
      </c>
      <c r="M3" s="12">
        <v>1</v>
      </c>
      <c r="N3" s="7">
        <v>1</v>
      </c>
      <c r="O3" s="13">
        <v>1</v>
      </c>
      <c r="P3" s="6">
        <v>1</v>
      </c>
      <c r="Q3" s="2">
        <f t="array" ref="Q3">SUM(C3:P3)</f>
        <v>14</v>
      </c>
    </row>
    <row r="4" spans="1:17" x14ac:dyDescent="0.25">
      <c r="A4" s="78" t="s">
        <v>42</v>
      </c>
      <c r="B4" s="11">
        <v>2</v>
      </c>
      <c r="C4" s="7">
        <v>1</v>
      </c>
      <c r="D4" s="7">
        <v>1</v>
      </c>
      <c r="E4" s="7">
        <v>1</v>
      </c>
      <c r="F4" s="7">
        <v>1</v>
      </c>
      <c r="G4" s="7">
        <v>1</v>
      </c>
      <c r="H4" s="7">
        <v>1</v>
      </c>
      <c r="I4" s="7">
        <v>1</v>
      </c>
      <c r="J4" s="7">
        <v>1</v>
      </c>
      <c r="K4" s="7">
        <v>1</v>
      </c>
      <c r="L4" s="7">
        <v>1</v>
      </c>
      <c r="M4" s="15">
        <v>1</v>
      </c>
      <c r="N4" s="7">
        <v>1</v>
      </c>
      <c r="O4" s="16">
        <v>1</v>
      </c>
      <c r="P4" s="7">
        <v>1</v>
      </c>
      <c r="Q4" s="2">
        <f t="array" ref="Q4">SUM(C4:P4)</f>
        <v>14</v>
      </c>
    </row>
    <row r="5" spans="1:17" x14ac:dyDescent="0.25">
      <c r="A5" s="78"/>
      <c r="B5" s="40">
        <v>3</v>
      </c>
      <c r="C5" s="7">
        <v>1</v>
      </c>
      <c r="D5" s="7">
        <v>1</v>
      </c>
      <c r="E5" s="7">
        <v>1</v>
      </c>
      <c r="F5" s="7">
        <v>0</v>
      </c>
      <c r="G5" s="7">
        <v>1</v>
      </c>
      <c r="H5" s="7">
        <v>1</v>
      </c>
      <c r="I5" s="7">
        <v>1</v>
      </c>
      <c r="J5" s="7">
        <v>1</v>
      </c>
      <c r="K5" s="7">
        <v>1</v>
      </c>
      <c r="L5" s="7">
        <v>1</v>
      </c>
      <c r="M5" s="15">
        <v>1</v>
      </c>
      <c r="N5" s="7">
        <v>1</v>
      </c>
      <c r="O5" s="16">
        <v>1</v>
      </c>
      <c r="P5" s="7">
        <v>1</v>
      </c>
      <c r="Q5" s="2">
        <f t="array" ref="Q5">SUM(C5:P5)</f>
        <v>13</v>
      </c>
    </row>
    <row r="6" spans="1:17" x14ac:dyDescent="0.25">
      <c r="A6" s="78"/>
      <c r="B6" s="41">
        <v>4</v>
      </c>
      <c r="C6" s="7">
        <v>1</v>
      </c>
      <c r="D6" s="7">
        <v>1</v>
      </c>
      <c r="E6" s="7">
        <v>1</v>
      </c>
      <c r="F6" s="7">
        <v>1</v>
      </c>
      <c r="G6" s="7">
        <v>1</v>
      </c>
      <c r="H6" s="7">
        <v>1</v>
      </c>
      <c r="I6" s="7">
        <v>1</v>
      </c>
      <c r="J6" s="7">
        <v>1</v>
      </c>
      <c r="K6" s="7">
        <v>1</v>
      </c>
      <c r="L6" s="7">
        <v>1</v>
      </c>
      <c r="M6" s="7">
        <v>1</v>
      </c>
      <c r="N6" s="7">
        <v>1</v>
      </c>
      <c r="O6" s="7">
        <v>1</v>
      </c>
      <c r="P6" s="7">
        <v>0</v>
      </c>
      <c r="Q6" s="2">
        <f t="array" ref="Q6">SUM(C6:P6)</f>
        <v>13</v>
      </c>
    </row>
    <row r="7" spans="1:17" x14ac:dyDescent="0.25">
      <c r="A7" s="78"/>
      <c r="B7" s="11">
        <v>5</v>
      </c>
      <c r="C7" s="7">
        <v>1</v>
      </c>
      <c r="D7" s="7">
        <v>1</v>
      </c>
      <c r="E7" s="7">
        <v>1</v>
      </c>
      <c r="F7" s="7">
        <v>1</v>
      </c>
      <c r="G7" s="7">
        <v>1</v>
      </c>
      <c r="H7" s="7">
        <v>1</v>
      </c>
      <c r="I7" s="7">
        <v>1</v>
      </c>
      <c r="J7" s="7">
        <v>1</v>
      </c>
      <c r="K7" s="7">
        <v>0</v>
      </c>
      <c r="L7" s="7">
        <v>1</v>
      </c>
      <c r="M7" s="7">
        <v>1</v>
      </c>
      <c r="N7" s="7">
        <v>1</v>
      </c>
      <c r="O7" s="7">
        <v>1</v>
      </c>
      <c r="P7" s="7">
        <v>0</v>
      </c>
      <c r="Q7" s="2">
        <f t="array" ref="Q7">SUM(C7:P7)</f>
        <v>12</v>
      </c>
    </row>
    <row r="8" spans="1:17" x14ac:dyDescent="0.25">
      <c r="A8" s="78"/>
      <c r="B8" s="40">
        <v>6</v>
      </c>
      <c r="C8" s="7">
        <v>1</v>
      </c>
      <c r="D8" s="7">
        <v>1</v>
      </c>
      <c r="E8" s="7">
        <v>1</v>
      </c>
      <c r="F8" s="7">
        <v>1</v>
      </c>
      <c r="G8" s="7">
        <v>1</v>
      </c>
      <c r="H8" s="7">
        <v>1</v>
      </c>
      <c r="I8" s="7">
        <v>1</v>
      </c>
      <c r="J8" s="7">
        <v>1</v>
      </c>
      <c r="K8" s="7">
        <v>1</v>
      </c>
      <c r="L8" s="7">
        <v>0</v>
      </c>
      <c r="M8" s="7">
        <v>1</v>
      </c>
      <c r="N8" s="7">
        <v>1</v>
      </c>
      <c r="O8" s="7">
        <v>0</v>
      </c>
      <c r="P8" s="7">
        <v>0</v>
      </c>
      <c r="Q8" s="2">
        <f t="array" ref="Q8">SUM(C8:P8)</f>
        <v>11</v>
      </c>
    </row>
    <row r="9" spans="1:17" x14ac:dyDescent="0.25">
      <c r="A9" s="78"/>
      <c r="B9" s="41">
        <v>7</v>
      </c>
      <c r="C9" s="7">
        <v>1</v>
      </c>
      <c r="D9" s="7">
        <v>1</v>
      </c>
      <c r="E9" s="7">
        <v>1</v>
      </c>
      <c r="F9" s="7">
        <v>1</v>
      </c>
      <c r="G9" s="7">
        <v>1</v>
      </c>
      <c r="H9" s="7">
        <v>1</v>
      </c>
      <c r="I9" s="7">
        <v>1</v>
      </c>
      <c r="J9" s="7">
        <v>1</v>
      </c>
      <c r="K9" s="7">
        <v>1</v>
      </c>
      <c r="L9" s="7">
        <v>1</v>
      </c>
      <c r="M9" s="7">
        <v>1</v>
      </c>
      <c r="N9" s="7">
        <v>0</v>
      </c>
      <c r="O9" s="7">
        <v>0</v>
      </c>
      <c r="P9" s="7">
        <v>0</v>
      </c>
      <c r="Q9" s="2">
        <f t="array" ref="Q9">SUM(C9:P9)</f>
        <v>11</v>
      </c>
    </row>
    <row r="10" spans="1:17" x14ac:dyDescent="0.25">
      <c r="A10" s="78"/>
      <c r="B10" s="11">
        <v>8</v>
      </c>
      <c r="C10" s="7">
        <v>1</v>
      </c>
      <c r="D10" s="7">
        <v>1</v>
      </c>
      <c r="E10" s="7">
        <v>1</v>
      </c>
      <c r="F10" s="7">
        <v>1</v>
      </c>
      <c r="G10" s="7">
        <v>1</v>
      </c>
      <c r="H10" s="7">
        <v>1</v>
      </c>
      <c r="I10" s="7">
        <v>1</v>
      </c>
      <c r="J10" s="7">
        <v>1</v>
      </c>
      <c r="K10" s="7">
        <v>1</v>
      </c>
      <c r="L10" s="7">
        <v>1</v>
      </c>
      <c r="M10" s="7">
        <v>1</v>
      </c>
      <c r="N10" s="7">
        <v>0</v>
      </c>
      <c r="O10" s="7">
        <v>0</v>
      </c>
      <c r="P10" s="7">
        <v>0</v>
      </c>
      <c r="Q10" s="2">
        <f t="array" ref="Q10">SUM(C10:P10)</f>
        <v>11</v>
      </c>
    </row>
    <row r="11" spans="1:17" x14ac:dyDescent="0.25">
      <c r="A11" s="78"/>
      <c r="B11" s="40">
        <v>9</v>
      </c>
      <c r="C11" s="7">
        <v>1</v>
      </c>
      <c r="D11" s="7">
        <v>1</v>
      </c>
      <c r="E11" s="7">
        <v>1</v>
      </c>
      <c r="F11" s="7">
        <v>1</v>
      </c>
      <c r="G11" s="7">
        <v>1</v>
      </c>
      <c r="H11" s="7">
        <v>1</v>
      </c>
      <c r="I11" s="7">
        <v>1</v>
      </c>
      <c r="J11" s="7">
        <v>1</v>
      </c>
      <c r="K11" s="7">
        <v>0</v>
      </c>
      <c r="L11" s="7">
        <v>1</v>
      </c>
      <c r="M11" s="7">
        <v>1</v>
      </c>
      <c r="N11" s="7">
        <v>0</v>
      </c>
      <c r="O11" s="7">
        <v>0</v>
      </c>
      <c r="P11" s="7">
        <v>0</v>
      </c>
      <c r="Q11" s="2">
        <f t="array" ref="Q11">SUM(C11:P11)</f>
        <v>10</v>
      </c>
    </row>
    <row r="12" spans="1:17" x14ac:dyDescent="0.25">
      <c r="A12" s="78"/>
      <c r="B12" s="41">
        <v>10</v>
      </c>
      <c r="C12" s="7">
        <v>1</v>
      </c>
      <c r="D12" s="7">
        <v>1</v>
      </c>
      <c r="E12" s="7">
        <v>1</v>
      </c>
      <c r="F12" s="7">
        <v>1</v>
      </c>
      <c r="G12" s="7">
        <v>0</v>
      </c>
      <c r="H12" s="7">
        <v>1</v>
      </c>
      <c r="I12" s="7">
        <v>1</v>
      </c>
      <c r="J12" s="7">
        <v>1</v>
      </c>
      <c r="K12" s="7">
        <v>1</v>
      </c>
      <c r="L12" s="7">
        <v>0</v>
      </c>
      <c r="M12" s="7">
        <v>1</v>
      </c>
      <c r="N12" s="7">
        <v>0</v>
      </c>
      <c r="O12" s="7">
        <v>0</v>
      </c>
      <c r="P12" s="7">
        <v>1</v>
      </c>
      <c r="Q12" s="2">
        <f t="array" ref="Q12">SUM(C12:P12)</f>
        <v>10</v>
      </c>
    </row>
    <row r="13" spans="1:17" x14ac:dyDescent="0.25">
      <c r="A13" s="78"/>
      <c r="B13" s="11">
        <v>11</v>
      </c>
      <c r="C13" s="7">
        <v>1</v>
      </c>
      <c r="D13" s="7">
        <v>1</v>
      </c>
      <c r="E13" s="7">
        <v>1</v>
      </c>
      <c r="F13" s="7">
        <v>1</v>
      </c>
      <c r="G13" s="7">
        <v>1</v>
      </c>
      <c r="H13" s="7">
        <v>1</v>
      </c>
      <c r="I13" s="7">
        <v>1</v>
      </c>
      <c r="J13" s="7">
        <v>1</v>
      </c>
      <c r="K13" s="7">
        <v>1</v>
      </c>
      <c r="L13" s="7">
        <v>1</v>
      </c>
      <c r="M13" s="7">
        <v>0</v>
      </c>
      <c r="N13" s="7">
        <v>0</v>
      </c>
      <c r="O13" s="7">
        <v>0</v>
      </c>
      <c r="P13" s="7">
        <v>0</v>
      </c>
      <c r="Q13" s="2">
        <f t="array" ref="Q13">SUM(C13:P13)</f>
        <v>10</v>
      </c>
    </row>
    <row r="14" spans="1:17" x14ac:dyDescent="0.25">
      <c r="A14" s="78"/>
      <c r="B14" s="40">
        <v>12</v>
      </c>
      <c r="C14" s="7">
        <v>1</v>
      </c>
      <c r="D14" s="7">
        <v>1</v>
      </c>
      <c r="E14" s="7">
        <v>1</v>
      </c>
      <c r="F14" s="7">
        <v>1</v>
      </c>
      <c r="G14" s="7">
        <v>1</v>
      </c>
      <c r="H14" s="7">
        <v>1</v>
      </c>
      <c r="I14" s="7">
        <v>0</v>
      </c>
      <c r="J14" s="7">
        <v>1</v>
      </c>
      <c r="K14" s="7">
        <v>1</v>
      </c>
      <c r="L14" s="7">
        <v>1</v>
      </c>
      <c r="M14" s="7">
        <v>1</v>
      </c>
      <c r="N14" s="7">
        <v>0</v>
      </c>
      <c r="O14" s="7">
        <v>0</v>
      </c>
      <c r="P14" s="7">
        <v>0</v>
      </c>
      <c r="Q14" s="2">
        <f t="array" ref="Q14">SUM(C14:P14)</f>
        <v>10</v>
      </c>
    </row>
    <row r="15" spans="1:17" x14ac:dyDescent="0.25">
      <c r="A15" s="78"/>
      <c r="B15" s="41">
        <v>13</v>
      </c>
      <c r="C15" s="7">
        <v>1</v>
      </c>
      <c r="D15" s="7">
        <v>1</v>
      </c>
      <c r="E15" s="7">
        <v>1</v>
      </c>
      <c r="F15" s="7">
        <v>1</v>
      </c>
      <c r="G15" s="7">
        <v>1</v>
      </c>
      <c r="H15" s="7">
        <v>1</v>
      </c>
      <c r="I15" s="7">
        <v>1</v>
      </c>
      <c r="J15" s="7">
        <v>1</v>
      </c>
      <c r="K15" s="7">
        <v>1</v>
      </c>
      <c r="L15" s="7">
        <v>1</v>
      </c>
      <c r="M15" s="7">
        <v>0</v>
      </c>
      <c r="N15" s="7">
        <v>0</v>
      </c>
      <c r="O15" s="7">
        <v>0</v>
      </c>
      <c r="P15" s="7">
        <v>0</v>
      </c>
      <c r="Q15" s="2">
        <f t="array" ref="Q15">SUM(C15:P15)</f>
        <v>10</v>
      </c>
    </row>
    <row r="16" spans="1:17" x14ac:dyDescent="0.25">
      <c r="A16" s="78"/>
      <c r="B16" s="11">
        <v>14</v>
      </c>
      <c r="C16" s="7">
        <v>1</v>
      </c>
      <c r="D16" s="7">
        <v>1</v>
      </c>
      <c r="E16" s="7">
        <v>1</v>
      </c>
      <c r="F16" s="7">
        <v>1</v>
      </c>
      <c r="G16" s="7">
        <v>1</v>
      </c>
      <c r="H16" s="7">
        <v>1</v>
      </c>
      <c r="I16" s="7">
        <v>1</v>
      </c>
      <c r="J16" s="7">
        <v>1</v>
      </c>
      <c r="K16" s="7">
        <v>1</v>
      </c>
      <c r="L16" s="7">
        <v>1</v>
      </c>
      <c r="M16" s="7">
        <v>0</v>
      </c>
      <c r="N16" s="7">
        <v>0</v>
      </c>
      <c r="O16" s="7">
        <v>0</v>
      </c>
      <c r="P16" s="7">
        <v>0</v>
      </c>
      <c r="Q16" s="2">
        <f t="array" ref="Q16">SUM(C16:P16)</f>
        <v>10</v>
      </c>
    </row>
    <row r="17" spans="1:17" x14ac:dyDescent="0.25">
      <c r="A17" s="78"/>
      <c r="B17" s="40">
        <v>15</v>
      </c>
      <c r="C17" s="7">
        <v>1</v>
      </c>
      <c r="D17" s="7">
        <v>1</v>
      </c>
      <c r="E17" s="7">
        <v>1</v>
      </c>
      <c r="F17" s="7">
        <v>1</v>
      </c>
      <c r="G17" s="7">
        <v>1</v>
      </c>
      <c r="H17" s="7">
        <v>1</v>
      </c>
      <c r="I17" s="7">
        <v>1</v>
      </c>
      <c r="J17" s="7">
        <v>1</v>
      </c>
      <c r="K17" s="7">
        <v>1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2">
        <f t="array" ref="Q17">SUM(C17:P17)</f>
        <v>9</v>
      </c>
    </row>
    <row r="18" spans="1:17" x14ac:dyDescent="0.25">
      <c r="A18" s="78"/>
      <c r="B18" s="41">
        <v>16</v>
      </c>
      <c r="C18" s="7">
        <v>1</v>
      </c>
      <c r="D18" s="7">
        <v>1</v>
      </c>
      <c r="E18" s="7">
        <v>1</v>
      </c>
      <c r="F18" s="7">
        <v>1</v>
      </c>
      <c r="G18" s="7">
        <v>1</v>
      </c>
      <c r="H18" s="7">
        <v>1</v>
      </c>
      <c r="I18" s="7">
        <v>0</v>
      </c>
      <c r="J18" s="7">
        <v>0</v>
      </c>
      <c r="K18" s="7">
        <v>1</v>
      </c>
      <c r="L18" s="7">
        <v>1</v>
      </c>
      <c r="M18" s="7">
        <v>1</v>
      </c>
      <c r="N18" s="7">
        <v>0</v>
      </c>
      <c r="O18" s="7">
        <v>0</v>
      </c>
      <c r="P18" s="7">
        <v>0</v>
      </c>
      <c r="Q18" s="2">
        <f t="array" ref="Q18">SUM(C18:P18)</f>
        <v>9</v>
      </c>
    </row>
    <row r="19" spans="1:17" x14ac:dyDescent="0.25">
      <c r="A19" s="78"/>
      <c r="B19" s="11">
        <v>17</v>
      </c>
      <c r="C19" s="7">
        <v>1</v>
      </c>
      <c r="D19" s="7">
        <v>1</v>
      </c>
      <c r="E19" s="7">
        <v>1</v>
      </c>
      <c r="F19" s="7">
        <v>1</v>
      </c>
      <c r="G19" s="7">
        <v>1</v>
      </c>
      <c r="H19" s="7">
        <v>1</v>
      </c>
      <c r="I19" s="7">
        <v>1</v>
      </c>
      <c r="J19" s="7">
        <v>1</v>
      </c>
      <c r="K19" s="7">
        <v>1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2">
        <f t="array" ref="Q19">SUM(C19:P19)</f>
        <v>9</v>
      </c>
    </row>
    <row r="20" spans="1:17" x14ac:dyDescent="0.25">
      <c r="A20" s="78"/>
      <c r="B20" s="40">
        <v>18</v>
      </c>
      <c r="C20" s="7">
        <v>1</v>
      </c>
      <c r="D20" s="7">
        <v>0</v>
      </c>
      <c r="E20" s="7">
        <v>1</v>
      </c>
      <c r="F20" s="7">
        <v>1</v>
      </c>
      <c r="G20" s="7">
        <v>1</v>
      </c>
      <c r="H20" s="7">
        <v>1</v>
      </c>
      <c r="I20" s="7">
        <v>1</v>
      </c>
      <c r="J20" s="7">
        <v>0</v>
      </c>
      <c r="K20" s="7">
        <v>1</v>
      </c>
      <c r="L20" s="7">
        <v>1</v>
      </c>
      <c r="M20" s="7">
        <v>0</v>
      </c>
      <c r="N20" s="7">
        <v>0</v>
      </c>
      <c r="O20" s="7">
        <v>0</v>
      </c>
      <c r="P20" s="7">
        <v>0</v>
      </c>
      <c r="Q20" s="2">
        <f t="array" ref="Q20">SUM(C20:P20)</f>
        <v>8</v>
      </c>
    </row>
    <row r="21" spans="1:17" x14ac:dyDescent="0.25">
      <c r="A21" s="78"/>
      <c r="B21" s="41">
        <v>19</v>
      </c>
      <c r="C21" s="7">
        <v>1</v>
      </c>
      <c r="D21" s="7">
        <v>1</v>
      </c>
      <c r="E21" s="7">
        <v>1</v>
      </c>
      <c r="F21" s="7">
        <v>1</v>
      </c>
      <c r="G21" s="7">
        <v>1</v>
      </c>
      <c r="H21" s="7">
        <v>1</v>
      </c>
      <c r="I21" s="7">
        <v>1</v>
      </c>
      <c r="J21" s="7">
        <v>1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2">
        <f t="array" ref="Q21">SUM(C21:P21)</f>
        <v>8</v>
      </c>
    </row>
    <row r="22" spans="1:17" x14ac:dyDescent="0.25">
      <c r="A22" s="78"/>
      <c r="B22" s="11">
        <v>20</v>
      </c>
      <c r="C22" s="7">
        <v>1</v>
      </c>
      <c r="D22" s="7">
        <v>1</v>
      </c>
      <c r="E22" s="7">
        <v>1</v>
      </c>
      <c r="F22" s="7">
        <v>1</v>
      </c>
      <c r="G22" s="7">
        <v>1</v>
      </c>
      <c r="H22" s="7">
        <v>1</v>
      </c>
      <c r="I22" s="7">
        <v>1</v>
      </c>
      <c r="J22" s="7">
        <v>0</v>
      </c>
      <c r="K22" s="7">
        <v>1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2">
        <f t="array" ref="Q22">SUM(C22:P22)</f>
        <v>8</v>
      </c>
    </row>
    <row r="23" spans="1:17" x14ac:dyDescent="0.25">
      <c r="A23" s="78"/>
      <c r="B23" s="40">
        <v>21</v>
      </c>
      <c r="C23" s="7">
        <v>1</v>
      </c>
      <c r="D23" s="7">
        <v>1</v>
      </c>
      <c r="E23" s="7">
        <v>1</v>
      </c>
      <c r="F23" s="7">
        <v>1</v>
      </c>
      <c r="G23" s="7">
        <v>1</v>
      </c>
      <c r="H23" s="7">
        <v>1</v>
      </c>
      <c r="I23" s="7">
        <v>1</v>
      </c>
      <c r="J23" s="7">
        <v>0</v>
      </c>
      <c r="K23" s="7">
        <v>0</v>
      </c>
      <c r="L23" s="7">
        <v>1</v>
      </c>
      <c r="M23" s="7">
        <v>0</v>
      </c>
      <c r="N23" s="7">
        <v>0</v>
      </c>
      <c r="O23" s="7">
        <v>0</v>
      </c>
      <c r="P23" s="7">
        <v>0</v>
      </c>
      <c r="Q23" s="2">
        <f t="array" ref="Q23">SUM(C23:P23)</f>
        <v>8</v>
      </c>
    </row>
    <row r="24" spans="1:17" x14ac:dyDescent="0.25">
      <c r="A24" s="78"/>
      <c r="B24" s="41">
        <v>22</v>
      </c>
      <c r="C24" s="7">
        <v>1</v>
      </c>
      <c r="D24" s="7">
        <v>1</v>
      </c>
      <c r="E24" s="7">
        <v>1</v>
      </c>
      <c r="F24" s="7">
        <v>1</v>
      </c>
      <c r="G24" s="7">
        <v>1</v>
      </c>
      <c r="H24" s="7">
        <v>0</v>
      </c>
      <c r="I24" s="7">
        <v>0</v>
      </c>
      <c r="J24" s="7">
        <v>1</v>
      </c>
      <c r="K24" s="7">
        <v>0</v>
      </c>
      <c r="L24" s="7">
        <v>1</v>
      </c>
      <c r="M24" s="7">
        <v>0</v>
      </c>
      <c r="N24" s="7">
        <v>0</v>
      </c>
      <c r="O24" s="7">
        <v>0</v>
      </c>
      <c r="P24" s="7">
        <v>0</v>
      </c>
      <c r="Q24" s="2">
        <f t="array" ref="Q24">SUM(C24:P24)</f>
        <v>7</v>
      </c>
    </row>
    <row r="25" spans="1:17" x14ac:dyDescent="0.25">
      <c r="A25" s="78"/>
      <c r="B25" s="11">
        <v>23</v>
      </c>
      <c r="C25" s="7">
        <v>1</v>
      </c>
      <c r="D25" s="7">
        <v>1</v>
      </c>
      <c r="E25" s="7">
        <v>1</v>
      </c>
      <c r="F25" s="7">
        <v>1</v>
      </c>
      <c r="G25" s="7">
        <v>0</v>
      </c>
      <c r="H25" s="7">
        <v>0</v>
      </c>
      <c r="I25" s="7">
        <v>1</v>
      </c>
      <c r="J25" s="7">
        <v>1</v>
      </c>
      <c r="K25" s="7">
        <v>0</v>
      </c>
      <c r="L25" s="7">
        <v>1</v>
      </c>
      <c r="M25" s="7">
        <v>0</v>
      </c>
      <c r="N25" s="7">
        <v>0</v>
      </c>
      <c r="O25" s="7">
        <v>0</v>
      </c>
      <c r="P25" s="7">
        <v>0</v>
      </c>
      <c r="Q25" s="2">
        <f t="array" ref="Q25">SUM(C25:P25)</f>
        <v>7</v>
      </c>
    </row>
    <row r="26" spans="1:17" x14ac:dyDescent="0.25">
      <c r="A26" s="78"/>
      <c r="B26" s="40">
        <v>24</v>
      </c>
      <c r="C26" s="7">
        <v>1</v>
      </c>
      <c r="D26" s="7">
        <v>1</v>
      </c>
      <c r="E26" s="7">
        <v>1</v>
      </c>
      <c r="F26" s="7">
        <v>1</v>
      </c>
      <c r="G26" s="7">
        <v>1</v>
      </c>
      <c r="H26" s="7">
        <v>1</v>
      </c>
      <c r="I26" s="7">
        <v>1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2">
        <f t="array" ref="Q26">SUM(C26:P26)</f>
        <v>7</v>
      </c>
    </row>
    <row r="27" spans="1:17" x14ac:dyDescent="0.25">
      <c r="A27" s="78"/>
      <c r="B27" s="41">
        <v>25</v>
      </c>
      <c r="C27" s="7">
        <v>0</v>
      </c>
      <c r="D27" s="7">
        <v>1</v>
      </c>
      <c r="E27" s="7">
        <v>0</v>
      </c>
      <c r="F27" s="7">
        <v>1</v>
      </c>
      <c r="G27" s="7">
        <v>1</v>
      </c>
      <c r="H27" s="7">
        <v>1</v>
      </c>
      <c r="I27" s="7">
        <v>1</v>
      </c>
      <c r="J27" s="7">
        <v>1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2">
        <f t="array" ref="Q27">SUM(C27:P27)</f>
        <v>6</v>
      </c>
    </row>
    <row r="28" spans="1:17" x14ac:dyDescent="0.25">
      <c r="A28" s="79"/>
      <c r="B28" s="41" t="s">
        <v>27</v>
      </c>
      <c r="C28" s="2">
        <f t="array" ref="C28">SUM(C3:C27)</f>
        <v>24</v>
      </c>
      <c r="D28" s="2">
        <f t="array" ref="D28">SUM(D3:D27)</f>
        <v>24</v>
      </c>
      <c r="E28" s="2">
        <f t="array" ref="E28">SUM(E3:E27)</f>
        <v>24</v>
      </c>
      <c r="F28" s="2">
        <f t="array" ref="F28">SUM(F3:F27)</f>
        <v>24</v>
      </c>
      <c r="G28" s="2">
        <f t="array" ref="G28">SUM(G3:G27)</f>
        <v>23</v>
      </c>
      <c r="H28" s="2">
        <f t="array" ref="H28">SUM(H3:H27)</f>
        <v>23</v>
      </c>
      <c r="I28" s="2">
        <f t="array" ref="I28">SUM(I3:I27)</f>
        <v>22</v>
      </c>
      <c r="J28" s="2">
        <f t="array" ref="J28">SUM(J3:J27)</f>
        <v>20</v>
      </c>
      <c r="K28" s="2">
        <f t="array" ref="K28">SUM(K3:K27)</f>
        <v>17</v>
      </c>
      <c r="L28" s="2">
        <f t="array" ref="L28">SUM(L3:L27)</f>
        <v>17</v>
      </c>
      <c r="M28" s="2">
        <f t="array" ref="M28">SUM(M3:M27)</f>
        <v>12</v>
      </c>
      <c r="N28" s="2">
        <f t="array" ref="N28">SUM(N3:N27)</f>
        <v>6</v>
      </c>
      <c r="O28" s="2">
        <f t="array" ref="O28">SUM(O3:O27)</f>
        <v>5</v>
      </c>
      <c r="P28" s="2">
        <f t="array" ref="P28">SUM(P3:P27)</f>
        <v>4</v>
      </c>
      <c r="Q28" s="2"/>
    </row>
    <row r="30" spans="1:17" x14ac:dyDescent="0.25">
      <c r="A30" s="81" t="s">
        <v>60</v>
      </c>
      <c r="B30" s="81"/>
      <c r="C30" s="81"/>
      <c r="D30" s="81"/>
      <c r="E30" s="81"/>
      <c r="F30" s="81"/>
      <c r="G30" s="81"/>
      <c r="H30" s="81"/>
      <c r="I30" s="81"/>
      <c r="J30" s="81"/>
      <c r="K30" s="81"/>
      <c r="L30" s="81"/>
      <c r="M30" s="81"/>
      <c r="N30" s="81"/>
      <c r="O30" s="81"/>
      <c r="P30" s="81"/>
      <c r="Q30" s="81"/>
    </row>
    <row r="31" spans="1:17" x14ac:dyDescent="0.25">
      <c r="A31" s="17"/>
      <c r="B31" s="17"/>
      <c r="C31" s="17"/>
      <c r="D31" s="86" t="s">
        <v>34</v>
      </c>
      <c r="E31" s="86"/>
      <c r="F31" s="86"/>
      <c r="G31" s="86"/>
      <c r="H31" s="86"/>
      <c r="I31" s="86"/>
      <c r="J31" s="86"/>
      <c r="K31" s="86"/>
      <c r="L31" s="86"/>
      <c r="M31" s="86"/>
      <c r="N31" s="86"/>
      <c r="O31" s="86"/>
      <c r="P31" s="86"/>
      <c r="Q31" s="86"/>
    </row>
    <row r="32" spans="1:17" x14ac:dyDescent="0.25">
      <c r="A32" s="41"/>
      <c r="B32" s="41"/>
      <c r="C32" s="8">
        <v>1</v>
      </c>
      <c r="D32" s="8">
        <v>2</v>
      </c>
      <c r="E32" s="8">
        <v>3</v>
      </c>
      <c r="F32" s="8">
        <v>4</v>
      </c>
      <c r="G32" s="8">
        <v>5</v>
      </c>
      <c r="H32" s="8">
        <v>6</v>
      </c>
      <c r="I32" s="8">
        <v>7</v>
      </c>
      <c r="J32" s="8">
        <v>8</v>
      </c>
      <c r="K32" s="8">
        <v>9</v>
      </c>
      <c r="L32" s="8">
        <v>10</v>
      </c>
      <c r="M32" s="8">
        <v>11</v>
      </c>
      <c r="N32" s="8">
        <v>12</v>
      </c>
      <c r="O32" s="8">
        <v>13</v>
      </c>
      <c r="P32" s="20">
        <v>14</v>
      </c>
      <c r="Q32" s="41" t="s">
        <v>26</v>
      </c>
    </row>
    <row r="33" spans="1:17" x14ac:dyDescent="0.25">
      <c r="A33" s="41"/>
      <c r="B33" s="41">
        <v>1</v>
      </c>
      <c r="C33" s="6">
        <v>1</v>
      </c>
      <c r="D33" s="6">
        <v>1</v>
      </c>
      <c r="E33" s="6">
        <v>1</v>
      </c>
      <c r="F33" s="6">
        <v>1</v>
      </c>
      <c r="G33" s="6">
        <v>1</v>
      </c>
      <c r="H33" s="6">
        <v>1</v>
      </c>
      <c r="I33" s="6">
        <v>1</v>
      </c>
      <c r="J33" s="6">
        <v>1</v>
      </c>
      <c r="K33" s="6">
        <v>1</v>
      </c>
      <c r="L33" s="6">
        <v>1</v>
      </c>
      <c r="M33" s="12">
        <v>1</v>
      </c>
      <c r="N33" s="7">
        <v>1</v>
      </c>
      <c r="O33" s="13">
        <v>1</v>
      </c>
      <c r="P33" s="6">
        <v>1</v>
      </c>
      <c r="Q33" s="2">
        <f t="array" ref="Q33">SUM(C33:P33)</f>
        <v>14</v>
      </c>
    </row>
    <row r="34" spans="1:17" x14ac:dyDescent="0.25">
      <c r="A34" s="78" t="s">
        <v>42</v>
      </c>
      <c r="B34" s="11">
        <v>2</v>
      </c>
      <c r="C34" s="7">
        <v>1</v>
      </c>
      <c r="D34" s="7">
        <v>1</v>
      </c>
      <c r="E34" s="7">
        <v>1</v>
      </c>
      <c r="F34" s="7">
        <v>1</v>
      </c>
      <c r="G34" s="7">
        <v>1</v>
      </c>
      <c r="H34" s="7">
        <v>1</v>
      </c>
      <c r="I34" s="7">
        <v>1</v>
      </c>
      <c r="J34" s="7">
        <v>1</v>
      </c>
      <c r="K34" s="7">
        <v>1</v>
      </c>
      <c r="L34" s="7">
        <v>1</v>
      </c>
      <c r="M34" s="15">
        <v>1</v>
      </c>
      <c r="N34" s="7">
        <v>1</v>
      </c>
      <c r="O34" s="16">
        <v>1</v>
      </c>
      <c r="P34" s="7">
        <v>1</v>
      </c>
      <c r="Q34" s="2">
        <f t="array" ref="Q34">SUM(C34:P34)</f>
        <v>14</v>
      </c>
    </row>
    <row r="35" spans="1:17" x14ac:dyDescent="0.25">
      <c r="A35" s="78"/>
      <c r="B35" s="40">
        <v>3</v>
      </c>
      <c r="C35" s="7">
        <v>1</v>
      </c>
      <c r="D35" s="7">
        <v>1</v>
      </c>
      <c r="E35" s="7">
        <v>1</v>
      </c>
      <c r="F35" s="7">
        <v>0</v>
      </c>
      <c r="G35" s="7">
        <v>1</v>
      </c>
      <c r="H35" s="7">
        <v>1</v>
      </c>
      <c r="I35" s="7">
        <v>1</v>
      </c>
      <c r="J35" s="7">
        <v>1</v>
      </c>
      <c r="K35" s="7">
        <v>1</v>
      </c>
      <c r="L35" s="7">
        <v>1</v>
      </c>
      <c r="M35" s="15">
        <v>1</v>
      </c>
      <c r="N35" s="7">
        <v>1</v>
      </c>
      <c r="O35" s="16">
        <v>1</v>
      </c>
      <c r="P35" s="7">
        <v>1</v>
      </c>
      <c r="Q35" s="2">
        <f t="array" ref="Q35">SUM(C35:P35)</f>
        <v>13</v>
      </c>
    </row>
    <row r="36" spans="1:17" x14ac:dyDescent="0.25">
      <c r="A36" s="78"/>
      <c r="B36" s="41">
        <v>4</v>
      </c>
      <c r="C36" s="7">
        <v>1</v>
      </c>
      <c r="D36" s="7">
        <v>1</v>
      </c>
      <c r="E36" s="7">
        <v>1</v>
      </c>
      <c r="F36" s="7">
        <v>1</v>
      </c>
      <c r="G36" s="7">
        <v>1</v>
      </c>
      <c r="H36" s="7">
        <v>1</v>
      </c>
      <c r="I36" s="7">
        <v>1</v>
      </c>
      <c r="J36" s="7">
        <v>1</v>
      </c>
      <c r="K36" s="7">
        <v>1</v>
      </c>
      <c r="L36" s="7">
        <v>1</v>
      </c>
      <c r="M36" s="7">
        <v>1</v>
      </c>
      <c r="N36" s="7">
        <v>1</v>
      </c>
      <c r="O36" s="7">
        <v>1</v>
      </c>
      <c r="P36" s="7">
        <v>0</v>
      </c>
      <c r="Q36" s="2">
        <f t="array" ref="Q36">SUM(C36:P36)</f>
        <v>13</v>
      </c>
    </row>
    <row r="37" spans="1:17" x14ac:dyDescent="0.25">
      <c r="A37" s="78"/>
      <c r="B37" s="11">
        <v>5</v>
      </c>
      <c r="C37" s="7">
        <v>1</v>
      </c>
      <c r="D37" s="7">
        <v>1</v>
      </c>
      <c r="E37" s="7">
        <v>1</v>
      </c>
      <c r="F37" s="7">
        <v>1</v>
      </c>
      <c r="G37" s="7">
        <v>1</v>
      </c>
      <c r="H37" s="7">
        <v>1</v>
      </c>
      <c r="I37" s="7">
        <v>1</v>
      </c>
      <c r="J37" s="7">
        <v>1</v>
      </c>
      <c r="K37" s="7">
        <v>0</v>
      </c>
      <c r="L37" s="7">
        <v>1</v>
      </c>
      <c r="M37" s="7">
        <v>1</v>
      </c>
      <c r="N37" s="7">
        <v>1</v>
      </c>
      <c r="O37" s="7">
        <v>1</v>
      </c>
      <c r="P37" s="7">
        <v>0</v>
      </c>
      <c r="Q37" s="2">
        <f t="array" ref="Q37">SUM(C37:P37)</f>
        <v>12</v>
      </c>
    </row>
    <row r="38" spans="1:17" ht="15.75" thickBot="1" x14ac:dyDescent="0.3">
      <c r="A38" s="78"/>
      <c r="B38" s="40">
        <v>6</v>
      </c>
      <c r="C38" s="7">
        <v>1</v>
      </c>
      <c r="D38" s="7">
        <v>1</v>
      </c>
      <c r="E38" s="7">
        <v>1</v>
      </c>
      <c r="F38" s="7">
        <v>1</v>
      </c>
      <c r="G38" s="42">
        <v>1</v>
      </c>
      <c r="H38" s="7">
        <v>1</v>
      </c>
      <c r="I38" s="7">
        <v>1</v>
      </c>
      <c r="J38" s="7">
        <v>1</v>
      </c>
      <c r="K38" s="7">
        <v>1</v>
      </c>
      <c r="L38" s="7">
        <v>0</v>
      </c>
      <c r="M38" s="7">
        <v>1</v>
      </c>
      <c r="N38" s="7">
        <v>1</v>
      </c>
      <c r="O38" s="7">
        <v>0</v>
      </c>
      <c r="P38" s="7">
        <v>0</v>
      </c>
      <c r="Q38" s="2">
        <f t="array" ref="Q38">SUM(C38:P38)</f>
        <v>11</v>
      </c>
    </row>
    <row r="39" spans="1:17" ht="15.75" thickBot="1" x14ac:dyDescent="0.3">
      <c r="A39" s="78"/>
      <c r="B39" s="41">
        <v>7</v>
      </c>
      <c r="C39" s="7">
        <v>1</v>
      </c>
      <c r="D39" s="7">
        <v>1</v>
      </c>
      <c r="E39" s="7">
        <v>1</v>
      </c>
      <c r="F39" s="15">
        <v>1</v>
      </c>
      <c r="G39" s="43">
        <v>0</v>
      </c>
      <c r="H39" s="16">
        <v>1</v>
      </c>
      <c r="I39" s="7">
        <v>1</v>
      </c>
      <c r="J39" s="7">
        <v>1</v>
      </c>
      <c r="K39" s="7">
        <v>1</v>
      </c>
      <c r="L39" s="7">
        <v>1</v>
      </c>
      <c r="M39" s="7">
        <v>1</v>
      </c>
      <c r="N39" s="7">
        <v>0</v>
      </c>
      <c r="O39" s="7">
        <v>0</v>
      </c>
      <c r="P39" s="7">
        <v>0</v>
      </c>
      <c r="Q39" s="2">
        <f t="array" ref="Q39">SUM(C39:P39)</f>
        <v>10</v>
      </c>
    </row>
    <row r="40" spans="1:17" x14ac:dyDescent="0.25">
      <c r="A40" s="78"/>
      <c r="B40" s="11">
        <v>8</v>
      </c>
      <c r="C40" s="7">
        <v>1</v>
      </c>
      <c r="D40" s="7">
        <v>1</v>
      </c>
      <c r="E40" s="7">
        <v>1</v>
      </c>
      <c r="F40" s="7">
        <v>1</v>
      </c>
      <c r="G40" s="6">
        <v>1</v>
      </c>
      <c r="H40" s="7">
        <v>1</v>
      </c>
      <c r="I40" s="7">
        <v>1</v>
      </c>
      <c r="J40" s="7">
        <v>1</v>
      </c>
      <c r="K40" s="7">
        <v>1</v>
      </c>
      <c r="L40" s="7">
        <v>1</v>
      </c>
      <c r="M40" s="7">
        <v>1</v>
      </c>
      <c r="N40" s="7">
        <v>0</v>
      </c>
      <c r="O40" s="7">
        <v>0</v>
      </c>
      <c r="P40" s="7">
        <v>0</v>
      </c>
      <c r="Q40" s="2">
        <f t="array" ref="Q40">SUM(C40:P40)</f>
        <v>11</v>
      </c>
    </row>
    <row r="41" spans="1:17" ht="15.75" thickBot="1" x14ac:dyDescent="0.3">
      <c r="A41" s="78"/>
      <c r="B41" s="40">
        <v>9</v>
      </c>
      <c r="C41" s="7">
        <v>1</v>
      </c>
      <c r="D41" s="7">
        <v>1</v>
      </c>
      <c r="E41" s="42">
        <v>1</v>
      </c>
      <c r="F41" s="7">
        <v>1</v>
      </c>
      <c r="G41" s="7">
        <v>1</v>
      </c>
      <c r="H41" s="7">
        <v>1</v>
      </c>
      <c r="I41" s="7">
        <v>1</v>
      </c>
      <c r="J41" s="7">
        <v>1</v>
      </c>
      <c r="K41" s="7">
        <v>0</v>
      </c>
      <c r="L41" s="7">
        <v>1</v>
      </c>
      <c r="M41" s="7">
        <v>1</v>
      </c>
      <c r="N41" s="7">
        <v>0</v>
      </c>
      <c r="O41" s="7">
        <v>0</v>
      </c>
      <c r="P41" s="7">
        <v>0</v>
      </c>
      <c r="Q41" s="2">
        <f t="array" ref="Q41">SUM(C41:P41)</f>
        <v>10</v>
      </c>
    </row>
    <row r="42" spans="1:17" ht="15.75" thickBot="1" x14ac:dyDescent="0.3">
      <c r="A42" s="78"/>
      <c r="B42" s="41">
        <v>10</v>
      </c>
      <c r="C42" s="7">
        <v>1</v>
      </c>
      <c r="D42" s="15">
        <v>1</v>
      </c>
      <c r="E42" s="43">
        <v>0</v>
      </c>
      <c r="F42" s="16">
        <v>1</v>
      </c>
      <c r="G42" s="7">
        <v>0</v>
      </c>
      <c r="H42" s="7">
        <v>1</v>
      </c>
      <c r="I42" s="7">
        <v>1</v>
      </c>
      <c r="J42" s="7">
        <v>1</v>
      </c>
      <c r="K42" s="7">
        <v>1</v>
      </c>
      <c r="L42" s="7">
        <v>0</v>
      </c>
      <c r="M42" s="7">
        <v>1</v>
      </c>
      <c r="N42" s="7">
        <v>0</v>
      </c>
      <c r="O42" s="7">
        <v>0</v>
      </c>
      <c r="P42" s="7">
        <v>1</v>
      </c>
      <c r="Q42" s="2">
        <f t="array" ref="Q42">SUM(C42:P42)</f>
        <v>9</v>
      </c>
    </row>
    <row r="43" spans="1:17" x14ac:dyDescent="0.25">
      <c r="A43" s="78"/>
      <c r="B43" s="11">
        <v>11</v>
      </c>
      <c r="C43" s="7">
        <v>1</v>
      </c>
      <c r="D43" s="7">
        <v>1</v>
      </c>
      <c r="E43" s="6">
        <v>1</v>
      </c>
      <c r="F43" s="7">
        <v>1</v>
      </c>
      <c r="G43" s="7">
        <v>1</v>
      </c>
      <c r="H43" s="7">
        <v>1</v>
      </c>
      <c r="I43" s="7">
        <v>1</v>
      </c>
      <c r="J43" s="7">
        <v>1</v>
      </c>
      <c r="K43" s="7">
        <v>1</v>
      </c>
      <c r="L43" s="7">
        <v>1</v>
      </c>
      <c r="M43" s="7">
        <v>0</v>
      </c>
      <c r="N43" s="7">
        <v>0</v>
      </c>
      <c r="O43" s="7">
        <v>0</v>
      </c>
      <c r="P43" s="7">
        <v>0</v>
      </c>
      <c r="Q43" s="2">
        <f t="array" ref="Q43">SUM(C43:P43)</f>
        <v>10</v>
      </c>
    </row>
    <row r="44" spans="1:17" x14ac:dyDescent="0.25">
      <c r="A44" s="78"/>
      <c r="B44" s="40">
        <v>12</v>
      </c>
      <c r="C44" s="7">
        <v>1</v>
      </c>
      <c r="D44" s="7">
        <v>1</v>
      </c>
      <c r="E44" s="7">
        <v>1</v>
      </c>
      <c r="F44" s="7">
        <v>1</v>
      </c>
      <c r="G44" s="7">
        <v>1</v>
      </c>
      <c r="H44" s="7">
        <v>1</v>
      </c>
      <c r="I44" s="7">
        <v>0</v>
      </c>
      <c r="J44" s="7">
        <v>1</v>
      </c>
      <c r="K44" s="7">
        <v>1</v>
      </c>
      <c r="L44" s="7">
        <v>1</v>
      </c>
      <c r="M44" s="7">
        <v>1</v>
      </c>
      <c r="N44" s="7">
        <v>0</v>
      </c>
      <c r="O44" s="7">
        <v>0</v>
      </c>
      <c r="P44" s="7">
        <v>0</v>
      </c>
      <c r="Q44" s="2">
        <f t="array" ref="Q44">SUM(C44:P44)</f>
        <v>10</v>
      </c>
    </row>
    <row r="45" spans="1:17" x14ac:dyDescent="0.25">
      <c r="A45" s="78"/>
      <c r="B45" s="41">
        <v>13</v>
      </c>
      <c r="C45" s="7">
        <v>1</v>
      </c>
      <c r="D45" s="7">
        <v>1</v>
      </c>
      <c r="E45" s="7">
        <v>1</v>
      </c>
      <c r="F45" s="7">
        <v>1</v>
      </c>
      <c r="G45" s="7">
        <v>1</v>
      </c>
      <c r="H45" s="7">
        <v>1</v>
      </c>
      <c r="I45" s="7">
        <v>1</v>
      </c>
      <c r="J45" s="7">
        <v>1</v>
      </c>
      <c r="K45" s="7">
        <v>1</v>
      </c>
      <c r="L45" s="7">
        <v>1</v>
      </c>
      <c r="M45" s="7">
        <v>0</v>
      </c>
      <c r="N45" s="7">
        <v>0</v>
      </c>
      <c r="O45" s="7">
        <v>0</v>
      </c>
      <c r="P45" s="7">
        <v>0</v>
      </c>
      <c r="Q45" s="2">
        <f t="array" ref="Q45">SUM(C45:P45)</f>
        <v>10</v>
      </c>
    </row>
    <row r="46" spans="1:17" ht="15.75" thickBot="1" x14ac:dyDescent="0.3">
      <c r="A46" s="78"/>
      <c r="B46" s="11">
        <v>14</v>
      </c>
      <c r="C46" s="7">
        <v>1</v>
      </c>
      <c r="D46" s="7">
        <v>1</v>
      </c>
      <c r="E46" s="7">
        <v>1</v>
      </c>
      <c r="F46" s="7">
        <v>1</v>
      </c>
      <c r="G46" s="7">
        <v>1</v>
      </c>
      <c r="H46" s="42">
        <v>1</v>
      </c>
      <c r="I46" s="7">
        <v>1</v>
      </c>
      <c r="J46" s="7">
        <v>1</v>
      </c>
      <c r="K46" s="7">
        <v>1</v>
      </c>
      <c r="L46" s="7">
        <v>1</v>
      </c>
      <c r="M46" s="7">
        <v>0</v>
      </c>
      <c r="N46" s="7">
        <v>0</v>
      </c>
      <c r="O46" s="7">
        <v>0</v>
      </c>
      <c r="P46" s="7">
        <v>0</v>
      </c>
      <c r="Q46" s="2">
        <f t="array" ref="Q46">SUM(C46:P46)</f>
        <v>10</v>
      </c>
    </row>
    <row r="47" spans="1:17" ht="15.75" thickBot="1" x14ac:dyDescent="0.3">
      <c r="A47" s="78"/>
      <c r="B47" s="40">
        <v>15</v>
      </c>
      <c r="C47" s="7">
        <v>1</v>
      </c>
      <c r="D47" s="7">
        <v>1</v>
      </c>
      <c r="E47" s="7">
        <v>1</v>
      </c>
      <c r="F47" s="7">
        <v>1</v>
      </c>
      <c r="G47" s="15">
        <v>1</v>
      </c>
      <c r="H47" s="43">
        <v>0</v>
      </c>
      <c r="I47" s="16">
        <v>1</v>
      </c>
      <c r="J47" s="7">
        <v>1</v>
      </c>
      <c r="K47" s="7">
        <v>1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2">
        <f t="array" ref="Q47">SUM(C47:P47)</f>
        <v>8</v>
      </c>
    </row>
    <row r="48" spans="1:17" x14ac:dyDescent="0.25">
      <c r="A48" s="78"/>
      <c r="B48" s="41">
        <v>16</v>
      </c>
      <c r="C48" s="7">
        <v>1</v>
      </c>
      <c r="D48" s="7">
        <v>1</v>
      </c>
      <c r="E48" s="7">
        <v>1</v>
      </c>
      <c r="F48" s="7">
        <v>1</v>
      </c>
      <c r="G48" s="7">
        <v>1</v>
      </c>
      <c r="H48" s="6">
        <v>1</v>
      </c>
      <c r="I48" s="7">
        <v>0</v>
      </c>
      <c r="J48" s="7">
        <v>0</v>
      </c>
      <c r="K48" s="7">
        <v>1</v>
      </c>
      <c r="L48" s="7">
        <v>1</v>
      </c>
      <c r="M48" s="7">
        <v>1</v>
      </c>
      <c r="N48" s="7">
        <v>0</v>
      </c>
      <c r="O48" s="7">
        <v>0</v>
      </c>
      <c r="P48" s="7">
        <v>0</v>
      </c>
      <c r="Q48" s="2">
        <f t="array" ref="Q48">SUM(C48:P48)</f>
        <v>9</v>
      </c>
    </row>
    <row r="49" spans="1:17" x14ac:dyDescent="0.25">
      <c r="A49" s="78"/>
      <c r="B49" s="11">
        <v>17</v>
      </c>
      <c r="C49" s="7">
        <v>1</v>
      </c>
      <c r="D49" s="7">
        <v>1</v>
      </c>
      <c r="E49" s="7">
        <v>1</v>
      </c>
      <c r="F49" s="7">
        <v>1</v>
      </c>
      <c r="G49" s="7">
        <v>1</v>
      </c>
      <c r="H49" s="7">
        <v>1</v>
      </c>
      <c r="I49" s="7">
        <v>1</v>
      </c>
      <c r="J49" s="7">
        <v>1</v>
      </c>
      <c r="K49" s="7">
        <v>1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2">
        <f t="array" ref="Q49">SUM(C49:P49)</f>
        <v>9</v>
      </c>
    </row>
    <row r="50" spans="1:17" x14ac:dyDescent="0.25">
      <c r="A50" s="78"/>
      <c r="B50" s="40">
        <v>18</v>
      </c>
      <c r="C50" s="7">
        <v>1</v>
      </c>
      <c r="D50" s="7">
        <v>0</v>
      </c>
      <c r="E50" s="7">
        <v>1</v>
      </c>
      <c r="F50" s="7">
        <v>1</v>
      </c>
      <c r="G50" s="7">
        <v>1</v>
      </c>
      <c r="H50" s="7">
        <v>1</v>
      </c>
      <c r="I50" s="7">
        <v>1</v>
      </c>
      <c r="J50" s="7">
        <v>0</v>
      </c>
      <c r="K50" s="7">
        <v>1</v>
      </c>
      <c r="L50" s="7">
        <v>1</v>
      </c>
      <c r="M50" s="7">
        <v>0</v>
      </c>
      <c r="N50" s="7">
        <v>0</v>
      </c>
      <c r="O50" s="7">
        <v>0</v>
      </c>
      <c r="P50" s="7">
        <v>0</v>
      </c>
      <c r="Q50" s="2">
        <f t="array" ref="Q50">SUM(C50:P50)</f>
        <v>8</v>
      </c>
    </row>
    <row r="51" spans="1:17" x14ac:dyDescent="0.25">
      <c r="A51" s="78"/>
      <c r="B51" s="41">
        <v>19</v>
      </c>
      <c r="C51" s="7">
        <v>1</v>
      </c>
      <c r="D51" s="7">
        <v>1</v>
      </c>
      <c r="E51" s="7">
        <v>1</v>
      </c>
      <c r="F51" s="7">
        <v>1</v>
      </c>
      <c r="G51" s="7">
        <v>1</v>
      </c>
      <c r="H51" s="7">
        <v>1</v>
      </c>
      <c r="I51" s="7">
        <v>1</v>
      </c>
      <c r="J51" s="7">
        <v>1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2">
        <f t="array" ref="Q51">SUM(C51:P51)</f>
        <v>8</v>
      </c>
    </row>
    <row r="52" spans="1:17" x14ac:dyDescent="0.25">
      <c r="A52" s="78"/>
      <c r="B52" s="11">
        <v>20</v>
      </c>
      <c r="C52" s="7">
        <v>1</v>
      </c>
      <c r="D52" s="7">
        <v>1</v>
      </c>
      <c r="E52" s="7">
        <v>1</v>
      </c>
      <c r="F52" s="7">
        <v>1</v>
      </c>
      <c r="G52" s="7">
        <v>1</v>
      </c>
      <c r="H52" s="7">
        <v>1</v>
      </c>
      <c r="I52" s="7">
        <v>1</v>
      </c>
      <c r="J52" s="7">
        <v>0</v>
      </c>
      <c r="K52" s="7">
        <v>1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2">
        <f t="array" ref="Q52">SUM(C52:P52)</f>
        <v>8</v>
      </c>
    </row>
    <row r="53" spans="1:17" x14ac:dyDescent="0.25">
      <c r="A53" s="78"/>
      <c r="B53" s="40">
        <v>21</v>
      </c>
      <c r="C53" s="7">
        <v>1</v>
      </c>
      <c r="D53" s="7">
        <v>1</v>
      </c>
      <c r="E53" s="7">
        <v>1</v>
      </c>
      <c r="F53" s="7">
        <v>1</v>
      </c>
      <c r="G53" s="7">
        <v>1</v>
      </c>
      <c r="H53" s="7">
        <v>1</v>
      </c>
      <c r="I53" s="7">
        <v>1</v>
      </c>
      <c r="J53" s="7">
        <v>0</v>
      </c>
      <c r="K53" s="7">
        <v>0</v>
      </c>
      <c r="L53" s="7">
        <v>1</v>
      </c>
      <c r="M53" s="7">
        <v>0</v>
      </c>
      <c r="N53" s="7">
        <v>0</v>
      </c>
      <c r="O53" s="7">
        <v>0</v>
      </c>
      <c r="P53" s="7">
        <v>0</v>
      </c>
      <c r="Q53" s="2">
        <f t="array" ref="Q53">SUM(C53:P53)</f>
        <v>8</v>
      </c>
    </row>
    <row r="54" spans="1:17" ht="15.75" thickBot="1" x14ac:dyDescent="0.3">
      <c r="A54" s="78"/>
      <c r="B54" s="41">
        <v>22</v>
      </c>
      <c r="C54" s="7">
        <v>1</v>
      </c>
      <c r="D54" s="7">
        <v>1</v>
      </c>
      <c r="E54" s="7">
        <v>1</v>
      </c>
      <c r="F54" s="7">
        <v>1</v>
      </c>
      <c r="G54" s="7">
        <v>1</v>
      </c>
      <c r="H54" s="7">
        <v>0</v>
      </c>
      <c r="I54" s="7">
        <v>0</v>
      </c>
      <c r="J54" s="7">
        <v>1</v>
      </c>
      <c r="K54" s="42">
        <v>0</v>
      </c>
      <c r="L54" s="7">
        <v>1</v>
      </c>
      <c r="M54" s="7">
        <v>0</v>
      </c>
      <c r="N54" s="7">
        <v>0</v>
      </c>
      <c r="O54" s="7">
        <v>0</v>
      </c>
      <c r="P54" s="7">
        <v>0</v>
      </c>
      <c r="Q54" s="2">
        <f t="array" ref="Q54">SUM(C54:P54)</f>
        <v>7</v>
      </c>
    </row>
    <row r="55" spans="1:17" ht="15.75" thickBot="1" x14ac:dyDescent="0.3">
      <c r="A55" s="78"/>
      <c r="B55" s="11">
        <v>23</v>
      </c>
      <c r="C55" s="7">
        <v>1</v>
      </c>
      <c r="D55" s="7">
        <v>1</v>
      </c>
      <c r="E55" s="7">
        <v>1</v>
      </c>
      <c r="F55" s="7">
        <v>1</v>
      </c>
      <c r="G55" s="7">
        <v>0</v>
      </c>
      <c r="H55" s="7">
        <v>0</v>
      </c>
      <c r="I55" s="7">
        <v>1</v>
      </c>
      <c r="J55" s="15">
        <v>1</v>
      </c>
      <c r="K55" s="43">
        <v>1</v>
      </c>
      <c r="L55" s="16">
        <v>1</v>
      </c>
      <c r="M55" s="7">
        <v>0</v>
      </c>
      <c r="N55" s="7">
        <v>0</v>
      </c>
      <c r="O55" s="7">
        <v>0</v>
      </c>
      <c r="P55" s="7">
        <v>0</v>
      </c>
      <c r="Q55" s="2">
        <f t="array" ref="Q55">SUM(C55:P55)</f>
        <v>8</v>
      </c>
    </row>
    <row r="56" spans="1:17" x14ac:dyDescent="0.25">
      <c r="A56" s="78"/>
      <c r="B56" s="40">
        <v>24</v>
      </c>
      <c r="C56" s="7">
        <v>1</v>
      </c>
      <c r="D56" s="7">
        <v>1</v>
      </c>
      <c r="E56" s="7">
        <v>1</v>
      </c>
      <c r="F56" s="7">
        <v>1</v>
      </c>
      <c r="G56" s="7">
        <v>1</v>
      </c>
      <c r="H56" s="7">
        <v>1</v>
      </c>
      <c r="I56" s="7">
        <v>1</v>
      </c>
      <c r="J56" s="7">
        <v>0</v>
      </c>
      <c r="K56" s="6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2">
        <f t="array" ref="Q56">SUM(C56:P56)</f>
        <v>7</v>
      </c>
    </row>
    <row r="57" spans="1:17" x14ac:dyDescent="0.25">
      <c r="A57" s="78"/>
      <c r="B57" s="41">
        <v>25</v>
      </c>
      <c r="C57" s="7">
        <v>0</v>
      </c>
      <c r="D57" s="7">
        <v>1</v>
      </c>
      <c r="E57" s="7">
        <v>0</v>
      </c>
      <c r="F57" s="7">
        <v>1</v>
      </c>
      <c r="G57" s="7">
        <v>1</v>
      </c>
      <c r="H57" s="7">
        <v>1</v>
      </c>
      <c r="I57" s="7">
        <v>1</v>
      </c>
      <c r="J57" s="7">
        <v>1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2">
        <f t="array" ref="Q57">SUM(C57:P57)</f>
        <v>6</v>
      </c>
    </row>
    <row r="58" spans="1:17" x14ac:dyDescent="0.25">
      <c r="A58" s="79"/>
      <c r="B58" s="41" t="s">
        <v>27</v>
      </c>
      <c r="C58" s="2">
        <f t="array" ref="C58">SUM(C33:C57)</f>
        <v>24</v>
      </c>
      <c r="D58" s="2">
        <f t="array" ref="D58">SUM(D33:D57)</f>
        <v>24</v>
      </c>
      <c r="E58" s="2">
        <f t="array" ref="E58">SUM(E33:E57)</f>
        <v>23</v>
      </c>
      <c r="F58" s="2">
        <f t="array" ref="F58">SUM(F33:F57)</f>
        <v>24</v>
      </c>
      <c r="G58" s="2">
        <f t="array" ref="G58">SUM(G33:G57)</f>
        <v>22</v>
      </c>
      <c r="H58" s="2">
        <f t="array" ref="H58">SUM(H33:H57)</f>
        <v>22</v>
      </c>
      <c r="I58" s="2">
        <f t="array" ref="I58">SUM(I33:I57)</f>
        <v>22</v>
      </c>
      <c r="J58" s="2">
        <f t="array" ref="J58">SUM(J33:J57)</f>
        <v>20</v>
      </c>
      <c r="K58" s="2">
        <f t="array" ref="K58">SUM(K33:K57)</f>
        <v>18</v>
      </c>
      <c r="L58" s="2">
        <f t="array" ref="L58">SUM(L33:L57)</f>
        <v>17</v>
      </c>
      <c r="M58" s="2">
        <f t="array" ref="M58">SUM(M33:M57)</f>
        <v>12</v>
      </c>
      <c r="N58" s="2">
        <f t="array" ref="N58">SUM(N33:N57)</f>
        <v>6</v>
      </c>
      <c r="O58" s="2">
        <f t="array" ref="O58">SUM(O33:O57)</f>
        <v>5</v>
      </c>
      <c r="P58" s="2">
        <f t="array" ref="P58">SUM(P33:P57)</f>
        <v>4</v>
      </c>
      <c r="Q58" s="2"/>
    </row>
    <row r="60" spans="1:17" x14ac:dyDescent="0.25">
      <c r="A60" s="81" t="s">
        <v>61</v>
      </c>
      <c r="B60" s="81"/>
      <c r="C60" s="2">
        <f t="array" ref="C60">CORREL(Q3:Q27,Q33:Q57)</f>
        <v>0.9836014888779594</v>
      </c>
    </row>
    <row r="63" spans="1:17" x14ac:dyDescent="0.25">
      <c r="A63" s="81" t="s">
        <v>62</v>
      </c>
      <c r="B63" s="81"/>
      <c r="C63" s="81"/>
      <c r="D63" s="81"/>
      <c r="E63" s="81"/>
      <c r="F63" s="81"/>
      <c r="G63" s="81"/>
      <c r="H63" s="81"/>
      <c r="I63" s="81"/>
      <c r="J63" s="81"/>
      <c r="K63" s="81"/>
      <c r="L63" s="81"/>
      <c r="M63" s="81"/>
      <c r="N63" s="81"/>
      <c r="O63" s="81"/>
      <c r="P63" s="81"/>
      <c r="Q63" s="81"/>
    </row>
    <row r="64" spans="1:17" x14ac:dyDescent="0.25">
      <c r="A64" s="17"/>
      <c r="B64" s="17"/>
      <c r="C64" s="17"/>
      <c r="D64" s="76" t="s">
        <v>34</v>
      </c>
      <c r="E64" s="76"/>
      <c r="F64" s="76"/>
      <c r="G64" s="76"/>
      <c r="H64" s="76"/>
      <c r="I64" s="76"/>
      <c r="J64" s="76"/>
      <c r="K64" s="76"/>
      <c r="L64" s="76"/>
      <c r="M64" s="76"/>
      <c r="N64" s="76"/>
      <c r="O64" s="76"/>
      <c r="P64" s="76"/>
      <c r="Q64" s="76"/>
    </row>
    <row r="65" spans="1:19" x14ac:dyDescent="0.25">
      <c r="A65" s="41"/>
      <c r="B65" s="41"/>
      <c r="C65" s="8">
        <v>1</v>
      </c>
      <c r="D65" s="8">
        <v>2</v>
      </c>
      <c r="E65" s="8">
        <v>3</v>
      </c>
      <c r="F65" s="8">
        <v>4</v>
      </c>
      <c r="G65" s="8">
        <v>5</v>
      </c>
      <c r="H65" s="8">
        <v>6</v>
      </c>
      <c r="I65" s="8">
        <v>7</v>
      </c>
      <c r="J65" s="8">
        <v>8</v>
      </c>
      <c r="K65" s="8">
        <v>9</v>
      </c>
      <c r="L65" s="8">
        <v>10</v>
      </c>
      <c r="M65" s="8">
        <v>11</v>
      </c>
      <c r="N65" s="8">
        <v>12</v>
      </c>
      <c r="O65" s="8">
        <v>13</v>
      </c>
      <c r="P65" s="20">
        <v>14</v>
      </c>
      <c r="Q65" s="41" t="s">
        <v>26</v>
      </c>
      <c r="R65" s="2" t="s">
        <v>63</v>
      </c>
      <c r="S65" s="2" t="s">
        <v>64</v>
      </c>
    </row>
    <row r="66" spans="1:19" x14ac:dyDescent="0.25">
      <c r="A66" s="41"/>
      <c r="B66" s="41">
        <v>1</v>
      </c>
      <c r="C66" s="6">
        <v>1</v>
      </c>
      <c r="D66" s="6">
        <v>1</v>
      </c>
      <c r="E66" s="6">
        <v>1</v>
      </c>
      <c r="F66" s="6">
        <v>1</v>
      </c>
      <c r="G66" s="6">
        <v>1</v>
      </c>
      <c r="H66" s="6">
        <v>1</v>
      </c>
      <c r="I66" s="6">
        <v>1</v>
      </c>
      <c r="J66" s="6">
        <v>1</v>
      </c>
      <c r="K66" s="6">
        <v>1</v>
      </c>
      <c r="L66" s="6">
        <v>1</v>
      </c>
      <c r="M66" s="12">
        <v>1</v>
      </c>
      <c r="N66" s="7">
        <v>1</v>
      </c>
      <c r="O66" s="13">
        <v>1</v>
      </c>
      <c r="P66" s="6">
        <v>1</v>
      </c>
      <c r="Q66" s="2">
        <f t="array" ref="Q66">SUM(C66:P66)</f>
        <v>14</v>
      </c>
      <c r="R66" s="2">
        <f t="array" ref="R66">SUM(D66,F66,H66,J66,L66,N66,P66)</f>
        <v>7</v>
      </c>
      <c r="S66" s="2">
        <f t="array" ref="S66">SUM(C66,E66,G66,I66,K66,M66,O66)</f>
        <v>7</v>
      </c>
    </row>
    <row r="67" spans="1:19" x14ac:dyDescent="0.25">
      <c r="A67" s="78" t="s">
        <v>42</v>
      </c>
      <c r="B67" s="11">
        <v>2</v>
      </c>
      <c r="C67" s="7">
        <v>1</v>
      </c>
      <c r="D67" s="7">
        <v>1</v>
      </c>
      <c r="E67" s="7">
        <v>1</v>
      </c>
      <c r="F67" s="7">
        <v>1</v>
      </c>
      <c r="G67" s="7">
        <v>1</v>
      </c>
      <c r="H67" s="7">
        <v>1</v>
      </c>
      <c r="I67" s="7">
        <v>1</v>
      </c>
      <c r="J67" s="7">
        <v>1</v>
      </c>
      <c r="K67" s="7">
        <v>1</v>
      </c>
      <c r="L67" s="7">
        <v>1</v>
      </c>
      <c r="M67" s="15">
        <v>1</v>
      </c>
      <c r="N67" s="7">
        <v>1</v>
      </c>
      <c r="O67" s="16">
        <v>1</v>
      </c>
      <c r="P67" s="7">
        <v>1</v>
      </c>
      <c r="Q67" s="2">
        <f t="array" ref="Q67">SUM(C67:P67)</f>
        <v>14</v>
      </c>
      <c r="R67" s="2">
        <f t="array" ref="R67">SUM(D67,F67,H67,J67,L67,N67,P67)</f>
        <v>7</v>
      </c>
      <c r="S67" s="2">
        <f t="array" ref="S67">SUM(C67,E67,G67,I67,K67,M67,O67)</f>
        <v>7</v>
      </c>
    </row>
    <row r="68" spans="1:19" x14ac:dyDescent="0.25">
      <c r="A68" s="78"/>
      <c r="B68" s="40">
        <v>3</v>
      </c>
      <c r="C68" s="7">
        <v>1</v>
      </c>
      <c r="D68" s="7">
        <v>1</v>
      </c>
      <c r="E68" s="7">
        <v>1</v>
      </c>
      <c r="F68" s="7">
        <v>0</v>
      </c>
      <c r="G68" s="7">
        <v>1</v>
      </c>
      <c r="H68" s="7">
        <v>1</v>
      </c>
      <c r="I68" s="7">
        <v>1</v>
      </c>
      <c r="J68" s="7">
        <v>1</v>
      </c>
      <c r="K68" s="7">
        <v>1</v>
      </c>
      <c r="L68" s="7">
        <v>1</v>
      </c>
      <c r="M68" s="15">
        <v>1</v>
      </c>
      <c r="N68" s="7">
        <v>1</v>
      </c>
      <c r="O68" s="16">
        <v>1</v>
      </c>
      <c r="P68" s="7">
        <v>1</v>
      </c>
      <c r="Q68" s="2">
        <f t="array" ref="Q68">SUM(C68:P68)</f>
        <v>13</v>
      </c>
      <c r="R68" s="2">
        <f t="array" ref="R68">SUM(D68,F68,H68,J68,L68,N68,P68)</f>
        <v>6</v>
      </c>
      <c r="S68" s="2">
        <f t="array" ref="S68">SUM(C68,E68,G68,I68,K68,M68,O68)</f>
        <v>7</v>
      </c>
    </row>
    <row r="69" spans="1:19" x14ac:dyDescent="0.25">
      <c r="A69" s="78"/>
      <c r="B69" s="41">
        <v>4</v>
      </c>
      <c r="C69" s="7">
        <v>1</v>
      </c>
      <c r="D69" s="7">
        <v>1</v>
      </c>
      <c r="E69" s="7">
        <v>1</v>
      </c>
      <c r="F69" s="7">
        <v>1</v>
      </c>
      <c r="G69" s="7">
        <v>1</v>
      </c>
      <c r="H69" s="7">
        <v>1</v>
      </c>
      <c r="I69" s="7">
        <v>1</v>
      </c>
      <c r="J69" s="7">
        <v>1</v>
      </c>
      <c r="K69" s="7">
        <v>1</v>
      </c>
      <c r="L69" s="7">
        <v>1</v>
      </c>
      <c r="M69" s="7">
        <v>1</v>
      </c>
      <c r="N69" s="7">
        <v>1</v>
      </c>
      <c r="O69" s="7">
        <v>1</v>
      </c>
      <c r="P69" s="7">
        <v>0</v>
      </c>
      <c r="Q69" s="2">
        <f t="array" ref="Q69">SUM(C69:P69)</f>
        <v>13</v>
      </c>
      <c r="R69" s="2">
        <f t="array" ref="R69">SUM(D69,F69,H69,J69,L69,N69,P69)</f>
        <v>6</v>
      </c>
      <c r="S69" s="2">
        <f t="array" ref="S69">SUM(C69,E69,G69,I69,K69,M69,O69)</f>
        <v>7</v>
      </c>
    </row>
    <row r="70" spans="1:19" x14ac:dyDescent="0.25">
      <c r="A70" s="78"/>
      <c r="B70" s="11">
        <v>5</v>
      </c>
      <c r="C70" s="7">
        <v>1</v>
      </c>
      <c r="D70" s="7">
        <v>1</v>
      </c>
      <c r="E70" s="7">
        <v>1</v>
      </c>
      <c r="F70" s="7">
        <v>1</v>
      </c>
      <c r="G70" s="7">
        <v>1</v>
      </c>
      <c r="H70" s="7">
        <v>1</v>
      </c>
      <c r="I70" s="7">
        <v>1</v>
      </c>
      <c r="J70" s="7">
        <v>1</v>
      </c>
      <c r="K70" s="7">
        <v>0</v>
      </c>
      <c r="L70" s="7">
        <v>1</v>
      </c>
      <c r="M70" s="7">
        <v>1</v>
      </c>
      <c r="N70" s="7">
        <v>1</v>
      </c>
      <c r="O70" s="7">
        <v>1</v>
      </c>
      <c r="P70" s="7">
        <v>0</v>
      </c>
      <c r="Q70" s="2">
        <f t="array" ref="Q70">SUM(C70:P70)</f>
        <v>12</v>
      </c>
      <c r="R70" s="2">
        <f t="array" ref="R70">SUM(D70,F70,H70,J70,L70,N70,P70)</f>
        <v>6</v>
      </c>
      <c r="S70" s="2">
        <f t="array" ref="S70">SUM(C70,E70,G70,I70,K70,M70,O70)</f>
        <v>6</v>
      </c>
    </row>
    <row r="71" spans="1:19" x14ac:dyDescent="0.25">
      <c r="A71" s="78"/>
      <c r="B71" s="40">
        <v>6</v>
      </c>
      <c r="C71" s="7">
        <v>1</v>
      </c>
      <c r="D71" s="7">
        <v>1</v>
      </c>
      <c r="E71" s="7">
        <v>1</v>
      </c>
      <c r="F71" s="7">
        <v>1</v>
      </c>
      <c r="G71" s="7">
        <v>1</v>
      </c>
      <c r="H71" s="7">
        <v>1</v>
      </c>
      <c r="I71" s="7">
        <v>1</v>
      </c>
      <c r="J71" s="7">
        <v>1</v>
      </c>
      <c r="K71" s="7">
        <v>1</v>
      </c>
      <c r="L71" s="7">
        <v>0</v>
      </c>
      <c r="M71" s="7">
        <v>1</v>
      </c>
      <c r="N71" s="7">
        <v>1</v>
      </c>
      <c r="O71" s="7">
        <v>0</v>
      </c>
      <c r="P71" s="7">
        <v>0</v>
      </c>
      <c r="Q71" s="2">
        <f t="array" ref="Q71">SUM(C71:P71)</f>
        <v>11</v>
      </c>
      <c r="R71" s="2">
        <f t="array" ref="R71">SUM(D71,F71,H71,J71,L71,N71,P71)</f>
        <v>5</v>
      </c>
      <c r="S71" s="2">
        <f t="array" ref="S71">SUM(C71,E71,G71,I71,K71,M71,O71)</f>
        <v>6</v>
      </c>
    </row>
    <row r="72" spans="1:19" x14ac:dyDescent="0.25">
      <c r="A72" s="78"/>
      <c r="B72" s="41">
        <v>7</v>
      </c>
      <c r="C72" s="7">
        <v>1</v>
      </c>
      <c r="D72" s="7">
        <v>1</v>
      </c>
      <c r="E72" s="7">
        <v>1</v>
      </c>
      <c r="F72" s="7">
        <v>1</v>
      </c>
      <c r="G72" s="7">
        <v>1</v>
      </c>
      <c r="H72" s="7">
        <v>1</v>
      </c>
      <c r="I72" s="7">
        <v>1</v>
      </c>
      <c r="J72" s="7">
        <v>1</v>
      </c>
      <c r="K72" s="7">
        <v>1</v>
      </c>
      <c r="L72" s="7">
        <v>1</v>
      </c>
      <c r="M72" s="7">
        <v>1</v>
      </c>
      <c r="N72" s="7">
        <v>0</v>
      </c>
      <c r="O72" s="7">
        <v>0</v>
      </c>
      <c r="P72" s="7">
        <v>0</v>
      </c>
      <c r="Q72" s="2">
        <f t="array" ref="Q72">SUM(C72:P72)</f>
        <v>11</v>
      </c>
      <c r="R72" s="2">
        <f t="array" ref="R72">SUM(D72,F72,H72,J72,L72,N72,P72)</f>
        <v>5</v>
      </c>
      <c r="S72" s="2">
        <f t="array" ref="S72">SUM(C72,E72,G72,I72,K72,M72,O72)</f>
        <v>6</v>
      </c>
    </row>
    <row r="73" spans="1:19" x14ac:dyDescent="0.25">
      <c r="A73" s="78"/>
      <c r="B73" s="11">
        <v>8</v>
      </c>
      <c r="C73" s="7">
        <v>1</v>
      </c>
      <c r="D73" s="7">
        <v>1</v>
      </c>
      <c r="E73" s="7">
        <v>1</v>
      </c>
      <c r="F73" s="7">
        <v>1</v>
      </c>
      <c r="G73" s="7">
        <v>1</v>
      </c>
      <c r="H73" s="7">
        <v>1</v>
      </c>
      <c r="I73" s="7">
        <v>1</v>
      </c>
      <c r="J73" s="7">
        <v>1</v>
      </c>
      <c r="K73" s="7">
        <v>1</v>
      </c>
      <c r="L73" s="7">
        <v>1</v>
      </c>
      <c r="M73" s="7">
        <v>1</v>
      </c>
      <c r="N73" s="7">
        <v>0</v>
      </c>
      <c r="O73" s="7">
        <v>0</v>
      </c>
      <c r="P73" s="7">
        <v>0</v>
      </c>
      <c r="Q73" s="2">
        <f t="array" ref="Q73">SUM(C73:P73)</f>
        <v>11</v>
      </c>
      <c r="R73" s="2">
        <f t="array" ref="R73">SUM(D73,F73,H73,J73,L73,N73,P73)</f>
        <v>5</v>
      </c>
      <c r="S73" s="2">
        <f t="array" ref="S73">SUM(C73,E73,G73,I73,K73,M73,O73)</f>
        <v>6</v>
      </c>
    </row>
    <row r="74" spans="1:19" x14ac:dyDescent="0.25">
      <c r="A74" s="78"/>
      <c r="B74" s="40">
        <v>9</v>
      </c>
      <c r="C74" s="7">
        <v>1</v>
      </c>
      <c r="D74" s="7">
        <v>1</v>
      </c>
      <c r="E74" s="7">
        <v>1</v>
      </c>
      <c r="F74" s="7">
        <v>1</v>
      </c>
      <c r="G74" s="7">
        <v>1</v>
      </c>
      <c r="H74" s="7">
        <v>1</v>
      </c>
      <c r="I74" s="7">
        <v>1</v>
      </c>
      <c r="J74" s="7">
        <v>1</v>
      </c>
      <c r="K74" s="7">
        <v>0</v>
      </c>
      <c r="L74" s="7">
        <v>1</v>
      </c>
      <c r="M74" s="7">
        <v>1</v>
      </c>
      <c r="N74" s="7">
        <v>0</v>
      </c>
      <c r="O74" s="7">
        <v>0</v>
      </c>
      <c r="P74" s="7">
        <v>0</v>
      </c>
      <c r="Q74" s="2">
        <f t="array" ref="Q74">SUM(C74:P74)</f>
        <v>10</v>
      </c>
      <c r="R74" s="2">
        <f t="array" ref="R74">SUM(D74,F74,H74,J74,L74,N74,P74)</f>
        <v>5</v>
      </c>
      <c r="S74" s="2">
        <f t="array" ref="S74">SUM(C74,E74,G74,I74,K74,M74,O74)</f>
        <v>5</v>
      </c>
    </row>
    <row r="75" spans="1:19" x14ac:dyDescent="0.25">
      <c r="A75" s="78"/>
      <c r="B75" s="41">
        <v>10</v>
      </c>
      <c r="C75" s="7">
        <v>1</v>
      </c>
      <c r="D75" s="7">
        <v>1</v>
      </c>
      <c r="E75" s="7">
        <v>1</v>
      </c>
      <c r="F75" s="7">
        <v>1</v>
      </c>
      <c r="G75" s="7">
        <v>0</v>
      </c>
      <c r="H75" s="7">
        <v>1</v>
      </c>
      <c r="I75" s="7">
        <v>1</v>
      </c>
      <c r="J75" s="7">
        <v>1</v>
      </c>
      <c r="K75" s="7">
        <v>1</v>
      </c>
      <c r="L75" s="7">
        <v>0</v>
      </c>
      <c r="M75" s="7">
        <v>1</v>
      </c>
      <c r="N75" s="7">
        <v>0</v>
      </c>
      <c r="O75" s="7">
        <v>0</v>
      </c>
      <c r="P75" s="7">
        <v>1</v>
      </c>
      <c r="Q75" s="2">
        <f t="array" ref="Q75">SUM(C75:P75)</f>
        <v>10</v>
      </c>
      <c r="R75" s="2">
        <f t="array" ref="R75">SUM(D75,F75,H75,J75,L75,N75,P75)</f>
        <v>5</v>
      </c>
      <c r="S75" s="2">
        <f t="array" ref="S75">SUM(C75,E75,G75,I75,K75,M75,O75)</f>
        <v>5</v>
      </c>
    </row>
    <row r="76" spans="1:19" x14ac:dyDescent="0.25">
      <c r="A76" s="78"/>
      <c r="B76" s="11">
        <v>11</v>
      </c>
      <c r="C76" s="7">
        <v>1</v>
      </c>
      <c r="D76" s="7">
        <v>1</v>
      </c>
      <c r="E76" s="7">
        <v>1</v>
      </c>
      <c r="F76" s="7">
        <v>1</v>
      </c>
      <c r="G76" s="7">
        <v>1</v>
      </c>
      <c r="H76" s="7">
        <v>1</v>
      </c>
      <c r="I76" s="7">
        <v>1</v>
      </c>
      <c r="J76" s="7">
        <v>1</v>
      </c>
      <c r="K76" s="7">
        <v>1</v>
      </c>
      <c r="L76" s="7">
        <v>1</v>
      </c>
      <c r="M76" s="7">
        <v>0</v>
      </c>
      <c r="N76" s="7">
        <v>0</v>
      </c>
      <c r="O76" s="7">
        <v>0</v>
      </c>
      <c r="P76" s="7">
        <v>0</v>
      </c>
      <c r="Q76" s="2">
        <f t="array" ref="Q76">SUM(C76:P76)</f>
        <v>10</v>
      </c>
      <c r="R76" s="2">
        <f t="array" ref="R76">SUM(D76,F76,H76,J76,L76,N76,P76)</f>
        <v>5</v>
      </c>
      <c r="S76" s="2">
        <f t="array" ref="S76">SUM(C76,E76,G76,I76,K76,M76,O76)</f>
        <v>5</v>
      </c>
    </row>
    <row r="77" spans="1:19" x14ac:dyDescent="0.25">
      <c r="A77" s="78"/>
      <c r="B77" s="40">
        <v>12</v>
      </c>
      <c r="C77" s="7">
        <v>1</v>
      </c>
      <c r="D77" s="7">
        <v>1</v>
      </c>
      <c r="E77" s="7">
        <v>1</v>
      </c>
      <c r="F77" s="7">
        <v>1</v>
      </c>
      <c r="G77" s="7">
        <v>1</v>
      </c>
      <c r="H77" s="7">
        <v>1</v>
      </c>
      <c r="I77" s="7">
        <v>0</v>
      </c>
      <c r="J77" s="7">
        <v>1</v>
      </c>
      <c r="K77" s="7">
        <v>1</v>
      </c>
      <c r="L77" s="7">
        <v>1</v>
      </c>
      <c r="M77" s="7">
        <v>1</v>
      </c>
      <c r="N77" s="7">
        <v>0</v>
      </c>
      <c r="O77" s="7">
        <v>0</v>
      </c>
      <c r="P77" s="7">
        <v>0</v>
      </c>
      <c r="Q77" s="2">
        <f t="array" ref="Q77">SUM(C77:P77)</f>
        <v>10</v>
      </c>
      <c r="R77" s="2">
        <f t="array" ref="R77">SUM(D77,F77,H77,J77,L77,N77,P77)</f>
        <v>5</v>
      </c>
      <c r="S77" s="2">
        <f t="array" ref="S77">SUM(C77,E77,G77,I77,K77,M77,O77)</f>
        <v>5</v>
      </c>
    </row>
    <row r="78" spans="1:19" x14ac:dyDescent="0.25">
      <c r="A78" s="78"/>
      <c r="B78" s="41">
        <v>13</v>
      </c>
      <c r="C78" s="7">
        <v>1</v>
      </c>
      <c r="D78" s="7">
        <v>1</v>
      </c>
      <c r="E78" s="7">
        <v>1</v>
      </c>
      <c r="F78" s="7">
        <v>1</v>
      </c>
      <c r="G78" s="7">
        <v>1</v>
      </c>
      <c r="H78" s="7">
        <v>1</v>
      </c>
      <c r="I78" s="7">
        <v>1</v>
      </c>
      <c r="J78" s="7">
        <v>1</v>
      </c>
      <c r="K78" s="7">
        <v>1</v>
      </c>
      <c r="L78" s="7">
        <v>1</v>
      </c>
      <c r="M78" s="7">
        <v>0</v>
      </c>
      <c r="N78" s="7">
        <v>0</v>
      </c>
      <c r="O78" s="7">
        <v>0</v>
      </c>
      <c r="P78" s="7">
        <v>0</v>
      </c>
      <c r="Q78" s="2">
        <f t="array" ref="Q78">SUM(C78:P78)</f>
        <v>10</v>
      </c>
      <c r="R78" s="2">
        <f t="array" ref="R78">SUM(D78,F78,H78,J78,L78,N78,P78)</f>
        <v>5</v>
      </c>
      <c r="S78" s="2">
        <f t="array" ref="S78">SUM(C78,E78,G78,I78,K78,M78,O78)</f>
        <v>5</v>
      </c>
    </row>
    <row r="79" spans="1:19" x14ac:dyDescent="0.25">
      <c r="A79" s="78"/>
      <c r="B79" s="11">
        <v>14</v>
      </c>
      <c r="C79" s="7">
        <v>1</v>
      </c>
      <c r="D79" s="7">
        <v>1</v>
      </c>
      <c r="E79" s="7">
        <v>1</v>
      </c>
      <c r="F79" s="7">
        <v>1</v>
      </c>
      <c r="G79" s="7">
        <v>1</v>
      </c>
      <c r="H79" s="7">
        <v>1</v>
      </c>
      <c r="I79" s="7">
        <v>1</v>
      </c>
      <c r="J79" s="7">
        <v>1</v>
      </c>
      <c r="K79" s="7">
        <v>1</v>
      </c>
      <c r="L79" s="7">
        <v>1</v>
      </c>
      <c r="M79" s="7">
        <v>0</v>
      </c>
      <c r="N79" s="7">
        <v>0</v>
      </c>
      <c r="O79" s="7">
        <v>0</v>
      </c>
      <c r="P79" s="7">
        <v>0</v>
      </c>
      <c r="Q79" s="2">
        <f t="array" ref="Q79">SUM(C79:P79)</f>
        <v>10</v>
      </c>
      <c r="R79" s="2">
        <f t="array" ref="R79">SUM(D79,F79,H79,J79,L79,N79,P79)</f>
        <v>5</v>
      </c>
      <c r="S79" s="2">
        <f t="array" ref="S79">SUM(C79,E79,G79,I79,K79,M79,O79)</f>
        <v>5</v>
      </c>
    </row>
    <row r="80" spans="1:19" x14ac:dyDescent="0.25">
      <c r="A80" s="78"/>
      <c r="B80" s="40">
        <v>15</v>
      </c>
      <c r="C80" s="7">
        <v>1</v>
      </c>
      <c r="D80" s="7">
        <v>1</v>
      </c>
      <c r="E80" s="7">
        <v>1</v>
      </c>
      <c r="F80" s="7">
        <v>1</v>
      </c>
      <c r="G80" s="7">
        <v>1</v>
      </c>
      <c r="H80" s="7">
        <v>1</v>
      </c>
      <c r="I80" s="7">
        <v>1</v>
      </c>
      <c r="J80" s="7">
        <v>1</v>
      </c>
      <c r="K80" s="7">
        <v>1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2">
        <f t="array" ref="Q80">SUM(C80:P80)</f>
        <v>9</v>
      </c>
      <c r="R80" s="2">
        <f t="array" ref="R80">SUM(D80,F80,H80,J80,L80,N80,P80)</f>
        <v>4</v>
      </c>
      <c r="S80" s="2">
        <f t="array" ref="S80">SUM(C80,E80,G80,I80,K80,M80,O80)</f>
        <v>5</v>
      </c>
    </row>
    <row r="81" spans="1:19" x14ac:dyDescent="0.25">
      <c r="A81" s="78"/>
      <c r="B81" s="41">
        <v>16</v>
      </c>
      <c r="C81" s="7">
        <v>1</v>
      </c>
      <c r="D81" s="7">
        <v>1</v>
      </c>
      <c r="E81" s="7">
        <v>1</v>
      </c>
      <c r="F81" s="7">
        <v>1</v>
      </c>
      <c r="G81" s="7">
        <v>1</v>
      </c>
      <c r="H81" s="7">
        <v>1</v>
      </c>
      <c r="I81" s="7">
        <v>0</v>
      </c>
      <c r="J81" s="7">
        <v>0</v>
      </c>
      <c r="K81" s="7">
        <v>1</v>
      </c>
      <c r="L81" s="7">
        <v>1</v>
      </c>
      <c r="M81" s="7">
        <v>1</v>
      </c>
      <c r="N81" s="7">
        <v>0</v>
      </c>
      <c r="O81" s="7">
        <v>0</v>
      </c>
      <c r="P81" s="7">
        <v>0</v>
      </c>
      <c r="Q81" s="2">
        <f t="array" ref="Q81">SUM(C81:P81)</f>
        <v>9</v>
      </c>
      <c r="R81" s="2">
        <f t="array" ref="R81">SUM(D81,F81,H81,J81,L81,N81,P81)</f>
        <v>4</v>
      </c>
      <c r="S81" s="2">
        <f t="array" ref="S81">SUM(C81,E81,G81,I81,K81,M81,O81)</f>
        <v>5</v>
      </c>
    </row>
    <row r="82" spans="1:19" x14ac:dyDescent="0.25">
      <c r="A82" s="78"/>
      <c r="B82" s="11">
        <v>17</v>
      </c>
      <c r="C82" s="7">
        <v>1</v>
      </c>
      <c r="D82" s="7">
        <v>1</v>
      </c>
      <c r="E82" s="7">
        <v>1</v>
      </c>
      <c r="F82" s="7">
        <v>1</v>
      </c>
      <c r="G82" s="7">
        <v>1</v>
      </c>
      <c r="H82" s="7">
        <v>1</v>
      </c>
      <c r="I82" s="7">
        <v>1</v>
      </c>
      <c r="J82" s="7">
        <v>1</v>
      </c>
      <c r="K82" s="7">
        <v>1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2">
        <f t="array" ref="Q82">SUM(C82:P82)</f>
        <v>9</v>
      </c>
      <c r="R82" s="2">
        <f t="array" ref="R82">SUM(D82,F82,H82,J82,L82,N82,P82)</f>
        <v>4</v>
      </c>
      <c r="S82" s="2">
        <f t="array" ref="S82">SUM(C82,E82,G82,I82,K82,M82,O82)</f>
        <v>5</v>
      </c>
    </row>
    <row r="83" spans="1:19" x14ac:dyDescent="0.25">
      <c r="A83" s="78"/>
      <c r="B83" s="40">
        <v>18</v>
      </c>
      <c r="C83" s="7">
        <v>1</v>
      </c>
      <c r="D83" s="7">
        <v>0</v>
      </c>
      <c r="E83" s="7">
        <v>1</v>
      </c>
      <c r="F83" s="7">
        <v>1</v>
      </c>
      <c r="G83" s="7">
        <v>1</v>
      </c>
      <c r="H83" s="7">
        <v>1</v>
      </c>
      <c r="I83" s="7">
        <v>1</v>
      </c>
      <c r="J83" s="7">
        <v>0</v>
      </c>
      <c r="K83" s="7">
        <v>1</v>
      </c>
      <c r="L83" s="7">
        <v>1</v>
      </c>
      <c r="M83" s="7">
        <v>0</v>
      </c>
      <c r="N83" s="7">
        <v>0</v>
      </c>
      <c r="O83" s="7">
        <v>0</v>
      </c>
      <c r="P83" s="7">
        <v>0</v>
      </c>
      <c r="Q83" s="2">
        <f t="array" ref="Q83">SUM(C83:P83)</f>
        <v>8</v>
      </c>
      <c r="R83" s="2">
        <f t="array" ref="R83">SUM(D83,F83,H83,J83,L83,N83,P83)</f>
        <v>3</v>
      </c>
      <c r="S83" s="2">
        <f t="array" ref="S83">SUM(C83,E83,G83,I83,K83,M83,O83)</f>
        <v>5</v>
      </c>
    </row>
    <row r="84" spans="1:19" x14ac:dyDescent="0.25">
      <c r="A84" s="78"/>
      <c r="B84" s="41">
        <v>19</v>
      </c>
      <c r="C84" s="7">
        <v>1</v>
      </c>
      <c r="D84" s="7">
        <v>1</v>
      </c>
      <c r="E84" s="7">
        <v>1</v>
      </c>
      <c r="F84" s="7">
        <v>1</v>
      </c>
      <c r="G84" s="7">
        <v>1</v>
      </c>
      <c r="H84" s="7">
        <v>1</v>
      </c>
      <c r="I84" s="7">
        <v>1</v>
      </c>
      <c r="J84" s="7">
        <v>1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2">
        <f t="array" ref="Q84">SUM(C84:P84)</f>
        <v>8</v>
      </c>
      <c r="R84" s="2">
        <f t="array" ref="R84">SUM(D84,F84,H84,J84,L84,N84,P84)</f>
        <v>4</v>
      </c>
      <c r="S84" s="2">
        <f t="array" ref="S84">SUM(C84,E84,G84,I84,K84,M84,O84)</f>
        <v>4</v>
      </c>
    </row>
    <row r="85" spans="1:19" x14ac:dyDescent="0.25">
      <c r="A85" s="78"/>
      <c r="B85" s="11">
        <v>20</v>
      </c>
      <c r="C85" s="7">
        <v>1</v>
      </c>
      <c r="D85" s="7">
        <v>1</v>
      </c>
      <c r="E85" s="7">
        <v>1</v>
      </c>
      <c r="F85" s="7">
        <v>1</v>
      </c>
      <c r="G85" s="7">
        <v>1</v>
      </c>
      <c r="H85" s="7">
        <v>1</v>
      </c>
      <c r="I85" s="7">
        <v>1</v>
      </c>
      <c r="J85" s="7">
        <v>0</v>
      </c>
      <c r="K85" s="7">
        <v>1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2">
        <f t="array" ref="Q85">SUM(C85:P85)</f>
        <v>8</v>
      </c>
      <c r="R85" s="2">
        <f t="array" ref="R85">SUM(D85,F85,H85,J85,L85,N85,P85)</f>
        <v>3</v>
      </c>
      <c r="S85" s="2">
        <f t="array" ref="S85">SUM(C85,E85,G85,I85,K85,M85,O85)</f>
        <v>5</v>
      </c>
    </row>
    <row r="86" spans="1:19" x14ac:dyDescent="0.25">
      <c r="A86" s="78"/>
      <c r="B86" s="40">
        <v>21</v>
      </c>
      <c r="C86" s="7">
        <v>1</v>
      </c>
      <c r="D86" s="7">
        <v>1</v>
      </c>
      <c r="E86" s="7">
        <v>1</v>
      </c>
      <c r="F86" s="7">
        <v>1</v>
      </c>
      <c r="G86" s="7">
        <v>1</v>
      </c>
      <c r="H86" s="7">
        <v>1</v>
      </c>
      <c r="I86" s="7">
        <v>1</v>
      </c>
      <c r="J86" s="7">
        <v>0</v>
      </c>
      <c r="K86" s="7">
        <v>0</v>
      </c>
      <c r="L86" s="7">
        <v>1</v>
      </c>
      <c r="M86" s="7">
        <v>0</v>
      </c>
      <c r="N86" s="7">
        <v>0</v>
      </c>
      <c r="O86" s="7">
        <v>0</v>
      </c>
      <c r="P86" s="7">
        <v>0</v>
      </c>
      <c r="Q86" s="2">
        <f t="array" ref="Q86">SUM(C86:P86)</f>
        <v>8</v>
      </c>
      <c r="R86" s="2">
        <f t="array" ref="R86">SUM(D86,F86,H86,J86,L86,N86,P86)</f>
        <v>4</v>
      </c>
      <c r="S86" s="2">
        <f t="array" ref="S86">SUM(C86,E86,G86,I86,K86,M86,O86)</f>
        <v>4</v>
      </c>
    </row>
    <row r="87" spans="1:19" x14ac:dyDescent="0.25">
      <c r="A87" s="78"/>
      <c r="B87" s="41">
        <v>22</v>
      </c>
      <c r="C87" s="7">
        <v>1</v>
      </c>
      <c r="D87" s="7">
        <v>1</v>
      </c>
      <c r="E87" s="7">
        <v>1</v>
      </c>
      <c r="F87" s="7">
        <v>1</v>
      </c>
      <c r="G87" s="7">
        <v>1</v>
      </c>
      <c r="H87" s="7">
        <v>0</v>
      </c>
      <c r="I87" s="7">
        <v>0</v>
      </c>
      <c r="J87" s="7">
        <v>1</v>
      </c>
      <c r="K87" s="7">
        <v>0</v>
      </c>
      <c r="L87" s="7">
        <v>1</v>
      </c>
      <c r="M87" s="7">
        <v>0</v>
      </c>
      <c r="N87" s="7">
        <v>0</v>
      </c>
      <c r="O87" s="7">
        <v>0</v>
      </c>
      <c r="P87" s="7">
        <v>0</v>
      </c>
      <c r="Q87" s="2">
        <f t="array" ref="Q87">SUM(C87:P87)</f>
        <v>7</v>
      </c>
      <c r="R87" s="2">
        <f t="array" ref="R87">SUM(D87,F87,H87,J87,L87,N87,P87)</f>
        <v>4</v>
      </c>
      <c r="S87" s="2">
        <f t="array" ref="S87">SUM(C87,E87,G87,I87,K87,M87,O87)</f>
        <v>3</v>
      </c>
    </row>
    <row r="88" spans="1:19" x14ac:dyDescent="0.25">
      <c r="A88" s="78"/>
      <c r="B88" s="11">
        <v>23</v>
      </c>
      <c r="C88" s="7">
        <v>1</v>
      </c>
      <c r="D88" s="7">
        <v>1</v>
      </c>
      <c r="E88" s="7">
        <v>1</v>
      </c>
      <c r="F88" s="7">
        <v>1</v>
      </c>
      <c r="G88" s="7">
        <v>0</v>
      </c>
      <c r="H88" s="7">
        <v>0</v>
      </c>
      <c r="I88" s="7">
        <v>1</v>
      </c>
      <c r="J88" s="7">
        <v>1</v>
      </c>
      <c r="K88" s="7">
        <v>0</v>
      </c>
      <c r="L88" s="7">
        <v>1</v>
      </c>
      <c r="M88" s="7">
        <v>0</v>
      </c>
      <c r="N88" s="7">
        <v>0</v>
      </c>
      <c r="O88" s="7">
        <v>0</v>
      </c>
      <c r="P88" s="7">
        <v>0</v>
      </c>
      <c r="Q88" s="2">
        <f t="array" ref="Q88">SUM(C88:P88)</f>
        <v>7</v>
      </c>
      <c r="R88" s="2">
        <f t="array" ref="R88">SUM(D88,F88,H88,J88,L88,N88,P88)</f>
        <v>4</v>
      </c>
      <c r="S88" s="2">
        <f t="array" ref="S88">SUM(C88,E88,G88,I88,K88,M88,O88)</f>
        <v>3</v>
      </c>
    </row>
    <row r="89" spans="1:19" x14ac:dyDescent="0.25">
      <c r="A89" s="78"/>
      <c r="B89" s="40">
        <v>24</v>
      </c>
      <c r="C89" s="7">
        <v>1</v>
      </c>
      <c r="D89" s="7">
        <v>1</v>
      </c>
      <c r="E89" s="7">
        <v>1</v>
      </c>
      <c r="F89" s="7">
        <v>1</v>
      </c>
      <c r="G89" s="7">
        <v>1</v>
      </c>
      <c r="H89" s="7">
        <v>1</v>
      </c>
      <c r="I89" s="7">
        <v>1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2">
        <f t="array" ref="Q89">SUM(C89:P89)</f>
        <v>7</v>
      </c>
      <c r="R89" s="2">
        <f t="array" ref="R89">SUM(D89,F89,H89,J89,L89,N89,P89)</f>
        <v>3</v>
      </c>
      <c r="S89" s="2">
        <f t="array" ref="S89">SUM(C89,E89,G89,I89,K89,M89,O89)</f>
        <v>4</v>
      </c>
    </row>
    <row r="90" spans="1:19" x14ac:dyDescent="0.25">
      <c r="A90" s="78"/>
      <c r="B90" s="41">
        <v>25</v>
      </c>
      <c r="C90" s="7">
        <v>0</v>
      </c>
      <c r="D90" s="7">
        <v>1</v>
      </c>
      <c r="E90" s="7">
        <v>0</v>
      </c>
      <c r="F90" s="7">
        <v>1</v>
      </c>
      <c r="G90" s="7">
        <v>1</v>
      </c>
      <c r="H90" s="7">
        <v>1</v>
      </c>
      <c r="I90" s="7">
        <v>1</v>
      </c>
      <c r="J90" s="7">
        <v>1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2">
        <f t="array" ref="Q90">SUM(C90:P90)</f>
        <v>6</v>
      </c>
      <c r="R90" s="2">
        <f t="array" ref="R90">SUM(D90,F90,H90,J90,L90,N90,P90)</f>
        <v>4</v>
      </c>
      <c r="S90" s="2">
        <f t="array" ref="S90">SUM(C90,E90,G90,I90,K90,M90,O90)</f>
        <v>2</v>
      </c>
    </row>
    <row r="91" spans="1:19" x14ac:dyDescent="0.25">
      <c r="A91" s="79"/>
      <c r="B91" s="41" t="s">
        <v>27</v>
      </c>
      <c r="C91" s="2">
        <f t="array" ref="C91">SUM(C66:C90)</f>
        <v>24</v>
      </c>
      <c r="D91" s="2">
        <f t="array" ref="D91">SUM(D66:D90)</f>
        <v>24</v>
      </c>
      <c r="E91" s="2">
        <f t="array" ref="E91">SUM(E66:E90)</f>
        <v>24</v>
      </c>
      <c r="F91" s="2">
        <f t="array" ref="F91">SUM(F66:F90)</f>
        <v>24</v>
      </c>
      <c r="G91" s="2">
        <f t="array" ref="G91">SUM(G66:G90)</f>
        <v>23</v>
      </c>
      <c r="H91" s="2">
        <f t="array" ref="H91">SUM(H66:H90)</f>
        <v>23</v>
      </c>
      <c r="I91" s="2">
        <f t="array" ref="I91">SUM(I66:I90)</f>
        <v>22</v>
      </c>
      <c r="J91" s="2">
        <f t="array" ref="J91">SUM(J66:J90)</f>
        <v>20</v>
      </c>
      <c r="K91" s="2">
        <f t="array" ref="K91">SUM(K66:K90)</f>
        <v>17</v>
      </c>
      <c r="L91" s="2">
        <f t="array" ref="L91">SUM(L66:L90)</f>
        <v>17</v>
      </c>
      <c r="M91" s="2">
        <f t="array" ref="M91">SUM(M66:M90)</f>
        <v>12</v>
      </c>
      <c r="N91" s="2">
        <f t="array" ref="N91">SUM(N66:N90)</f>
        <v>6</v>
      </c>
      <c r="O91" s="2">
        <f t="array" ref="O91">SUM(O66:O90)</f>
        <v>5</v>
      </c>
      <c r="P91" s="2">
        <f t="array" ref="P91">SUM(P66:P90)</f>
        <v>4</v>
      </c>
      <c r="Q91" s="2"/>
      <c r="R91" s="2"/>
      <c r="S91" s="2"/>
    </row>
    <row r="93" spans="1:19" x14ac:dyDescent="0.25">
      <c r="A93" s="2" t="s">
        <v>65</v>
      </c>
      <c r="B93" s="2" t="s">
        <v>66</v>
      </c>
      <c r="C93" s="2">
        <f t="array" ref="C93">CORREL(R66:R90,S66:S90)</f>
        <v>0.72205518603589158</v>
      </c>
    </row>
    <row r="94" spans="1:19" x14ac:dyDescent="0.25">
      <c r="A94" s="2" t="s">
        <v>67</v>
      </c>
      <c r="B94" s="2" t="s">
        <v>68</v>
      </c>
      <c r="C94" s="48">
        <f t="array" ref="C94">2*C93/(1+C93)</f>
        <v>0.8385970343935798</v>
      </c>
    </row>
    <row r="96" spans="1:19" x14ac:dyDescent="0.25">
      <c r="A96" s="81" t="s">
        <v>69</v>
      </c>
      <c r="B96" s="81"/>
      <c r="C96" s="81"/>
      <c r="D96" s="81"/>
      <c r="E96" s="81"/>
      <c r="F96" s="81"/>
      <c r="G96" s="81"/>
      <c r="H96" s="81"/>
      <c r="I96" s="81"/>
      <c r="J96" s="81"/>
      <c r="K96" s="81"/>
      <c r="L96" s="81"/>
      <c r="M96" s="81"/>
      <c r="N96" s="81"/>
      <c r="O96" s="81"/>
      <c r="P96" s="81"/>
      <c r="Q96" s="81"/>
    </row>
    <row r="97" spans="1:15" x14ac:dyDescent="0.25">
      <c r="A97" s="2"/>
      <c r="B97" s="2">
        <v>1</v>
      </c>
      <c r="C97" s="2">
        <v>2</v>
      </c>
      <c r="D97" s="2">
        <v>3</v>
      </c>
      <c r="E97" s="2">
        <v>4</v>
      </c>
      <c r="F97" s="2">
        <v>5</v>
      </c>
      <c r="G97" s="2">
        <v>6</v>
      </c>
      <c r="H97" s="2">
        <v>7</v>
      </c>
      <c r="I97" s="2">
        <v>8</v>
      </c>
      <c r="J97" s="2">
        <v>9</v>
      </c>
      <c r="K97" s="2">
        <v>10</v>
      </c>
      <c r="L97" s="2">
        <v>11</v>
      </c>
      <c r="M97" s="2">
        <v>12</v>
      </c>
      <c r="N97" s="2">
        <v>13</v>
      </c>
      <c r="O97" s="2">
        <v>14</v>
      </c>
    </row>
    <row r="98" spans="1:15" x14ac:dyDescent="0.25">
      <c r="A98" s="2">
        <v>1</v>
      </c>
      <c r="B98" s="2">
        <v>1</v>
      </c>
      <c r="C98" s="2">
        <v>-4.1666666666666644E-2</v>
      </c>
      <c r="D98" s="2">
        <v>1</v>
      </c>
      <c r="E98" s="2">
        <v>-4.166666666666663E-2</v>
      </c>
      <c r="F98" s="2">
        <v>-6.0192926542884613E-2</v>
      </c>
      <c r="G98" s="2">
        <v>-6.0192926542884592E-2</v>
      </c>
      <c r="H98" s="2">
        <v>-7.537783614444088E-2</v>
      </c>
      <c r="I98" s="2">
        <v>-0.10206207261596573</v>
      </c>
      <c r="J98" s="2">
        <v>0.29755951785595208</v>
      </c>
      <c r="K98" s="2">
        <v>0.29755951785595203</v>
      </c>
      <c r="L98" s="2">
        <v>0.19611613513818396</v>
      </c>
      <c r="M98" s="2">
        <v>0.11470786693528093</v>
      </c>
      <c r="N98" s="2">
        <v>0.10206207261596575</v>
      </c>
      <c r="O98" s="2">
        <v>8.9087080637474864E-2</v>
      </c>
    </row>
    <row r="99" spans="1:15" x14ac:dyDescent="0.25">
      <c r="A99" s="2">
        <v>2</v>
      </c>
      <c r="B99" s="2">
        <v>-4.1666666666666644E-2</v>
      </c>
      <c r="C99" s="2">
        <v>1</v>
      </c>
      <c r="D99" s="2">
        <v>-4.1666666666666644E-2</v>
      </c>
      <c r="E99" s="2">
        <v>-4.1666666666666602E-2</v>
      </c>
      <c r="F99" s="2">
        <v>-6.0192926542884592E-2</v>
      </c>
      <c r="G99" s="2">
        <v>-6.0192926542884585E-2</v>
      </c>
      <c r="H99" s="2">
        <v>-7.5377836144440907E-2</v>
      </c>
      <c r="I99" s="2">
        <v>0.40824829046386291</v>
      </c>
      <c r="J99" s="2">
        <v>-0.14002800840280097</v>
      </c>
      <c r="K99" s="2">
        <v>-0.14002800840280089</v>
      </c>
      <c r="L99" s="2">
        <v>0.19611613513818399</v>
      </c>
      <c r="M99" s="2">
        <v>0.11470786693528096</v>
      </c>
      <c r="N99" s="2">
        <v>0.10206207261596573</v>
      </c>
      <c r="O99" s="2">
        <v>8.908708063747478E-2</v>
      </c>
    </row>
    <row r="100" spans="1:15" x14ac:dyDescent="0.25">
      <c r="A100" s="2">
        <v>3</v>
      </c>
      <c r="B100" s="2">
        <v>1</v>
      </c>
      <c r="C100" s="2">
        <v>-4.1666666666666644E-2</v>
      </c>
      <c r="D100" s="2">
        <v>1</v>
      </c>
      <c r="E100" s="2">
        <v>-4.166666666666663E-2</v>
      </c>
      <c r="F100" s="2">
        <v>-6.0192926542884613E-2</v>
      </c>
      <c r="G100" s="2">
        <v>-6.0192926542884592E-2</v>
      </c>
      <c r="H100" s="2">
        <v>-7.537783614444088E-2</v>
      </c>
      <c r="I100" s="2">
        <v>-0.10206207261596573</v>
      </c>
      <c r="J100" s="2">
        <v>0.29755951785595208</v>
      </c>
      <c r="K100" s="2">
        <v>0.29755951785595203</v>
      </c>
      <c r="L100" s="2">
        <v>0.19611613513818396</v>
      </c>
      <c r="M100" s="2">
        <v>0.11470786693528093</v>
      </c>
      <c r="N100" s="2">
        <v>0.10206207261596575</v>
      </c>
      <c r="O100" s="2">
        <v>8.9087080637474864E-2</v>
      </c>
    </row>
    <row r="101" spans="1:15" x14ac:dyDescent="0.25">
      <c r="A101" s="2">
        <v>4</v>
      </c>
      <c r="B101" s="2">
        <v>-4.166666666666663E-2</v>
      </c>
      <c r="C101" s="2">
        <v>-4.1666666666666602E-2</v>
      </c>
      <c r="D101" s="2">
        <v>-4.166666666666663E-2</v>
      </c>
      <c r="E101" s="2">
        <v>1</v>
      </c>
      <c r="F101" s="2">
        <v>-6.019292654288453E-2</v>
      </c>
      <c r="G101" s="2">
        <v>-6.0192926542884564E-2</v>
      </c>
      <c r="H101" s="2">
        <v>-7.5377836144440921E-2</v>
      </c>
      <c r="I101" s="2">
        <v>-0.10206207261596567</v>
      </c>
      <c r="J101" s="2">
        <v>-0.14002800840280083</v>
      </c>
      <c r="K101" s="2">
        <v>-0.14002800840280077</v>
      </c>
      <c r="L101" s="2">
        <v>-0.21245914639969901</v>
      </c>
      <c r="M101" s="2">
        <v>-0.36324157862838985</v>
      </c>
      <c r="N101" s="2">
        <v>-0.4082482904638628</v>
      </c>
      <c r="O101" s="2">
        <v>-0.46770717334674211</v>
      </c>
    </row>
    <row r="102" spans="1:15" x14ac:dyDescent="0.25">
      <c r="A102" s="2">
        <v>5</v>
      </c>
      <c r="B102" s="2">
        <v>-6.0192926542884613E-2</v>
      </c>
      <c r="C102" s="2">
        <v>-6.0192926542884592E-2</v>
      </c>
      <c r="D102" s="2">
        <v>-6.0192926542884613E-2</v>
      </c>
      <c r="E102" s="2">
        <v>-6.019292654288453E-2</v>
      </c>
      <c r="F102" s="2">
        <v>1</v>
      </c>
      <c r="G102" s="2">
        <v>0.45652173913043476</v>
      </c>
      <c r="H102" s="2">
        <v>-0.10889310129609414</v>
      </c>
      <c r="I102" s="2">
        <v>-0.14744195615489716</v>
      </c>
      <c r="J102" s="2">
        <v>0.11378739092043905</v>
      </c>
      <c r="K102" s="2">
        <v>0.11378739092043894</v>
      </c>
      <c r="L102" s="2">
        <v>-1.1804804116247195E-2</v>
      </c>
      <c r="M102" s="2">
        <v>0.16571045299983225</v>
      </c>
      <c r="N102" s="2">
        <v>0.14744195615489702</v>
      </c>
      <c r="O102" s="2">
        <v>-0.27348301713730988</v>
      </c>
    </row>
    <row r="103" spans="1:15" x14ac:dyDescent="0.25">
      <c r="A103" s="2">
        <v>6</v>
      </c>
      <c r="B103" s="2">
        <v>-6.0192926542884592E-2</v>
      </c>
      <c r="C103" s="2">
        <v>-6.0192926542884585E-2</v>
      </c>
      <c r="D103" s="2">
        <v>-6.0192926542884592E-2</v>
      </c>
      <c r="E103" s="2">
        <v>-6.0192926542884564E-2</v>
      </c>
      <c r="F103" s="2">
        <v>0.45652173913043476</v>
      </c>
      <c r="G103" s="2">
        <v>1</v>
      </c>
      <c r="H103" s="2">
        <v>0.34482815410429807</v>
      </c>
      <c r="I103" s="2">
        <v>-0.14744195615489711</v>
      </c>
      <c r="J103" s="2">
        <v>0.42986347681054765</v>
      </c>
      <c r="K103" s="2">
        <v>-0.20228869496966945</v>
      </c>
      <c r="L103" s="2">
        <v>0.28331529878993122</v>
      </c>
      <c r="M103" s="2">
        <v>0.16571045299983225</v>
      </c>
      <c r="N103" s="2">
        <v>0.14744195615489711</v>
      </c>
      <c r="O103" s="2">
        <v>0.12869789041755741</v>
      </c>
    </row>
    <row r="104" spans="1:15" x14ac:dyDescent="0.25">
      <c r="A104" s="2">
        <v>7</v>
      </c>
      <c r="B104" s="2">
        <v>-7.537783614444088E-2</v>
      </c>
      <c r="C104" s="2">
        <v>-7.5377836144440907E-2</v>
      </c>
      <c r="D104" s="2">
        <v>-7.537783614444088E-2</v>
      </c>
      <c r="E104" s="2">
        <v>-7.5377836144440921E-2</v>
      </c>
      <c r="F104" s="2">
        <v>-0.10889310129609414</v>
      </c>
      <c r="G104" s="2">
        <v>0.34482815410429807</v>
      </c>
      <c r="H104" s="2">
        <v>1</v>
      </c>
      <c r="I104" s="2">
        <v>0.12309149097933279</v>
      </c>
      <c r="J104" s="2">
        <v>1.0555008273018708E-2</v>
      </c>
      <c r="K104" s="2">
        <v>-0.25332019855244947</v>
      </c>
      <c r="L104" s="2">
        <v>-0.13797289239745253</v>
      </c>
      <c r="M104" s="2">
        <v>0.20751433915982229</v>
      </c>
      <c r="N104" s="2">
        <v>0.18463723646899899</v>
      </c>
      <c r="O104" s="2">
        <v>0.1611645928050762</v>
      </c>
    </row>
    <row r="105" spans="1:15" x14ac:dyDescent="0.25">
      <c r="A105" s="2">
        <v>8</v>
      </c>
      <c r="B105" s="2">
        <v>-0.10206207261596573</v>
      </c>
      <c r="C105" s="2">
        <v>0.40824829046386291</v>
      </c>
      <c r="D105" s="2">
        <v>-0.10206207261596573</v>
      </c>
      <c r="E105" s="2">
        <v>-0.10206207261596567</v>
      </c>
      <c r="F105" s="2">
        <v>-0.14744195615489716</v>
      </c>
      <c r="G105" s="2">
        <v>-0.14744195615489711</v>
      </c>
      <c r="H105" s="2">
        <v>0.12309149097933279</v>
      </c>
      <c r="I105" s="2">
        <v>1</v>
      </c>
      <c r="J105" s="2">
        <v>8.5749292571254396E-2</v>
      </c>
      <c r="K105" s="2">
        <v>8.5749292571254368E-2</v>
      </c>
      <c r="L105" s="2">
        <v>0.28022426915890225</v>
      </c>
      <c r="M105" s="2">
        <v>0.28097574347450799</v>
      </c>
      <c r="N105" s="2">
        <v>0.24999999999999983</v>
      </c>
      <c r="O105" s="2">
        <v>0.21821789023599253</v>
      </c>
    </row>
    <row r="106" spans="1:15" x14ac:dyDescent="0.25">
      <c r="A106" s="2">
        <v>9</v>
      </c>
      <c r="B106" s="2">
        <v>0.29755951785595208</v>
      </c>
      <c r="C106" s="2">
        <v>-0.14002800840280097</v>
      </c>
      <c r="D106" s="2">
        <v>0.29755951785595208</v>
      </c>
      <c r="E106" s="2">
        <v>-0.14002800840280083</v>
      </c>
      <c r="F106" s="2">
        <v>0.11378739092043905</v>
      </c>
      <c r="G106" s="2">
        <v>0.42986347681054765</v>
      </c>
      <c r="H106" s="2">
        <v>1.0555008273018708E-2</v>
      </c>
      <c r="I106" s="2">
        <v>8.5749292571254396E-2</v>
      </c>
      <c r="J106" s="2">
        <v>1</v>
      </c>
      <c r="K106" s="2">
        <v>8.0882352941176461E-2</v>
      </c>
      <c r="L106" s="2">
        <v>0.31581014591912659</v>
      </c>
      <c r="M106" s="2">
        <v>0.1847166127834303</v>
      </c>
      <c r="N106" s="2">
        <v>0.12862393885688161</v>
      </c>
      <c r="O106" s="2">
        <v>0.29939247542604802</v>
      </c>
    </row>
    <row r="107" spans="1:15" x14ac:dyDescent="0.25">
      <c r="A107" s="2">
        <v>10</v>
      </c>
      <c r="B107" s="2">
        <v>0.29755951785595203</v>
      </c>
      <c r="C107" s="2">
        <v>-0.14002800840280089</v>
      </c>
      <c r="D107" s="2">
        <v>0.29755951785595203</v>
      </c>
      <c r="E107" s="2">
        <v>-0.14002800840280077</v>
      </c>
      <c r="F107" s="2">
        <v>0.11378739092043894</v>
      </c>
      <c r="G107" s="2">
        <v>-0.20228869496966945</v>
      </c>
      <c r="H107" s="2">
        <v>-0.25332019855244947</v>
      </c>
      <c r="I107" s="2">
        <v>8.5749292571254368E-2</v>
      </c>
      <c r="J107" s="2">
        <v>8.0882352941176461E-2</v>
      </c>
      <c r="K107" s="2">
        <v>1</v>
      </c>
      <c r="L107" s="2">
        <v>0.31581014591912654</v>
      </c>
      <c r="M107" s="2">
        <v>0.18471661278343021</v>
      </c>
      <c r="N107" s="2">
        <v>0.34299717028501764</v>
      </c>
      <c r="O107" s="2">
        <v>6.5492103999447951E-2</v>
      </c>
    </row>
    <row r="108" spans="1:15" x14ac:dyDescent="0.25">
      <c r="A108" s="2">
        <v>11</v>
      </c>
      <c r="B108" s="2">
        <v>0.19611613513818396</v>
      </c>
      <c r="C108" s="2">
        <v>0.19611613513818399</v>
      </c>
      <c r="D108" s="2">
        <v>0.19611613513818396</v>
      </c>
      <c r="E108" s="2">
        <v>-0.21245914639969901</v>
      </c>
      <c r="F108" s="2">
        <v>-1.1804804116247195E-2</v>
      </c>
      <c r="G108" s="2">
        <v>0.28331529878993122</v>
      </c>
      <c r="H108" s="2">
        <v>-0.13797289239745253</v>
      </c>
      <c r="I108" s="2">
        <v>0.28022426915890225</v>
      </c>
      <c r="J108" s="2">
        <v>0.31581014591912659</v>
      </c>
      <c r="K108" s="2">
        <v>0.31581014591912654</v>
      </c>
      <c r="L108" s="2">
        <v>1</v>
      </c>
      <c r="M108" s="2">
        <v>0.58489765186560216</v>
      </c>
      <c r="N108" s="2">
        <v>0.52041649986653304</v>
      </c>
      <c r="O108" s="2">
        <v>0.45425676257949804</v>
      </c>
    </row>
    <row r="109" spans="1:15" x14ac:dyDescent="0.25">
      <c r="A109" s="2">
        <v>12</v>
      </c>
      <c r="B109" s="2">
        <v>0.11470786693528093</v>
      </c>
      <c r="C109" s="2">
        <v>0.11470786693528096</v>
      </c>
      <c r="D109" s="2">
        <v>0.11470786693528093</v>
      </c>
      <c r="E109" s="2">
        <v>-0.36324157862838985</v>
      </c>
      <c r="F109" s="2">
        <v>0.16571045299983225</v>
      </c>
      <c r="G109" s="2">
        <v>0.16571045299983225</v>
      </c>
      <c r="H109" s="2">
        <v>0.20751433915982229</v>
      </c>
      <c r="I109" s="2">
        <v>0.28097574347450799</v>
      </c>
      <c r="J109" s="2">
        <v>0.1847166127834303</v>
      </c>
      <c r="K109" s="2">
        <v>0.18471661278343021</v>
      </c>
      <c r="L109" s="2">
        <v>0.58489765186560216</v>
      </c>
      <c r="M109" s="2">
        <v>1</v>
      </c>
      <c r="N109" s="2">
        <v>0.8897565210026096</v>
      </c>
      <c r="O109" s="2">
        <v>0.5211684385622215</v>
      </c>
    </row>
    <row r="110" spans="1:15" x14ac:dyDescent="0.25">
      <c r="A110" s="2">
        <v>13</v>
      </c>
      <c r="B110" s="2">
        <v>0.10206207261596575</v>
      </c>
      <c r="C110" s="2">
        <v>0.10206207261596573</v>
      </c>
      <c r="D110" s="2">
        <v>0.10206207261596575</v>
      </c>
      <c r="E110" s="2">
        <v>-0.4082482904638628</v>
      </c>
      <c r="F110" s="2">
        <v>0.14744195615489702</v>
      </c>
      <c r="G110" s="2">
        <v>0.14744195615489711</v>
      </c>
      <c r="H110" s="2">
        <v>0.18463723646899899</v>
      </c>
      <c r="I110" s="2">
        <v>0.24999999999999983</v>
      </c>
      <c r="J110" s="2">
        <v>0.12862393885688161</v>
      </c>
      <c r="K110" s="2">
        <v>0.34299717028501764</v>
      </c>
      <c r="L110" s="2">
        <v>0.52041649986653304</v>
      </c>
      <c r="M110" s="2">
        <v>0.8897565210026096</v>
      </c>
      <c r="N110" s="2">
        <v>1</v>
      </c>
      <c r="O110" s="2">
        <v>0.6000991981489795</v>
      </c>
    </row>
    <row r="111" spans="1:15" x14ac:dyDescent="0.25">
      <c r="A111" s="2">
        <v>14</v>
      </c>
      <c r="B111" s="2">
        <v>8.9087080637474864E-2</v>
      </c>
      <c r="C111" s="2">
        <v>8.908708063747478E-2</v>
      </c>
      <c r="D111" s="2">
        <v>8.9087080637474864E-2</v>
      </c>
      <c r="E111" s="2">
        <v>-0.46770717334674211</v>
      </c>
      <c r="F111" s="2">
        <v>-0.27348301713730988</v>
      </c>
      <c r="G111" s="2">
        <v>0.12869789041755741</v>
      </c>
      <c r="H111" s="2">
        <v>0.1611645928050762</v>
      </c>
      <c r="I111" s="2">
        <v>0.21821789023599253</v>
      </c>
      <c r="J111" s="2">
        <v>0.29939247542604802</v>
      </c>
      <c r="K111" s="2">
        <v>6.5492103999447951E-2</v>
      </c>
      <c r="L111" s="2">
        <v>0.45425676257949804</v>
      </c>
      <c r="M111" s="2">
        <v>0.5211684385622215</v>
      </c>
      <c r="N111" s="2">
        <v>0.6000991981489795</v>
      </c>
      <c r="O111" s="2">
        <v>1</v>
      </c>
    </row>
    <row r="112" spans="1:15" x14ac:dyDescent="0.25">
      <c r="A112" s="2" t="s">
        <v>70</v>
      </c>
      <c r="B112" s="2">
        <f t="array" ref="B112">AVERAGE(B98:B111)</f>
        <v>0.19399522113280723</v>
      </c>
      <c r="C112" s="2">
        <f t="array" ref="C112">AVERAGE(C98:C111)</f>
        <v>9.3528695696782613E-2</v>
      </c>
      <c r="D112" s="2">
        <f t="array" ref="D112">AVERAGE(D98:D111)</f>
        <v>0.19399522113280723</v>
      </c>
      <c r="E112" s="2">
        <f t="array" ref="E112">AVERAGE(E98:E111)</f>
        <v>-8.2466997677890785E-2</v>
      </c>
      <c r="F112" s="2">
        <f t="array" ref="F112">AVERAGE(F98:F111)</f>
        <v>8.6775310374996792E-2</v>
      </c>
      <c r="G112" s="2">
        <f t="array" ref="G112">AVERAGE(G98:G111)</f>
        <v>0.16899118650795669</v>
      </c>
      <c r="H112" s="2">
        <f t="array" ref="H112">AVERAGE(H98:H111)</f>
        <v>8.7863806069056236E-2</v>
      </c>
      <c r="I112" s="2">
        <f t="array" ref="I112">AVERAGE(I98:I111)</f>
        <v>0.15222758137838682</v>
      </c>
      <c r="J112" s="2">
        <f t="array" ref="J112">AVERAGE(J98:J111)</f>
        <v>0.21174597952915894</v>
      </c>
      <c r="K112" s="2">
        <f t="array" ref="K112">AVERAGE(K98:K111)</f>
        <v>0.14634922820029111</v>
      </c>
      <c r="L112" s="2">
        <f t="array" ref="L112">AVERAGE(L98:L111)</f>
        <v>0.28434588118570525</v>
      </c>
      <c r="M112" s="2">
        <f t="array" ref="M112">AVERAGE(M98:M111)</f>
        <v>0.29757491770062444</v>
      </c>
      <c r="N112" s="2">
        <f t="array" ref="N112">AVERAGE(N98:N111)</f>
        <v>0.29352517173734632</v>
      </c>
      <c r="O112" s="2">
        <f t="array" ref="O112">AVERAGE(O98:O111)</f>
        <v>0.21246860025737099</v>
      </c>
    </row>
    <row r="113" spans="1:15" x14ac:dyDescent="0.25">
      <c r="A113" s="2" t="s">
        <v>71</v>
      </c>
      <c r="B113" s="2">
        <f t="array" ref="B113">AVERAGE(B112:O112)</f>
        <v>0.16720855737324286</v>
      </c>
    </row>
    <row r="114" spans="1:15" x14ac:dyDescent="0.25">
      <c r="A114" s="2" t="s">
        <v>66</v>
      </c>
      <c r="B114" s="2">
        <f t="array" ref="B114">A111*B113/(1+(A111-1)*B113)</f>
        <v>0.73759697145883585</v>
      </c>
    </row>
    <row r="116" spans="1:15" x14ac:dyDescent="0.25">
      <c r="A116" s="81" t="s">
        <v>72</v>
      </c>
      <c r="B116" s="81"/>
      <c r="C116" s="81"/>
      <c r="D116" s="81"/>
      <c r="E116" s="81"/>
      <c r="F116" s="81"/>
      <c r="G116" s="81"/>
      <c r="H116" s="81"/>
      <c r="I116" s="81"/>
      <c r="J116" s="81"/>
      <c r="K116" s="81"/>
      <c r="L116" s="81"/>
      <c r="M116" s="81"/>
      <c r="N116" s="81"/>
      <c r="O116" s="81"/>
    </row>
    <row r="117" spans="1:15" x14ac:dyDescent="0.25">
      <c r="A117" s="2" t="s">
        <v>33</v>
      </c>
      <c r="B117" s="2">
        <v>3.8400000000000031E-2</v>
      </c>
      <c r="C117" s="2">
        <v>3.8400000000000031E-2</v>
      </c>
      <c r="D117" s="2">
        <v>3.8400000000000031E-2</v>
      </c>
      <c r="E117" s="2">
        <v>3.8400000000000031E-2</v>
      </c>
      <c r="F117" s="2">
        <v>7.3599999999999971E-2</v>
      </c>
      <c r="G117" s="2">
        <v>7.3599999999999971E-2</v>
      </c>
      <c r="H117" s="2">
        <v>0.1056</v>
      </c>
      <c r="I117" s="2">
        <v>0.15999999999999998</v>
      </c>
      <c r="J117" s="2">
        <v>0.21759999999999999</v>
      </c>
      <c r="K117" s="2">
        <v>0.21759999999999999</v>
      </c>
      <c r="L117" s="2">
        <v>0.24959999999999999</v>
      </c>
      <c r="M117" s="2">
        <v>0.18240000000000001</v>
      </c>
      <c r="N117" s="2">
        <v>0.16000000000000003</v>
      </c>
      <c r="O117" s="2">
        <v>0.13439999999999999</v>
      </c>
    </row>
    <row r="118" spans="1:15" x14ac:dyDescent="0.25">
      <c r="A118" s="47" t="s">
        <v>73</v>
      </c>
      <c r="B118" s="47">
        <v>14</v>
      </c>
    </row>
    <row r="119" spans="1:15" x14ac:dyDescent="0.25">
      <c r="A119" s="2" t="s">
        <v>39</v>
      </c>
      <c r="B119" s="2">
        <v>4.916666666666667</v>
      </c>
    </row>
    <row r="120" spans="1:15" x14ac:dyDescent="0.25">
      <c r="A120" s="2" t="s">
        <v>74</v>
      </c>
      <c r="B120" s="2">
        <f t="array" ref="B120">SUM(B117:O117)</f>
        <v>1.7280000000000004</v>
      </c>
    </row>
    <row r="121" spans="1:15" x14ac:dyDescent="0.25">
      <c r="A121" s="48" t="s">
        <v>66</v>
      </c>
      <c r="B121" s="94">
        <f t="array" ref="B121">B118/(B118-1)*(1-B120/B119)</f>
        <v>0.69843024771838325</v>
      </c>
    </row>
    <row r="123" spans="1:15" x14ac:dyDescent="0.25">
      <c r="A123" s="81" t="s">
        <v>75</v>
      </c>
      <c r="B123" s="81"/>
      <c r="C123" s="81"/>
      <c r="D123" s="81"/>
      <c r="E123" s="81"/>
      <c r="F123" s="81"/>
      <c r="G123" s="81"/>
      <c r="H123" s="81"/>
      <c r="I123" s="81"/>
      <c r="J123" s="81"/>
      <c r="K123" s="81"/>
      <c r="L123" s="81"/>
      <c r="M123" s="81"/>
      <c r="N123" s="81"/>
      <c r="O123" s="81"/>
    </row>
    <row r="124" spans="1:15" x14ac:dyDescent="0.25">
      <c r="A124" s="2" t="s">
        <v>66</v>
      </c>
      <c r="B124" s="2">
        <v>0.69843</v>
      </c>
    </row>
    <row r="125" spans="1:15" x14ac:dyDescent="0.25">
      <c r="A125" s="2" t="s">
        <v>76</v>
      </c>
      <c r="B125" s="2">
        <v>0.86499999999999999</v>
      </c>
    </row>
    <row r="126" spans="1:15" x14ac:dyDescent="0.25">
      <c r="A126" s="2" t="s">
        <v>77</v>
      </c>
      <c r="B126" s="2">
        <f t="array" ref="B126">(B125*(1-B124))/(B124*(1-B125))</f>
        <v>2.7666077514594902</v>
      </c>
    </row>
    <row r="128" spans="1:15" x14ac:dyDescent="0.25">
      <c r="A128" s="81" t="s">
        <v>78</v>
      </c>
      <c r="B128" s="81"/>
      <c r="C128" s="81"/>
      <c r="D128" s="81"/>
      <c r="E128" s="81"/>
      <c r="F128" s="81"/>
      <c r="G128" s="81"/>
      <c r="H128" s="81"/>
      <c r="I128" s="81"/>
      <c r="J128" s="81"/>
      <c r="K128" s="81"/>
      <c r="L128" s="81"/>
      <c r="M128" s="81"/>
      <c r="N128" s="81"/>
      <c r="O128" s="81"/>
    </row>
    <row r="129" spans="1:4" x14ac:dyDescent="0.25">
      <c r="A129" s="49" t="s">
        <v>66</v>
      </c>
      <c r="B129" s="49" t="s">
        <v>79</v>
      </c>
      <c r="C129" s="49" t="s">
        <v>80</v>
      </c>
      <c r="D129" s="49" t="s">
        <v>81</v>
      </c>
    </row>
    <row r="130" spans="1:4" x14ac:dyDescent="0.25">
      <c r="A130" s="49">
        <v>0.69843</v>
      </c>
      <c r="B130" s="49">
        <f t="array" ref="B130">AVERAGE(Q33:Q57)</f>
        <v>9.7200000000000006</v>
      </c>
      <c r="C130" s="49">
        <v>14</v>
      </c>
      <c r="D130">
        <f t="array" ref="D130">$B$130+$A$130*(C130-$B$130)</f>
        <v>12.709280400000001</v>
      </c>
    </row>
    <row r="131" spans="1:4" x14ac:dyDescent="0.25">
      <c r="A131" s="49"/>
      <c r="B131" s="49"/>
      <c r="C131" s="49">
        <v>14</v>
      </c>
      <c r="D131">
        <f t="array" ref="D131">$B$130+$A$130*(C131-$B$130)</f>
        <v>12.709280400000001</v>
      </c>
    </row>
    <row r="132" spans="1:4" x14ac:dyDescent="0.25">
      <c r="A132" s="49"/>
      <c r="B132" s="49"/>
      <c r="C132" s="49">
        <v>13</v>
      </c>
      <c r="D132">
        <f t="array" ref="D132">$B$130+$A$130*(C132-$B$130)</f>
        <v>12.010850400000001</v>
      </c>
    </row>
    <row r="133" spans="1:4" x14ac:dyDescent="0.25">
      <c r="A133" s="49"/>
      <c r="B133" s="49"/>
      <c r="C133" s="49">
        <v>13</v>
      </c>
      <c r="D133">
        <f t="array" ref="D133">$B$130+$A$130*(C133-$B$130)</f>
        <v>12.010850400000001</v>
      </c>
    </row>
    <row r="134" spans="1:4" x14ac:dyDescent="0.25">
      <c r="A134" s="49"/>
      <c r="B134" s="49"/>
      <c r="C134" s="49">
        <v>12</v>
      </c>
      <c r="D134">
        <f t="array" ref="D134">$B$130+$A$130*(C134-$B$130)</f>
        <v>11.312420400000001</v>
      </c>
    </row>
    <row r="135" spans="1:4" x14ac:dyDescent="0.25">
      <c r="A135" s="49"/>
      <c r="B135" s="49"/>
      <c r="C135" s="49">
        <v>11</v>
      </c>
      <c r="D135">
        <f t="array" ref="D135">$B$130+$A$130*(C135-$B$130)</f>
        <v>10.6139904</v>
      </c>
    </row>
    <row r="136" spans="1:4" x14ac:dyDescent="0.25">
      <c r="A136" s="49"/>
      <c r="B136" s="49"/>
      <c r="C136" s="49">
        <v>10</v>
      </c>
      <c r="D136">
        <f t="array" ref="D136">$B$130+$A$130*(C136-$B$130)</f>
        <v>9.9155604000000004</v>
      </c>
    </row>
    <row r="137" spans="1:4" x14ac:dyDescent="0.25">
      <c r="A137" s="49"/>
      <c r="B137" s="49"/>
      <c r="C137" s="49">
        <v>11</v>
      </c>
      <c r="D137">
        <f t="array" ref="D137">$B$130+$A$130*(C137-$B$130)</f>
        <v>10.6139904</v>
      </c>
    </row>
    <row r="138" spans="1:4" x14ac:dyDescent="0.25">
      <c r="A138" s="49"/>
      <c r="B138" s="49"/>
      <c r="C138" s="49">
        <v>10</v>
      </c>
      <c r="D138">
        <f t="array" ref="D138">$B$130+$A$130*(C138-$B$130)</f>
        <v>9.9155604000000004</v>
      </c>
    </row>
    <row r="139" spans="1:4" x14ac:dyDescent="0.25">
      <c r="A139" s="49"/>
      <c r="B139" s="49"/>
      <c r="C139" s="49">
        <v>9</v>
      </c>
      <c r="D139">
        <f t="array" ref="D139">$B$130+$A$130*(C139-$B$130)</f>
        <v>9.2171304000000003</v>
      </c>
    </row>
    <row r="140" spans="1:4" x14ac:dyDescent="0.25">
      <c r="A140" s="49"/>
      <c r="B140" s="49"/>
      <c r="C140" s="49">
        <v>10</v>
      </c>
      <c r="D140">
        <f t="array" ref="D140">$B$130+$A$130*(C140-$B$130)</f>
        <v>9.9155604000000004</v>
      </c>
    </row>
    <row r="141" spans="1:4" x14ac:dyDescent="0.25">
      <c r="A141" s="49"/>
      <c r="B141" s="49"/>
      <c r="C141" s="49">
        <v>10</v>
      </c>
      <c r="D141">
        <f t="array" ref="D141">$B$130+$A$130*(C141-$B$130)</f>
        <v>9.9155604000000004</v>
      </c>
    </row>
    <row r="142" spans="1:4" x14ac:dyDescent="0.25">
      <c r="A142" s="49"/>
      <c r="B142" s="49"/>
      <c r="C142" s="49">
        <v>10</v>
      </c>
      <c r="D142">
        <f t="array" ref="D142">$B$130+$A$130*(C142-$B$130)</f>
        <v>9.9155604000000004</v>
      </c>
    </row>
    <row r="143" spans="1:4" x14ac:dyDescent="0.25">
      <c r="A143" s="49"/>
      <c r="B143" s="49"/>
      <c r="C143" s="49">
        <v>10</v>
      </c>
      <c r="D143">
        <f t="array" ref="D143">$B$130+$A$130*(C143-$B$130)</f>
        <v>9.9155604000000004</v>
      </c>
    </row>
    <row r="144" spans="1:4" x14ac:dyDescent="0.25">
      <c r="A144" s="49"/>
      <c r="B144" s="49"/>
      <c r="C144" s="49">
        <v>8</v>
      </c>
      <c r="D144">
        <f t="array" ref="D144">$B$130+$A$130*(C144-$B$130)</f>
        <v>8.5187004000000002</v>
      </c>
    </row>
    <row r="145" spans="1:5" x14ac:dyDescent="0.25">
      <c r="A145" s="49"/>
      <c r="B145" s="49"/>
      <c r="C145" s="49">
        <v>9</v>
      </c>
      <c r="D145">
        <f t="array" ref="D145">$B$130+$A$130*(C145-$B$130)</f>
        <v>9.2171304000000003</v>
      </c>
    </row>
    <row r="146" spans="1:5" x14ac:dyDescent="0.25">
      <c r="A146" s="49"/>
      <c r="B146" s="49"/>
      <c r="C146" s="49">
        <v>9</v>
      </c>
      <c r="D146">
        <f t="array" ref="D146">$B$130+$A$130*(C146-$B$130)</f>
        <v>9.2171304000000003</v>
      </c>
    </row>
    <row r="147" spans="1:5" x14ac:dyDescent="0.25">
      <c r="A147" s="49"/>
      <c r="B147" s="49"/>
      <c r="C147" s="49">
        <v>8</v>
      </c>
      <c r="D147">
        <f t="array" ref="D147">$B$130+$A$130*(C147-$B$130)</f>
        <v>8.5187004000000002</v>
      </c>
    </row>
    <row r="148" spans="1:5" x14ac:dyDescent="0.25">
      <c r="A148" s="49"/>
      <c r="B148" s="49"/>
      <c r="C148" s="49">
        <v>8</v>
      </c>
      <c r="D148">
        <f t="array" ref="D148">$B$130+$A$130*(C148-$B$130)</f>
        <v>8.5187004000000002</v>
      </c>
    </row>
    <row r="149" spans="1:5" x14ac:dyDescent="0.25">
      <c r="A149" s="49"/>
      <c r="B149" s="49"/>
      <c r="C149" s="49">
        <v>8</v>
      </c>
      <c r="D149">
        <f t="array" ref="D149">$B$130+$A$130*(C149-$B$130)</f>
        <v>8.5187004000000002</v>
      </c>
    </row>
    <row r="150" spans="1:5" x14ac:dyDescent="0.25">
      <c r="A150" s="49"/>
      <c r="B150" s="49"/>
      <c r="C150" s="49">
        <v>8</v>
      </c>
      <c r="D150">
        <f t="array" ref="D150">$B$130+$A$130*(C150-$B$130)</f>
        <v>8.5187004000000002</v>
      </c>
    </row>
    <row r="151" spans="1:5" x14ac:dyDescent="0.25">
      <c r="A151" s="49"/>
      <c r="B151" s="49"/>
      <c r="C151" s="49">
        <v>7</v>
      </c>
      <c r="D151">
        <f t="array" ref="D151">$B$130+$A$130*(C151-$B$130)</f>
        <v>7.8202704000000001</v>
      </c>
    </row>
    <row r="152" spans="1:5" x14ac:dyDescent="0.25">
      <c r="A152" s="49"/>
      <c r="B152" s="49"/>
      <c r="C152" s="49">
        <v>8</v>
      </c>
      <c r="D152">
        <f t="array" ref="D152">$B$130+$A$130*(C152-$B$130)</f>
        <v>8.5187004000000002</v>
      </c>
    </row>
    <row r="153" spans="1:5" x14ac:dyDescent="0.25">
      <c r="A153" s="49"/>
      <c r="B153" s="49"/>
      <c r="C153" s="49">
        <v>7</v>
      </c>
      <c r="D153">
        <f t="array" ref="D153">$B$130+$A$130*(C153-$B$130)</f>
        <v>7.8202704000000001</v>
      </c>
    </row>
    <row r="154" spans="1:5" x14ac:dyDescent="0.25">
      <c r="A154" s="49"/>
      <c r="B154" s="49"/>
      <c r="C154" s="49">
        <v>6</v>
      </c>
      <c r="D154">
        <f t="array" ref="D154">$B$130+$A$130*(C154-$B$130)</f>
        <v>7.1218404</v>
      </c>
    </row>
    <row r="156" spans="1:5" x14ac:dyDescent="0.25">
      <c r="A156" s="49"/>
      <c r="B156" s="87" t="s">
        <v>82</v>
      </c>
      <c r="C156" s="88"/>
      <c r="D156" s="89"/>
    </row>
    <row r="157" spans="1:5" x14ac:dyDescent="0.25">
      <c r="A157" s="52" t="s">
        <v>80</v>
      </c>
      <c r="B157" s="52">
        <v>0</v>
      </c>
      <c r="C157" s="52">
        <v>0.2</v>
      </c>
      <c r="D157" s="52">
        <v>1</v>
      </c>
      <c r="E157" s="66" t="s">
        <v>81</v>
      </c>
    </row>
    <row r="158" spans="1:5" x14ac:dyDescent="0.25">
      <c r="A158" s="52">
        <v>14</v>
      </c>
      <c r="B158" s="52">
        <f t="array" ref="B158">$B$130+$B$157*(C130-$B$130)</f>
        <v>9.7200000000000006</v>
      </c>
      <c r="C158" s="52">
        <f t="array" ref="C158">$B$130+$C$157*(C130-$B$130)</f>
        <v>10.576000000000001</v>
      </c>
      <c r="D158" s="52">
        <f t="array" ref="D158">$B$130+$D$157*(C130-$B$130)</f>
        <v>14</v>
      </c>
      <c r="E158" s="66">
        <v>12.709280400000001</v>
      </c>
    </row>
    <row r="159" spans="1:5" x14ac:dyDescent="0.25">
      <c r="A159" s="52">
        <v>14</v>
      </c>
      <c r="B159" s="52">
        <f t="array" ref="B159">$B$130+$B$157*(C131-$B$130)</f>
        <v>9.7200000000000006</v>
      </c>
      <c r="C159" s="52">
        <f t="array" ref="C159">$B$130+$C$157*(C131-$B$130)</f>
        <v>10.576000000000001</v>
      </c>
      <c r="D159" s="52">
        <f t="array" ref="D159">$B$130+$D$157*(C131-$B$130)</f>
        <v>14</v>
      </c>
      <c r="E159" s="66">
        <v>12.709280400000001</v>
      </c>
    </row>
    <row r="160" spans="1:5" x14ac:dyDescent="0.25">
      <c r="A160" s="52">
        <v>13</v>
      </c>
      <c r="B160" s="52">
        <f t="array" ref="B160">$B$130+$B$157*(C132-$B$130)</f>
        <v>9.7200000000000006</v>
      </c>
      <c r="C160" s="52">
        <f t="array" ref="C160">$B$130+$C$157*(C132-$B$130)</f>
        <v>10.376000000000001</v>
      </c>
      <c r="D160" s="52">
        <f t="array" ref="D160">$B$130+$D$157*(C132-$B$130)</f>
        <v>13</v>
      </c>
      <c r="E160" s="66">
        <v>12.010850400000001</v>
      </c>
    </row>
    <row r="161" spans="1:5" x14ac:dyDescent="0.25">
      <c r="A161" s="52">
        <v>13</v>
      </c>
      <c r="B161" s="52">
        <f t="array" ref="B161">$B$130+$B$157*(C133-$B$130)</f>
        <v>9.7200000000000006</v>
      </c>
      <c r="C161" s="52">
        <f t="array" ref="C161">$B$130+$C$157*(C133-$B$130)</f>
        <v>10.376000000000001</v>
      </c>
      <c r="D161" s="52">
        <f t="array" ref="D161">$B$130+$D$157*(C133-$B$130)</f>
        <v>13</v>
      </c>
      <c r="E161" s="66">
        <v>12.010850400000001</v>
      </c>
    </row>
    <row r="162" spans="1:5" x14ac:dyDescent="0.25">
      <c r="A162" s="52">
        <v>12</v>
      </c>
      <c r="B162" s="52">
        <f t="array" ref="B162">$B$130+$B$157*(C134-$B$130)</f>
        <v>9.7200000000000006</v>
      </c>
      <c r="C162" s="52">
        <f t="array" ref="C162">$B$130+$C$157*(C134-$B$130)</f>
        <v>10.176</v>
      </c>
      <c r="D162" s="52">
        <f t="array" ref="D162">$B$130+$D$157*(C134-$B$130)</f>
        <v>12</v>
      </c>
      <c r="E162" s="66">
        <v>11.312420400000001</v>
      </c>
    </row>
    <row r="163" spans="1:5" x14ac:dyDescent="0.25">
      <c r="A163" s="52">
        <v>11</v>
      </c>
      <c r="B163" s="52">
        <f t="array" ref="B163">$B$130+$B$157*(C135-$B$130)</f>
        <v>9.7200000000000006</v>
      </c>
      <c r="C163" s="52">
        <f t="array" ref="C163">$B$130+$C$157*(C135-$B$130)</f>
        <v>9.9760000000000009</v>
      </c>
      <c r="D163" s="52">
        <f t="array" ref="D163">$B$130+$D$157*(C135-$B$130)</f>
        <v>11</v>
      </c>
      <c r="E163" s="66">
        <v>10.6139904</v>
      </c>
    </row>
    <row r="164" spans="1:5" x14ac:dyDescent="0.25">
      <c r="A164" s="52">
        <v>10</v>
      </c>
      <c r="B164" s="52">
        <f>$B$130+$B$157*(C136-$B$130)</f>
        <v>9.7200000000000006</v>
      </c>
      <c r="C164" s="52">
        <f t="array" ref="C164">$B$130+$C$157*(C136-$B$130)</f>
        <v>9.7759999999999998</v>
      </c>
      <c r="D164" s="52">
        <f t="array" ref="D164">$B$130+$D$157*(C136-$B$130)</f>
        <v>10</v>
      </c>
      <c r="E164" s="66">
        <v>9.9155604000000004</v>
      </c>
    </row>
    <row r="165" spans="1:5" x14ac:dyDescent="0.25">
      <c r="A165" s="52">
        <v>11</v>
      </c>
      <c r="B165" s="52">
        <f t="array" ref="B165">$B$130+$B$157*(C137-$B$130)</f>
        <v>9.7200000000000006</v>
      </c>
      <c r="C165" s="52">
        <f t="array" ref="C165">$B$130+$C$157*(C137-$B$130)</f>
        <v>9.9760000000000009</v>
      </c>
      <c r="D165" s="52">
        <f t="array" ref="D165">$B$130+$D$157*(C137-$B$130)</f>
        <v>11</v>
      </c>
      <c r="E165" s="66">
        <v>10.6139904</v>
      </c>
    </row>
    <row r="166" spans="1:5" x14ac:dyDescent="0.25">
      <c r="A166" s="52">
        <v>10</v>
      </c>
      <c r="B166" s="52">
        <f t="array" ref="B166">$B$130+$B$157*(C138-$B$130)</f>
        <v>9.7200000000000006</v>
      </c>
      <c r="C166" s="52">
        <f t="array" ref="C166">$B$130+$C$157*(C138-$B$130)</f>
        <v>9.7759999999999998</v>
      </c>
      <c r="D166" s="52">
        <f t="array" ref="D166">$B$130+$D$157*(C138-$B$130)</f>
        <v>10</v>
      </c>
      <c r="E166" s="66">
        <v>9.9155604000000004</v>
      </c>
    </row>
    <row r="167" spans="1:5" x14ac:dyDescent="0.25">
      <c r="A167" s="52">
        <v>9</v>
      </c>
      <c r="B167" s="52">
        <f t="array" ref="B167">$B$130+$B$157*(C139-$B$130)</f>
        <v>9.7200000000000006</v>
      </c>
      <c r="C167" s="52">
        <f t="array" ref="C167">$B$130+$C$157*(C139-$B$130)</f>
        <v>9.5760000000000005</v>
      </c>
      <c r="D167" s="52">
        <f t="array" ref="D167">$B$130+$D$157*(C139-$B$130)</f>
        <v>9</v>
      </c>
      <c r="E167" s="66">
        <v>9.2171304000000003</v>
      </c>
    </row>
    <row r="168" spans="1:5" x14ac:dyDescent="0.25">
      <c r="A168" s="52">
        <v>10</v>
      </c>
      <c r="B168" s="52">
        <f t="array" ref="B168">$B$130+$B$157*(C140-$B$130)</f>
        <v>9.7200000000000006</v>
      </c>
      <c r="C168" s="52">
        <f t="array" ref="C168">$B$130+$C$157*(C140-$B$130)</f>
        <v>9.7759999999999998</v>
      </c>
      <c r="D168" s="52">
        <f t="array" ref="D168">$B$130+$D$157*(C140-$B$130)</f>
        <v>10</v>
      </c>
      <c r="E168" s="66">
        <v>9.9155604000000004</v>
      </c>
    </row>
    <row r="169" spans="1:5" x14ac:dyDescent="0.25">
      <c r="A169" s="52">
        <v>10</v>
      </c>
      <c r="B169" s="52">
        <f t="array" ref="B169">$B$130+$B$157*(C141-$B$130)</f>
        <v>9.7200000000000006</v>
      </c>
      <c r="C169" s="52">
        <f t="array" ref="C169">$B$130+$C$157*(C141-$B$130)</f>
        <v>9.7759999999999998</v>
      </c>
      <c r="D169" s="52">
        <f t="array" ref="D169">$B$130+$D$157*(C141-$B$130)</f>
        <v>10</v>
      </c>
      <c r="E169" s="66">
        <v>9.9155604000000004</v>
      </c>
    </row>
    <row r="170" spans="1:5" x14ac:dyDescent="0.25">
      <c r="A170" s="52">
        <v>10</v>
      </c>
      <c r="B170" s="52">
        <f t="array" ref="B170">$B$130+$B$157*(C142-$B$130)</f>
        <v>9.7200000000000006</v>
      </c>
      <c r="C170" s="52">
        <f t="array" ref="C170">$B$130+$C$157*(C142-$B$130)</f>
        <v>9.7759999999999998</v>
      </c>
      <c r="D170" s="52">
        <f t="array" ref="D170">$B$130+$D$157*(C142-$B$130)</f>
        <v>10</v>
      </c>
      <c r="E170" s="66">
        <v>9.9155604000000004</v>
      </c>
    </row>
    <row r="171" spans="1:5" x14ac:dyDescent="0.25">
      <c r="A171" s="52">
        <v>10</v>
      </c>
      <c r="B171" s="52">
        <f t="array" ref="B171">$B$130+$B$157*(C143-$B$130)</f>
        <v>9.7200000000000006</v>
      </c>
      <c r="C171" s="52">
        <f t="array" ref="C171">$B$130+$C$157*(C143-$B$130)</f>
        <v>9.7759999999999998</v>
      </c>
      <c r="D171" s="52">
        <f t="array" ref="D171">$B$130+$D$157*(C143-$B$130)</f>
        <v>10</v>
      </c>
      <c r="E171" s="66">
        <v>9.9155604000000004</v>
      </c>
    </row>
    <row r="172" spans="1:5" x14ac:dyDescent="0.25">
      <c r="A172" s="52">
        <v>8</v>
      </c>
      <c r="B172" s="52">
        <f t="array" ref="B172">$B$130+$B$157*(C144-$B$130)</f>
        <v>9.7200000000000006</v>
      </c>
      <c r="C172" s="52">
        <f t="array" ref="C172">$B$130+$C$157*(C144-$B$130)</f>
        <v>9.3760000000000012</v>
      </c>
      <c r="D172" s="52">
        <f t="array" ref="D172">$B$130+$D$157*(C144-$B$130)</f>
        <v>8</v>
      </c>
      <c r="E172" s="66">
        <v>8.5187004000000002</v>
      </c>
    </row>
    <row r="173" spans="1:5" x14ac:dyDescent="0.25">
      <c r="A173" s="52">
        <v>9</v>
      </c>
      <c r="B173" s="52">
        <f t="array" ref="B173">$B$130+$B$157*(C145-$B$130)</f>
        <v>9.7200000000000006</v>
      </c>
      <c r="C173" s="52">
        <f t="array" ref="C173">$B$130+$C$157*(C145-$B$130)</f>
        <v>9.5760000000000005</v>
      </c>
      <c r="D173" s="52">
        <f t="array" ref="D173">$B$130+$D$157*(C145-$B$130)</f>
        <v>9</v>
      </c>
      <c r="E173" s="66">
        <v>9.2171304000000003</v>
      </c>
    </row>
    <row r="174" spans="1:5" x14ac:dyDescent="0.25">
      <c r="A174" s="52">
        <v>9</v>
      </c>
      <c r="B174" s="52">
        <f t="array" ref="B174">$B$130+$B$157*(C146-$B$130)</f>
        <v>9.7200000000000006</v>
      </c>
      <c r="C174" s="52">
        <f t="array" ref="C174">$B$130+$C$157*(C146-$B$130)</f>
        <v>9.5760000000000005</v>
      </c>
      <c r="D174" s="52">
        <f t="array" ref="D174">$B$130+$D$157*(C146-$B$130)</f>
        <v>9</v>
      </c>
      <c r="E174" s="66">
        <v>9.2171304000000003</v>
      </c>
    </row>
    <row r="175" spans="1:5" x14ac:dyDescent="0.25">
      <c r="A175" s="52">
        <v>8</v>
      </c>
      <c r="B175" s="52">
        <f t="array" ref="B175">$B$130+$B$157*(C147-$B$130)</f>
        <v>9.7200000000000006</v>
      </c>
      <c r="C175" s="52">
        <f t="array" ref="C175">$B$130+$C$157*(C147-$B$130)</f>
        <v>9.3760000000000012</v>
      </c>
      <c r="D175" s="52">
        <f t="array" ref="D175">$B$130+$D$157*(C147-$B$130)</f>
        <v>8</v>
      </c>
      <c r="E175" s="66">
        <v>8.5187004000000002</v>
      </c>
    </row>
    <row r="176" spans="1:5" x14ac:dyDescent="0.25">
      <c r="A176" s="52">
        <v>8</v>
      </c>
      <c r="B176" s="52">
        <f t="array" ref="B176">$B$130+$B$157*(C148-$B$130)</f>
        <v>9.7200000000000006</v>
      </c>
      <c r="C176" s="52">
        <f t="array" ref="C176">$B$130+$C$157*(C148-$B$130)</f>
        <v>9.3760000000000012</v>
      </c>
      <c r="D176" s="52">
        <f t="array" ref="D176">$B$130+$D$157*(C148-$B$130)</f>
        <v>8</v>
      </c>
      <c r="E176" s="66">
        <v>8.5187004000000002</v>
      </c>
    </row>
    <row r="177" spans="1:12" x14ac:dyDescent="0.25">
      <c r="A177" s="52">
        <v>8</v>
      </c>
      <c r="B177" s="52">
        <f t="array" ref="B177">$B$130+$B$157*(C149-$B$130)</f>
        <v>9.7200000000000006</v>
      </c>
      <c r="C177" s="52">
        <f t="array" ref="C177">$B$130+$C$157*(C149-$B$130)</f>
        <v>9.3760000000000012</v>
      </c>
      <c r="D177" s="52">
        <f t="array" ref="D177">$B$130+$D$157*(C149-$B$130)</f>
        <v>8</v>
      </c>
      <c r="E177" s="66">
        <v>8.5187004000000002</v>
      </c>
    </row>
    <row r="178" spans="1:12" x14ac:dyDescent="0.25">
      <c r="A178" s="52">
        <v>8</v>
      </c>
      <c r="B178" s="52">
        <f t="array" ref="B178">$B$130+$B$157*(C150-$B$130)</f>
        <v>9.7200000000000006</v>
      </c>
      <c r="C178" s="52">
        <f t="array" ref="C178">$B$130+$C$157*(C150-$B$130)</f>
        <v>9.3760000000000012</v>
      </c>
      <c r="D178" s="52">
        <f t="array" ref="D178">$B$130+$D$157*(C150-$B$130)</f>
        <v>8</v>
      </c>
      <c r="E178" s="66">
        <v>8.5187004000000002</v>
      </c>
    </row>
    <row r="179" spans="1:12" x14ac:dyDescent="0.25">
      <c r="A179" s="52">
        <v>7</v>
      </c>
      <c r="B179" s="52">
        <f t="array" ref="B179">$B$130+$B$157*(C151-$B$130)</f>
        <v>9.7200000000000006</v>
      </c>
      <c r="C179" s="52">
        <f t="array" ref="C179">$B$130+$C$157*(C151-$B$130)</f>
        <v>9.1760000000000002</v>
      </c>
      <c r="D179" s="52">
        <f t="array" ref="D179">$B$130+$D$157*(C151-$B$130)</f>
        <v>7</v>
      </c>
      <c r="E179" s="66">
        <v>7.8202704000000001</v>
      </c>
    </row>
    <row r="180" spans="1:12" x14ac:dyDescent="0.25">
      <c r="A180" s="52">
        <v>8</v>
      </c>
      <c r="B180" s="52">
        <f t="array" ref="B180">$B$130+$B$157*(C152-$B$130)</f>
        <v>9.7200000000000006</v>
      </c>
      <c r="C180" s="52">
        <f t="array" ref="C180">$B$130+$C$157*(C152-$B$130)</f>
        <v>9.3760000000000012</v>
      </c>
      <c r="D180" s="52">
        <f t="array" ref="D180">$B$130+$D$157*(C152-$B$130)</f>
        <v>8</v>
      </c>
      <c r="E180" s="66">
        <v>8.5187004000000002</v>
      </c>
    </row>
    <row r="181" spans="1:12" x14ac:dyDescent="0.25">
      <c r="A181" s="52">
        <v>7</v>
      </c>
      <c r="B181" s="52">
        <f t="array" ref="B181">$B$130+$B$157*(C153-$B$130)</f>
        <v>9.7200000000000006</v>
      </c>
      <c r="C181" s="52">
        <f t="array" ref="C181">$B$130+$C$157*(C153-$B$130)</f>
        <v>9.1760000000000002</v>
      </c>
      <c r="D181" s="52">
        <f t="array" ref="D181">$B$130+$D$157*(C153-$B$130)</f>
        <v>7</v>
      </c>
      <c r="E181" s="66">
        <v>7.8202704000000001</v>
      </c>
    </row>
    <row r="182" spans="1:12" x14ac:dyDescent="0.25">
      <c r="A182" s="52">
        <v>6</v>
      </c>
      <c r="B182" s="52">
        <f t="array" ref="B182">$B$130+$B$157*(C154-$B$130)</f>
        <v>9.7200000000000006</v>
      </c>
      <c r="C182" s="52">
        <f t="array" ref="C182">$B$130+$C$157*(C154-$B$130)</f>
        <v>8.9760000000000009</v>
      </c>
      <c r="D182" s="52">
        <f t="array" ref="D182">$B$130+$D$157*(C154-$B$130)</f>
        <v>6</v>
      </c>
      <c r="E182" s="66">
        <v>7.1218404</v>
      </c>
    </row>
    <row r="184" spans="1:12" x14ac:dyDescent="0.25">
      <c r="A184" s="81" t="s">
        <v>83</v>
      </c>
      <c r="B184" s="81"/>
      <c r="C184" s="81"/>
      <c r="D184" s="81"/>
      <c r="E184" s="81"/>
      <c r="F184" s="81"/>
      <c r="G184" s="81"/>
      <c r="H184" s="81"/>
      <c r="I184" s="81"/>
      <c r="J184" s="81"/>
      <c r="K184" s="81"/>
      <c r="L184" s="81"/>
    </row>
    <row r="185" spans="1:12" x14ac:dyDescent="0.25">
      <c r="A185" s="2" t="s">
        <v>40</v>
      </c>
      <c r="B185" s="2">
        <v>2.2173557826083452</v>
      </c>
    </row>
    <row r="186" spans="1:12" x14ac:dyDescent="0.25">
      <c r="A186" s="2" t="s">
        <v>66</v>
      </c>
      <c r="B186" s="2">
        <v>0.69843</v>
      </c>
    </row>
    <row r="187" spans="1:12" x14ac:dyDescent="0.25">
      <c r="A187" s="2" t="s">
        <v>84</v>
      </c>
      <c r="B187" s="2">
        <f t="array" ref="B187">B185*SQRT(1-B186)</f>
        <v>1.2176695638253701</v>
      </c>
    </row>
    <row r="189" spans="1:12" x14ac:dyDescent="0.25">
      <c r="A189" s="81" t="s">
        <v>85</v>
      </c>
      <c r="B189" s="81"/>
      <c r="C189" s="81"/>
      <c r="D189" s="81"/>
      <c r="E189" s="81"/>
      <c r="F189" s="81"/>
      <c r="G189" s="81"/>
      <c r="H189" s="81"/>
      <c r="I189" s="81"/>
      <c r="J189" s="81"/>
      <c r="K189" s="81"/>
      <c r="L189" s="81"/>
    </row>
    <row r="190" spans="1:12" x14ac:dyDescent="0.25">
      <c r="A190" s="2" t="s">
        <v>86</v>
      </c>
      <c r="B190" s="2">
        <f t="array" ref="B190">1.96*B187</f>
        <v>2.3866323450977251</v>
      </c>
    </row>
    <row r="191" spans="1:12" ht="44.25" customHeight="1" x14ac:dyDescent="0.25">
      <c r="A191" s="53" t="s">
        <v>58</v>
      </c>
      <c r="B191" s="44" t="s">
        <v>80</v>
      </c>
      <c r="C191" s="44" t="s">
        <v>87</v>
      </c>
      <c r="D191" s="44" t="s">
        <v>88</v>
      </c>
    </row>
    <row r="192" spans="1:12" x14ac:dyDescent="0.25">
      <c r="A192" s="2">
        <v>1</v>
      </c>
      <c r="B192" s="2">
        <v>14</v>
      </c>
      <c r="C192" s="2">
        <f t="array" ref="C192">B192-$B$190</f>
        <v>11.613367654902275</v>
      </c>
      <c r="D192" s="2">
        <f t="array" ref="D192">B192+$B$190</f>
        <v>16.386632345097723</v>
      </c>
    </row>
    <row r="193" spans="1:4" x14ac:dyDescent="0.25">
      <c r="A193" s="2">
        <v>2</v>
      </c>
      <c r="B193" s="2">
        <v>14</v>
      </c>
      <c r="C193" s="2">
        <f t="array" ref="C193">B193-$B$190</f>
        <v>11.613367654902275</v>
      </c>
      <c r="D193" s="2">
        <f t="array" ref="D193">B193+$B$190</f>
        <v>16.386632345097723</v>
      </c>
    </row>
    <row r="194" spans="1:4" x14ac:dyDescent="0.25">
      <c r="A194" s="2">
        <v>3</v>
      </c>
      <c r="B194" s="2">
        <v>13</v>
      </c>
      <c r="C194" s="2">
        <f t="array" ref="C194">B194-$B$190</f>
        <v>10.613367654902275</v>
      </c>
      <c r="D194" s="2">
        <f t="array" ref="D194">B194+$B$190</f>
        <v>15.386632345097725</v>
      </c>
    </row>
    <row r="195" spans="1:4" x14ac:dyDescent="0.25">
      <c r="A195" s="2">
        <v>4</v>
      </c>
      <c r="B195" s="2">
        <v>13</v>
      </c>
      <c r="C195" s="2">
        <f t="array" ref="C195">B195-$B$190</f>
        <v>10.613367654902275</v>
      </c>
      <c r="D195" s="2">
        <f t="array" ref="D195">B195+$B$190</f>
        <v>15.386632345097725</v>
      </c>
    </row>
    <row r="196" spans="1:4" x14ac:dyDescent="0.25">
      <c r="A196" s="2">
        <v>5</v>
      </c>
      <c r="B196" s="2">
        <v>12</v>
      </c>
      <c r="C196" s="2">
        <f t="array" ref="C196">B196-$B$190</f>
        <v>9.6133676549022749</v>
      </c>
      <c r="D196" s="2">
        <f t="array" ref="D196">B196+$B$190</f>
        <v>14.386632345097725</v>
      </c>
    </row>
    <row r="197" spans="1:4" x14ac:dyDescent="0.25">
      <c r="A197" s="2">
        <v>6</v>
      </c>
      <c r="B197" s="2">
        <v>11</v>
      </c>
      <c r="C197" s="2">
        <f t="array" ref="C197">B197-$B$190</f>
        <v>8.6133676549022749</v>
      </c>
      <c r="D197" s="2">
        <f t="array" ref="D197">B197+$B$190</f>
        <v>13.386632345097725</v>
      </c>
    </row>
    <row r="198" spans="1:4" x14ac:dyDescent="0.25">
      <c r="A198" s="2">
        <v>7</v>
      </c>
      <c r="B198" s="2">
        <v>11</v>
      </c>
      <c r="C198" s="2">
        <f t="array" ref="C198">B198-$B$190</f>
        <v>8.6133676549022749</v>
      </c>
      <c r="D198" s="2">
        <f t="array" ref="D198">B198+$B$190</f>
        <v>13.386632345097725</v>
      </c>
    </row>
    <row r="199" spans="1:4" x14ac:dyDescent="0.25">
      <c r="A199" s="2">
        <v>8</v>
      </c>
      <c r="B199" s="2">
        <v>11</v>
      </c>
      <c r="C199" s="2">
        <f t="array" ref="C199">B199-$B$190</f>
        <v>8.6133676549022749</v>
      </c>
      <c r="D199" s="2">
        <f t="array" ref="D199">B199+$B$190</f>
        <v>13.386632345097725</v>
      </c>
    </row>
    <row r="200" spans="1:4" x14ac:dyDescent="0.25">
      <c r="A200" s="2">
        <v>9</v>
      </c>
      <c r="B200" s="2">
        <v>10</v>
      </c>
      <c r="C200" s="2">
        <f t="array" ref="C200">B200-$B$190</f>
        <v>7.6133676549022749</v>
      </c>
      <c r="D200" s="2">
        <f t="array" ref="D200">B200+$B$190</f>
        <v>12.386632345097725</v>
      </c>
    </row>
    <row r="201" spans="1:4" x14ac:dyDescent="0.25">
      <c r="A201" s="2">
        <v>10</v>
      </c>
      <c r="B201" s="2">
        <v>10</v>
      </c>
      <c r="C201" s="2">
        <f t="array" ref="C201">B201-$B$190</f>
        <v>7.6133676549022749</v>
      </c>
      <c r="D201" s="2">
        <f t="array" ref="D201">B201+$B$190</f>
        <v>12.386632345097725</v>
      </c>
    </row>
    <row r="202" spans="1:4" x14ac:dyDescent="0.25">
      <c r="A202" s="2">
        <v>11</v>
      </c>
      <c r="B202" s="2">
        <v>10</v>
      </c>
      <c r="C202" s="2">
        <f t="array" ref="C202">B202-$B$190</f>
        <v>7.6133676549022749</v>
      </c>
      <c r="D202" s="2">
        <f t="array" ref="D202">B202+$B$190</f>
        <v>12.386632345097725</v>
      </c>
    </row>
    <row r="203" spans="1:4" x14ac:dyDescent="0.25">
      <c r="A203" s="2">
        <v>12</v>
      </c>
      <c r="B203" s="2">
        <v>10</v>
      </c>
      <c r="C203" s="2">
        <f t="array" ref="C203">B203-$B$190</f>
        <v>7.6133676549022749</v>
      </c>
      <c r="D203" s="2">
        <f t="array" ref="D203">B203+$B$190</f>
        <v>12.386632345097725</v>
      </c>
    </row>
    <row r="204" spans="1:4" x14ac:dyDescent="0.25">
      <c r="A204" s="2">
        <v>13</v>
      </c>
      <c r="B204" s="2">
        <v>10</v>
      </c>
      <c r="C204" s="2">
        <f t="array" ref="C204">B204-$B$190</f>
        <v>7.6133676549022749</v>
      </c>
      <c r="D204" s="2">
        <f t="array" ref="D204">B204+$B$190</f>
        <v>12.386632345097725</v>
      </c>
    </row>
    <row r="205" spans="1:4" x14ac:dyDescent="0.25">
      <c r="A205" s="2">
        <v>14</v>
      </c>
      <c r="B205" s="2">
        <v>10</v>
      </c>
      <c r="C205" s="2">
        <f t="array" ref="C205">B205-$B$190</f>
        <v>7.6133676549022749</v>
      </c>
      <c r="D205" s="2">
        <f t="array" ref="D205">B205+$B$190</f>
        <v>12.386632345097725</v>
      </c>
    </row>
    <row r="206" spans="1:4" x14ac:dyDescent="0.25">
      <c r="A206" s="2">
        <v>15</v>
      </c>
      <c r="B206" s="2">
        <v>9</v>
      </c>
      <c r="C206" s="2">
        <f t="array" ref="C206">B206-$B$190</f>
        <v>6.6133676549022749</v>
      </c>
      <c r="D206" s="2">
        <f t="array" ref="D206">B206+$B$190</f>
        <v>11.386632345097725</v>
      </c>
    </row>
    <row r="207" spans="1:4" x14ac:dyDescent="0.25">
      <c r="A207" s="2">
        <v>16</v>
      </c>
      <c r="B207" s="2">
        <v>9</v>
      </c>
      <c r="C207" s="2">
        <f t="array" ref="C207">B207-$B$190</f>
        <v>6.6133676549022749</v>
      </c>
      <c r="D207" s="2">
        <f t="array" ref="D207">B207+$B$190</f>
        <v>11.386632345097725</v>
      </c>
    </row>
    <row r="208" spans="1:4" x14ac:dyDescent="0.25">
      <c r="A208" s="2">
        <v>17</v>
      </c>
      <c r="B208" s="2">
        <v>9</v>
      </c>
      <c r="C208" s="2">
        <f t="array" ref="C208">B208-$B$190</f>
        <v>6.6133676549022749</v>
      </c>
      <c r="D208" s="2">
        <f t="array" ref="D208">B208+$B$190</f>
        <v>11.386632345097725</v>
      </c>
    </row>
    <row r="209" spans="1:4" x14ac:dyDescent="0.25">
      <c r="A209" s="2">
        <v>18</v>
      </c>
      <c r="B209" s="2">
        <v>8</v>
      </c>
      <c r="C209" s="2">
        <f t="array" ref="C209">B209-$B$190</f>
        <v>5.6133676549022749</v>
      </c>
      <c r="D209" s="2">
        <f t="array" ref="D209">B209+$B$190</f>
        <v>10.386632345097725</v>
      </c>
    </row>
    <row r="210" spans="1:4" x14ac:dyDescent="0.25">
      <c r="A210" s="2">
        <v>19</v>
      </c>
      <c r="B210" s="2">
        <v>8</v>
      </c>
      <c r="C210" s="2">
        <f t="array" ref="C210">B210-$B$190</f>
        <v>5.6133676549022749</v>
      </c>
      <c r="D210" s="2">
        <f t="array" ref="D210">B210+$B$190</f>
        <v>10.386632345097725</v>
      </c>
    </row>
    <row r="211" spans="1:4" x14ac:dyDescent="0.25">
      <c r="A211" s="2">
        <v>20</v>
      </c>
      <c r="B211" s="2">
        <v>8</v>
      </c>
      <c r="C211" s="2">
        <f t="array" ref="C211">B211-$B$190</f>
        <v>5.6133676549022749</v>
      </c>
      <c r="D211" s="2">
        <f t="array" ref="D211">B211+$B$190</f>
        <v>10.386632345097725</v>
      </c>
    </row>
    <row r="212" spans="1:4" x14ac:dyDescent="0.25">
      <c r="A212" s="2">
        <v>21</v>
      </c>
      <c r="B212" s="2">
        <v>8</v>
      </c>
      <c r="C212" s="2">
        <f t="array" ref="C212">B212-$B$190</f>
        <v>5.6133676549022749</v>
      </c>
      <c r="D212" s="2">
        <f t="array" ref="D212">B212+$B$190</f>
        <v>10.386632345097725</v>
      </c>
    </row>
    <row r="213" spans="1:4" x14ac:dyDescent="0.25">
      <c r="A213" s="2">
        <v>22</v>
      </c>
      <c r="B213" s="2">
        <v>7</v>
      </c>
      <c r="C213" s="2">
        <f t="array" ref="C213">B213-$B$190</f>
        <v>4.6133676549022749</v>
      </c>
      <c r="D213" s="2">
        <f t="array" ref="D213">B213+$B$190</f>
        <v>9.3866323450977251</v>
      </c>
    </row>
    <row r="214" spans="1:4" x14ac:dyDescent="0.25">
      <c r="A214" s="2">
        <v>23</v>
      </c>
      <c r="B214" s="2">
        <v>7</v>
      </c>
      <c r="C214" s="2">
        <f t="array" ref="C214">B214-$B$190</f>
        <v>4.6133676549022749</v>
      </c>
      <c r="D214" s="2">
        <f t="array" ref="D214">B214+$B$190</f>
        <v>9.3866323450977251</v>
      </c>
    </row>
    <row r="215" spans="1:4" x14ac:dyDescent="0.25">
      <c r="A215" s="2">
        <v>24</v>
      </c>
      <c r="B215" s="2">
        <v>7</v>
      </c>
      <c r="C215" s="2">
        <f t="array" ref="C215">B215-$B$190</f>
        <v>4.6133676549022749</v>
      </c>
      <c r="D215" s="2">
        <f t="array" ref="D215">B215+$B$190</f>
        <v>9.3866323450977251</v>
      </c>
    </row>
    <row r="216" spans="1:4" x14ac:dyDescent="0.25">
      <c r="A216" s="2">
        <v>25</v>
      </c>
      <c r="B216" s="2">
        <v>6</v>
      </c>
      <c r="C216" s="2">
        <f t="array" ref="C216">B216-$B$190</f>
        <v>3.6133676549022749</v>
      </c>
      <c r="D216" s="2">
        <f t="array" ref="D216">B216+$B$190</f>
        <v>8.3866323450977251</v>
      </c>
    </row>
  </sheetData>
  <mergeCells count="16">
    <mergeCell ref="B156:D156"/>
    <mergeCell ref="A184:L184"/>
    <mergeCell ref="A189:L189"/>
    <mergeCell ref="A30:Q30"/>
    <mergeCell ref="D64:Q64"/>
    <mergeCell ref="A67:A91"/>
    <mergeCell ref="A96:Q96"/>
    <mergeCell ref="A116:O116"/>
    <mergeCell ref="A123:O123"/>
    <mergeCell ref="A128:O128"/>
    <mergeCell ref="A63:Q63"/>
    <mergeCell ref="D1:Q1"/>
    <mergeCell ref="A4:A28"/>
    <mergeCell ref="D31:Q31"/>
    <mergeCell ref="A34:A58"/>
    <mergeCell ref="A60:B60"/>
  </mergeCells>
  <conditionalFormatting sqref="C3:P27">
    <cfRule type="cellIs" dxfId="3" priority="7" operator="equal">
      <formula>0</formula>
    </cfRule>
    <cfRule type="colorScale" priority="8">
      <colorScale>
        <cfvo type="min"/>
        <cfvo type="max"/>
        <color theme="0"/>
        <color theme="0"/>
      </colorScale>
    </cfRule>
    <cfRule type="colorScale" priority="9">
      <colorScale>
        <cfvo type="min"/>
        <cfvo type="max"/>
        <color rgb="FFFF7128"/>
        <color theme="0"/>
      </colorScale>
    </cfRule>
  </conditionalFormatting>
  <conditionalFormatting sqref="C33:P57">
    <cfRule type="cellIs" dxfId="2" priority="4" operator="equal">
      <formula>0</formula>
    </cfRule>
    <cfRule type="colorScale" priority="5">
      <colorScale>
        <cfvo type="min"/>
        <cfvo type="max"/>
        <color theme="0"/>
        <color theme="0"/>
      </colorScale>
    </cfRule>
    <cfRule type="colorScale" priority="6">
      <colorScale>
        <cfvo type="min"/>
        <cfvo type="max"/>
        <color rgb="FFFF7128"/>
        <color theme="0"/>
      </colorScale>
    </cfRule>
  </conditionalFormatting>
  <conditionalFormatting sqref="C66:P90">
    <cfRule type="cellIs" dxfId="1" priority="1" operator="equal">
      <formula>0</formula>
    </cfRule>
    <cfRule type="colorScale" priority="2">
      <colorScale>
        <cfvo type="min"/>
        <cfvo type="max"/>
        <color theme="0"/>
        <color theme="0"/>
      </colorScale>
    </cfRule>
    <cfRule type="colorScale" priority="3">
      <colorScale>
        <cfvo type="min"/>
        <cfvo type="max"/>
        <color rgb="FFFF7128"/>
        <color theme="0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5"/>
  <sheetViews>
    <sheetView tabSelected="1" topLeftCell="A93" zoomScale="70" zoomScaleNormal="70" workbookViewId="0">
      <selection activeCell="N40" sqref="N40"/>
    </sheetView>
  </sheetViews>
  <sheetFormatPr defaultRowHeight="15" x14ac:dyDescent="0.25"/>
  <cols>
    <col min="3" max="8" width="13" bestFit="1" customWidth="1"/>
  </cols>
  <sheetData>
    <row r="1" spans="1:23" x14ac:dyDescent="0.25">
      <c r="A1" s="17"/>
      <c r="B1" s="17"/>
      <c r="C1" s="17"/>
      <c r="D1" s="76" t="s">
        <v>34</v>
      </c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</row>
    <row r="2" spans="1:23" x14ac:dyDescent="0.25">
      <c r="A2" s="45"/>
      <c r="B2" s="45"/>
      <c r="C2" s="8">
        <v>1</v>
      </c>
      <c r="D2" s="8">
        <v>2</v>
      </c>
      <c r="E2" s="8">
        <v>3</v>
      </c>
      <c r="F2" s="8">
        <v>4</v>
      </c>
      <c r="G2" s="8">
        <v>5</v>
      </c>
      <c r="H2" s="8">
        <v>6</v>
      </c>
      <c r="I2" s="8">
        <v>7</v>
      </c>
      <c r="J2" s="8">
        <v>8</v>
      </c>
      <c r="K2" s="8">
        <v>9</v>
      </c>
      <c r="L2" s="8">
        <v>10</v>
      </c>
      <c r="M2" s="8">
        <v>11</v>
      </c>
      <c r="N2" s="8">
        <v>12</v>
      </c>
      <c r="O2" s="8">
        <v>13</v>
      </c>
      <c r="P2" s="20">
        <v>14</v>
      </c>
      <c r="Q2" s="45" t="s">
        <v>26</v>
      </c>
      <c r="R2" s="44" t="s">
        <v>89</v>
      </c>
      <c r="S2" s="45" t="s">
        <v>90</v>
      </c>
      <c r="T2" s="54" t="s">
        <v>91</v>
      </c>
      <c r="U2" s="55" t="s">
        <v>92</v>
      </c>
      <c r="V2" s="54" t="s">
        <v>93</v>
      </c>
      <c r="W2" s="55" t="s">
        <v>94</v>
      </c>
    </row>
    <row r="3" spans="1:23" x14ac:dyDescent="0.25">
      <c r="A3" s="45"/>
      <c r="B3" s="45">
        <v>1</v>
      </c>
      <c r="C3" s="6">
        <v>1</v>
      </c>
      <c r="D3" s="6">
        <v>1</v>
      </c>
      <c r="E3" s="6">
        <v>1</v>
      </c>
      <c r="F3" s="6">
        <v>1</v>
      </c>
      <c r="G3" s="6">
        <v>1</v>
      </c>
      <c r="H3" s="6">
        <v>1</v>
      </c>
      <c r="I3" s="6">
        <v>1</v>
      </c>
      <c r="J3" s="6">
        <v>1</v>
      </c>
      <c r="K3" s="6">
        <v>1</v>
      </c>
      <c r="L3" s="6">
        <v>1</v>
      </c>
      <c r="M3" s="12">
        <v>1</v>
      </c>
      <c r="N3" s="7">
        <v>1</v>
      </c>
      <c r="O3" s="13">
        <v>1</v>
      </c>
      <c r="P3" s="6">
        <v>1</v>
      </c>
      <c r="Q3" s="2">
        <f t="array" ref="Q3">SUM(C3:P3)</f>
        <v>14</v>
      </c>
      <c r="R3" s="2">
        <f t="array" ref="R3">Q3/$P$2</f>
        <v>1</v>
      </c>
      <c r="S3" s="2">
        <f t="array" ref="S3">1-R3</f>
        <v>0</v>
      </c>
      <c r="T3" s="2">
        <v>0</v>
      </c>
      <c r="U3" s="2">
        <f t="array" ref="U3">T3^2</f>
        <v>0</v>
      </c>
      <c r="V3" s="2">
        <f t="array" ref="V3">$C$41*T3+$F$39</f>
        <v>1.3004237762398358</v>
      </c>
      <c r="W3" s="2">
        <v>0</v>
      </c>
    </row>
    <row r="4" spans="1:23" x14ac:dyDescent="0.25">
      <c r="A4" s="78" t="s">
        <v>42</v>
      </c>
      <c r="B4" s="46">
        <v>2</v>
      </c>
      <c r="C4" s="7">
        <v>1</v>
      </c>
      <c r="D4" s="7">
        <v>1</v>
      </c>
      <c r="E4" s="7">
        <v>1</v>
      </c>
      <c r="F4" s="7">
        <v>1</v>
      </c>
      <c r="G4" s="7">
        <v>1</v>
      </c>
      <c r="H4" s="7">
        <v>1</v>
      </c>
      <c r="I4" s="7">
        <v>1</v>
      </c>
      <c r="J4" s="7">
        <v>1</v>
      </c>
      <c r="K4" s="7">
        <v>1</v>
      </c>
      <c r="L4" s="7">
        <v>1</v>
      </c>
      <c r="M4" s="15">
        <v>1</v>
      </c>
      <c r="N4" s="7">
        <v>1</v>
      </c>
      <c r="O4" s="16">
        <v>1</v>
      </c>
      <c r="P4" s="7">
        <v>1</v>
      </c>
      <c r="Q4" s="2">
        <f t="array" ref="Q4">SUM(C4:P4)</f>
        <v>14</v>
      </c>
      <c r="R4" s="2">
        <f t="array" ref="R4">Q4/$P$2</f>
        <v>1</v>
      </c>
      <c r="S4" s="2">
        <f t="array" ref="S4">1-R4</f>
        <v>0</v>
      </c>
      <c r="T4" s="2">
        <v>0</v>
      </c>
      <c r="U4" s="2">
        <f t="array" ref="U4">T4^2</f>
        <v>0</v>
      </c>
      <c r="V4" s="2">
        <f t="array" ref="V4">$C$41*T4+$F$39</f>
        <v>1.3004237762398358</v>
      </c>
      <c r="W4" s="2">
        <v>0</v>
      </c>
    </row>
    <row r="5" spans="1:23" x14ac:dyDescent="0.25">
      <c r="A5" s="78"/>
      <c r="B5" s="44">
        <v>3</v>
      </c>
      <c r="C5" s="7">
        <v>1</v>
      </c>
      <c r="D5" s="7">
        <v>1</v>
      </c>
      <c r="E5" s="7">
        <v>1</v>
      </c>
      <c r="F5" s="7">
        <v>0</v>
      </c>
      <c r="G5" s="7">
        <v>1</v>
      </c>
      <c r="H5" s="7">
        <v>1</v>
      </c>
      <c r="I5" s="7">
        <v>1</v>
      </c>
      <c r="J5" s="7">
        <v>1</v>
      </c>
      <c r="K5" s="7">
        <v>1</v>
      </c>
      <c r="L5" s="7">
        <v>1</v>
      </c>
      <c r="M5" s="15">
        <v>1</v>
      </c>
      <c r="N5" s="7">
        <v>1</v>
      </c>
      <c r="O5" s="16">
        <v>1</v>
      </c>
      <c r="P5" s="7">
        <v>1</v>
      </c>
      <c r="Q5" s="2">
        <f t="array" ref="Q5">SUM(C5:P5)</f>
        <v>13</v>
      </c>
      <c r="R5" s="2">
        <f t="array" ref="R5">Q5/$P$2</f>
        <v>0.9285714285714286</v>
      </c>
      <c r="S5" s="2">
        <f t="array" ref="S5">1-R5</f>
        <v>7.1428571428571397E-2</v>
      </c>
      <c r="T5" s="2">
        <f t="array" ref="T5">LN(R5/S5)</f>
        <v>2.5649493574615372</v>
      </c>
      <c r="U5" s="2">
        <f t="array" ref="U5">T5^2</f>
        <v>6.5789652063423523</v>
      </c>
      <c r="V5" s="2">
        <f t="array" ref="V5">$C$41*T5+$F$39</f>
        <v>5.5108614914994263</v>
      </c>
      <c r="W5" s="2">
        <f t="array" ref="W5">$C$41/SQRT($P$2*R5*S5)</f>
        <v>1.7034947291578022</v>
      </c>
    </row>
    <row r="6" spans="1:23" x14ac:dyDescent="0.25">
      <c r="A6" s="78"/>
      <c r="B6" s="45">
        <v>4</v>
      </c>
      <c r="C6" s="7">
        <v>1</v>
      </c>
      <c r="D6" s="7">
        <v>1</v>
      </c>
      <c r="E6" s="7">
        <v>1</v>
      </c>
      <c r="F6" s="7">
        <v>1</v>
      </c>
      <c r="G6" s="7">
        <v>1</v>
      </c>
      <c r="H6" s="7">
        <v>1</v>
      </c>
      <c r="I6" s="7">
        <v>1</v>
      </c>
      <c r="J6" s="7">
        <v>1</v>
      </c>
      <c r="K6" s="7">
        <v>1</v>
      </c>
      <c r="L6" s="7">
        <v>1</v>
      </c>
      <c r="M6" s="7">
        <v>1</v>
      </c>
      <c r="N6" s="7">
        <v>1</v>
      </c>
      <c r="O6" s="7">
        <v>1</v>
      </c>
      <c r="P6" s="7">
        <v>0</v>
      </c>
      <c r="Q6" s="2">
        <f t="array" ref="Q6">SUM(C6:P6)</f>
        <v>13</v>
      </c>
      <c r="R6" s="2">
        <f t="array" ref="R6">Q6/$P$2</f>
        <v>0.9285714285714286</v>
      </c>
      <c r="S6" s="2">
        <f t="array" ref="S6">1-R6</f>
        <v>7.1428571428571397E-2</v>
      </c>
      <c r="T6" s="2">
        <f t="array" ref="T6">LN(R6/S6)</f>
        <v>2.5649493574615372</v>
      </c>
      <c r="U6" s="2">
        <f t="array" ref="U6">T6^2</f>
        <v>6.5789652063423523</v>
      </c>
      <c r="V6" s="2">
        <f t="array" ref="V6">$C$41*T6+$F$39</f>
        <v>5.5108614914994263</v>
      </c>
      <c r="W6" s="2">
        <f t="array" ref="W6">$C$41/SQRT($P$2*R6*S6)</f>
        <v>1.7034947291578022</v>
      </c>
    </row>
    <row r="7" spans="1:23" x14ac:dyDescent="0.25">
      <c r="A7" s="78"/>
      <c r="B7" s="46">
        <v>5</v>
      </c>
      <c r="C7" s="7">
        <v>1</v>
      </c>
      <c r="D7" s="7">
        <v>1</v>
      </c>
      <c r="E7" s="7">
        <v>1</v>
      </c>
      <c r="F7" s="7">
        <v>1</v>
      </c>
      <c r="G7" s="7">
        <v>1</v>
      </c>
      <c r="H7" s="7">
        <v>1</v>
      </c>
      <c r="I7" s="7">
        <v>1</v>
      </c>
      <c r="J7" s="7">
        <v>1</v>
      </c>
      <c r="K7" s="7">
        <v>0</v>
      </c>
      <c r="L7" s="7">
        <v>1</v>
      </c>
      <c r="M7" s="7">
        <v>1</v>
      </c>
      <c r="N7" s="7">
        <v>1</v>
      </c>
      <c r="O7" s="7">
        <v>1</v>
      </c>
      <c r="P7" s="7">
        <v>0</v>
      </c>
      <c r="Q7" s="2">
        <f t="array" ref="Q7">SUM(C7:P7)</f>
        <v>12</v>
      </c>
      <c r="R7" s="2">
        <f t="array" ref="R7">Q7/$P$2</f>
        <v>0.8571428571428571</v>
      </c>
      <c r="S7" s="2">
        <f t="array" ref="S7">1-R7</f>
        <v>0.1428571428571429</v>
      </c>
      <c r="T7" s="2">
        <f t="array" ref="T7">LN(R7/S7)</f>
        <v>1.7917594692280545</v>
      </c>
      <c r="U7" s="2">
        <f t="array" ref="U7">T7^2</f>
        <v>3.2104019955683998</v>
      </c>
      <c r="V7" s="2">
        <f t="array" ref="V7">$C$41*T7+$F$39</f>
        <v>4.2416481805210555</v>
      </c>
      <c r="W7" s="2">
        <f t="array" ref="W7">$C$41/SQRT($P$2*R7*S7)</f>
        <v>1.2537381737476356</v>
      </c>
    </row>
    <row r="8" spans="1:23" x14ac:dyDescent="0.25">
      <c r="A8" s="78"/>
      <c r="B8" s="44">
        <v>6</v>
      </c>
      <c r="C8" s="7">
        <v>1</v>
      </c>
      <c r="D8" s="7">
        <v>1</v>
      </c>
      <c r="E8" s="7">
        <v>1</v>
      </c>
      <c r="F8" s="7">
        <v>1</v>
      </c>
      <c r="G8" s="7">
        <v>1</v>
      </c>
      <c r="H8" s="7">
        <v>1</v>
      </c>
      <c r="I8" s="7">
        <v>1</v>
      </c>
      <c r="J8" s="7">
        <v>1</v>
      </c>
      <c r="K8" s="7">
        <v>1</v>
      </c>
      <c r="L8" s="7">
        <v>0</v>
      </c>
      <c r="M8" s="7">
        <v>1</v>
      </c>
      <c r="N8" s="7">
        <v>1</v>
      </c>
      <c r="O8" s="7">
        <v>0</v>
      </c>
      <c r="P8" s="7">
        <v>0</v>
      </c>
      <c r="Q8" s="2">
        <f t="array" ref="Q8">SUM(C8:P8)</f>
        <v>11</v>
      </c>
      <c r="R8" s="2">
        <f t="array" ref="R8">Q8/$P$2</f>
        <v>0.7857142857142857</v>
      </c>
      <c r="S8" s="2">
        <f t="array" ref="S8">1-R8</f>
        <v>0.2142857142857143</v>
      </c>
      <c r="T8" s="2">
        <f t="array" ref="T8">LN(R8/S8)</f>
        <v>1.2992829841302609</v>
      </c>
      <c r="U8" s="2">
        <f t="array" ref="U8">T8^2</f>
        <v>1.6881362728504357</v>
      </c>
      <c r="V8" s="2">
        <f t="array" ref="V8">$C$41*T8+$F$39</f>
        <v>3.4332339478180915</v>
      </c>
      <c r="W8" s="2">
        <f t="array" ref="W8">$C$41/SQRT($P$2*R8*S8)</f>
        <v>1.0691915070614828</v>
      </c>
    </row>
    <row r="9" spans="1:23" x14ac:dyDescent="0.25">
      <c r="A9" s="78"/>
      <c r="B9" s="45">
        <v>7</v>
      </c>
      <c r="C9" s="7">
        <v>1</v>
      </c>
      <c r="D9" s="7">
        <v>1</v>
      </c>
      <c r="E9" s="7">
        <v>1</v>
      </c>
      <c r="F9" s="7">
        <v>1</v>
      </c>
      <c r="G9" s="7">
        <v>1</v>
      </c>
      <c r="H9" s="7">
        <v>1</v>
      </c>
      <c r="I9" s="7">
        <v>1</v>
      </c>
      <c r="J9" s="7">
        <v>1</v>
      </c>
      <c r="K9" s="7">
        <v>1</v>
      </c>
      <c r="L9" s="7">
        <v>1</v>
      </c>
      <c r="M9" s="7">
        <v>1</v>
      </c>
      <c r="N9" s="7">
        <v>0</v>
      </c>
      <c r="O9" s="7">
        <v>0</v>
      </c>
      <c r="P9" s="7">
        <v>0</v>
      </c>
      <c r="Q9" s="2">
        <f t="array" ref="Q9">SUM(C9:P9)</f>
        <v>11</v>
      </c>
      <c r="R9" s="2">
        <f t="array" ref="R9">Q9/$P$2</f>
        <v>0.7857142857142857</v>
      </c>
      <c r="S9" s="2">
        <f t="array" ref="S9">1-R9</f>
        <v>0.2142857142857143</v>
      </c>
      <c r="T9" s="2">
        <f t="array" ref="T9">LN(R9/S9)</f>
        <v>1.2992829841302609</v>
      </c>
      <c r="U9" s="2">
        <f t="array" ref="U9">T9^2</f>
        <v>1.6881362728504357</v>
      </c>
      <c r="V9" s="2">
        <f t="array" ref="V9">$C$41*T9+$F$39</f>
        <v>3.4332339478180915</v>
      </c>
      <c r="W9" s="2">
        <f t="array" ref="W9">$C$41/SQRT($P$2*R9*S9)</f>
        <v>1.0691915070614828</v>
      </c>
    </row>
    <row r="10" spans="1:23" x14ac:dyDescent="0.25">
      <c r="A10" s="78"/>
      <c r="B10" s="46">
        <v>8</v>
      </c>
      <c r="C10" s="7">
        <v>1</v>
      </c>
      <c r="D10" s="7">
        <v>1</v>
      </c>
      <c r="E10" s="7">
        <v>1</v>
      </c>
      <c r="F10" s="7">
        <v>1</v>
      </c>
      <c r="G10" s="7">
        <v>1</v>
      </c>
      <c r="H10" s="7">
        <v>1</v>
      </c>
      <c r="I10" s="7">
        <v>1</v>
      </c>
      <c r="J10" s="7">
        <v>1</v>
      </c>
      <c r="K10" s="7">
        <v>1</v>
      </c>
      <c r="L10" s="7">
        <v>1</v>
      </c>
      <c r="M10" s="7">
        <v>1</v>
      </c>
      <c r="N10" s="7">
        <v>0</v>
      </c>
      <c r="O10" s="7">
        <v>0</v>
      </c>
      <c r="P10" s="7">
        <v>0</v>
      </c>
      <c r="Q10" s="2">
        <f t="array" ref="Q10">SUM(C10:P10)</f>
        <v>11</v>
      </c>
      <c r="R10" s="2">
        <f t="array" ref="R10">Q10/$P$2</f>
        <v>0.7857142857142857</v>
      </c>
      <c r="S10" s="2">
        <f t="array" ref="S10">1-R10</f>
        <v>0.2142857142857143</v>
      </c>
      <c r="T10" s="2">
        <f t="array" ref="T10">LN(R10/S10)</f>
        <v>1.2992829841302609</v>
      </c>
      <c r="U10" s="2">
        <f t="array" ref="U10">T10^2</f>
        <v>1.6881362728504357</v>
      </c>
      <c r="V10" s="2">
        <f t="array" ref="V10">$C$41*T10+$F$39</f>
        <v>3.4332339478180915</v>
      </c>
      <c r="W10" s="2">
        <f t="array" ref="W10">$C$41/SQRT($P$2*R10*S10)</f>
        <v>1.0691915070614828</v>
      </c>
    </row>
    <row r="11" spans="1:23" x14ac:dyDescent="0.25">
      <c r="A11" s="78"/>
      <c r="B11" s="44">
        <v>9</v>
      </c>
      <c r="C11" s="7">
        <v>1</v>
      </c>
      <c r="D11" s="7">
        <v>1</v>
      </c>
      <c r="E11" s="7">
        <v>1</v>
      </c>
      <c r="F11" s="7">
        <v>1</v>
      </c>
      <c r="G11" s="7">
        <v>1</v>
      </c>
      <c r="H11" s="7">
        <v>1</v>
      </c>
      <c r="I11" s="7">
        <v>1</v>
      </c>
      <c r="J11" s="7">
        <v>1</v>
      </c>
      <c r="K11" s="7">
        <v>0</v>
      </c>
      <c r="L11" s="7">
        <v>1</v>
      </c>
      <c r="M11" s="7">
        <v>1</v>
      </c>
      <c r="N11" s="7">
        <v>0</v>
      </c>
      <c r="O11" s="7">
        <v>0</v>
      </c>
      <c r="P11" s="7">
        <v>0</v>
      </c>
      <c r="Q11" s="2">
        <f t="array" ref="Q11">SUM(C11:P11)</f>
        <v>10</v>
      </c>
      <c r="R11" s="2">
        <f t="array" ref="R11">Q11/$P$2</f>
        <v>0.7142857142857143</v>
      </c>
      <c r="S11" s="2">
        <f t="array" ref="S11">1-R11</f>
        <v>0.2857142857142857</v>
      </c>
      <c r="T11" s="2">
        <f t="array" ref="T11">LN(R11/S11)</f>
        <v>0.91629073187415511</v>
      </c>
      <c r="U11" s="2">
        <f t="array" ref="U11">T11^2</f>
        <v>0.83958870531847485</v>
      </c>
      <c r="V11" s="2">
        <f t="array" ref="V11">$C$41*T11+$F$39</f>
        <v>2.8045412140374779</v>
      </c>
      <c r="W11" s="2">
        <f t="array" ref="W11">$C$41/SQRT($P$2*R11*S11)</f>
        <v>0.97114141348581873</v>
      </c>
    </row>
    <row r="12" spans="1:23" x14ac:dyDescent="0.25">
      <c r="A12" s="78"/>
      <c r="B12" s="45">
        <v>10</v>
      </c>
      <c r="C12" s="7">
        <v>1</v>
      </c>
      <c r="D12" s="7">
        <v>1</v>
      </c>
      <c r="E12" s="7">
        <v>1</v>
      </c>
      <c r="F12" s="7">
        <v>1</v>
      </c>
      <c r="G12" s="7">
        <v>0</v>
      </c>
      <c r="H12" s="7">
        <v>1</v>
      </c>
      <c r="I12" s="7">
        <v>1</v>
      </c>
      <c r="J12" s="7">
        <v>1</v>
      </c>
      <c r="K12" s="7">
        <v>1</v>
      </c>
      <c r="L12" s="7">
        <v>0</v>
      </c>
      <c r="M12" s="7">
        <v>1</v>
      </c>
      <c r="N12" s="7">
        <v>0</v>
      </c>
      <c r="O12" s="7">
        <v>0</v>
      </c>
      <c r="P12" s="7">
        <v>1</v>
      </c>
      <c r="Q12" s="2">
        <f t="array" ref="Q12">SUM(C12:P12)</f>
        <v>10</v>
      </c>
      <c r="R12" s="2">
        <f t="array" ref="R12">Q12/$P$2</f>
        <v>0.7142857142857143</v>
      </c>
      <c r="S12" s="2">
        <f t="array" ref="S12">1-R12</f>
        <v>0.2857142857142857</v>
      </c>
      <c r="T12" s="2">
        <f t="array" ref="T12">LN(R12/S12)</f>
        <v>0.91629073187415511</v>
      </c>
      <c r="U12" s="2">
        <f t="array" ref="U12">T12^2</f>
        <v>0.83958870531847485</v>
      </c>
      <c r="V12" s="2">
        <f t="array" ref="V12">$C$41*T12+$F$39</f>
        <v>2.8045412140374779</v>
      </c>
      <c r="W12" s="2">
        <f t="array" ref="W12">$C$41/SQRT($P$2*R12*S12)</f>
        <v>0.97114141348581873</v>
      </c>
    </row>
    <row r="13" spans="1:23" x14ac:dyDescent="0.25">
      <c r="A13" s="78"/>
      <c r="B13" s="46">
        <v>11</v>
      </c>
      <c r="C13" s="7">
        <v>1</v>
      </c>
      <c r="D13" s="7">
        <v>1</v>
      </c>
      <c r="E13" s="7">
        <v>1</v>
      </c>
      <c r="F13" s="7">
        <v>1</v>
      </c>
      <c r="G13" s="7">
        <v>1</v>
      </c>
      <c r="H13" s="7">
        <v>1</v>
      </c>
      <c r="I13" s="7">
        <v>1</v>
      </c>
      <c r="J13" s="7">
        <v>1</v>
      </c>
      <c r="K13" s="7">
        <v>1</v>
      </c>
      <c r="L13" s="7">
        <v>1</v>
      </c>
      <c r="M13" s="7">
        <v>0</v>
      </c>
      <c r="N13" s="7">
        <v>0</v>
      </c>
      <c r="O13" s="7">
        <v>0</v>
      </c>
      <c r="P13" s="7">
        <v>0</v>
      </c>
      <c r="Q13" s="2">
        <f t="array" ref="Q13">SUM(C13:P13)</f>
        <v>10</v>
      </c>
      <c r="R13" s="2">
        <f t="array" ref="R13">Q13/$P$2</f>
        <v>0.7142857142857143</v>
      </c>
      <c r="S13" s="2">
        <f t="array" ref="S13">1-R13</f>
        <v>0.2857142857142857</v>
      </c>
      <c r="T13" s="2">
        <f t="array" ref="T13">LN(R13/S13)</f>
        <v>0.91629073187415511</v>
      </c>
      <c r="U13" s="2">
        <f t="array" ref="U13">T13^2</f>
        <v>0.83958870531847485</v>
      </c>
      <c r="V13" s="2">
        <f t="array" ref="V13">$C$41*T13+$F$39</f>
        <v>2.8045412140374779</v>
      </c>
      <c r="W13" s="2">
        <f t="array" ref="W13">$C$41/SQRT($P$2*R13*S13)</f>
        <v>0.97114141348581873</v>
      </c>
    </row>
    <row r="14" spans="1:23" x14ac:dyDescent="0.25">
      <c r="A14" s="78"/>
      <c r="B14" s="44">
        <v>12</v>
      </c>
      <c r="C14" s="7">
        <v>1</v>
      </c>
      <c r="D14" s="7">
        <v>1</v>
      </c>
      <c r="E14" s="7">
        <v>1</v>
      </c>
      <c r="F14" s="7">
        <v>1</v>
      </c>
      <c r="G14" s="7">
        <v>1</v>
      </c>
      <c r="H14" s="7">
        <v>1</v>
      </c>
      <c r="I14" s="7">
        <v>0</v>
      </c>
      <c r="J14" s="7">
        <v>1</v>
      </c>
      <c r="K14" s="7">
        <v>1</v>
      </c>
      <c r="L14" s="7">
        <v>1</v>
      </c>
      <c r="M14" s="7">
        <v>1</v>
      </c>
      <c r="N14" s="7">
        <v>0</v>
      </c>
      <c r="O14" s="7">
        <v>0</v>
      </c>
      <c r="P14" s="7">
        <v>0</v>
      </c>
      <c r="Q14" s="2">
        <f t="array" ref="Q14">SUM(C14:P14)</f>
        <v>10</v>
      </c>
      <c r="R14" s="2">
        <f t="array" ref="R14">Q14/$P$2</f>
        <v>0.7142857142857143</v>
      </c>
      <c r="S14" s="2">
        <f t="array" ref="S14">1-R14</f>
        <v>0.2857142857142857</v>
      </c>
      <c r="T14" s="2">
        <f t="array" ref="T14">LN(R14/S14)</f>
        <v>0.91629073187415511</v>
      </c>
      <c r="U14" s="2">
        <f t="array" ref="U14">T14^2</f>
        <v>0.83958870531847485</v>
      </c>
      <c r="V14" s="2">
        <f t="array" ref="V14">$C$41*T14+$F$39</f>
        <v>2.8045412140374779</v>
      </c>
      <c r="W14" s="2">
        <f t="array" ref="W14">$C$41/SQRT($P$2*R14*S14)</f>
        <v>0.97114141348581873</v>
      </c>
    </row>
    <row r="15" spans="1:23" x14ac:dyDescent="0.25">
      <c r="A15" s="78"/>
      <c r="B15" s="45">
        <v>13</v>
      </c>
      <c r="C15" s="7">
        <v>1</v>
      </c>
      <c r="D15" s="7">
        <v>1</v>
      </c>
      <c r="E15" s="7">
        <v>1</v>
      </c>
      <c r="F15" s="7">
        <v>1</v>
      </c>
      <c r="G15" s="7">
        <v>1</v>
      </c>
      <c r="H15" s="7">
        <v>1</v>
      </c>
      <c r="I15" s="7">
        <v>1</v>
      </c>
      <c r="J15" s="7">
        <v>1</v>
      </c>
      <c r="K15" s="7">
        <v>1</v>
      </c>
      <c r="L15" s="7">
        <v>1</v>
      </c>
      <c r="M15" s="7">
        <v>0</v>
      </c>
      <c r="N15" s="7">
        <v>0</v>
      </c>
      <c r="O15" s="7">
        <v>0</v>
      </c>
      <c r="P15" s="7">
        <v>0</v>
      </c>
      <c r="Q15" s="2">
        <f t="array" ref="Q15">SUM(C15:P15)</f>
        <v>10</v>
      </c>
      <c r="R15" s="2">
        <f t="array" ref="R15">Q15/$P$2</f>
        <v>0.7142857142857143</v>
      </c>
      <c r="S15" s="2">
        <f t="array" ref="S15">1-R15</f>
        <v>0.2857142857142857</v>
      </c>
      <c r="T15" s="2">
        <f t="array" ref="T15">LN(R15/S15)</f>
        <v>0.91629073187415511</v>
      </c>
      <c r="U15" s="2">
        <f t="array" ref="U15">T15^2</f>
        <v>0.83958870531847485</v>
      </c>
      <c r="V15" s="2">
        <f t="array" ref="V15">$C$41*T15+$F$39</f>
        <v>2.8045412140374779</v>
      </c>
      <c r="W15" s="2">
        <f t="array" ref="W15">$C$41/SQRT($P$2*R15*S15)</f>
        <v>0.97114141348581873</v>
      </c>
    </row>
    <row r="16" spans="1:23" x14ac:dyDescent="0.25">
      <c r="A16" s="78"/>
      <c r="B16" s="46">
        <v>14</v>
      </c>
      <c r="C16" s="7">
        <v>1</v>
      </c>
      <c r="D16" s="7">
        <v>1</v>
      </c>
      <c r="E16" s="7">
        <v>1</v>
      </c>
      <c r="F16" s="7">
        <v>1</v>
      </c>
      <c r="G16" s="7">
        <v>1</v>
      </c>
      <c r="H16" s="7">
        <v>1</v>
      </c>
      <c r="I16" s="7">
        <v>1</v>
      </c>
      <c r="J16" s="7">
        <v>1</v>
      </c>
      <c r="K16" s="7">
        <v>1</v>
      </c>
      <c r="L16" s="7">
        <v>1</v>
      </c>
      <c r="M16" s="7">
        <v>0</v>
      </c>
      <c r="N16" s="7">
        <v>0</v>
      </c>
      <c r="O16" s="7">
        <v>0</v>
      </c>
      <c r="P16" s="7">
        <v>0</v>
      </c>
      <c r="Q16" s="2">
        <f t="array" ref="Q16">SUM(C16:P16)</f>
        <v>10</v>
      </c>
      <c r="R16" s="2">
        <f t="array" ref="R16">Q16/$P$2</f>
        <v>0.7142857142857143</v>
      </c>
      <c r="S16" s="2">
        <f t="array" ref="S16">1-R16</f>
        <v>0.2857142857142857</v>
      </c>
      <c r="T16" s="2">
        <f t="array" ref="T16">LN(R16/S16)</f>
        <v>0.91629073187415511</v>
      </c>
      <c r="U16" s="2">
        <f t="array" ref="U16">T16^2</f>
        <v>0.83958870531847485</v>
      </c>
      <c r="V16" s="2">
        <f t="array" ref="V16">$C$41*T16+$F$39</f>
        <v>2.8045412140374779</v>
      </c>
      <c r="W16" s="2">
        <f t="array" ref="W16">$C$41/SQRT($P$2*R16*S16)</f>
        <v>0.97114141348581873</v>
      </c>
    </row>
    <row r="17" spans="1:23" x14ac:dyDescent="0.25">
      <c r="A17" s="78"/>
      <c r="B17" s="44">
        <v>15</v>
      </c>
      <c r="C17" s="7">
        <v>1</v>
      </c>
      <c r="D17" s="7">
        <v>1</v>
      </c>
      <c r="E17" s="7">
        <v>1</v>
      </c>
      <c r="F17" s="7">
        <v>1</v>
      </c>
      <c r="G17" s="7">
        <v>1</v>
      </c>
      <c r="H17" s="7">
        <v>1</v>
      </c>
      <c r="I17" s="7">
        <v>1</v>
      </c>
      <c r="J17" s="7">
        <v>1</v>
      </c>
      <c r="K17" s="7">
        <v>1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2">
        <f t="array" ref="Q17">SUM(C17:P17)</f>
        <v>9</v>
      </c>
      <c r="R17" s="2">
        <f t="array" ref="R17">Q17/$P$2</f>
        <v>0.6428571428571429</v>
      </c>
      <c r="S17" s="2">
        <f t="array" ref="S17">1-R17</f>
        <v>0.3571428571428571</v>
      </c>
      <c r="T17" s="2">
        <f t="array" ref="T17">LN(R17/S17)</f>
        <v>0.58778666490211917</v>
      </c>
      <c r="U17" s="2">
        <f t="array" ref="U17">T17^2</f>
        <v>0.34549316343675612</v>
      </c>
      <c r="V17" s="2">
        <f t="array" ref="V17">$C$41*T17+$F$39</f>
        <v>2.2652923944958374</v>
      </c>
      <c r="W17" s="2">
        <f t="array" ref="W17">$C$41/SQRT($P$2*R17*S17)</f>
        <v>0.91560090528921512</v>
      </c>
    </row>
    <row r="18" spans="1:23" x14ac:dyDescent="0.25">
      <c r="A18" s="78"/>
      <c r="B18" s="45">
        <v>16</v>
      </c>
      <c r="C18" s="7">
        <v>1</v>
      </c>
      <c r="D18" s="7">
        <v>1</v>
      </c>
      <c r="E18" s="7">
        <v>1</v>
      </c>
      <c r="F18" s="7">
        <v>1</v>
      </c>
      <c r="G18" s="7">
        <v>1</v>
      </c>
      <c r="H18" s="7">
        <v>1</v>
      </c>
      <c r="I18" s="7">
        <v>0</v>
      </c>
      <c r="J18" s="7">
        <v>0</v>
      </c>
      <c r="K18" s="7">
        <v>1</v>
      </c>
      <c r="L18" s="7">
        <v>1</v>
      </c>
      <c r="M18" s="7">
        <v>1</v>
      </c>
      <c r="N18" s="7">
        <v>0</v>
      </c>
      <c r="O18" s="7">
        <v>0</v>
      </c>
      <c r="P18" s="7">
        <v>0</v>
      </c>
      <c r="Q18" s="2">
        <f t="array" ref="Q18">SUM(C18:P18)</f>
        <v>9</v>
      </c>
      <c r="R18" s="2">
        <f t="array" ref="R18">Q18/$P$2</f>
        <v>0.6428571428571429</v>
      </c>
      <c r="S18" s="2">
        <f t="array" ref="S18">1-R18</f>
        <v>0.3571428571428571</v>
      </c>
      <c r="T18" s="2">
        <f t="array" ref="T18">LN(R18/S18)</f>
        <v>0.58778666490211917</v>
      </c>
      <c r="U18" s="2">
        <f t="array" ref="U18">T18^2</f>
        <v>0.34549316343675612</v>
      </c>
      <c r="V18" s="2">
        <f t="array" ref="V18">$C$41*T18+$F$39</f>
        <v>2.2652923944958374</v>
      </c>
      <c r="W18" s="2">
        <f t="array" ref="W18">$C$41/SQRT($P$2*R18*S18)</f>
        <v>0.91560090528921512</v>
      </c>
    </row>
    <row r="19" spans="1:23" x14ac:dyDescent="0.25">
      <c r="A19" s="78"/>
      <c r="B19" s="46">
        <v>17</v>
      </c>
      <c r="C19" s="7">
        <v>1</v>
      </c>
      <c r="D19" s="7">
        <v>1</v>
      </c>
      <c r="E19" s="7">
        <v>1</v>
      </c>
      <c r="F19" s="7">
        <v>1</v>
      </c>
      <c r="G19" s="7">
        <v>1</v>
      </c>
      <c r="H19" s="7">
        <v>1</v>
      </c>
      <c r="I19" s="7">
        <v>1</v>
      </c>
      <c r="J19" s="7">
        <v>1</v>
      </c>
      <c r="K19" s="7">
        <v>1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2">
        <f t="array" ref="Q19">SUM(C19:P19)</f>
        <v>9</v>
      </c>
      <c r="R19" s="2">
        <f t="array" ref="R19">Q19/$P$2</f>
        <v>0.6428571428571429</v>
      </c>
      <c r="S19" s="2">
        <f t="array" ref="S19">1-R19</f>
        <v>0.3571428571428571</v>
      </c>
      <c r="T19" s="2">
        <f t="array" ref="T19">LN(R19/S19)</f>
        <v>0.58778666490211917</v>
      </c>
      <c r="U19" s="2">
        <f t="array" ref="U19">T19^2</f>
        <v>0.34549316343675612</v>
      </c>
      <c r="V19" s="2">
        <f t="array" ref="V19">$C$41*T19+$F$39</f>
        <v>2.2652923944958374</v>
      </c>
      <c r="W19" s="2">
        <f t="array" ref="W19">$C$41/SQRT($P$2*R19*S19)</f>
        <v>0.91560090528921512</v>
      </c>
    </row>
    <row r="20" spans="1:23" x14ac:dyDescent="0.25">
      <c r="A20" s="78"/>
      <c r="B20" s="44">
        <v>18</v>
      </c>
      <c r="C20" s="7">
        <v>1</v>
      </c>
      <c r="D20" s="7">
        <v>0</v>
      </c>
      <c r="E20" s="7">
        <v>1</v>
      </c>
      <c r="F20" s="7">
        <v>1</v>
      </c>
      <c r="G20" s="7">
        <v>1</v>
      </c>
      <c r="H20" s="7">
        <v>1</v>
      </c>
      <c r="I20" s="7">
        <v>1</v>
      </c>
      <c r="J20" s="7">
        <v>0</v>
      </c>
      <c r="K20" s="7">
        <v>1</v>
      </c>
      <c r="L20" s="7">
        <v>1</v>
      </c>
      <c r="M20" s="7">
        <v>0</v>
      </c>
      <c r="N20" s="7">
        <v>0</v>
      </c>
      <c r="O20" s="7">
        <v>0</v>
      </c>
      <c r="P20" s="7">
        <v>0</v>
      </c>
      <c r="Q20" s="2">
        <f t="array" ref="Q20">SUM(C20:P20)</f>
        <v>8</v>
      </c>
      <c r="R20" s="2">
        <f t="array" ref="R20">Q20/$P$2</f>
        <v>0.5714285714285714</v>
      </c>
      <c r="S20" s="2">
        <f t="array" ref="S20">1-R20</f>
        <v>0.4285714285714286</v>
      </c>
      <c r="T20" s="2">
        <f t="array" ref="T20">LN(R20/S20)</f>
        <v>0.28768207245178085</v>
      </c>
      <c r="U20" s="2">
        <f t="array" ref="U20">T20^2</f>
        <v>8.2760974810151683E-2</v>
      </c>
      <c r="V20" s="2">
        <f t="array" ref="V20">$C$41*T20+$F$39</f>
        <v>1.7726621244674123</v>
      </c>
      <c r="W20" s="2">
        <f t="array" ref="W20">$C$41/SQRT($P$2*R20*S20)</f>
        <v>0.88652676448939105</v>
      </c>
    </row>
    <row r="21" spans="1:23" x14ac:dyDescent="0.25">
      <c r="A21" s="78"/>
      <c r="B21" s="45">
        <v>19</v>
      </c>
      <c r="C21" s="7">
        <v>1</v>
      </c>
      <c r="D21" s="7">
        <v>1</v>
      </c>
      <c r="E21" s="7">
        <v>1</v>
      </c>
      <c r="F21" s="7">
        <v>1</v>
      </c>
      <c r="G21" s="7">
        <v>1</v>
      </c>
      <c r="H21" s="7">
        <v>1</v>
      </c>
      <c r="I21" s="7">
        <v>1</v>
      </c>
      <c r="J21" s="7">
        <v>1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2">
        <f t="array" ref="Q21">SUM(C21:P21)</f>
        <v>8</v>
      </c>
      <c r="R21" s="2">
        <f t="array" ref="R21">Q21/$P$2</f>
        <v>0.5714285714285714</v>
      </c>
      <c r="S21" s="2">
        <f t="array" ref="S21">1-R21</f>
        <v>0.4285714285714286</v>
      </c>
      <c r="T21" s="2">
        <f t="array" ref="T21">LN(R21/S21)</f>
        <v>0.28768207245178085</v>
      </c>
      <c r="U21" s="2">
        <f t="array" ref="U21">T21^2</f>
        <v>8.2760974810151683E-2</v>
      </c>
      <c r="V21" s="2">
        <f t="array" ref="V21">$C$41*T21+$F$39</f>
        <v>1.7726621244674123</v>
      </c>
      <c r="W21" s="2">
        <f t="array" ref="W21">$C$41/SQRT($P$2*R21*S21)</f>
        <v>0.88652676448939105</v>
      </c>
    </row>
    <row r="22" spans="1:23" x14ac:dyDescent="0.25">
      <c r="A22" s="78"/>
      <c r="B22" s="46">
        <v>20</v>
      </c>
      <c r="C22" s="7">
        <v>1</v>
      </c>
      <c r="D22" s="7">
        <v>1</v>
      </c>
      <c r="E22" s="7">
        <v>1</v>
      </c>
      <c r="F22" s="7">
        <v>1</v>
      </c>
      <c r="G22" s="7">
        <v>1</v>
      </c>
      <c r="H22" s="7">
        <v>1</v>
      </c>
      <c r="I22" s="7">
        <v>1</v>
      </c>
      <c r="J22" s="7">
        <v>0</v>
      </c>
      <c r="K22" s="7">
        <v>1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2">
        <f t="array" ref="Q22">SUM(C22:P22)</f>
        <v>8</v>
      </c>
      <c r="R22" s="2">
        <f t="array" ref="R22">Q22/$P$2</f>
        <v>0.5714285714285714</v>
      </c>
      <c r="S22" s="2">
        <f t="array" ref="S22">1-R22</f>
        <v>0.4285714285714286</v>
      </c>
      <c r="T22" s="2">
        <f t="array" ref="T22">LN(R22/S22)</f>
        <v>0.28768207245178085</v>
      </c>
      <c r="U22" s="2">
        <f t="array" ref="U22">T22^2</f>
        <v>8.2760974810151683E-2</v>
      </c>
      <c r="V22" s="2">
        <f t="array" ref="V22">$C$41*T22+$F$39</f>
        <v>1.7726621244674123</v>
      </c>
      <c r="W22" s="2">
        <f t="array" ref="W22">$C$41/SQRT($P$2*R22*S22)</f>
        <v>0.88652676448939105</v>
      </c>
    </row>
    <row r="23" spans="1:23" x14ac:dyDescent="0.25">
      <c r="A23" s="78"/>
      <c r="B23" s="44">
        <v>21</v>
      </c>
      <c r="C23" s="7">
        <v>1</v>
      </c>
      <c r="D23" s="7">
        <v>1</v>
      </c>
      <c r="E23" s="7">
        <v>1</v>
      </c>
      <c r="F23" s="7">
        <v>1</v>
      </c>
      <c r="G23" s="7">
        <v>1</v>
      </c>
      <c r="H23" s="7">
        <v>1</v>
      </c>
      <c r="I23" s="7">
        <v>1</v>
      </c>
      <c r="J23" s="7">
        <v>0</v>
      </c>
      <c r="K23" s="7">
        <v>0</v>
      </c>
      <c r="L23" s="7">
        <v>1</v>
      </c>
      <c r="M23" s="7">
        <v>0</v>
      </c>
      <c r="N23" s="7">
        <v>0</v>
      </c>
      <c r="O23" s="7">
        <v>0</v>
      </c>
      <c r="P23" s="7">
        <v>0</v>
      </c>
      <c r="Q23" s="2">
        <f t="array" ref="Q23">SUM(C23:P23)</f>
        <v>8</v>
      </c>
      <c r="R23" s="2">
        <f t="array" ref="R23">Q23/$P$2</f>
        <v>0.5714285714285714</v>
      </c>
      <c r="S23" s="2">
        <f t="array" ref="S23">1-R23</f>
        <v>0.4285714285714286</v>
      </c>
      <c r="T23" s="2">
        <f t="array" ref="T23">LN(R23/S23)</f>
        <v>0.28768207245178085</v>
      </c>
      <c r="U23" s="2">
        <f t="array" ref="U23">T23^2</f>
        <v>8.2760974810151683E-2</v>
      </c>
      <c r="V23" s="2">
        <f t="array" ref="V23">$C$41*T23+$F$39</f>
        <v>1.7726621244674123</v>
      </c>
      <c r="W23" s="2">
        <f t="array" ref="W23">$C$41/SQRT($P$2*R23*S23)</f>
        <v>0.88652676448939105</v>
      </c>
    </row>
    <row r="24" spans="1:23" x14ac:dyDescent="0.25">
      <c r="A24" s="78"/>
      <c r="B24" s="45">
        <v>22</v>
      </c>
      <c r="C24" s="7">
        <v>1</v>
      </c>
      <c r="D24" s="7">
        <v>1</v>
      </c>
      <c r="E24" s="7">
        <v>1</v>
      </c>
      <c r="F24" s="7">
        <v>1</v>
      </c>
      <c r="G24" s="7">
        <v>1</v>
      </c>
      <c r="H24" s="7">
        <v>0</v>
      </c>
      <c r="I24" s="7">
        <v>0</v>
      </c>
      <c r="J24" s="7">
        <v>1</v>
      </c>
      <c r="K24" s="7">
        <v>0</v>
      </c>
      <c r="L24" s="7">
        <v>1</v>
      </c>
      <c r="M24" s="7">
        <v>0</v>
      </c>
      <c r="N24" s="7">
        <v>0</v>
      </c>
      <c r="O24" s="7">
        <v>0</v>
      </c>
      <c r="P24" s="7">
        <v>0</v>
      </c>
      <c r="Q24" s="2">
        <f t="array" ref="Q24">SUM(C24:P24)</f>
        <v>7</v>
      </c>
      <c r="R24" s="2">
        <f t="array" ref="R24">Q24/$P$2</f>
        <v>0.5</v>
      </c>
      <c r="S24" s="2">
        <f t="array" ref="S24">1-R24</f>
        <v>0.5</v>
      </c>
      <c r="T24" s="2">
        <f t="array" ref="T24">LN(R24/S24)</f>
        <v>0</v>
      </c>
      <c r="U24" s="2">
        <f t="array" ref="U24">T24^2</f>
        <v>0</v>
      </c>
      <c r="V24" s="2">
        <f t="array" ref="V24">$C$41*T24+$F$39</f>
        <v>1.3004237762398358</v>
      </c>
      <c r="W24" s="2">
        <f t="array" ref="W24">$C$41/SQRT($P$2*R24*S24)</f>
        <v>0.87743394192301361</v>
      </c>
    </row>
    <row r="25" spans="1:23" x14ac:dyDescent="0.25">
      <c r="A25" s="78"/>
      <c r="B25" s="46">
        <v>23</v>
      </c>
      <c r="C25" s="7">
        <v>1</v>
      </c>
      <c r="D25" s="7">
        <v>1</v>
      </c>
      <c r="E25" s="7">
        <v>1</v>
      </c>
      <c r="F25" s="7">
        <v>1</v>
      </c>
      <c r="G25" s="7">
        <v>0</v>
      </c>
      <c r="H25" s="7">
        <v>0</v>
      </c>
      <c r="I25" s="7">
        <v>1</v>
      </c>
      <c r="J25" s="7">
        <v>1</v>
      </c>
      <c r="K25" s="7">
        <v>0</v>
      </c>
      <c r="L25" s="7">
        <v>1</v>
      </c>
      <c r="M25" s="7">
        <v>0</v>
      </c>
      <c r="N25" s="7">
        <v>0</v>
      </c>
      <c r="O25" s="7">
        <v>0</v>
      </c>
      <c r="P25" s="7">
        <v>0</v>
      </c>
      <c r="Q25" s="2">
        <f t="array" ref="Q25">SUM(C25:P25)</f>
        <v>7</v>
      </c>
      <c r="R25" s="2">
        <f t="array" ref="R25">Q25/$P$2</f>
        <v>0.5</v>
      </c>
      <c r="S25" s="2">
        <f t="array" ref="S25">1-R25</f>
        <v>0.5</v>
      </c>
      <c r="T25" s="2">
        <f t="array" ref="T25">LN(R25/S25)</f>
        <v>0</v>
      </c>
      <c r="U25" s="2">
        <f t="array" ref="U25">T25^2</f>
        <v>0</v>
      </c>
      <c r="V25" s="2">
        <f t="array" ref="V25">$C$41*T25+$F$39</f>
        <v>1.3004237762398358</v>
      </c>
      <c r="W25" s="2">
        <f t="array" ref="W25">$C$41/SQRT($P$2*R25*S25)</f>
        <v>0.87743394192301361</v>
      </c>
    </row>
    <row r="26" spans="1:23" x14ac:dyDescent="0.25">
      <c r="A26" s="78"/>
      <c r="B26" s="44">
        <v>24</v>
      </c>
      <c r="C26" s="7">
        <v>1</v>
      </c>
      <c r="D26" s="7">
        <v>1</v>
      </c>
      <c r="E26" s="7">
        <v>1</v>
      </c>
      <c r="F26" s="7">
        <v>1</v>
      </c>
      <c r="G26" s="7">
        <v>1</v>
      </c>
      <c r="H26" s="7">
        <v>1</v>
      </c>
      <c r="I26" s="7">
        <v>1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2">
        <f t="array" ref="Q26">SUM(C26:P26)</f>
        <v>7</v>
      </c>
      <c r="R26" s="2">
        <f t="array" ref="R26">Q26/$P$2</f>
        <v>0.5</v>
      </c>
      <c r="S26" s="2">
        <f t="array" ref="S26">1-R26</f>
        <v>0.5</v>
      </c>
      <c r="T26" s="2">
        <f t="array" ref="T26">LN(R26/S26)</f>
        <v>0</v>
      </c>
      <c r="U26" s="2">
        <f t="array" ref="U26">T26^2</f>
        <v>0</v>
      </c>
      <c r="V26" s="2">
        <f t="array" ref="V26">$C$41*T26+$F$39</f>
        <v>1.3004237762398358</v>
      </c>
      <c r="W26" s="2">
        <f t="array" ref="W26">$C$41/SQRT($P$2*R26*S26)</f>
        <v>0.87743394192301361</v>
      </c>
    </row>
    <row r="27" spans="1:23" x14ac:dyDescent="0.25">
      <c r="A27" s="78"/>
      <c r="B27" s="45">
        <v>25</v>
      </c>
      <c r="C27" s="7">
        <v>0</v>
      </c>
      <c r="D27" s="7">
        <v>1</v>
      </c>
      <c r="E27" s="7">
        <v>0</v>
      </c>
      <c r="F27" s="7">
        <v>1</v>
      </c>
      <c r="G27" s="7">
        <v>1</v>
      </c>
      <c r="H27" s="7">
        <v>1</v>
      </c>
      <c r="I27" s="7">
        <v>1</v>
      </c>
      <c r="J27" s="7">
        <v>1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2">
        <f t="array" ref="Q27">SUM(C27:P27)</f>
        <v>6</v>
      </c>
      <c r="R27" s="2">
        <f t="array" ref="R27">Q27/$P$2</f>
        <v>0.42857142857142855</v>
      </c>
      <c r="S27" s="2">
        <f t="array" ref="S27">1-R27</f>
        <v>0.5714285714285714</v>
      </c>
      <c r="T27" s="2">
        <f t="array" ref="T27">LN(R27/S27)</f>
        <v>-0.2876820724517809</v>
      </c>
      <c r="U27" s="2">
        <f t="array" ref="U27">T27^2</f>
        <v>8.2760974810151711E-2</v>
      </c>
      <c r="V27" s="2">
        <f t="array" ref="V27">$C$41*T27+$F$39</f>
        <v>0.82818542801225925</v>
      </c>
      <c r="W27" s="2">
        <f t="array" ref="W27">$C$41/SQRT($P$2*R27*S27)</f>
        <v>0.88652676448939116</v>
      </c>
    </row>
    <row r="28" spans="1:23" x14ac:dyDescent="0.25">
      <c r="A28" s="79"/>
      <c r="B28" s="45" t="s">
        <v>27</v>
      </c>
      <c r="C28" s="2">
        <f t="array" ref="C28">SUM(C3:C27)</f>
        <v>24</v>
      </c>
      <c r="D28" s="2">
        <f t="array" ref="D28">SUM(D3:D27)</f>
        <v>24</v>
      </c>
      <c r="E28" s="2">
        <f t="array" ref="E28">SUM(E3:E27)</f>
        <v>24</v>
      </c>
      <c r="F28" s="2">
        <f t="array" ref="F28">SUM(F3:F27)</f>
        <v>24</v>
      </c>
      <c r="G28" s="2">
        <f t="array" ref="G28">SUM(G3:G27)</f>
        <v>23</v>
      </c>
      <c r="H28" s="2">
        <f t="array" ref="H28">SUM(H3:H27)</f>
        <v>23</v>
      </c>
      <c r="I28" s="2">
        <f t="array" ref="I28">SUM(I3:I27)</f>
        <v>22</v>
      </c>
      <c r="J28" s="2">
        <f t="array" ref="J28">SUM(J3:J27)</f>
        <v>20</v>
      </c>
      <c r="K28" s="2">
        <f t="array" ref="K28">SUM(K3:K27)</f>
        <v>17</v>
      </c>
      <c r="L28" s="2">
        <f t="array" ref="L28">SUM(L3:L27)</f>
        <v>17</v>
      </c>
      <c r="M28" s="2">
        <f t="array" ref="M28">SUM(M3:M27)</f>
        <v>12</v>
      </c>
      <c r="N28" s="2">
        <f t="array" ref="N28">SUM(N3:N27)</f>
        <v>6</v>
      </c>
      <c r="O28" s="2">
        <f t="array" ref="O28">SUM(O3:O27)</f>
        <v>5</v>
      </c>
      <c r="P28" s="2">
        <f t="array" ref="P28">SUM(P3:P27)</f>
        <v>4</v>
      </c>
      <c r="Q28" s="2"/>
    </row>
    <row r="29" spans="1:23" x14ac:dyDescent="0.25">
      <c r="B29" s="44" t="s">
        <v>30</v>
      </c>
      <c r="C29" s="2">
        <v>1</v>
      </c>
      <c r="D29" s="2">
        <v>1</v>
      </c>
      <c r="E29" s="2">
        <v>1</v>
      </c>
      <c r="F29" s="2">
        <v>1</v>
      </c>
      <c r="G29" s="2">
        <v>2</v>
      </c>
      <c r="H29" s="2">
        <v>2</v>
      </c>
      <c r="I29" s="2">
        <v>3</v>
      </c>
      <c r="J29" s="2">
        <v>5</v>
      </c>
      <c r="K29" s="2">
        <v>8</v>
      </c>
      <c r="L29" s="2">
        <v>8</v>
      </c>
      <c r="M29" s="2">
        <v>13</v>
      </c>
      <c r="N29" s="2">
        <v>19</v>
      </c>
      <c r="O29" s="2">
        <v>20</v>
      </c>
      <c r="P29" s="2">
        <v>21</v>
      </c>
    </row>
    <row r="30" spans="1:23" x14ac:dyDescent="0.25">
      <c r="B30" s="44" t="s">
        <v>31</v>
      </c>
      <c r="C30" s="2">
        <v>0.96</v>
      </c>
      <c r="D30" s="2">
        <v>0.96</v>
      </c>
      <c r="E30" s="2">
        <v>0.96</v>
      </c>
      <c r="F30" s="2">
        <v>0.96</v>
      </c>
      <c r="G30" s="2">
        <v>0.92</v>
      </c>
      <c r="H30" s="2">
        <v>0.92</v>
      </c>
      <c r="I30" s="2">
        <v>0.88</v>
      </c>
      <c r="J30" s="2">
        <v>0.8</v>
      </c>
      <c r="K30" s="2">
        <v>0.68</v>
      </c>
      <c r="L30" s="2">
        <v>0.68</v>
      </c>
      <c r="M30" s="2">
        <v>0.48</v>
      </c>
      <c r="N30" s="2">
        <v>0.24</v>
      </c>
      <c r="O30" s="2">
        <v>0.2</v>
      </c>
      <c r="P30" s="2">
        <v>0.16</v>
      </c>
    </row>
    <row r="31" spans="1:23" x14ac:dyDescent="0.25">
      <c r="B31" s="44" t="s">
        <v>32</v>
      </c>
      <c r="C31" s="2">
        <v>4.0000000000000036E-2</v>
      </c>
      <c r="D31" s="2">
        <v>4.0000000000000036E-2</v>
      </c>
      <c r="E31" s="2">
        <v>4.0000000000000036E-2</v>
      </c>
      <c r="F31" s="2">
        <v>4.0000000000000036E-2</v>
      </c>
      <c r="G31" s="2">
        <v>7.999999999999996E-2</v>
      </c>
      <c r="H31" s="2">
        <v>7.999999999999996E-2</v>
      </c>
      <c r="I31" s="2">
        <v>0.12</v>
      </c>
      <c r="J31" s="2">
        <v>0.19999999999999996</v>
      </c>
      <c r="K31" s="2">
        <v>0.31999999999999995</v>
      </c>
      <c r="L31" s="2">
        <v>0.31999999999999995</v>
      </c>
      <c r="M31" s="2">
        <v>0.52</v>
      </c>
      <c r="N31" s="2">
        <v>0.76</v>
      </c>
      <c r="O31" s="2">
        <v>0.8</v>
      </c>
      <c r="P31" s="2">
        <v>0.84</v>
      </c>
    </row>
    <row r="32" spans="1:23" x14ac:dyDescent="0.25">
      <c r="B32" s="44" t="s">
        <v>33</v>
      </c>
      <c r="C32" s="2">
        <v>3.8400000000000031E-2</v>
      </c>
      <c r="D32" s="2">
        <v>3.8400000000000031E-2</v>
      </c>
      <c r="E32" s="2">
        <v>3.8400000000000031E-2</v>
      </c>
      <c r="F32" s="2">
        <v>3.8400000000000031E-2</v>
      </c>
      <c r="G32" s="2">
        <v>7.3599999999999971E-2</v>
      </c>
      <c r="H32" s="2">
        <v>7.3599999999999971E-2</v>
      </c>
      <c r="I32" s="2">
        <v>0.1056</v>
      </c>
      <c r="J32" s="2">
        <v>0.15999999999999998</v>
      </c>
      <c r="K32" s="2">
        <v>0.21759999999999999</v>
      </c>
      <c r="L32" s="2">
        <v>0.21759999999999999</v>
      </c>
      <c r="M32" s="2">
        <v>0.24959999999999999</v>
      </c>
      <c r="N32" s="2">
        <v>0.18240000000000001</v>
      </c>
      <c r="O32" s="2">
        <v>0.16000000000000003</v>
      </c>
      <c r="P32" s="2">
        <v>0.13439999999999999</v>
      </c>
    </row>
    <row r="33" spans="1:16" x14ac:dyDescent="0.25">
      <c r="B33" s="54" t="s">
        <v>95</v>
      </c>
      <c r="C33" s="2">
        <f t="array" ref="C33">LN(C30/C31)</f>
        <v>3.1780538303479449</v>
      </c>
      <c r="D33" s="2">
        <f t="array" ref="D33">LN(D30/D31)</f>
        <v>3.1780538303479449</v>
      </c>
      <c r="E33" s="2">
        <f t="array" ref="E33">LN(E30/E31)</f>
        <v>3.1780538303479449</v>
      </c>
      <c r="F33" s="2">
        <f t="array" ref="F33">LN(F30/F31)</f>
        <v>3.1780538303479449</v>
      </c>
      <c r="G33" s="2">
        <f t="array" ref="G33">LN(G30/G31)</f>
        <v>2.4423470353692052</v>
      </c>
      <c r="H33" s="2">
        <f t="array" ref="H33">LN(H30/H31)</f>
        <v>2.4423470353692052</v>
      </c>
      <c r="I33" s="2">
        <f t="array" ref="I33">LN(I30/I31)</f>
        <v>1.9924301646902063</v>
      </c>
      <c r="J33" s="2">
        <f t="array" ref="J33">LN(J30/J31)</f>
        <v>1.3862943611198908</v>
      </c>
      <c r="K33" s="2">
        <f t="array" ref="K33">LN(K30/K31)</f>
        <v>0.75377180237638031</v>
      </c>
      <c r="L33" s="2">
        <f t="array" ref="L33">LN(L30/L31)</f>
        <v>0.75377180237638031</v>
      </c>
      <c r="M33" s="2">
        <f t="array" ref="M33">LN(M30/M31)</f>
        <v>-8.0042707673536495E-2</v>
      </c>
      <c r="N33" s="2">
        <f t="array" ref="N33">LN(N30/N31)</f>
        <v>-1.1526795099383855</v>
      </c>
      <c r="O33" s="2">
        <f t="array" ref="O33">LN(O30/O31)</f>
        <v>-1.3862943611198906</v>
      </c>
      <c r="P33" s="2">
        <f t="array" ref="P33">LN(P30/P31)</f>
        <v>-1.6582280766035322</v>
      </c>
    </row>
    <row r="34" spans="1:16" x14ac:dyDescent="0.25">
      <c r="B34" s="55" t="s">
        <v>96</v>
      </c>
      <c r="C34" s="2">
        <f t="array" ref="C34">C33^2</f>
        <v>10.100026148589244</v>
      </c>
      <c r="D34" s="2">
        <f t="array" ref="D34">D33^2</f>
        <v>10.100026148589244</v>
      </c>
      <c r="E34" s="2">
        <f t="array" ref="E34">E33^2</f>
        <v>10.100026148589244</v>
      </c>
      <c r="F34" s="2">
        <f t="array" ref="F34">F33^2</f>
        <v>10.100026148589244</v>
      </c>
      <c r="G34" s="2">
        <f t="array" ref="G34">G33^2</f>
        <v>5.9650590411767457</v>
      </c>
      <c r="H34" s="2">
        <f t="array" ref="H34">H33^2</f>
        <v>5.9650590411767457</v>
      </c>
      <c r="I34" s="2">
        <f t="array" ref="I34">I33^2</f>
        <v>3.9697779611674426</v>
      </c>
      <c r="J34" s="2">
        <f t="array" ref="J34">J33^2</f>
        <v>1.9218120556728062</v>
      </c>
      <c r="K34" s="2">
        <f t="array" ref="K34">K33^2</f>
        <v>0.56817193005773692</v>
      </c>
      <c r="L34" s="2">
        <f t="array" ref="L34">L33^2</f>
        <v>0.56817193005773692</v>
      </c>
      <c r="M34" s="2">
        <f t="array" ref="M34">M33^2</f>
        <v>6.4068350517112183E-3</v>
      </c>
      <c r="N34" s="2">
        <f t="array" ref="N34">N33^2</f>
        <v>1.3286700526317967</v>
      </c>
      <c r="O34" s="2">
        <f t="array" ref="O34">O33^2</f>
        <v>1.9218120556728056</v>
      </c>
      <c r="P34" s="2">
        <f t="array" ref="P34">P33^2</f>
        <v>2.74972035403625</v>
      </c>
    </row>
    <row r="35" spans="1:16" x14ac:dyDescent="0.25">
      <c r="B35" s="55" t="s">
        <v>97</v>
      </c>
      <c r="C35" s="2">
        <f t="array" ref="C35">$F$41*C33+$C$39</f>
        <v>4.6850644322310995</v>
      </c>
      <c r="D35" s="2">
        <f t="array" ref="D35">$F$41*D33+$C$39</f>
        <v>4.6850644322310995</v>
      </c>
      <c r="E35" s="2">
        <f t="array" ref="E35">$F$41*E33+$C$39</f>
        <v>4.6850644322310995</v>
      </c>
      <c r="F35" s="2">
        <f t="array" ref="F35">$F$41*F33+$C$39</f>
        <v>4.6850644322310995</v>
      </c>
      <c r="G35" s="2">
        <f t="array" ref="G35">$F$41*G33+$C$39</f>
        <v>3.7759059399248289</v>
      </c>
      <c r="H35" s="2">
        <f t="array" ref="H35">$F$41*H33+$C$39</f>
        <v>3.7759059399248289</v>
      </c>
      <c r="I35" s="2">
        <f t="array" ref="I35">$F$41*I33+$C$39</f>
        <v>3.2199157729161172</v>
      </c>
      <c r="J35" s="2">
        <f t="array" ref="J35">$F$41*J33+$C$39</f>
        <v>2.470876186673391</v>
      </c>
      <c r="K35" s="2">
        <f t="array" ref="K35">$F$41*K33+$C$39</f>
        <v>1.689228851373773</v>
      </c>
      <c r="L35" s="2">
        <f t="array" ref="L35">$F$41*L33+$C$39</f>
        <v>1.689228851373773</v>
      </c>
      <c r="M35" s="2">
        <f t="array" ref="M35">$F$41*M33+$C$39</f>
        <v>0.65883257395189576</v>
      </c>
      <c r="N35" s="2">
        <f t="array" ref="N35">$F$41*N33+$C$39</f>
        <v>-0.66669121432235812</v>
      </c>
      <c r="O35" s="2">
        <f t="array" ref="O35">$F$41*O33+$C$39</f>
        <v>-0.95538356748550701</v>
      </c>
      <c r="P35" s="2">
        <f t="array" ref="P35">$F$41*P33+$C$39</f>
        <v>-1.2914289166160589</v>
      </c>
    </row>
    <row r="36" spans="1:16" x14ac:dyDescent="0.25">
      <c r="B36" s="54" t="s">
        <v>98</v>
      </c>
      <c r="C36" s="2">
        <f t="array" ref="C36">$F$41/SQRT($B$27*C32)</f>
        <v>1.2612442986049337</v>
      </c>
      <c r="D36" s="2">
        <f t="array" ref="D36">$F$41/SQRT($B$27*D32)</f>
        <v>1.2612442986049337</v>
      </c>
      <c r="E36" s="2">
        <f t="array" ref="E36">$F$41/SQRT($B$27*E32)</f>
        <v>1.2612442986049337</v>
      </c>
      <c r="F36" s="2">
        <f t="array" ref="F36">$F$41/SQRT($B$27*F32)</f>
        <v>1.2612442986049337</v>
      </c>
      <c r="G36" s="2">
        <f t="array" ref="G36">$F$41/SQRT($B$27*G32)</f>
        <v>0.91101582502270606</v>
      </c>
      <c r="H36" s="2">
        <f t="array" ref="H36">$F$41/SQRT($B$27*H32)</f>
        <v>0.91101582502270606</v>
      </c>
      <c r="I36" s="2">
        <f t="array" ref="I36">$F$41/SQRT($B$27*I32)</f>
        <v>0.76055892862682428</v>
      </c>
      <c r="J36" s="2">
        <f t="array" ref="J36">$F$41/SQRT($B$27*J32)</f>
        <v>0.61788099451531009</v>
      </c>
      <c r="K36" s="2">
        <f t="array" ref="K36">$F$41/SQRT($B$27*K32)</f>
        <v>0.52982858172910974</v>
      </c>
      <c r="L36" s="2">
        <f t="array" ref="L36">$F$41/SQRT($B$27*L32)</f>
        <v>0.52982858172910974</v>
      </c>
      <c r="M36" s="2">
        <f t="array" ref="M36">$F$41/SQRT($B$27*M32)</f>
        <v>0.49470071461493886</v>
      </c>
      <c r="N36" s="2">
        <f t="array" ref="N36">$F$41/SQRT($B$27*N32)</f>
        <v>0.57869857270902592</v>
      </c>
      <c r="O36" s="2">
        <f t="array" ref="O36">$F$41/SQRT($B$27*O32)</f>
        <v>0.61788099451531009</v>
      </c>
      <c r="P36" s="2">
        <f t="array" ref="P36">$F$41/SQRT($B$27*P32)</f>
        <v>0.6741634352002388</v>
      </c>
    </row>
    <row r="37" spans="1:16" ht="15.75" thickBot="1" x14ac:dyDescent="0.3"/>
    <row r="38" spans="1:16" x14ac:dyDescent="0.25">
      <c r="B38" s="56" t="s">
        <v>99</v>
      </c>
      <c r="C38" s="57">
        <f t="array" ref="C38">SUM(U3:U27)</f>
        <v>27.920557823076305</v>
      </c>
      <c r="E38" s="56" t="s">
        <v>103</v>
      </c>
      <c r="F38" s="57">
        <f t="array" ref="F38">SUM(C34:P34)</f>
        <v>65.364765851058763</v>
      </c>
    </row>
    <row r="39" spans="1:16" x14ac:dyDescent="0.25">
      <c r="B39" s="58" t="s">
        <v>100</v>
      </c>
      <c r="C39" s="59">
        <f t="array" ref="C39">AVERAGE(T3:T27)</f>
        <v>0.75774630959394174</v>
      </c>
      <c r="E39" s="58" t="s">
        <v>104</v>
      </c>
      <c r="F39" s="59">
        <f t="array" ref="F39">AVERAGE(C33:P33)</f>
        <v>1.3004237762398358</v>
      </c>
    </row>
    <row r="40" spans="1:16" x14ac:dyDescent="0.25">
      <c r="B40" s="58" t="s">
        <v>101</v>
      </c>
      <c r="C40" s="59">
        <f t="array" ref="C40">(C38-B27*C39^2)/(B27-1)</f>
        <v>0.56525296168730665</v>
      </c>
      <c r="E40" s="58" t="s">
        <v>105</v>
      </c>
      <c r="F40" s="59">
        <f t="array" ref="F40">(F38-P2*F39^2)/(P2-1)</f>
        <v>3.2068721447477322</v>
      </c>
    </row>
    <row r="41" spans="1:16" ht="15.75" thickBot="1" x14ac:dyDescent="0.3">
      <c r="B41" s="60" t="s">
        <v>102</v>
      </c>
      <c r="C41" s="61">
        <f t="array" ref="C41">SQRT((1+F40/2.89)/(1-C40*F40/8.35))</f>
        <v>1.6415285951012106</v>
      </c>
      <c r="E41" s="62" t="s">
        <v>106</v>
      </c>
      <c r="F41" s="59">
        <f t="array" ref="F41">SQRT((1+C40/2.89)/(1-F40*C40/8.35))</f>
        <v>1.2357619890306202</v>
      </c>
    </row>
    <row r="42" spans="1:16" ht="15.75" thickBot="1" x14ac:dyDescent="0.3">
      <c r="E42" s="63" t="s">
        <v>107</v>
      </c>
      <c r="F42" s="61">
        <f t="array" ref="F42">SUM(C35:P35)</f>
        <v>33.106648146639088</v>
      </c>
    </row>
    <row r="44" spans="1:16" x14ac:dyDescent="0.25">
      <c r="A44" s="81" t="s">
        <v>108</v>
      </c>
      <c r="B44" s="81"/>
      <c r="C44" s="81"/>
      <c r="D44" s="81"/>
      <c r="E44" s="81"/>
      <c r="F44" s="81"/>
      <c r="G44" s="81"/>
      <c r="H44" s="81"/>
      <c r="I44" s="81"/>
      <c r="J44" s="81"/>
      <c r="K44" s="81"/>
      <c r="L44" s="81"/>
    </row>
    <row r="45" spans="1:16" x14ac:dyDescent="0.25">
      <c r="B45" s="81" t="s">
        <v>110</v>
      </c>
      <c r="C45" s="81"/>
      <c r="D45" s="81"/>
      <c r="E45" s="81"/>
      <c r="F45" s="81"/>
      <c r="G45" s="81"/>
      <c r="H45" s="81"/>
      <c r="I45" s="81"/>
      <c r="J45" s="81"/>
      <c r="K45" s="81"/>
    </row>
    <row r="46" spans="1:16" x14ac:dyDescent="0.25">
      <c r="A46" s="90" t="s">
        <v>109</v>
      </c>
      <c r="B46" s="2"/>
      <c r="C46" s="50" t="s">
        <v>111</v>
      </c>
      <c r="D46" s="50">
        <v>5.6</v>
      </c>
      <c r="E46" s="50">
        <v>7</v>
      </c>
      <c r="F46" s="50">
        <v>8</v>
      </c>
      <c r="G46" s="50" t="s">
        <v>112</v>
      </c>
      <c r="H46" s="50">
        <v>11</v>
      </c>
      <c r="I46" s="50">
        <v>12</v>
      </c>
      <c r="J46" s="50">
        <v>13</v>
      </c>
      <c r="K46" s="50">
        <v>14</v>
      </c>
    </row>
    <row r="47" spans="1:16" x14ac:dyDescent="0.25">
      <c r="A47" s="91"/>
      <c r="B47" s="2">
        <v>-5</v>
      </c>
      <c r="C47" s="37">
        <f t="array" ref="C47">EXP(1.7*(B47-$C$35))/(1+EXP(1.7*(B47-$C$35)))</f>
        <v>7.0714895127341409E-8</v>
      </c>
      <c r="D47" s="38">
        <f t="array" ref="D47">EXP(1.7*(B47-$G$35))/(1+EXP(1.7*(B47-$G$35)))</f>
        <v>3.3169816285908929E-7</v>
      </c>
      <c r="E47" s="38">
        <f t="array" ref="E47">EXP(1.7*(B47-$I$35))/(1+EXP(1.7*(B47-$I$35)))</f>
        <v>8.535534539896158E-7</v>
      </c>
      <c r="F47" s="38">
        <f t="array" ref="F47">EXP(1.7*(B47-$J$35))/(1+EXP(1.7*(B47-$J$35)))</f>
        <v>3.0496230444323757E-6</v>
      </c>
      <c r="G47" s="38">
        <f t="array" ref="G47">EXP(1.7*(B47-$K$35))/(1+EXP(1.7*(B47-$K$35)))</f>
        <v>1.1516836333530131E-5</v>
      </c>
      <c r="H47" s="38">
        <f t="array" ref="H47">EXP(1.7*(B47-$M$35))/(1+EXP(1.7*(B47-$M$35)))</f>
        <v>6.6382190015932475E-5</v>
      </c>
      <c r="I47" s="38">
        <f t="array" ref="I47">EXP(1.7*(B47-$N$35))/(1+EXP(1.7*(B47-$N$35)))</f>
        <v>6.3159844749183138E-4</v>
      </c>
      <c r="J47" s="38">
        <f t="array" ref="J47">EXP(1.7*(B47-$O$35))/(1+EXP(1.7*(B47-$O$35)))</f>
        <v>1.0313570449546183E-3</v>
      </c>
      <c r="K47" s="39">
        <f t="array" ref="K47">EXP(1.7*(B47-$P$35))/(1+EXP(1.7*(B47-$P$35)))</f>
        <v>1.8245952386397313E-3</v>
      </c>
    </row>
    <row r="48" spans="1:16" x14ac:dyDescent="0.25">
      <c r="A48" s="91"/>
      <c r="B48" s="2">
        <v>-4.5</v>
      </c>
      <c r="C48" s="67">
        <f t="array" ref="C48">EXP(1.7*(B48-$C$35))/(1+EXP(1.7*(B48-$C$35)))</f>
        <v>1.6544786609559011E-7</v>
      </c>
      <c r="D48" s="68">
        <f t="array" ref="D48">EXP(1.7*(B48-$G$35))/(1+EXP(1.7*(B48-$G$35)))</f>
        <v>7.7605621767580361E-7</v>
      </c>
      <c r="E48" s="68">
        <f t="array" ref="E48">EXP(1.7*(B48-$I$35))/(1+EXP(1.7*(B48-$I$35)))</f>
        <v>1.9970113680743465E-6</v>
      </c>
      <c r="F48" s="68">
        <f t="array" ref="F48">EXP(1.7*(B48-$J$35))/(1+EXP(1.7*(B48-$J$35)))</f>
        <v>7.1350118059621352E-6</v>
      </c>
      <c r="G48" s="68">
        <f t="array" ref="G48">EXP(1.7*(B48-$K$35))/(1+EXP(1.7*(B48-$K$35)))</f>
        <v>2.6944914152456737E-5</v>
      </c>
      <c r="H48" s="68">
        <f t="array" ref="H48">EXP(1.7*(B48-$M$35))/(1+EXP(1.7*(B48-$M$35)))</f>
        <v>1.552970715293056E-4</v>
      </c>
      <c r="I48" s="68">
        <f t="array" ref="I48">EXP(1.7*(B48-$N$35))/(1+EXP(1.7*(B48-$N$35)))</f>
        <v>1.4764680518732122E-3</v>
      </c>
      <c r="J48" s="68">
        <f t="array" ref="J48">EXP(1.7*(B48-$O$35))/(1+EXP(1.7*(B48-$O$35)))</f>
        <v>2.4096819162549655E-3</v>
      </c>
      <c r="K48" s="69">
        <f t="array" ref="K48">EXP(1.7*(B48-$P$35))/(1+EXP(1.7*(B48-$P$35)))</f>
        <v>4.2584993995407336E-3</v>
      </c>
    </row>
    <row r="49" spans="1:11" x14ac:dyDescent="0.25">
      <c r="A49" s="91"/>
      <c r="B49" s="2">
        <v>-4</v>
      </c>
      <c r="C49" s="67">
        <f t="array" ref="C49">EXP(1.7*(B49-$C$35))/(1+EXP(1.7*(B49-$C$35)))</f>
        <v>3.8708949327324247E-7</v>
      </c>
      <c r="D49" s="68">
        <f t="array" ref="D49">EXP(1.7*(B49-$G$35))/(1+EXP(1.7*(B49-$G$35)))</f>
        <v>1.8156955989307085E-6</v>
      </c>
      <c r="E49" s="68">
        <f t="array" ref="E49">EXP(1.7*(B49-$I$35))/(1+EXP(1.7*(B49-$I$35)))</f>
        <v>4.6722888608479274E-6</v>
      </c>
      <c r="F49" s="68">
        <f t="array" ref="F49">EXP(1.7*(B49-$J$35))/(1+EXP(1.7*(B49-$J$35)))</f>
        <v>1.6693248349594088E-5</v>
      </c>
      <c r="G49" s="68">
        <f t="array" ref="G49">EXP(1.7*(B49-$K$35))/(1+EXP(1.7*(B49-$K$35)))</f>
        <v>6.3039308063147844E-5</v>
      </c>
      <c r="H49" s="68">
        <f t="array" ref="H49">EXP(1.7*(B49-$M$35))/(1+EXP(1.7*(B49-$M$35)))</f>
        <v>3.6326472974805839E-4</v>
      </c>
      <c r="I49" s="68">
        <f t="array" ref="I49">EXP(1.7*(B49-$N$35))/(1+EXP(1.7*(B49-$N$35)))</f>
        <v>3.4475946742055282E-3</v>
      </c>
      <c r="J49" s="68">
        <f t="array" ref="J49">EXP(1.7*(B49-$O$35))/(1+EXP(1.7*(B49-$O$35)))</f>
        <v>5.6196637448836352E-3</v>
      </c>
      <c r="K49" s="69">
        <f t="array" ref="K49">EXP(1.7*(B49-$P$35))/(1+EXP(1.7*(B49-$P$35)))</f>
        <v>9.9068671730159225E-3</v>
      </c>
    </row>
    <row r="50" spans="1:11" x14ac:dyDescent="0.25">
      <c r="A50" s="91"/>
      <c r="B50" s="2">
        <v>-3.5</v>
      </c>
      <c r="C50" s="67">
        <f t="array" ref="C50">EXP(1.7*(B50-$C$35))/(1+EXP(1.7*(B50-$C$35)))</f>
        <v>9.0565224471242316E-7</v>
      </c>
      <c r="D50" s="68">
        <f t="array" ref="D50">EXP(1.7*(B50-$G$35))/(1+EXP(1.7*(B50-$G$35)))</f>
        <v>4.248076159112345E-6</v>
      </c>
      <c r="E50" s="68">
        <f t="array" ref="E50">EXP(1.7*(B50-$I$35))/(1+EXP(1.7*(B50-$I$35)))</f>
        <v>1.0931437502331598E-5</v>
      </c>
      <c r="F50" s="68">
        <f t="array" ref="F50">EXP(1.7*(B50-$J$35))/(1+EXP(1.7*(B50-$J$35)))</f>
        <v>3.9055432550658809E-5</v>
      </c>
      <c r="G50" s="68">
        <f t="array" ref="G50">EXP(1.7*(B50-$K$35))/(1+EXP(1.7*(B50-$K$35)))</f>
        <v>1.4747726414202645E-4</v>
      </c>
      <c r="H50" s="68">
        <f t="array" ref="H50">EXP(1.7*(B50-$M$35))/(1+EXP(1.7*(B50-$M$35)))</f>
        <v>8.4949777629229623E-4</v>
      </c>
      <c r="I50" s="68">
        <f t="array" ref="I50">EXP(1.7*(B50-$N$35))/(1+EXP(1.7*(B50-$N$35)))</f>
        <v>8.029071283955266E-3</v>
      </c>
      <c r="J50" s="68">
        <f t="array" ref="J50">EXP(1.7*(B50-$O$35))/(1+EXP(1.7*(B50-$O$35)))</f>
        <v>1.3049785046623531E-2</v>
      </c>
      <c r="K50" s="69">
        <f t="array" ref="K50">EXP(1.7*(B50-$P$35))/(1+EXP(1.7*(B50-$P$35)))</f>
        <v>2.2874980635051174E-2</v>
      </c>
    </row>
    <row r="51" spans="1:11" x14ac:dyDescent="0.25">
      <c r="A51" s="91"/>
      <c r="B51" s="2">
        <v>-3</v>
      </c>
      <c r="C51" s="67">
        <f t="array" ref="C51">EXP(1.7*(B51-$C$35))/(1+EXP(1.7*(B51-$C$35)))</f>
        <v>2.1189038525121743E-6</v>
      </c>
      <c r="D51" s="68">
        <f t="array" ref="D51">EXP(1.7*(B51-$G$35))/(1+EXP(1.7*(B51-$G$35)))</f>
        <v>9.9389414506699489E-6</v>
      </c>
      <c r="E51" s="68">
        <f t="array" ref="E51">EXP(1.7*(B51-$I$35))/(1+EXP(1.7*(B51-$I$35)))</f>
        <v>2.5575328807441908E-5</v>
      </c>
      <c r="F51" s="68">
        <f t="array" ref="F51">EXP(1.7*(B51-$J$35))/(1+EXP(1.7*(B51-$J$35)))</f>
        <v>9.1371139235229794E-5</v>
      </c>
      <c r="G51" s="68">
        <f t="array" ref="G51">EXP(1.7*(B51-$K$35))/(1+EXP(1.7*(B51-$K$35)))</f>
        <v>3.449765606402445E-4</v>
      </c>
      <c r="H51" s="68">
        <f t="array" ref="H51">EXP(1.7*(B51-$M$35))/(1+EXP(1.7*(B51-$M$35)))</f>
        <v>1.9852655122221878E-3</v>
      </c>
      <c r="I51" s="68">
        <f t="array" ref="I51">EXP(1.7*(B51-$N$35))/(1+EXP(1.7*(B51-$N$35)))</f>
        <v>1.8585285787935408E-2</v>
      </c>
      <c r="J51" s="68">
        <f t="array" ref="J51">EXP(1.7*(B51-$O$35))/(1+EXP(1.7*(B51-$O$35)))</f>
        <v>3.0007297817757947E-2</v>
      </c>
      <c r="K51" s="69">
        <f t="array" ref="K51">EXP(1.7*(B51-$P$35))/(1+EXP(1.7*(B51-$P$35)))</f>
        <v>5.1928072038222986E-2</v>
      </c>
    </row>
    <row r="52" spans="1:11" x14ac:dyDescent="0.25">
      <c r="A52" s="91"/>
      <c r="B52" s="2">
        <v>-2.5</v>
      </c>
      <c r="C52" s="67">
        <f t="array" ref="C52">EXP(1.7*(B52-$C$35))/(1+EXP(1.7*(B52-$C$35)))</f>
        <v>4.9574726558669738E-6</v>
      </c>
      <c r="D52" s="68">
        <f t="array" ref="D52">EXP(1.7*(B52-$G$35))/(1+EXP(1.7*(B52-$G$35)))</f>
        <v>2.3253303466436844E-5</v>
      </c>
      <c r="E52" s="68">
        <f t="array" ref="E52">EXP(1.7*(B52-$I$35))/(1+EXP(1.7*(B52-$I$35)))</f>
        <v>5.9835187463572198E-5</v>
      </c>
      <c r="F52" s="68">
        <f t="array" ref="F52">EXP(1.7*(B52-$J$35))/(1+EXP(1.7*(B52-$J$35)))</f>
        <v>2.1375003418304414E-4</v>
      </c>
      <c r="G52" s="68">
        <f t="array" ref="G52">EXP(1.7*(B52-$K$35))/(1+EXP(1.7*(B52-$K$35)))</f>
        <v>8.0675048696374142E-4</v>
      </c>
      <c r="H52" s="68">
        <f t="array" ref="H52">EXP(1.7*(B52-$M$35))/(1+EXP(1.7*(B52-$M$35)))</f>
        <v>4.6324998192700468E-3</v>
      </c>
      <c r="I52" s="68">
        <f t="array" ref="I52">EXP(1.7*(B52-$N$35))/(1+EXP(1.7*(B52-$N$35)))</f>
        <v>4.2426677857128503E-2</v>
      </c>
      <c r="J52" s="68">
        <f t="array" ref="J52">EXP(1.7*(B52-$O$35))/(1+EXP(1.7*(B52-$O$35)))</f>
        <v>6.749330424903062E-2</v>
      </c>
      <c r="K52" s="69">
        <f t="array" ref="K52">EXP(1.7*(B52-$P$35))/(1+EXP(1.7*(B52-$P$35)))</f>
        <v>0.1135913372875911</v>
      </c>
    </row>
    <row r="53" spans="1:11" x14ac:dyDescent="0.25">
      <c r="A53" s="91"/>
      <c r="B53" s="2">
        <v>-2</v>
      </c>
      <c r="C53" s="67">
        <f t="array" ref="C53">EXP(1.7*(B53-$C$35))/(1+EXP(1.7*(B53-$C$35)))</f>
        <v>1.1598658263072582E-5</v>
      </c>
      <c r="D53" s="68">
        <f t="array" ref="D53">EXP(1.7*(B53-$G$35))/(1+EXP(1.7*(B53-$G$35)))</f>
        <v>5.4402823538087698E-5</v>
      </c>
      <c r="E53" s="68">
        <f t="array" ref="E53">EXP(1.7*(B53-$I$35))/(1+EXP(1.7*(B53-$I$35)))</f>
        <v>1.3998198730453735E-4</v>
      </c>
      <c r="F53" s="68">
        <f t="array" ref="F53">EXP(1.7*(B53-$J$35))/(1+EXP(1.7*(B53-$J$35)))</f>
        <v>4.9995643227083628E-4</v>
      </c>
      <c r="G53" s="68">
        <f t="array" ref="G53">EXP(1.7*(B53-$K$35))/(1+EXP(1.7*(B53-$K$35)))</f>
        <v>1.8854734913695572E-3</v>
      </c>
      <c r="H53" s="68">
        <f t="array" ref="H53">EXP(1.7*(B53-$M$35))/(1+EXP(1.7*(B53-$M$35)))</f>
        <v>1.0771566207335277E-2</v>
      </c>
      <c r="I53" s="68">
        <f t="array" ref="I53">EXP(1.7*(B53-$N$35))/(1+EXP(1.7*(B53-$N$35)))</f>
        <v>9.3925047399176023E-2</v>
      </c>
      <c r="J53" s="68">
        <f t="array" ref="J53">EXP(1.7*(B53-$O$35))/(1+EXP(1.7*(B53-$O$35)))</f>
        <v>0.14481658753116289</v>
      </c>
      <c r="K53" s="69">
        <f t="array" ref="K53">EXP(1.7*(B53-$P$35))/(1+EXP(1.7*(B53-$P$35)))</f>
        <v>0.23066308737259261</v>
      </c>
    </row>
    <row r="54" spans="1:11" x14ac:dyDescent="0.25">
      <c r="A54" s="91"/>
      <c r="B54" s="2">
        <v>-1.5</v>
      </c>
      <c r="C54" s="67">
        <f t="array" ref="C54">EXP(1.7*(B54-$C$35))/(1+EXP(1.7*(B54-$C$35)))</f>
        <v>2.7136342644393899E-5</v>
      </c>
      <c r="D54" s="68">
        <f t="array" ref="D54">EXP(1.7*(B54-$G$35))/(1+EXP(1.7*(B54-$G$35)))</f>
        <v>1.2727411901626784E-4</v>
      </c>
      <c r="E54" s="68">
        <f t="array" ref="E54">EXP(1.7*(B54-$I$35))/(1+EXP(1.7*(B54-$I$35)))</f>
        <v>3.2744701095487847E-4</v>
      </c>
      <c r="F54" s="68">
        <f t="array" ref="F54">EXP(1.7*(B54-$J$35))/(1+EXP(1.7*(B54-$J$35)))</f>
        <v>1.1689385786446587E-3</v>
      </c>
      <c r="G54" s="68">
        <f t="array" ref="G54">EXP(1.7*(B54-$K$35))/(1+EXP(1.7*(B54-$K$35)))</f>
        <v>4.4002277213192999E-3</v>
      </c>
      <c r="H54" s="68">
        <f t="array" ref="H54">EXP(1.7*(B54-$M$35))/(1+EXP(1.7*(B54-$M$35)))</f>
        <v>2.4843171646309937E-2</v>
      </c>
      <c r="I54" s="68">
        <f t="array" ref="I54">EXP(1.7*(B54-$N$35))/(1+EXP(1.7*(B54-$N$35)))</f>
        <v>0.19519123252295548</v>
      </c>
      <c r="J54" s="68">
        <f t="array" ref="J54">EXP(1.7*(B54-$O$35))/(1+EXP(1.7*(B54-$O$35)))</f>
        <v>0.28376783712894349</v>
      </c>
      <c r="K54" s="69">
        <f t="array" ref="K54">EXP(1.7*(B54-$P$35))/(1+EXP(1.7*(B54-$P$35)))</f>
        <v>0.41227444445845962</v>
      </c>
    </row>
    <row r="55" spans="1:11" x14ac:dyDescent="0.25">
      <c r="A55" s="91"/>
      <c r="B55" s="2">
        <v>-1</v>
      </c>
      <c r="C55" s="67">
        <f t="array" ref="C55">EXP(1.7*(B55-$C$35))/(1+EXP(1.7*(B55-$C$35)))</f>
        <v>6.3487150684988166E-5</v>
      </c>
      <c r="D55" s="68">
        <f t="array" ref="D55">EXP(1.7*(B55-$G$35))/(1+EXP(1.7*(B55-$G$35)))</f>
        <v>2.9772572894481481E-4</v>
      </c>
      <c r="E55" s="68">
        <f t="array" ref="E55">EXP(1.7*(B55-$I$35))/(1+EXP(1.7*(B55-$I$35)))</f>
        <v>7.6577445116140098E-4</v>
      </c>
      <c r="F55" s="68">
        <f t="array" ref="F55">EXP(1.7*(B55-$J$35))/(1+EXP(1.7*(B55-$J$35)))</f>
        <v>2.7306273989945772E-3</v>
      </c>
      <c r="G55" s="68">
        <f t="array" ref="G55">EXP(1.7*(B55-$K$35))/(1+EXP(1.7*(B55-$K$35)))</f>
        <v>1.0234648230852126E-2</v>
      </c>
      <c r="H55" s="68">
        <f t="array" ref="H55">EXP(1.7*(B55-$M$35))/(1+EXP(1.7*(B55-$M$35)))</f>
        <v>5.625211730428889E-2</v>
      </c>
      <c r="I55" s="68">
        <f t="array" ref="I55">EXP(1.7*(B55-$N$35))/(1+EXP(1.7*(B55-$N$35)))</f>
        <v>0.36201596749564074</v>
      </c>
      <c r="J55" s="68">
        <f t="array" ref="J55">EXP(1.7*(B55-$O$35))/(1+EXP(1.7*(B55-$O$35)))</f>
        <v>0.48104710150240515</v>
      </c>
      <c r="K55" s="69">
        <f t="array" ref="K55">EXP(1.7*(B55-$P$35))/(1+EXP(1.7*(B55-$P$35)))</f>
        <v>0.62138456670223019</v>
      </c>
    </row>
    <row r="56" spans="1:11" x14ac:dyDescent="0.25">
      <c r="A56" s="91"/>
      <c r="B56" s="2">
        <v>-0.5</v>
      </c>
      <c r="C56" s="67">
        <f t="array" ref="C56">EXP(1.7*(B56-$C$35))/(1+EXP(1.7*(B56-$C$35)))</f>
        <v>1.4852488014312776E-4</v>
      </c>
      <c r="D56" s="68">
        <f t="array" ref="D56">EXP(1.7*(B56-$G$35))/(1+EXP(1.7*(B56-$G$35)))</f>
        <v>6.9629534891845726E-4</v>
      </c>
      <c r="E56" s="68">
        <f t="array" ref="E56">EXP(1.7*(B56-$I$35))/(1+EXP(1.7*(B56-$I$35)))</f>
        <v>1.789805680765197E-3</v>
      </c>
      <c r="F56" s="68">
        <f t="array" ref="F56">EXP(1.7*(B56-$J$35))/(1+EXP(1.7*(B56-$J$35)))</f>
        <v>6.3654186102535728E-3</v>
      </c>
      <c r="G56" s="68">
        <f t="array" ref="G56">EXP(1.7*(B56-$K$35))/(1+EXP(1.7*(B56-$K$35)))</f>
        <v>2.362159126300634E-2</v>
      </c>
      <c r="H56" s="68">
        <f t="array" ref="H56">EXP(1.7*(B56-$M$35))/(1+EXP(1.7*(B56-$M$35)))</f>
        <v>0.12238723532909257</v>
      </c>
      <c r="I56" s="68">
        <f t="array" ref="I56">EXP(1.7*(B56-$N$35))/(1+EXP(1.7*(B56-$N$35)))</f>
        <v>0.57037347097007673</v>
      </c>
      <c r="J56" s="68">
        <f t="array" ref="J56">EXP(1.7*(B56-$O$35))/(1+EXP(1.7*(B56-$O$35)))</f>
        <v>0.68441838354816453</v>
      </c>
      <c r="K56" s="69">
        <f t="array" ref="K56">EXP(1.7*(B56-$P$35))/(1+EXP(1.7*(B56-$P$35)))</f>
        <v>0.79338134680963102</v>
      </c>
    </row>
    <row r="57" spans="1:11" x14ac:dyDescent="0.25">
      <c r="A57" s="91"/>
      <c r="B57" s="2">
        <v>0</v>
      </c>
      <c r="C57" s="67">
        <f t="array" ref="C57">EXP(1.7*(B57-$C$35))/(1+EXP(1.7*(B57-$C$35)))</f>
        <v>3.4742664047234374E-4</v>
      </c>
      <c r="D57" s="68">
        <f t="array" ref="D57">EXP(1.7*(B57-$G$35))/(1+EXP(1.7*(B57-$G$35)))</f>
        <v>1.6275670430537092E-3</v>
      </c>
      <c r="E57" s="68">
        <f t="array" ref="E57">EXP(1.7*(B57-$I$35))/(1+EXP(1.7*(B57-$I$35)))</f>
        <v>4.1774968109354301E-3</v>
      </c>
      <c r="F57" s="68">
        <f t="array" ref="F57">EXP(1.7*(B57-$J$35))/(1+EXP(1.7*(B57-$J$35)))</f>
        <v>1.4766908088630409E-2</v>
      </c>
      <c r="G57" s="68">
        <f t="array" ref="G57">EXP(1.7*(B57-$K$35))/(1+EXP(1.7*(B57-$K$35)))</f>
        <v>5.3570950840729929E-2</v>
      </c>
      <c r="H57" s="68">
        <f t="array" ref="H57">EXP(1.7*(B57-$M$35))/(1+EXP(1.7*(B57-$M$35)))</f>
        <v>0.24600843152433871</v>
      </c>
      <c r="I57" s="68">
        <f t="array" ref="I57">EXP(1.7*(B57-$N$35))/(1+EXP(1.7*(B57-$N$35)))</f>
        <v>0.7564612173191998</v>
      </c>
      <c r="J57" s="68">
        <f t="array" ref="J57">EXP(1.7*(B57-$O$35))/(1+EXP(1.7*(B57-$O$35)))</f>
        <v>0.83536695456764587</v>
      </c>
      <c r="K57" s="69">
        <f t="array" ref="K57">EXP(1.7*(B57-$P$35))/(1+EXP(1.7*(B57-$P$35)))</f>
        <v>0.899838296194996</v>
      </c>
    </row>
    <row r="58" spans="1:11" x14ac:dyDescent="0.25">
      <c r="A58" s="91"/>
      <c r="B58" s="2">
        <v>0.5</v>
      </c>
      <c r="C58" s="67">
        <f t="array" ref="C58">EXP(1.7*(B58-$C$35))/(1+EXP(1.7*(B58-$C$35)))</f>
        <v>8.1247749506407972E-4</v>
      </c>
      <c r="D58" s="68">
        <f t="array" ref="D58">EXP(1.7*(B58-$G$35))/(1+EXP(1.7*(B58-$G$35)))</f>
        <v>3.7996474899307468E-3</v>
      </c>
      <c r="E58" s="68">
        <f t="array" ref="E58">EXP(1.7*(B58-$I$35))/(1+EXP(1.7*(B58-$I$35)))</f>
        <v>9.7194734883993775E-3</v>
      </c>
      <c r="F58" s="68">
        <f t="array" ref="F58">EXP(1.7*(B58-$J$35))/(1+EXP(1.7*(B58-$J$35)))</f>
        <v>3.3879137943123819E-2</v>
      </c>
      <c r="G58" s="68">
        <f t="array" ref="G58">EXP(1.7*(B58-$K$35))/(1+EXP(1.7*(B58-$K$35)))</f>
        <v>0.11694445269487103</v>
      </c>
      <c r="H58" s="68">
        <f t="array" ref="H58">EXP(1.7*(B58-$M$35))/(1+EXP(1.7*(B58-$M$35)))</f>
        <v>0.43290332032203227</v>
      </c>
      <c r="I58" s="68">
        <f t="array" ref="I58">EXP(1.7*(B58-$N$35))/(1+EXP(1.7*(B58-$N$35)))</f>
        <v>0.87904048633295617</v>
      </c>
      <c r="J58" s="68">
        <f t="array" ref="J58">EXP(1.7*(B58-$O$35))/(1+EXP(1.7*(B58-$O$35)))</f>
        <v>0.92230980087584347</v>
      </c>
      <c r="K58" s="69">
        <f t="array" ref="K58">EXP(1.7*(B58-$P$35))/(1+EXP(1.7*(B58-$P$35)))</f>
        <v>0.95458477951489851</v>
      </c>
    </row>
    <row r="59" spans="1:11" x14ac:dyDescent="0.25">
      <c r="A59" s="91"/>
      <c r="B59" s="2">
        <v>1</v>
      </c>
      <c r="C59" s="67">
        <f t="array" ref="C59">EXP(1.7*(B59-$C$35))/(1+EXP(1.7*(B59-$C$35)))</f>
        <v>1.8988436496519803E-3</v>
      </c>
      <c r="D59" s="68">
        <f t="array" ref="D59">EXP(1.7*(B59-$G$35))/(1+EXP(1.7*(B59-$G$35)))</f>
        <v>8.8448115540836099E-3</v>
      </c>
      <c r="E59" s="68">
        <f t="array" ref="E59">EXP(1.7*(B59-$I$35))/(1+EXP(1.7*(B59-$I$35)))</f>
        <v>2.2447849684767724E-2</v>
      </c>
      <c r="F59" s="68">
        <f t="array" ref="F59">EXP(1.7*(B59-$J$35))/(1+EXP(1.7*(B59-$J$35)))</f>
        <v>7.5823870160324602E-2</v>
      </c>
      <c r="G59" s="68">
        <f t="array" ref="G59">EXP(1.7*(B59-$K$35))/(1+EXP(1.7*(B59-$K$35)))</f>
        <v>0.23654981673621986</v>
      </c>
      <c r="H59" s="68">
        <f t="array" ref="H59">EXP(1.7*(B59-$M$35))/(1+EXP(1.7*(B59-$M$35)))</f>
        <v>0.64106386837458207</v>
      </c>
      <c r="I59" s="68">
        <f t="array" ref="I59">EXP(1.7*(B59-$N$35))/(1+EXP(1.7*(B59-$N$35)))</f>
        <v>0.94445292915853341</v>
      </c>
      <c r="J59" s="68">
        <f t="array" ref="J59">EXP(1.7*(B59-$O$35))/(1+EXP(1.7*(B59-$O$35)))</f>
        <v>0.96524813840004497</v>
      </c>
      <c r="K59" s="69">
        <f t="array" ref="K59">EXP(1.7*(B59-$P$35))/(1+EXP(1.7*(B59-$P$35)))</f>
        <v>0.98007061126547579</v>
      </c>
    </row>
    <row r="60" spans="1:11" x14ac:dyDescent="0.25">
      <c r="A60" s="91"/>
      <c r="B60" s="2">
        <v>1.5</v>
      </c>
      <c r="C60" s="67">
        <f t="array" ref="C60">EXP(1.7*(B60-$C$35))/(1+EXP(1.7*(B60-$C$35)))</f>
        <v>4.4313511850557303E-3</v>
      </c>
      <c r="D60" s="68">
        <f t="array" ref="D60">EXP(1.7*(B60-$G$35))/(1+EXP(1.7*(B60-$G$35)))</f>
        <v>2.0451408326372673E-2</v>
      </c>
      <c r="E60" s="68">
        <f t="array" ref="E60">EXP(1.7*(B60-$I$35))/(1+EXP(1.7*(B60-$I$35)))</f>
        <v>5.0986757334155398E-2</v>
      </c>
      <c r="F60" s="68">
        <f t="array" ref="F60">EXP(1.7*(B60-$J$35))/(1+EXP(1.7*(B60-$J$35)))</f>
        <v>0.16104280088433573</v>
      </c>
      <c r="G60" s="68">
        <f t="array" ref="G60">EXP(1.7*(B60-$K$35))/(1+EXP(1.7*(B60-$K$35)))</f>
        <v>0.42026416931454058</v>
      </c>
      <c r="H60" s="68">
        <f t="array" ref="H60">EXP(1.7*(B60-$M$35))/(1+EXP(1.7*(B60-$M$35)))</f>
        <v>0.80689892004049202</v>
      </c>
      <c r="I60" s="68">
        <f t="array" ref="I60">EXP(1.7*(B60-$N$35))/(1+EXP(1.7*(B60-$N$35)))</f>
        <v>0.9754784336992417</v>
      </c>
      <c r="J60" s="68">
        <f t="array" ref="J60">EXP(1.7*(B60-$O$35))/(1+EXP(1.7*(B60-$O$35)))</f>
        <v>0.98484497472918708</v>
      </c>
      <c r="K60" s="69">
        <f t="array" ref="K60">EXP(1.7*(B60-$P$35))/(1+EXP(1.7*(B60-$P$35)))</f>
        <v>0.9913835571105144</v>
      </c>
    </row>
    <row r="61" spans="1:11" x14ac:dyDescent="0.25">
      <c r="A61" s="91"/>
      <c r="B61" s="2">
        <v>2</v>
      </c>
      <c r="C61" s="67">
        <f t="array" ref="C61">EXP(1.7*(B61-$C$35))/(1+EXP(1.7*(B61-$C$35)))</f>
        <v>1.0306612206541459E-2</v>
      </c>
      <c r="D61" s="68">
        <f t="array" ref="D61">EXP(1.7*(B61-$G$35))/(1+EXP(1.7*(B61-$G$35)))</f>
        <v>4.6573079488563401E-2</v>
      </c>
      <c r="E61" s="68">
        <f t="array" ref="E61">EXP(1.7*(B61-$I$35))/(1+EXP(1.7*(B61-$I$35)))</f>
        <v>0.11166388826378451</v>
      </c>
      <c r="F61" s="68">
        <f t="array" ref="F61">EXP(1.7*(B61-$J$35))/(1+EXP(1.7*(B61-$J$35)))</f>
        <v>0.30992081610473637</v>
      </c>
      <c r="G61" s="68">
        <f t="array" ref="G61">EXP(1.7*(B61-$K$35))/(1+EXP(1.7*(B61-$K$35)))</f>
        <v>0.62908908241039496</v>
      </c>
      <c r="H61" s="68">
        <f t="array" ref="H61">EXP(1.7*(B61-$M$35))/(1+EXP(1.7*(B61-$M$35)))</f>
        <v>0.90720575250955471</v>
      </c>
      <c r="I61" s="68">
        <f t="array" ref="I61">EXP(1.7*(B61-$N$35))/(1+EXP(1.7*(B61-$N$35)))</f>
        <v>0.98936986201366572</v>
      </c>
      <c r="J61" s="68">
        <f t="array" ref="J61">EXP(1.7*(B61-$O$35))/(1+EXP(1.7*(B61-$O$35)))</f>
        <v>0.99346581524795685</v>
      </c>
      <c r="K61" s="69">
        <f t="array" ref="K61">EXP(1.7*(B61-$P$35))/(1+EXP(1.7*(B61-$P$35)))</f>
        <v>0.99629894394636354</v>
      </c>
    </row>
    <row r="62" spans="1:11" x14ac:dyDescent="0.25">
      <c r="A62" s="91"/>
      <c r="B62" s="2">
        <v>2.5</v>
      </c>
      <c r="C62" s="67">
        <f t="array" ref="C62">EXP(1.7*(B62-$C$35))/(1+EXP(1.7*(B62-$C$35)))</f>
        <v>2.3785422231327513E-2</v>
      </c>
      <c r="D62" s="68">
        <f t="array" ref="D62">EXP(1.7*(B62-$G$35))/(1+EXP(1.7*(B62-$G$35)))</f>
        <v>0.10256535460875679</v>
      </c>
      <c r="E62" s="68">
        <f t="array" ref="E62">EXP(1.7*(B62-$I$35))/(1+EXP(1.7*(B62-$I$35)))</f>
        <v>0.22725843523767864</v>
      </c>
      <c r="F62" s="68">
        <f t="array" ref="F62">EXP(1.7*(B62-$J$35))/(1+EXP(1.7*(B62-$J$35)))</f>
        <v>0.51237509285747229</v>
      </c>
      <c r="G62" s="68">
        <f t="array" ref="G62">EXP(1.7*(B62-$K$35))/(1+EXP(1.7*(B62-$K$35)))</f>
        <v>0.79871959484848176</v>
      </c>
      <c r="H62" s="68">
        <f t="array" ref="H62">EXP(1.7*(B62-$M$35))/(1+EXP(1.7*(B62-$M$35)))</f>
        <v>0.95811277587770416</v>
      </c>
      <c r="I62" s="68">
        <f t="array" ref="I62">EXP(1.7*(B62-$N$35))/(1+EXP(1.7*(B62-$N$35)))</f>
        <v>0.99542869633263753</v>
      </c>
      <c r="J62" s="68">
        <f t="array" ref="J62">EXP(1.7*(B62-$O$35))/(1+EXP(1.7*(B62-$O$35)))</f>
        <v>0.99719670368155777</v>
      </c>
      <c r="K62" s="69">
        <f t="array" ref="K62">EXP(1.7*(B62-$P$35))/(1+EXP(1.7*(B62-$P$35)))</f>
        <v>0.9984147539737751</v>
      </c>
    </row>
    <row r="63" spans="1:11" x14ac:dyDescent="0.25">
      <c r="A63" s="91"/>
      <c r="B63" s="2">
        <v>3</v>
      </c>
      <c r="C63" s="67">
        <f t="array" ref="C63">EXP(1.7*(B63-$C$35))/(1+EXP(1.7*(B63-$C$35)))</f>
        <v>5.3931026457999291E-2</v>
      </c>
      <c r="D63" s="68">
        <f t="array" ref="D63">EXP(1.7*(B63-$G$35))/(1+EXP(1.7*(B63-$G$35)))</f>
        <v>0.21097804050864524</v>
      </c>
      <c r="E63" s="68">
        <f t="array" ref="E63">EXP(1.7*(B63-$I$35))/(1+EXP(1.7*(B63-$I$35)))</f>
        <v>0.40760940911415311</v>
      </c>
      <c r="F63" s="68">
        <f t="array" ref="F63">EXP(1.7*(B63-$J$35))/(1+EXP(1.7*(B63-$J$35)))</f>
        <v>0.71084889627325643</v>
      </c>
      <c r="G63" s="68">
        <f t="array" ref="G63">EXP(1.7*(B63-$K$35))/(1+EXP(1.7*(B63-$K$35)))</f>
        <v>0.90276319221057433</v>
      </c>
      <c r="H63" s="68">
        <f t="array" ref="H63">EXP(1.7*(B63-$M$35))/(1+EXP(1.7*(B63-$M$35)))</f>
        <v>0.98165683243842694</v>
      </c>
      <c r="I63" s="68">
        <f t="array" ref="I63">EXP(1.7*(B63-$N$35))/(1+EXP(1.7*(B63-$N$35)))</f>
        <v>0.99804102902549652</v>
      </c>
      <c r="J63" s="68">
        <f t="array" ref="J63">EXP(1.7*(B63-$O$35))/(1+EXP(1.7*(B63-$O$35)))</f>
        <v>0.99879990298836907</v>
      </c>
      <c r="K63" s="69">
        <f t="array" ref="K63">EXP(1.7*(B63-$P$35))/(1+EXP(1.7*(B63-$P$35)))</f>
        <v>0.99932182660759061</v>
      </c>
    </row>
    <row r="64" spans="1:11" x14ac:dyDescent="0.25">
      <c r="A64" s="91"/>
      <c r="B64" s="2">
        <v>3.5</v>
      </c>
      <c r="C64" s="67">
        <f t="array" ref="C64">EXP(1.7*(B64-$C$35))/(1+EXP(1.7*(B64-$C$35)))</f>
        <v>0.11767752789112756</v>
      </c>
      <c r="D64" s="68">
        <f t="array" ref="D64">EXP(1.7*(B64-$G$35))/(1+EXP(1.7*(B64-$G$35)))</f>
        <v>0.38484346471789621</v>
      </c>
      <c r="E64" s="68">
        <f t="array" ref="E64">EXP(1.7*(B64-$I$35))/(1+EXP(1.7*(B64-$I$35)))</f>
        <v>0.61683673166670383</v>
      </c>
      <c r="F64" s="68">
        <f t="array" ref="F64">EXP(1.7*(B64-$J$35))/(1+EXP(1.7*(B64-$J$35)))</f>
        <v>0.85189104888687983</v>
      </c>
      <c r="G64" s="68">
        <f t="array" ref="G64">EXP(1.7*(B64-$K$35))/(1+EXP(1.7*(B64-$K$35)))</f>
        <v>0.95598917454921861</v>
      </c>
      <c r="H64" s="68">
        <f t="array" ref="H64">EXP(1.7*(B64-$M$35))/(1+EXP(1.7*(B64-$M$35)))</f>
        <v>0.9920766370145655</v>
      </c>
      <c r="I64" s="68">
        <f t="array" ref="I64">EXP(1.7*(B64-$N$35))/(1+EXP(1.7*(B64-$N$35)))</f>
        <v>0.99916176632636755</v>
      </c>
      <c r="J64" s="68">
        <f t="array" ref="J64">EXP(1.7*(B64-$O$35))/(1+EXP(1.7*(B64-$O$35)))</f>
        <v>0.99948670790486283</v>
      </c>
      <c r="K64" s="69">
        <f t="array" ref="K64">EXP(1.7*(B64-$P$35))/(1+EXP(1.7*(B64-$P$35)))</f>
        <v>0.99971002596524872</v>
      </c>
    </row>
    <row r="65" spans="1:12" x14ac:dyDescent="0.25">
      <c r="A65" s="91"/>
      <c r="B65" s="2">
        <v>4</v>
      </c>
      <c r="C65" s="67">
        <f t="array" ref="C65">EXP(1.7*(B65-$C$35))/(1+EXP(1.7*(B65-$C$35)))</f>
        <v>0.23783071788843191</v>
      </c>
      <c r="D65" s="68">
        <f t="array" ref="D65">EXP(1.7*(B65-$G$35))/(1+EXP(1.7*(B65-$G$35)))</f>
        <v>0.59410459877784738</v>
      </c>
      <c r="E65" s="68">
        <f t="array" ref="E65">EXP(1.7*(B65-$I$35))/(1+EXP(1.7*(B65-$I$35)))</f>
        <v>0.79020195691172057</v>
      </c>
      <c r="F65" s="68">
        <f t="array" ref="F65">EXP(1.7*(B65-$J$35))/(1+EXP(1.7*(B65-$J$35)))</f>
        <v>0.93083006850740702</v>
      </c>
      <c r="G65" s="68">
        <f t="array" ref="G65">EXP(1.7*(B65-$K$35))/(1+EXP(1.7*(B65-$K$35)))</f>
        <v>0.98070282844081547</v>
      </c>
      <c r="H65" s="68">
        <f t="array" ref="H65">EXP(1.7*(B65-$M$35))/(1+EXP(1.7*(B65-$M$35)))</f>
        <v>0.9965980021672729</v>
      </c>
      <c r="I65" s="68">
        <f t="array" ref="I65">EXP(1.7*(B65-$N$35))/(1+EXP(1.7*(B65-$N$35)))</f>
        <v>0.99964155437183311</v>
      </c>
      <c r="J65" s="68">
        <f t="array" ref="J65">EXP(1.7*(B65-$O$35))/(1+EXP(1.7*(B65-$O$35)))</f>
        <v>0.99978054679604667</v>
      </c>
      <c r="K65" s="69">
        <f t="array" ref="K65">EXP(1.7*(B65-$P$35))/(1+EXP(1.7*(B65-$P$35)))</f>
        <v>0.9998760401860266</v>
      </c>
    </row>
    <row r="66" spans="1:12" x14ac:dyDescent="0.25">
      <c r="A66" s="91"/>
      <c r="B66" s="2">
        <v>4.5</v>
      </c>
      <c r="C66" s="67">
        <f t="array" ref="C66">EXP(1.7*(B66-$C$35))/(1+EXP(1.7*(B66-$C$35)))</f>
        <v>0.42199000431609845</v>
      </c>
      <c r="D66" s="68">
        <f t="array" ref="D66">EXP(1.7*(B66-$G$35))/(1+EXP(1.7*(B66-$G$35)))</f>
        <v>0.77398653543273144</v>
      </c>
      <c r="E66" s="68">
        <f t="array" ref="E66">EXP(1.7*(B66-$I$35))/(1+EXP(1.7*(B66-$I$35)))</f>
        <v>0.89808661088436448</v>
      </c>
      <c r="F66" s="68">
        <f t="array" ref="F66">EXP(1.7*(B66-$J$35))/(1+EXP(1.7*(B66-$J$35)))</f>
        <v>0.96921653883600689</v>
      </c>
      <c r="G66" s="68">
        <f t="array" ref="G66">EXP(1.7*(B66-$K$35))/(1+EXP(1.7*(B66-$K$35)))</f>
        <v>0.99165994923945922</v>
      </c>
      <c r="H66" s="68">
        <f t="array" ref="H66">EXP(1.7*(B66-$M$35))/(1+EXP(1.7*(B66-$M$35)))</f>
        <v>0.9985430973789079</v>
      </c>
      <c r="I66" s="68">
        <f t="array" ref="I66">EXP(1.7*(B66-$N$35))/(1+EXP(1.7*(B66-$N$35)))</f>
        <v>0.99984676353588364</v>
      </c>
      <c r="J66" s="68">
        <f t="array" ref="J66">EXP(1.7*(B66-$O$35))/(1+EXP(1.7*(B66-$O$35)))</f>
        <v>0.99990619063609187</v>
      </c>
      <c r="K66" s="69">
        <f t="array" ref="K66">EXP(1.7*(B66-$P$35))/(1+EXP(1.7*(B66-$P$35)))</f>
        <v>0.99994701396372776</v>
      </c>
    </row>
    <row r="67" spans="1:12" x14ac:dyDescent="0.25">
      <c r="A67" s="91"/>
      <c r="B67" s="2">
        <v>5</v>
      </c>
      <c r="C67" s="67">
        <f t="array" ref="C67">EXP(1.7*(B67-$C$35))/(1+EXP(1.7*(B67-$C$35)))</f>
        <v>0.63073947244700146</v>
      </c>
      <c r="D67" s="68">
        <f t="array" ref="D67">EXP(1.7*(B67-$G$35))/(1+EXP(1.7*(B67-$G$35)))</f>
        <v>0.88903876188978292</v>
      </c>
      <c r="E67" s="68">
        <f t="array" ref="E67">EXP(1.7*(B67-$I$35))/(1+EXP(1.7*(B67-$I$35)))</f>
        <v>0.95374131234220905</v>
      </c>
      <c r="F67" s="68">
        <f t="array" ref="F67">EXP(1.7*(B67-$J$35))/(1+EXP(1.7*(B67-$J$35)))</f>
        <v>0.98660661522972548</v>
      </c>
      <c r="G67" s="68">
        <f t="array" ref="G67">EXP(1.7*(B67-$K$35))/(1+EXP(1.7*(B67-$K$35)))</f>
        <v>0.99641823344480152</v>
      </c>
      <c r="H67" s="68">
        <f t="array" ref="H67">EXP(1.7*(B67-$M$35))/(1+EXP(1.7*(B67-$M$35)))</f>
        <v>0.9993767781732743</v>
      </c>
      <c r="I67" s="68">
        <f t="array" ref="I67">EXP(1.7*(B67-$N$35))/(1+EXP(1.7*(B67-$N$35)))</f>
        <v>0.99993449869997386</v>
      </c>
      <c r="J67" s="68">
        <f t="array" ref="J67">EXP(1.7*(B67-$O$35))/(1+EXP(1.7*(B67-$O$35)))</f>
        <v>0.99995990232330878</v>
      </c>
      <c r="K67" s="69">
        <f t="array" ref="K67">EXP(1.7*(B67-$P$35))/(1+EXP(1.7*(B67-$P$35)))</f>
        <v>0.99997735228980333</v>
      </c>
    </row>
    <row r="68" spans="1:12" x14ac:dyDescent="0.25">
      <c r="A68" s="91"/>
      <c r="B68" s="2">
        <v>5.5</v>
      </c>
      <c r="C68" s="67">
        <f t="array" ref="C68">EXP(1.7*(B68-$C$35))/(1+EXP(1.7*(B68-$C$35)))</f>
        <v>0.7998553374358377</v>
      </c>
      <c r="D68" s="68">
        <f t="array" ref="D68">EXP(1.7*(B68-$G$35))/(1+EXP(1.7*(B68-$G$35)))</f>
        <v>0.94935584642537019</v>
      </c>
      <c r="E68" s="68">
        <f t="array" ref="E68">EXP(1.7*(B68-$I$35))/(1+EXP(1.7*(B68-$I$35)))</f>
        <v>0.97969040523940332</v>
      </c>
      <c r="F68" s="68">
        <f t="array" ref="F68">EXP(1.7*(B68-$J$35))/(1+EXP(1.7*(B68-$J$35)))</f>
        <v>0.99423122749654869</v>
      </c>
      <c r="G68" s="68">
        <f t="array" ref="G68">EXP(1.7*(B68-$K$35))/(1+EXP(1.7*(B68-$K$35)))</f>
        <v>0.99846595336740074</v>
      </c>
      <c r="H68" s="68">
        <f t="array" ref="H68">EXP(1.7*(B68-$M$35))/(1+EXP(1.7*(B68-$M$35)))</f>
        <v>0.99973353059639736</v>
      </c>
      <c r="I68" s="68">
        <f t="array" ref="I68">EXP(1.7*(B68-$N$35))/(1+EXP(1.7*(B68-$N$35)))</f>
        <v>0.99997200271626685</v>
      </c>
      <c r="J68" s="68">
        <f t="array" ref="J68">EXP(1.7*(B68-$O$35))/(1+EXP(1.7*(B68-$O$35)))</f>
        <v>0.99998286126075175</v>
      </c>
      <c r="K68" s="69">
        <f t="array" ref="K68">EXP(1.7*(B68-$P$35))/(1+EXP(1.7*(B68-$P$35)))</f>
        <v>0.99999031990495857</v>
      </c>
    </row>
    <row r="69" spans="1:12" x14ac:dyDescent="0.25">
      <c r="A69" s="91"/>
      <c r="B69" s="2">
        <v>6</v>
      </c>
      <c r="C69" s="67">
        <f t="array" ref="C69">EXP(1.7*(B69-$C$35))/(1+EXP(1.7*(B69-$C$35)))</f>
        <v>0.90338287511096116</v>
      </c>
      <c r="D69" s="68">
        <f t="array" ref="D69">EXP(1.7*(B69-$G$35))/(1+EXP(1.7*(B69-$G$35)))</f>
        <v>0.97770749249378197</v>
      </c>
      <c r="E69" s="68">
        <f t="array" ref="E69">EXP(1.7*(B69-$I$35))/(1+EXP(1.7*(B69-$I$35)))</f>
        <v>0.99121724149620427</v>
      </c>
      <c r="F69" s="68">
        <f t="array" ref="F69">EXP(1.7*(B69-$J$35))/(1+EXP(1.7*(B69-$J$35)))</f>
        <v>0.99752616915017855</v>
      </c>
      <c r="G69" s="68">
        <f t="array" ref="G69">EXP(1.7*(B69-$K$35))/(1+EXP(1.7*(B69-$K$35)))</f>
        <v>0.99934374913040425</v>
      </c>
      <c r="H69" s="68">
        <f t="array" ref="H69">EXP(1.7*(B69-$M$35))/(1+EXP(1.7*(B69-$M$35)))</f>
        <v>0.99988608961795655</v>
      </c>
      <c r="I69" s="68">
        <f t="array" ref="I69">EXP(1.7*(B69-$N$35))/(1+EXP(1.7*(B69-$N$35)))</f>
        <v>0.99998803335104314</v>
      </c>
      <c r="J69" s="68">
        <f t="array" ref="J69">EXP(1.7*(B69-$O$35))/(1+EXP(1.7*(B69-$O$35)))</f>
        <v>0.99999267457504326</v>
      </c>
      <c r="K69" s="69">
        <f t="array" ref="K69">EXP(1.7*(B69-$P$35))/(1+EXP(1.7*(B69-$P$35)))</f>
        <v>0.99999586255990414</v>
      </c>
    </row>
    <row r="70" spans="1:12" x14ac:dyDescent="0.25">
      <c r="A70" s="91"/>
      <c r="B70" s="2">
        <v>6.5</v>
      </c>
      <c r="C70" s="67">
        <f t="array" ref="C70">EXP(1.7*(B70-$C$35))/(1+EXP(1.7*(B70-$C$35)))</f>
        <v>0.95628607736257332</v>
      </c>
      <c r="D70" s="68">
        <f t="array" ref="D70">EXP(1.7*(B70-$G$35))/(1+EXP(1.7*(B70-$G$35)))</f>
        <v>0.99034865622448287</v>
      </c>
      <c r="E70" s="68">
        <f t="array" ref="E70">EXP(1.7*(B70-$I$35))/(1+EXP(1.7*(B70-$I$35)))</f>
        <v>0.99622714464863316</v>
      </c>
      <c r="F70" s="68">
        <f t="array" ref="F70">EXP(1.7*(B70-$J$35))/(1+EXP(1.7*(B70-$J$35)))</f>
        <v>0.99894114791434518</v>
      </c>
      <c r="G70" s="68">
        <f t="array" ref="G70">EXP(1.7*(B70-$K$35))/(1+EXP(1.7*(B70-$K$35)))</f>
        <v>0.99971940314230989</v>
      </c>
      <c r="H70" s="68">
        <f t="array" ref="H70">EXP(1.7*(B70-$M$35))/(1+EXP(1.7*(B70-$M$35)))</f>
        <v>0.99995130982607272</v>
      </c>
      <c r="I70" s="68">
        <f t="array" ref="I70">EXP(1.7*(B70-$N$35))/(1+EXP(1.7*(B70-$N$35)))</f>
        <v>0.99999488524050451</v>
      </c>
      <c r="J70" s="68">
        <f t="array" ref="J70">EXP(1.7*(B70-$O$35))/(1+EXP(1.7*(B70-$O$35)))</f>
        <v>0.99999686899085782</v>
      </c>
      <c r="K70" s="69">
        <f t="array" ref="K70">EXP(1.7*(B70-$P$35))/(1+EXP(1.7*(B70-$P$35)))</f>
        <v>0.99999823159213352</v>
      </c>
    </row>
    <row r="71" spans="1:12" x14ac:dyDescent="0.25">
      <c r="A71" s="91"/>
      <c r="B71" s="2">
        <v>7</v>
      </c>
      <c r="C71" s="67">
        <f t="array" ref="C71">EXP(1.7*(B71-$C$35))/(1+EXP(1.7*(B71-$C$35)))</f>
        <v>0.98083635177763417</v>
      </c>
      <c r="D71" s="68">
        <f t="array" ref="D71">EXP(1.7*(B71-$G$35))/(1+EXP(1.7*(B71-$G$35)))</f>
        <v>0.99585194853134751</v>
      </c>
      <c r="E71" s="68">
        <f t="array" ref="E71">EXP(1.7*(B71-$I$35))/(1+EXP(1.7*(B71-$I$35)))</f>
        <v>0.99838393413093629</v>
      </c>
      <c r="F71" s="68">
        <f t="array" ref="F71">EXP(1.7*(B71-$J$35))/(1+EXP(1.7*(B71-$J$35)))</f>
        <v>0.99954715625645096</v>
      </c>
      <c r="G71" s="68">
        <f t="array" ref="G71">EXP(1.7*(B71-$K$35))/(1+EXP(1.7*(B71-$K$35)))</f>
        <v>0.99988004944124032</v>
      </c>
      <c r="H71" s="68">
        <f t="array" ref="H71">EXP(1.7*(B71-$M$35))/(1+EXP(1.7*(B71-$M$35)))</f>
        <v>0.9999791885124153</v>
      </c>
      <c r="I71" s="68">
        <f t="array" ref="I71">EXP(1.7*(B71-$N$35))/(1+EXP(1.7*(B71-$N$35)))</f>
        <v>0.99999781386901587</v>
      </c>
      <c r="J71" s="68">
        <f t="array" ref="J71">EXP(1.7*(B71-$O$35))/(1+EXP(1.7*(B71-$O$35)))</f>
        <v>0.99999866175754137</v>
      </c>
      <c r="K71" s="69">
        <f t="array" ref="K71">EXP(1.7*(B71-$P$35))/(1+EXP(1.7*(B71-$P$35)))</f>
        <v>0.99999924415530672</v>
      </c>
    </row>
    <row r="72" spans="1:12" x14ac:dyDescent="0.25">
      <c r="A72" s="91"/>
      <c r="B72" s="2">
        <v>7.5</v>
      </c>
      <c r="C72" s="67">
        <f t="array" ref="C72">EXP(1.7*(B72-$C$35))/(1+EXP(1.7*(B72-$C$35)))</f>
        <v>0.99171829697229152</v>
      </c>
      <c r="D72" s="68">
        <f t="array" ref="D72">EXP(1.7*(B72-$G$35))/(1+EXP(1.7*(B72-$G$35)))</f>
        <v>0.9982228399089571</v>
      </c>
      <c r="E72" s="68">
        <f t="array" ref="E72">EXP(1.7*(B72-$I$35))/(1+EXP(1.7*(B72-$I$35)))</f>
        <v>0.99930862956716171</v>
      </c>
      <c r="F72" s="68">
        <f t="array" ref="F72">EXP(1.7*(B72-$J$35))/(1+EXP(1.7*(B72-$J$35)))</f>
        <v>0.99980639762270407</v>
      </c>
      <c r="G72" s="68">
        <f t="array" ref="G72">EXP(1.7*(B72-$K$35))/(1+EXP(1.7*(B72-$K$35)))</f>
        <v>0.99994872781861976</v>
      </c>
      <c r="H72" s="68">
        <f t="array" ref="H72">EXP(1.7*(B72-$M$35))/(1+EXP(1.7*(B72-$M$35)))</f>
        <v>0.99999110475345143</v>
      </c>
      <c r="I72" s="68">
        <f t="array" ref="I72">EXP(1.7*(B72-$N$35))/(1+EXP(1.7*(B72-$N$35)))</f>
        <v>0.99999906561380458</v>
      </c>
      <c r="J72" s="68">
        <f t="array" ref="J72">EXP(1.7*(B72-$O$35))/(1+EXP(1.7*(B72-$O$35)))</f>
        <v>0.99999942801475239</v>
      </c>
      <c r="K72" s="69">
        <f t="array" ref="K72">EXP(1.7*(B72-$P$35))/(1+EXP(1.7*(B72-$P$35)))</f>
        <v>0.99999967694055203</v>
      </c>
    </row>
    <row r="73" spans="1:12" x14ac:dyDescent="0.25">
      <c r="A73" s="86"/>
      <c r="B73" s="2">
        <v>8</v>
      </c>
      <c r="C73" s="70">
        <f t="array" ref="C73">EXP(1.7*(B73-$C$35))/(1+EXP(1.7*(B73-$C$35)))</f>
        <v>0.99644341119280833</v>
      </c>
      <c r="D73" s="71">
        <f t="array" ref="D73">EXP(1.7*(B73-$G$35))/(1+EXP(1.7*(B73-$G$35)))</f>
        <v>0.99923964151859102</v>
      </c>
      <c r="E73" s="71">
        <f t="array" ref="E73">EXP(1.7*(B73-$I$35))/(1+EXP(1.7*(B73-$I$35)))</f>
        <v>0.99970438092725178</v>
      </c>
      <c r="F73" s="71">
        <f t="array" ref="F73">EXP(1.7*(B73-$J$35))/(1+EXP(1.7*(B73-$J$35)))</f>
        <v>0.99991724227907253</v>
      </c>
      <c r="G73" s="71">
        <f t="array" ref="G73">EXP(1.7*(B73-$K$35))/(1+EXP(1.7*(B73-$K$35)))</f>
        <v>0.99997808486070672</v>
      </c>
      <c r="H73" s="71">
        <f t="array" ref="H73">EXP(1.7*(B73-$M$35))/(1+EXP(1.7*(B73-$M$35)))</f>
        <v>0.99999619801943718</v>
      </c>
      <c r="I73" s="71">
        <f t="array" ref="I73">EXP(1.7*(B73-$N$35))/(1+EXP(1.7*(B73-$N$35)))</f>
        <v>0.99999960062917426</v>
      </c>
      <c r="J73" s="71">
        <f t="array" ref="J73">EXP(1.7*(B73-$O$35))/(1+EXP(1.7*(B73-$O$35)))</f>
        <v>0.99999975552488418</v>
      </c>
      <c r="K73" s="72">
        <f t="array" ref="K73">EXP(1.7*(B73-$P$35))/(1+EXP(1.7*(B73-$P$35)))</f>
        <v>0.99999986191954249</v>
      </c>
    </row>
    <row r="76" spans="1:12" x14ac:dyDescent="0.25">
      <c r="A76" s="76" t="s">
        <v>113</v>
      </c>
      <c r="B76" s="76"/>
      <c r="C76" s="76"/>
      <c r="D76" s="76"/>
      <c r="E76" s="76"/>
      <c r="F76" s="76"/>
      <c r="G76" s="76"/>
      <c r="H76" s="76"/>
      <c r="I76" s="76"/>
      <c r="J76" s="76"/>
      <c r="K76" s="76"/>
    </row>
    <row r="77" spans="1:12" x14ac:dyDescent="0.25">
      <c r="A77" s="50"/>
      <c r="B77" s="76" t="s">
        <v>58</v>
      </c>
      <c r="C77" s="76"/>
      <c r="D77" s="76"/>
      <c r="E77" s="76"/>
      <c r="F77" s="76"/>
      <c r="G77" s="76"/>
      <c r="H77" s="76"/>
      <c r="I77" s="2"/>
      <c r="J77" s="2"/>
      <c r="K77" s="2"/>
    </row>
    <row r="78" spans="1:12" x14ac:dyDescent="0.25">
      <c r="A78" s="2"/>
      <c r="B78" s="2"/>
      <c r="C78" s="50" t="s">
        <v>114</v>
      </c>
      <c r="D78" s="50" t="s">
        <v>115</v>
      </c>
      <c r="E78" s="50">
        <v>5</v>
      </c>
      <c r="F78" s="50" t="s">
        <v>116</v>
      </c>
      <c r="G78" s="73" t="s">
        <v>117</v>
      </c>
      <c r="H78" s="50" t="s">
        <v>118</v>
      </c>
      <c r="I78" s="50" t="s">
        <v>119</v>
      </c>
      <c r="J78" s="50" t="s">
        <v>120</v>
      </c>
      <c r="K78" s="50">
        <v>25</v>
      </c>
      <c r="L78" s="49"/>
    </row>
    <row r="79" spans="1:12" x14ac:dyDescent="0.25">
      <c r="A79" s="76" t="s">
        <v>95</v>
      </c>
      <c r="B79" s="2">
        <v>-2</v>
      </c>
      <c r="C79" s="37">
        <f t="array" ref="C79">EXP(1.7*($V$3-B79))/(1+EXP(1.7*($V$3-B79)))</f>
        <v>0.99635490254269421</v>
      </c>
      <c r="D79" s="38">
        <f t="array" ref="D79">EXP(1.7*($V$5-B79))/(1+EXP(1.7*($V$5-B79)))</f>
        <v>0.99999715078598173</v>
      </c>
      <c r="E79" s="38">
        <f t="array" ref="E79">EXP(1.7*($V$7-B79))/(1+EXP(1.7*($V$7-B79)))</f>
        <v>0.99997535228981516</v>
      </c>
      <c r="F79" s="38">
        <f t="array" ref="F79">EXP(1.7*($V$8-B79))/(1+EXP(1.7*($V$8-B79)))</f>
        <v>0.99990259130933201</v>
      </c>
      <c r="G79" s="38">
        <f t="array" ref="G79">EXP(1.7*($V$11-B79))/(1+EXP(1.7*($V$11-B79)))</f>
        <v>0.99971641642686937</v>
      </c>
      <c r="H79" s="38">
        <f t="array" ref="H79">EXP(1.7*($V$17-B79))/(1+EXP(1.7*($V$17-B79)))</f>
        <v>0.99929103633837169</v>
      </c>
      <c r="I79" s="38">
        <f t="array" ref="I79">EXP(1.7*($V$20-B79))/(1+EXP(1.7*($V$20-B79)))</f>
        <v>0.99836344769742402</v>
      </c>
      <c r="J79" s="38">
        <f t="array" ref="J79">EXP(1.7*($V$24-B79))/(1+EXP(1.7*($V$24-B79)))</f>
        <v>0.99635490254269421</v>
      </c>
      <c r="K79" s="39">
        <f t="array" ref="K79">EXP(1.7*($V$27-B79))/(1+EXP(1.7*($V$27-B79)))</f>
        <v>0.99190126124998357</v>
      </c>
    </row>
    <row r="80" spans="1:12" x14ac:dyDescent="0.25">
      <c r="A80" s="76"/>
      <c r="B80" s="2">
        <v>-1.5</v>
      </c>
      <c r="C80" s="67">
        <f t="array" ref="C80">EXP(1.7*($V$3-B80))/(1+EXP(1.7*($V$3-B80)))</f>
        <v>0.99151320146275213</v>
      </c>
      <c r="D80" s="68">
        <f t="array" ref="D80">EXP(1.7*($V$5-B80))/(1+EXP(1.7*($V$5-B80)))</f>
        <v>0.99999333387083578</v>
      </c>
      <c r="E80" s="68">
        <f t="array" ref="E80">EXP(1.7*($V$7-B80))/(1+EXP(1.7*($V$7-B80)))</f>
        <v>0.99994233496651364</v>
      </c>
      <c r="F80" s="68">
        <f t="array" ref="F80">EXP(1.7*($V$8-B80))/(1+EXP(1.7*($V$8-B80)))</f>
        <v>0.99977212779931157</v>
      </c>
      <c r="G80" s="68">
        <f t="array" ref="G80">EXP(1.7*($V$11-B80))/(1+EXP(1.7*($V$11-B80)))</f>
        <v>0.99933676654947579</v>
      </c>
      <c r="H80" s="68">
        <f t="array" ref="H80">EXP(1.7*($V$17-B80))/(1+EXP(1.7*($V$17-B80)))</f>
        <v>0.99834284929794559</v>
      </c>
      <c r="I80" s="68">
        <f t="array" ref="I80">EXP(1.7*($V$20-B80))/(1+EXP(1.7*($V$20-B80)))</f>
        <v>0.99617942180108576</v>
      </c>
      <c r="J80" s="68">
        <f t="array" ref="J80">EXP(1.7*($V$24-B80))/(1+EXP(1.7*($V$24-B80)))</f>
        <v>0.99151320146275213</v>
      </c>
      <c r="K80" s="69">
        <f t="array" ref="K80">EXP(1.7*($V$27-B80))/(1+EXP(1.7*($V$27-B80)))</f>
        <v>0.98125518233851305</v>
      </c>
    </row>
    <row r="81" spans="1:11" x14ac:dyDescent="0.25">
      <c r="A81" s="76"/>
      <c r="B81" s="2">
        <v>-1</v>
      </c>
      <c r="C81" s="67">
        <f t="array" ref="C81">EXP(1.7*($V$3-B81))/(1+EXP(1.7*($V$3-B81)))</f>
        <v>0.98036710109107883</v>
      </c>
      <c r="D81" s="68">
        <f t="array" ref="D81">EXP(1.7*($V$5-B81))/(1+EXP(1.7*($V$5-B81)))</f>
        <v>0.99998440375116504</v>
      </c>
      <c r="E81" s="68">
        <f t="array" ref="E81">EXP(1.7*($V$7-B81))/(1+EXP(1.7*($V$7-B81)))</f>
        <v>0.99986509460748441</v>
      </c>
      <c r="F81" s="68">
        <f t="array" ref="F81">EXP(1.7*($V$8-B81))/(1+EXP(1.7*($V$8-B81)))</f>
        <v>0.9994670222242249</v>
      </c>
      <c r="G81" s="68">
        <f t="array" ref="G81">EXP(1.7*($V$11-B81))/(1+EXP(1.7*($V$11-B81)))</f>
        <v>0.99844964543325732</v>
      </c>
      <c r="H81" s="68">
        <f t="array" ref="H81">EXP(1.7*($V$17-B81))/(1+EXP(1.7*($V$17-B81)))</f>
        <v>0.99613144076558768</v>
      </c>
      <c r="I81" s="68">
        <f t="array" ref="I81">EXP(1.7*($V$20-B81))/(1+EXP(1.7*($V$20-B81)))</f>
        <v>0.99110671408761319</v>
      </c>
      <c r="J81" s="68">
        <f t="array" ref="J81">EXP(1.7*($V$24-B81))/(1+EXP(1.7*($V$24-B81)))</f>
        <v>0.98036710109107883</v>
      </c>
      <c r="K81" s="69">
        <f t="array" ref="K81">EXP(1.7*($V$27-B81))/(1+EXP(1.7*($V$27-B81)))</f>
        <v>0.9572180622586457</v>
      </c>
    </row>
    <row r="82" spans="1:11" x14ac:dyDescent="0.25">
      <c r="A82" s="76"/>
      <c r="B82" s="2">
        <v>-0.5</v>
      </c>
      <c r="C82" s="67">
        <f t="array" ref="C82">EXP(1.7*($V$3-B82))/(1+EXP(1.7*($V$3-B82)))</f>
        <v>0.95524310766684184</v>
      </c>
      <c r="D82" s="68">
        <f t="array" ref="D82">EXP(1.7*($V$5-B82))/(1+EXP(1.7*($V$5-B82)))</f>
        <v>0.99996351104789205</v>
      </c>
      <c r="E82" s="68">
        <f t="array" ref="E82">EXP(1.7*($V$7-B82))/(1+EXP(1.7*($V$7-B82)))</f>
        <v>0.99968442605537855</v>
      </c>
      <c r="F82" s="68">
        <f t="array" ref="F82">EXP(1.7*($V$8-B82))/(1+EXP(1.7*($V$8-B82)))</f>
        <v>0.99875390993555868</v>
      </c>
      <c r="G82" s="68">
        <f t="array" ref="G82">EXP(1.7*($V$11-B82))/(1+EXP(1.7*($V$11-B82)))</f>
        <v>0.99638023580676305</v>
      </c>
      <c r="H82" s="68">
        <f t="array" ref="H82">EXP(1.7*($V$17-B82))/(1+EXP(1.7*($V$17-B82)))</f>
        <v>0.99099560288259181</v>
      </c>
      <c r="I82" s="68">
        <f t="array" ref="I82">EXP(1.7*($V$20-B82))/(1+EXP(1.7*($V$20-B82)))</f>
        <v>0.97943782651886435</v>
      </c>
      <c r="J82" s="68">
        <f t="array" ref="J82">EXP(1.7*($V$24-B82))/(1+EXP(1.7*($V$24-B82)))</f>
        <v>0.95524310766684184</v>
      </c>
      <c r="K82" s="69">
        <f t="array" ref="K82">EXP(1.7*($V$27-B82))/(1+EXP(1.7*($V$27-B82)))</f>
        <v>0.90533110302035169</v>
      </c>
    </row>
    <row r="83" spans="1:11" x14ac:dyDescent="0.25">
      <c r="A83" s="76"/>
      <c r="B83" s="2">
        <v>0</v>
      </c>
      <c r="C83" s="67">
        <f t="array" ref="C83">EXP(1.7*($V$3-B83))/(1+EXP(1.7*($V$3-B83)))</f>
        <v>0.90120808581375011</v>
      </c>
      <c r="D83" s="68">
        <f t="array" ref="D83">EXP(1.7*($V$5-B83))/(1+EXP(1.7*($V$5-B83)))</f>
        <v>0.99991463291101101</v>
      </c>
      <c r="E83" s="68">
        <f t="array" ref="E83">EXP(1.7*($V$7-B83))/(1+EXP(1.7*($V$7-B83)))</f>
        <v>0.99926198041733472</v>
      </c>
      <c r="F83" s="68">
        <f t="array" ref="F83">EXP(1.7*($V$8-B83))/(1+EXP(1.7*($V$8-B83)))</f>
        <v>0.9970894479481045</v>
      </c>
      <c r="G83" s="68">
        <f t="array" ref="G83">EXP(1.7*($V$11-B83))/(1+EXP(1.7*($V$11-B83)))</f>
        <v>0.99157189969268134</v>
      </c>
      <c r="H83" s="68">
        <f t="array" ref="H83">EXP(1.7*($V$17-B83))/(1+EXP(1.7*($V$17-B83)))</f>
        <v>0.97918398819144159</v>
      </c>
      <c r="I83" s="68">
        <f t="array" ref="I83">EXP(1.7*($V$20-B83))/(1+EXP(1.7*($V$20-B83)))</f>
        <v>0.95318144193308729</v>
      </c>
      <c r="J83" s="68">
        <f t="array" ref="J83">EXP(1.7*($V$24-B83))/(1+EXP(1.7*($V$24-B83)))</f>
        <v>0.90120808581375011</v>
      </c>
      <c r="K83" s="69">
        <f t="array" ref="K83">EXP(1.7*($V$27-B83))/(1+EXP(1.7*($V$27-B83)))</f>
        <v>0.80343691205076351</v>
      </c>
    </row>
    <row r="84" spans="1:11" x14ac:dyDescent="0.25">
      <c r="A84" s="76"/>
      <c r="B84" s="2">
        <v>0.5</v>
      </c>
      <c r="C84" s="67">
        <f t="array" ref="C84">EXP(1.7*($V$3-B84))/(1+EXP(1.7*($V$3-B84)))</f>
        <v>0.7958767598304114</v>
      </c>
      <c r="D84" s="68">
        <f t="array" ref="D84">EXP(1.7*($V$5-B84))/(1+EXP(1.7*($V$5-B84)))</f>
        <v>0.99980029399771719</v>
      </c>
      <c r="E84" s="68">
        <f t="array" ref="E84">EXP(1.7*($V$7-B84))/(1+EXP(1.7*($V$7-B84)))</f>
        <v>0.99827500028914973</v>
      </c>
      <c r="F84" s="68">
        <f t="array" ref="F84">EXP(1.7*($V$8-B84))/(1+EXP(1.7*($V$8-B84)))</f>
        <v>0.99321678457037521</v>
      </c>
      <c r="G84" s="68">
        <f t="array" ref="G84">EXP(1.7*($V$11-B84))/(1+EXP(1.7*($V$11-B84)))</f>
        <v>0.98050137435275697</v>
      </c>
      <c r="H84" s="68">
        <f t="array" ref="H84">EXP(1.7*($V$17-B84))/(1+EXP(1.7*($V$17-B84)))</f>
        <v>0.9526191508228592</v>
      </c>
      <c r="I84" s="68">
        <f t="array" ref="I84">EXP(1.7*($V$20-B84))/(1+EXP(1.7*($V$20-B84)))</f>
        <v>0.89692594702851658</v>
      </c>
      <c r="J84" s="68">
        <f t="array" ref="J84">EXP(1.7*($V$24-B84))/(1+EXP(1.7*($V$24-B84)))</f>
        <v>0.7958767598304114</v>
      </c>
      <c r="K84" s="69">
        <f t="array" ref="K84">EXP(1.7*($V$27-B84))/(1+EXP(1.7*($V$27-B84)))</f>
        <v>0.63597002709330863</v>
      </c>
    </row>
    <row r="85" spans="1:11" x14ac:dyDescent="0.25">
      <c r="A85" s="76"/>
      <c r="B85" s="2">
        <v>1</v>
      </c>
      <c r="C85" s="67">
        <f t="array" ref="C85">EXP(1.7*($V$3-B85))/(1+EXP(1.7*($V$3-B85)))</f>
        <v>0.6249753424511687</v>
      </c>
      <c r="D85" s="68">
        <f t="array" ref="D85">EXP(1.7*($V$5-B85))/(1+EXP(1.7*($V$5-B85)))</f>
        <v>0.99953288345071589</v>
      </c>
      <c r="E85" s="68">
        <f t="array" ref="E85">EXP(1.7*($V$7-B85))/(1+EXP(1.7*($V$7-B85)))</f>
        <v>0.99597341485402424</v>
      </c>
      <c r="F85" s="68">
        <f t="array" ref="F85">EXP(1.7*($V$8-B85))/(1+EXP(1.7*($V$8-B85)))</f>
        <v>0.98427258814594398</v>
      </c>
      <c r="G85" s="68">
        <f t="array" ref="G85">EXP(1.7*($V$11-B85))/(1+EXP(1.7*($V$11-B85)))</f>
        <v>0.95554141665647796</v>
      </c>
      <c r="H85" s="68">
        <f t="array" ref="H85">EXP(1.7*($V$17-B85))/(1+EXP(1.7*($V$17-B85)))</f>
        <v>0.89576191261199001</v>
      </c>
      <c r="I85" s="68">
        <f t="array" ref="I85">EXP(1.7*($V$20-B85))/(1+EXP(1.7*($V$20-B85)))</f>
        <v>0.78810252024678973</v>
      </c>
      <c r="J85" s="68">
        <f t="array" ref="J85">EXP(1.7*($V$24-B85))/(1+EXP(1.7*($V$24-B85)))</f>
        <v>0.6249753424511687</v>
      </c>
      <c r="K85" s="69">
        <f t="array" ref="K85">EXP(1.7*($V$27-B85))/(1+EXP(1.7*($V$27-B85)))</f>
        <v>0.42749355705290554</v>
      </c>
    </row>
    <row r="86" spans="1:11" x14ac:dyDescent="0.25">
      <c r="A86" s="76"/>
      <c r="B86" s="2">
        <v>1.5</v>
      </c>
      <c r="C86" s="67">
        <f t="array" ref="C86">EXP(1.7*($V$3-B86))/(1+EXP(1.7*($V$3-B86)))</f>
        <v>0.41598448620770878</v>
      </c>
      <c r="D86" s="68">
        <f t="array" ref="D86">EXP(1.7*($V$5-B86))/(1+EXP(1.7*($V$5-B86)))</f>
        <v>0.99890779570599264</v>
      </c>
      <c r="E86" s="68">
        <f t="array" ref="E86">EXP(1.7*($V$7-B86))/(1+EXP(1.7*($V$7-B86)))</f>
        <v>0.99062975771992923</v>
      </c>
      <c r="F86" s="68">
        <f t="array" ref="F86">EXP(1.7*($V$8-B86))/(1+EXP(1.7*($V$8-B86)))</f>
        <v>0.96396268692262732</v>
      </c>
      <c r="G86" s="68">
        <f t="array" ref="G86">EXP(1.7*($V$11-B86))/(1+EXP(1.7*($V$11-B86)))</f>
        <v>0.90182953089411955</v>
      </c>
      <c r="H86" s="68">
        <f t="array" ref="H86">EXP(1.7*($V$17-B86))/(1+EXP(1.7*($V$17-B86)))</f>
        <v>0.78600274057462483</v>
      </c>
      <c r="I86" s="68">
        <f t="array" ref="I86">EXP(1.7*($V$20-B86))/(1+EXP(1.7*($V$20-B86)))</f>
        <v>0.61385021522661909</v>
      </c>
      <c r="J86" s="68">
        <f t="array" ref="J86">EXP(1.7*($V$24-B86))/(1+EXP(1.7*($V$24-B86)))</f>
        <v>0.41598448620770878</v>
      </c>
      <c r="K86" s="69">
        <f t="array" ref="K86">EXP(1.7*($V$27-B86))/(1+EXP(1.7*($V$27-B86)))</f>
        <v>0.24193779992982301</v>
      </c>
    </row>
    <row r="87" spans="1:11" x14ac:dyDescent="0.25">
      <c r="A87" s="76"/>
      <c r="B87" s="2">
        <v>2</v>
      </c>
      <c r="C87" s="67">
        <f t="array" ref="C87">EXP(1.7*($V$3-B87))/(1+EXP(1.7*($V$3-B87)))</f>
        <v>0.23338780700434567</v>
      </c>
      <c r="D87" s="68">
        <f t="array" ref="D87">EXP(1.7*($V$5-B87))/(1+EXP(1.7*($V$5-B87)))</f>
        <v>0.99744836113830815</v>
      </c>
      <c r="E87" s="68">
        <f t="array" ref="E87">EXP(1.7*($V$7-B87))/(1+EXP(1.7*($V$7-B87)))</f>
        <v>0.97834872658967353</v>
      </c>
      <c r="F87" s="68">
        <f t="array" ref="F87">EXP(1.7*($V$8-B87))/(1+EXP(1.7*($V$8-B87)))</f>
        <v>0.91956843073515593</v>
      </c>
      <c r="G87" s="68">
        <f t="array" ref="G87">EXP(1.7*($V$11-B87))/(1+EXP(1.7*($V$11-B87)))</f>
        <v>0.79701154582685563</v>
      </c>
      <c r="H87" s="68">
        <f t="array" ref="H87">EXP(1.7*($V$17-B87))/(1+EXP(1.7*($V$17-B87)))</f>
        <v>0.61087627025991209</v>
      </c>
      <c r="I87" s="68">
        <f t="array" ref="I87">EXP(1.7*($V$20-B87))/(1+EXP(1.7*($V$20-B87)))</f>
        <v>0.40456630723999293</v>
      </c>
      <c r="J87" s="68">
        <f t="array" ref="J87">EXP(1.7*($V$24-B87))/(1+EXP(1.7*($V$24-B87)))</f>
        <v>0.23338780700434567</v>
      </c>
      <c r="K87" s="69">
        <f t="array" ref="K87">EXP(1.7*($V$27-B87))/(1+EXP(1.7*($V$27-B87)))</f>
        <v>0.12003647821541609</v>
      </c>
    </row>
    <row r="88" spans="1:11" x14ac:dyDescent="0.25">
      <c r="A88" s="76"/>
      <c r="B88" s="2">
        <v>2.5</v>
      </c>
      <c r="C88" s="67">
        <f t="array" ref="C88">EXP(1.7*($V$3-B88))/(1+EXP(1.7*($V$3-B88)))</f>
        <v>0.11514011011127717</v>
      </c>
      <c r="D88" s="68">
        <f t="array" ref="D88">EXP(1.7*($V$5-B88))/(1+EXP(1.7*($V$5-B88)))</f>
        <v>0.99405040364527342</v>
      </c>
      <c r="E88" s="68">
        <f t="array" ref="E88">EXP(1.7*($V$7-B88))/(1+EXP(1.7*($V$7-B88)))</f>
        <v>0.95077154075253378</v>
      </c>
      <c r="F88" s="68">
        <f t="array" ref="F88">EXP(1.7*($V$8-B88))/(1+EXP(1.7*($V$8-B88)))</f>
        <v>0.83012278487193414</v>
      </c>
      <c r="G88" s="68">
        <f t="array" ref="G88">EXP(1.7*($V$11-B88))/(1+EXP(1.7*($V$11-B88)))</f>
        <v>0.62661448663008157</v>
      </c>
      <c r="H88" s="68">
        <f t="array" ref="H88">EXP(1.7*($V$17-B88))/(1+EXP(1.7*($V$17-B88)))</f>
        <v>0.40155192037830295</v>
      </c>
      <c r="I88" s="68">
        <f t="array" ref="I88">EXP(1.7*($V$20-B88))/(1+EXP(1.7*($V$20-B88)))</f>
        <v>0.2250502656148915</v>
      </c>
      <c r="J88" s="68">
        <f t="array" ref="J88">EXP(1.7*($V$24-B88))/(1+EXP(1.7*($V$24-B88)))</f>
        <v>0.11514011011127717</v>
      </c>
      <c r="K88" s="69">
        <f t="array" ref="K88">EXP(1.7*($V$27-B88))/(1+EXP(1.7*($V$27-B88)))</f>
        <v>5.5091910505086342E-2</v>
      </c>
    </row>
    <row r="89" spans="1:11" x14ac:dyDescent="0.25">
      <c r="A89" s="76"/>
      <c r="B89" s="2">
        <v>3</v>
      </c>
      <c r="C89" s="67">
        <f t="array" ref="C89">EXP(1.7*($V$3-B89))/(1+EXP(1.7*($V$3-B89)))</f>
        <v>5.2686063167326151E-2</v>
      </c>
      <c r="D89" s="68">
        <f t="array" ref="D89">EXP(1.7*($V$5-B89))/(1+EXP(1.7*($V$5-B89)))</f>
        <v>0.98619011534345569</v>
      </c>
      <c r="E89" s="68">
        <f t="array" ref="E89">EXP(1.7*($V$7-B89))/(1+EXP(1.7*($V$7-B89)))</f>
        <v>0.8919486423205375</v>
      </c>
      <c r="F89" s="68">
        <f t="array" ref="F89">EXP(1.7*($V$8-B89))/(1+EXP(1.7*($V$8-B89)))</f>
        <v>0.67622952787033952</v>
      </c>
      <c r="G89" s="68">
        <f t="array" ref="G89">EXP(1.7*($V$11-B89))/(1+EXP(1.7*($V$11-B89)))</f>
        <v>0.41768598320394767</v>
      </c>
      <c r="H89" s="68">
        <f t="array" ref="H89">EXP(1.7*($V$17-B89))/(1+EXP(1.7*($V$17-B89)))</f>
        <v>0.22287278424657536</v>
      </c>
      <c r="I89" s="68">
        <f t="array" ref="I89">EXP(1.7*($V$20-B89))/(1+EXP(1.7*($V$20-B89)))</f>
        <v>0.11041840636519987</v>
      </c>
      <c r="J89" s="68">
        <f t="array" ref="J89">EXP(1.7*($V$24-B89))/(1+EXP(1.7*($V$24-B89)))</f>
        <v>5.2686063167326151E-2</v>
      </c>
      <c r="K89" s="69">
        <f t="array" ref="K89">EXP(1.7*($V$27-B89))/(1+EXP(1.7*($V$27-B89)))</f>
        <v>2.4314088363555333E-2</v>
      </c>
    </row>
    <row r="90" spans="1:11" x14ac:dyDescent="0.25">
      <c r="A90" s="76"/>
      <c r="B90" s="2">
        <v>3.5</v>
      </c>
      <c r="C90" s="67">
        <f t="array" ref="C90">EXP(1.7*($V$3-B90))/(1+EXP(1.7*($V$3-B90)))</f>
        <v>2.3219271750158227E-2</v>
      </c>
      <c r="D90" s="68">
        <f t="array" ref="D90">EXP(1.7*($V$5-B90))/(1+EXP(1.7*($V$5-B90)))</f>
        <v>0.96827664067559216</v>
      </c>
      <c r="E90" s="68">
        <f t="array" ref="E90">EXP(1.7*($V$7-B90))/(1+EXP(1.7*($V$7-B90)))</f>
        <v>0.77916412069633034</v>
      </c>
      <c r="F90" s="68">
        <f t="array" ref="F90">EXP(1.7*($V$8-B90))/(1+EXP(1.7*($V$8-B90)))</f>
        <v>0.47165485162542176</v>
      </c>
      <c r="G90" s="68">
        <f t="array" ref="G90">EXP(1.7*($V$11-B90))/(1+EXP(1.7*($V$11-B90)))</f>
        <v>0.2346425053084189</v>
      </c>
      <c r="H90" s="68">
        <f t="array" ref="H90">EXP(1.7*($V$17-B90))/(1+EXP(1.7*($V$17-B90)))</f>
        <v>0.10919376896056067</v>
      </c>
      <c r="I90" s="68">
        <f t="array" ref="I90">EXP(1.7*($V$20-B90))/(1+EXP(1.7*($V$20-B90)))</f>
        <v>5.0379676840890807E-2</v>
      </c>
      <c r="J90" s="68">
        <f t="array" ref="J90">EXP(1.7*($V$24-B90))/(1+EXP(1.7*($V$24-B90)))</f>
        <v>2.3219271750158227E-2</v>
      </c>
      <c r="K90" s="69">
        <f t="array" ref="K90">EXP(1.7*($V$27-B90))/(1+EXP(1.7*($V$27-B90)))</f>
        <v>1.0538926129737412E-2</v>
      </c>
    </row>
    <row r="91" spans="1:11" x14ac:dyDescent="0.25">
      <c r="A91" s="76"/>
      <c r="B91" s="2">
        <v>4</v>
      </c>
      <c r="C91" s="67">
        <f t="array" ref="C91">EXP(1.7*($V$3-B91))/(1+EXP(1.7*($V$3-B91)))</f>
        <v>1.0057984441576273E-2</v>
      </c>
      <c r="D91" s="68">
        <f t="array" ref="D91">EXP(1.7*($V$5-B91))/(1+EXP(1.7*($V$5-B91)))</f>
        <v>0.92880422718648858</v>
      </c>
      <c r="E91" s="68">
        <f t="array" ref="E91">EXP(1.7*($V$7-B91))/(1+EXP(1.7*($V$7-B91)))</f>
        <v>0.60128014548038566</v>
      </c>
      <c r="F91" s="68">
        <f t="array" ref="F91">EXP(1.7*($V$8-B91))/(1+EXP(1.7*($V$8-B91)))</f>
        <v>0.27617752657193984</v>
      </c>
      <c r="G91" s="68">
        <f t="array" ref="G91">EXP(1.7*($V$11-B91))/(1+EXP(1.7*($V$11-B91)))</f>
        <v>0.11585517731046746</v>
      </c>
      <c r="H91" s="68">
        <f t="array" ref="H91">EXP(1.7*($V$17-B91))/(1+EXP(1.7*($V$17-B91)))</f>
        <v>4.9783657061750905E-2</v>
      </c>
      <c r="I91" s="68">
        <f t="array" ref="I91">EXP(1.7*($V$20-B91))/(1+EXP(1.7*($V$20-B91)))</f>
        <v>2.2172632328250983E-2</v>
      </c>
      <c r="J91" s="68">
        <f t="array" ref="J91">EXP(1.7*($V$24-B91))/(1+EXP(1.7*($V$24-B91)))</f>
        <v>1.0057984441576273E-2</v>
      </c>
      <c r="K91" s="69">
        <f t="array" ref="K91">EXP(1.7*($V$27-B91))/(1+EXP(1.7*($V$27-B91)))</f>
        <v>4.5318414826158908E-3</v>
      </c>
    </row>
    <row r="92" spans="1:11" x14ac:dyDescent="0.25">
      <c r="A92" s="76"/>
      <c r="B92" s="2">
        <v>4.5</v>
      </c>
      <c r="C92" s="67">
        <f t="array" ref="C92">EXP(1.7*($V$3-B92))/(1+EXP(1.7*($V$3-B92)))</f>
        <v>4.3238339187436073E-3</v>
      </c>
      <c r="D92" s="68">
        <f t="array" ref="D92">EXP(1.7*($V$5-B92))/(1+EXP(1.7*($V$5-B92)))</f>
        <v>0.84793095309067057</v>
      </c>
      <c r="E92" s="68">
        <f t="array" ref="E92">EXP(1.7*($V$7-B92))/(1+EXP(1.7*($V$7-B92)))</f>
        <v>0.39193206419141935</v>
      </c>
      <c r="F92" s="68">
        <f t="array" ref="F92">EXP(1.7*($V$8-B92))/(1+EXP(1.7*($V$8-B92)))</f>
        <v>0.14021537497288517</v>
      </c>
      <c r="G92" s="68">
        <f t="array" ref="G92">EXP(1.7*($V$11-B92))/(1+EXP(1.7*($V$11-B92)))</f>
        <v>5.3036512946332097E-2</v>
      </c>
      <c r="H92" s="68">
        <f t="array" ref="H92">EXP(1.7*($V$17-B92))/(1+EXP(1.7*($V$17-B92)))</f>
        <v>2.1902620897685281E-2</v>
      </c>
      <c r="I92" s="68">
        <f t="array" ref="I92">EXP(1.7*($V$20-B92))/(1+EXP(1.7*($V$20-B92)))</f>
        <v>9.598777511969258E-3</v>
      </c>
      <c r="J92" s="68">
        <f t="array" ref="J92">EXP(1.7*($V$24-B92))/(1+EXP(1.7*($V$24-B92)))</f>
        <v>4.3238339187436073E-3</v>
      </c>
      <c r="K92" s="69">
        <f t="array" ref="K92">EXP(1.7*($V$27-B92))/(1+EXP(1.7*($V$27-B92)))</f>
        <v>1.9420159877518873E-3</v>
      </c>
    </row>
    <row r="93" spans="1:11" x14ac:dyDescent="0.25">
      <c r="A93" s="76"/>
      <c r="B93" s="2">
        <v>5</v>
      </c>
      <c r="C93" s="67">
        <f t="array" ref="C93">EXP(1.7*($V$3-B93))/(1+EXP(1.7*($V$3-B93)))</f>
        <v>1.8526579215870447E-3</v>
      </c>
      <c r="D93" s="68">
        <f t="array" ref="D93">EXP(1.7*($V$5-B93))/(1+EXP(1.7*($V$5-B93)))</f>
        <v>0.70442609937226552</v>
      </c>
      <c r="E93" s="68">
        <f t="array" ref="E93">EXP(1.7*($V$7-B93))/(1+EXP(1.7*($V$7-B93)))</f>
        <v>0.21598857281002029</v>
      </c>
      <c r="F93" s="68">
        <f t="array" ref="F93">EXP(1.7*($V$8-B93))/(1+EXP(1.7*($V$8-B93)))</f>
        <v>6.5161664146753576E-2</v>
      </c>
      <c r="G93" s="68">
        <f t="array" ref="G93">EXP(1.7*($V$11-B93))/(1+EXP(1.7*($V$11-B93)))</f>
        <v>2.337855556884897E-2</v>
      </c>
      <c r="H93" s="68">
        <f t="array" ref="H93">EXP(1.7*($V$17-B93))/(1+EXP(1.7*($V$17-B93)))</f>
        <v>9.480402019920316E-3</v>
      </c>
      <c r="I93" s="68">
        <f t="array" ref="I93">EXP(1.7*($V$20-B93))/(1+EXP(1.7*($V$20-B93)))</f>
        <v>4.1253341549076306E-3</v>
      </c>
      <c r="J93" s="68">
        <f t="array" ref="J93">EXP(1.7*($V$24-B93))/(1+EXP(1.7*($V$24-B93)))</f>
        <v>1.8526579215870447E-3</v>
      </c>
      <c r="K93" s="69">
        <f t="array" ref="K93">EXP(1.7*($V$27-B93))/(1+EXP(1.7*($V$27-B93)))</f>
        <v>8.3097064514186343E-4</v>
      </c>
    </row>
    <row r="94" spans="1:11" x14ac:dyDescent="0.25">
      <c r="A94" s="76"/>
      <c r="B94" s="2">
        <v>5.5</v>
      </c>
      <c r="C94" s="67">
        <f t="array" ref="C94">EXP(1.7*($V$3-B94))/(1+EXP(1.7*($V$3-B94)))</f>
        <v>7.9269455324002219E-4</v>
      </c>
      <c r="D94" s="68">
        <f t="array" ref="D94">EXP(1.7*($V$5-B94))/(1+EXP(1.7*($V$5-B94)))</f>
        <v>0.50461600274002671</v>
      </c>
      <c r="E94" s="68">
        <f t="array" ref="E94">EXP(1.7*($V$7-B94))/(1+EXP(1.7*($V$7-B94)))</f>
        <v>0.10534494323541622</v>
      </c>
      <c r="F94" s="68">
        <f t="array" ref="F94">EXP(1.7*($V$8-B94))/(1+EXP(1.7*($V$8-B94)))</f>
        <v>2.8930481761126479E-2</v>
      </c>
      <c r="G94" s="68">
        <f t="array" ref="G94">EXP(1.7*($V$11-B94))/(1+EXP(1.7*($V$11-B94)))</f>
        <v>1.0127918195899801E-2</v>
      </c>
      <c r="H94" s="68">
        <f t="array" ref="H94">EXP(1.7*($V$17-B94))/(1+EXP(1.7*($V$17-B94)))</f>
        <v>4.0741814124124172E-3</v>
      </c>
      <c r="I94" s="68">
        <f t="array" ref="I94">EXP(1.7*($V$20-B94))/(1+EXP(1.7*($V$20-B94)))</f>
        <v>1.7674042109459254E-3</v>
      </c>
      <c r="J94" s="68">
        <f t="array" ref="J94">EXP(1.7*($V$24-B94))/(1+EXP(1.7*($V$24-B94)))</f>
        <v>7.9269455324002219E-4</v>
      </c>
      <c r="K94" s="69">
        <f t="array" ref="K94">EXP(1.7*($V$27-B94))/(1+EXP(1.7*($V$27-B94)))</f>
        <v>3.5533833221474098E-4</v>
      </c>
    </row>
    <row r="95" spans="1:11" x14ac:dyDescent="0.25">
      <c r="A95" s="76"/>
      <c r="B95" s="2">
        <v>6</v>
      </c>
      <c r="C95" s="67">
        <f t="array" ref="C95">EXP(1.7*($V$3-B95))/(1+EXP(1.7*($V$3-B95)))</f>
        <v>3.3896333892623328E-4</v>
      </c>
      <c r="D95" s="68">
        <f t="array" ref="D95">EXP(1.7*($V$5-B95))/(1+EXP(1.7*($V$5-B95)))</f>
        <v>0.30332050221191081</v>
      </c>
      <c r="E95" s="68">
        <f t="array" ref="E95">EXP(1.7*($V$7-B95))/(1+EXP(1.7*($V$7-B95)))</f>
        <v>4.7916259816459229E-2</v>
      </c>
      <c r="F95" s="68">
        <f t="array" ref="F95">EXP(1.7*($V$8-B95))/(1+EXP(1.7*($V$8-B95)))</f>
        <v>1.2573603673287213E-2</v>
      </c>
      <c r="G95" s="68">
        <f t="array" ref="G95">EXP(1.7*($V$11-B95))/(1+EXP(1.7*($V$11-B95)))</f>
        <v>4.3540731491334209E-3</v>
      </c>
      <c r="H95" s="68">
        <f t="array" ref="H95">EXP(1.7*($V$17-B95))/(1+EXP(1.7*($V$17-B95)))</f>
        <v>1.7454377552803312E-3</v>
      </c>
      <c r="I95" s="68">
        <f t="array" ref="I95">EXP(1.7*($V$20-B95))/(1+EXP(1.7*($V$20-B95)))</f>
        <v>7.5618019678541887E-4</v>
      </c>
      <c r="J95" s="68">
        <f t="array" ref="J95">EXP(1.7*($V$24-B95))/(1+EXP(1.7*($V$24-B95)))</f>
        <v>3.3896333892623328E-4</v>
      </c>
      <c r="K95" s="69">
        <f t="array" ref="K95">EXP(1.7*($V$27-B95))/(1+EXP(1.7*($V$27-B95)))</f>
        <v>1.5190781646286008E-4</v>
      </c>
    </row>
    <row r="96" spans="1:11" x14ac:dyDescent="0.25">
      <c r="A96" s="76"/>
      <c r="B96" s="2">
        <v>6.5</v>
      </c>
      <c r="C96" s="67">
        <f t="array" ref="C96">EXP(1.7*($V$3-B96))/(1+EXP(1.7*($V$3-B96)))</f>
        <v>1.4490611659411634E-4</v>
      </c>
      <c r="D96" s="68">
        <f t="array" ref="D96">EXP(1.7*($V$5-B96))/(1+EXP(1.7*($V$5-B96)))</f>
        <v>0.15689225511936158</v>
      </c>
      <c r="E96" s="68">
        <f t="array" ref="E96">EXP(1.7*($V$7-B96))/(1+EXP(1.7*($V$7-B96)))</f>
        <v>2.1057871532504557E-2</v>
      </c>
      <c r="F96" s="68">
        <f t="array" ref="F96">EXP(1.7*($V$8-B96))/(1+EXP(1.7*($V$8-B96)))</f>
        <v>5.4131174686900384E-3</v>
      </c>
      <c r="G96" s="68">
        <f t="array" ref="G96">EXP(1.7*($V$11-B96))/(1+EXP(1.7*($V$11-B96)))</f>
        <v>1.8656470810690337E-3</v>
      </c>
      <c r="H96" s="68">
        <f t="array" ref="H96">EXP(1.7*($V$17-B96))/(1+EXP(1.7*($V$17-B96)))</f>
        <v>7.4677249248235713E-4</v>
      </c>
      <c r="I96" s="68">
        <f t="array" ref="I96">EXP(1.7*($V$20-B96))/(1+EXP(1.7*($V$20-B96)))</f>
        <v>3.2334270746371929E-4</v>
      </c>
      <c r="J96" s="68">
        <f t="array" ref="J96">EXP(1.7*($V$24-B96))/(1+EXP(1.7*($V$24-B96)))</f>
        <v>1.4490611659411634E-4</v>
      </c>
      <c r="K96" s="69">
        <f t="array" ref="K96">EXP(1.7*($V$27-B96))/(1+EXP(1.7*($V$27-B96)))</f>
        <v>6.4933316945433748E-5</v>
      </c>
    </row>
    <row r="97" spans="1:12" x14ac:dyDescent="0.25">
      <c r="A97" s="76"/>
      <c r="B97" s="2">
        <v>7</v>
      </c>
      <c r="C97" s="67">
        <f t="array" ref="C97">EXP(1.7*($V$3-B97))/(1+EXP(1.7*($V$3-B97)))</f>
        <v>6.1940177206341933E-5</v>
      </c>
      <c r="D97" s="68">
        <f t="array" ref="D97">EXP(1.7*($V$5-B97))/(1+EXP(1.7*($V$5-B97)))</f>
        <v>7.3676784809662513E-2</v>
      </c>
      <c r="E97" s="68">
        <f t="array" ref="E97">EXP(1.7*($V$7-B97))/(1+EXP(1.7*($V$7-B97)))</f>
        <v>9.1102954117028446E-3</v>
      </c>
      <c r="F97" s="68">
        <f t="array" ref="F97">EXP(1.7*($V$8-B97))/(1+EXP(1.7*($V$8-B97)))</f>
        <v>2.320840610902384E-3</v>
      </c>
      <c r="G97" s="68">
        <f t="array" ref="G97">EXP(1.7*($V$11-B97))/(1+EXP(1.7*($V$11-B97)))</f>
        <v>7.9825815281042581E-4</v>
      </c>
      <c r="H97" s="68">
        <f t="array" ref="H97">EXP(1.7*($V$17-B97))/(1+EXP(1.7*($V$17-B97)))</f>
        <v>3.1931825159529301E-4</v>
      </c>
      <c r="I97" s="68">
        <f t="array" ref="I97">EXP(1.7*($V$20-B97))/(1+EXP(1.7*($V$20-B97)))</f>
        <v>1.3822709283741412E-4</v>
      </c>
      <c r="J97" s="68">
        <f t="array" ref="J97">EXP(1.7*($V$24-B97))/(1+EXP(1.7*($V$24-B97)))</f>
        <v>6.1940177206341933E-5</v>
      </c>
      <c r="K97" s="69">
        <f t="array" ref="K97">EXP(1.7*($V$27-B97))/(1+EXP(1.7*($V$27-B97)))</f>
        <v>2.7754501151563528E-5</v>
      </c>
    </row>
    <row r="98" spans="1:12" x14ac:dyDescent="0.25">
      <c r="A98" s="76"/>
      <c r="B98" s="2">
        <v>7.5</v>
      </c>
      <c r="C98" s="67">
        <f t="array" ref="C98">EXP(1.7*($V$3-B98))/(1+EXP(1.7*($V$3-B98)))</f>
        <v>2.647509559182585E-5</v>
      </c>
      <c r="D98" s="68">
        <f t="array" ref="D98">EXP(1.7*($V$5-B98))/(1+EXP(1.7*($V$5-B98)))</f>
        <v>3.2877537208368467E-2</v>
      </c>
      <c r="E98" s="68">
        <f t="array" ref="E98">EXP(1.7*($V$7-B98))/(1+EXP(1.7*($V$7-B98)))</f>
        <v>3.9142948961566545E-3</v>
      </c>
      <c r="F98" s="68">
        <f t="array" ref="F98">EXP(1.7*($V$8-B98))/(1+EXP(1.7*($V$8-B98)))</f>
        <v>9.9328188288922131E-4</v>
      </c>
      <c r="G98" s="68">
        <f t="array" ref="G98">EXP(1.7*($V$11-B98))/(1+EXP(1.7*($V$11-B98)))</f>
        <v>3.4134347216031814E-4</v>
      </c>
      <c r="H98" s="68">
        <f t="array" ref="H98">EXP(1.7*($V$17-B98))/(1+EXP(1.7*($V$17-B98)))</f>
        <v>1.3650634716785975E-4</v>
      </c>
      <c r="I98" s="68">
        <f t="array" ref="I98">EXP(1.7*($V$20-B98))/(1+EXP(1.7*($V$20-B98)))</f>
        <v>5.9084999865430637E-5</v>
      </c>
      <c r="J98" s="68">
        <f t="array" ref="J98">EXP(1.7*($V$24-B98))/(1+EXP(1.7*($V$24-B98)))</f>
        <v>2.647509559182585E-5</v>
      </c>
      <c r="K98" s="69">
        <f t="array" ref="K98">EXP(1.7*($V$27-B98))/(1+EXP(1.7*($V$27-B98)))</f>
        <v>1.1862876743584416E-5</v>
      </c>
    </row>
    <row r="99" spans="1:12" x14ac:dyDescent="0.25">
      <c r="A99" s="76"/>
      <c r="B99" s="2">
        <v>8</v>
      </c>
      <c r="C99" s="70">
        <f t="array" ref="C99">EXP(1.7*($V$3-B99))/(1+EXP(1.7*($V$3-B99)))</f>
        <v>1.1316022723070485E-5</v>
      </c>
      <c r="D99" s="71">
        <f t="array" ref="D99">EXP(1.7*($V$5-B99))/(1+EXP(1.7*($V$5-B99)))</f>
        <v>1.4321963976907756E-2</v>
      </c>
      <c r="E99" s="71">
        <f t="array" ref="E99">EXP(1.7*($V$7-B99))/(1+EXP(1.7*($V$7-B99)))</f>
        <v>1.6767862119514987E-3</v>
      </c>
      <c r="F99" s="71">
        <f t="array" ref="F99">EXP(1.7*($V$8-B99))/(1+EXP(1.7*($V$8-B99)))</f>
        <v>4.2478509996827103E-4</v>
      </c>
      <c r="G99" s="71">
        <f t="array" ref="G99">EXP(1.7*($V$11-B99))/(1+EXP(1.7*($V$11-B99)))</f>
        <v>1.4592381746839227E-4</v>
      </c>
      <c r="H99" s="71">
        <f t="array" ref="H99">EXP(1.7*($V$17-B99))/(1+EXP(1.7*($V$17-B99)))</f>
        <v>5.8349411762638959E-5</v>
      </c>
      <c r="I99" s="71">
        <f t="array" ref="I99">EXP(1.7*($V$20-B99))/(1+EXP(1.7*($V$20-B99)))</f>
        <v>2.5254665592029977E-5</v>
      </c>
      <c r="J99" s="71">
        <f t="array" ref="J99">EXP(1.7*($V$24-B99))/(1+EXP(1.7*($V$24-B99)))</f>
        <v>1.1316022723070485E-5</v>
      </c>
      <c r="K99" s="72">
        <f t="array" ref="K99">EXP(1.7*($V$27-B99))/(1+EXP(1.7*($V$27-B99)))</f>
        <v>5.0704050968327541E-6</v>
      </c>
    </row>
    <row r="102" spans="1:12" x14ac:dyDescent="0.25">
      <c r="C102" s="76" t="s">
        <v>121</v>
      </c>
      <c r="D102" s="76"/>
      <c r="E102" s="76"/>
      <c r="F102" s="76"/>
      <c r="G102" s="76"/>
      <c r="H102" s="76"/>
      <c r="I102" s="76"/>
      <c r="J102" s="76"/>
      <c r="K102" s="76"/>
      <c r="L102" s="76"/>
    </row>
    <row r="103" spans="1:12" x14ac:dyDescent="0.25">
      <c r="C103" s="81" t="s">
        <v>110</v>
      </c>
      <c r="D103" s="81"/>
      <c r="E103" s="81"/>
      <c r="F103" s="81"/>
      <c r="G103" s="81"/>
      <c r="H103" s="81"/>
      <c r="I103" s="81"/>
      <c r="J103" s="81"/>
      <c r="K103" s="81"/>
      <c r="L103" s="81"/>
    </row>
    <row r="104" spans="1:12" x14ac:dyDescent="0.25">
      <c r="C104" s="51" t="s">
        <v>111</v>
      </c>
      <c r="D104" s="51">
        <v>5.6</v>
      </c>
      <c r="E104" s="51">
        <v>7</v>
      </c>
      <c r="F104" s="51">
        <v>8</v>
      </c>
      <c r="G104" s="51" t="s">
        <v>112</v>
      </c>
      <c r="H104" s="51">
        <v>11</v>
      </c>
      <c r="I104" s="51">
        <v>12</v>
      </c>
      <c r="J104" s="51">
        <v>13</v>
      </c>
      <c r="K104" s="51">
        <v>14</v>
      </c>
      <c r="L104" s="74" t="s">
        <v>122</v>
      </c>
    </row>
    <row r="105" spans="1:12" x14ac:dyDescent="0.25">
      <c r="A105" s="76" t="s">
        <v>109</v>
      </c>
      <c r="B105" s="2">
        <v>-5</v>
      </c>
      <c r="C105" s="37">
        <f t="array" ref="C105">2.89*EXP(1.7*(B105-$C$35))/(1+EXP(1.7*(B105-$C$35)))^2</f>
        <v>2.043660324662931E-7</v>
      </c>
      <c r="D105" s="38">
        <f t="array" ref="D105">2.89*EXP(1.7*(B105-$G$35))/(1+EXP(1.7*(B105-$G$35)))^2</f>
        <v>9.5860737269435809E-7</v>
      </c>
      <c r="E105" s="38">
        <f t="array" ref="E105">2.89*EXP(1.7*(B105-$I$35))/(1+EXP(1.7*(B105-$I$35)))^2</f>
        <v>2.4667673765103785E-6</v>
      </c>
      <c r="F105" s="38">
        <f t="array" ref="F105">2.89*EXP(1.7*(B105-$J$35))/(1+EXP(1.7*(B105-$J$35)))^2</f>
        <v>8.8133837208295049E-6</v>
      </c>
      <c r="G105" s="38">
        <f t="array" ref="G105">2.89*EXP(1.7*(B105-$K$35))/(1+EXP(1.7*(B105-$K$35)))^2</f>
        <v>3.3283273681471786E-5</v>
      </c>
      <c r="H105" s="38">
        <f t="array" ref="H105">2.89*EXP(1.7*(B105-$M$35))/(1+EXP(1.7*(B105-$M$35)))^2</f>
        <v>1.9183179408605757E-4</v>
      </c>
      <c r="I105" s="38">
        <f t="array" ref="I105">2.89*EXP(1.7*(B105-$N$35))/(1+EXP(1.7*(B105-$N$35)))^2</f>
        <v>1.8241666442806465E-3</v>
      </c>
      <c r="J105" s="38">
        <f t="array" ref="J105">2.89*EXP(1.7*(B105-$O$35))/(1+EXP(1.7*(B105-$O$35)))^2</f>
        <v>2.977547774565274E-3</v>
      </c>
      <c r="K105" s="39">
        <f t="array" ref="K105">2.89*EXP(1.7*(B105-$P$35))/(1+EXP(1.7*(B105-$P$35)))^2</f>
        <v>5.2634590025705591E-3</v>
      </c>
      <c r="L105" s="2">
        <f t="array" ref="L105">SUM(C105:K105)</f>
        <v>1.030273161368651E-2</v>
      </c>
    </row>
    <row r="106" spans="1:12" x14ac:dyDescent="0.25">
      <c r="A106" s="76"/>
      <c r="B106" s="2">
        <v>-4.5</v>
      </c>
      <c r="C106" s="67">
        <f t="array" ref="C106">2.89*EXP(1.7*(B106-$C$35))/(1+EXP(1.7*(B106-$C$35)))^2</f>
        <v>4.7814425390829592E-7</v>
      </c>
      <c r="D106" s="68">
        <f t="array" ref="D106">2.89*EXP(1.7*(B106-$G$35))/(1+EXP(1.7*(B106-$G$35)))^2</f>
        <v>2.2428007285422718E-6</v>
      </c>
      <c r="E106" s="68">
        <f t="array" ref="E106">2.89*EXP(1.7*(B106-$I$35))/(1+EXP(1.7*(B106-$I$35)))^2</f>
        <v>5.7713513282576327E-6</v>
      </c>
      <c r="F106" s="68">
        <f t="array" ref="F106">2.89*EXP(1.7*(B106-$J$35))/(1+EXP(1.7*(B106-$J$35)))^2</f>
        <v>2.0620036993973439E-5</v>
      </c>
      <c r="G106" s="68">
        <f t="array" ref="G106">2.89*EXP(1.7*(B106-$K$35))/(1+EXP(1.7*(B106-$K$35)))^2</f>
        <v>7.7868703678527781E-5</v>
      </c>
      <c r="H106" s="68">
        <f t="array" ref="H106">2.89*EXP(1.7*(B106-$M$35))/(1+EXP(1.7*(B106-$M$35)))^2</f>
        <v>4.4873883806826324E-4</v>
      </c>
      <c r="I106" s="68">
        <f t="array" ref="I106">2.89*EXP(1.7*(B106-$N$35))/(1+EXP(1.7*(B106-$N$35)))^2</f>
        <v>4.2606925915588791E-3</v>
      </c>
      <c r="J106" s="68">
        <f t="array" ref="J106">2.89*EXP(1.7*(B106-$O$35))/(1+EXP(1.7*(B106-$O$35)))^2</f>
        <v>6.9471997595273996E-3</v>
      </c>
      <c r="K106" s="69">
        <f t="array" ref="K106">2.89*EXP(1.7*(B106-$P$35))/(1+EXP(1.7*(B106-$P$35)))^2</f>
        <v>1.2254653643150003E-2</v>
      </c>
      <c r="L106" s="2">
        <f t="array" ref="L106">SUM(C106:K106)</f>
        <v>2.4018265869287753E-2</v>
      </c>
    </row>
    <row r="107" spans="1:12" x14ac:dyDescent="0.25">
      <c r="A107" s="76"/>
      <c r="B107" s="2">
        <v>-4</v>
      </c>
      <c r="C107" s="67">
        <f t="array" ref="C107">2.89*EXP(1.7*(B107-$C$35))/(1+EXP(1.7*(B107-$C$35)))^2</f>
        <v>1.1186882025270539E-6</v>
      </c>
      <c r="D107" s="68">
        <f t="array" ref="D107">2.89*EXP(1.7*(B107-$G$35))/(1+EXP(1.7*(B107-$G$35)))^2</f>
        <v>5.2473507533007809E-6</v>
      </c>
      <c r="E107" s="68">
        <f t="array" ref="E107">2.89*EXP(1.7*(B107-$I$35))/(1+EXP(1.7*(B107-$I$35)))^2</f>
        <v>1.3502851718332066E-5</v>
      </c>
      <c r="F107" s="68">
        <f t="array" ref="F107">2.89*EXP(1.7*(B107-$J$35))/(1+EXP(1.7*(B107-$J$35)))^2</f>
        <v>4.8242682389804991E-5</v>
      </c>
      <c r="G107" s="68">
        <f t="array" ref="G107">2.89*EXP(1.7*(B107-$K$35))/(1+EXP(1.7*(B107-$K$35)))^2</f>
        <v>1.8217211557439375E-4</v>
      </c>
      <c r="H107" s="68">
        <f t="array" ref="H107">2.89*EXP(1.7*(B107-$M$35))/(1+EXP(1.7*(B107-$M$35)))^2</f>
        <v>1.0494537009192787E-3</v>
      </c>
      <c r="I107" s="68">
        <f t="array" ref="I107">2.89*EXP(1.7*(B107-$N$35))/(1+EXP(1.7*(B107-$N$35)))^2</f>
        <v>9.9291983313352806E-3</v>
      </c>
      <c r="J107" s="68">
        <f t="array" ref="J107">2.89*EXP(1.7*(B107-$O$35))/(1+EXP(1.7*(B107-$O$35)))^2</f>
        <v>1.6149560229163636E-2</v>
      </c>
      <c r="K107" s="69">
        <f t="array" ref="K107">2.89*EXP(1.7*(B107-$P$35))/(1+EXP(1.7*(B107-$P$35)))^2</f>
        <v>2.8347204140354892E-2</v>
      </c>
      <c r="L107" s="2">
        <f t="array" ref="L107">SUM(C107:K107)</f>
        <v>5.5725700090411445E-2</v>
      </c>
    </row>
    <row r="108" spans="1:12" x14ac:dyDescent="0.25">
      <c r="A108" s="76"/>
      <c r="B108" s="2">
        <v>-3.5</v>
      </c>
      <c r="C108" s="67">
        <f t="array" ref="C108">2.89*EXP(1.7*(B108-$C$35))/(1+EXP(1.7*(B108-$C$35)))^2</f>
        <v>2.6173326168235965E-6</v>
      </c>
      <c r="D108" s="68">
        <f t="array" ref="D108">2.89*EXP(1.7*(B108-$G$35))/(1+EXP(1.7*(B108-$G$35)))^2</f>
        <v>1.2276887946458134E-5</v>
      </c>
      <c r="E108" s="68">
        <f t="array" ref="E108">2.89*EXP(1.7*(B108-$I$35))/(1+EXP(1.7*(B108-$I$35)))^2</f>
        <v>3.1591509037356561E-5</v>
      </c>
      <c r="F108" s="68">
        <f t="array" ref="F108">2.89*EXP(1.7*(B108-$J$35))/(1+EXP(1.7*(B108-$J$35)))^2</f>
        <v>1.1286579187691808E-4</v>
      </c>
      <c r="G108" s="68">
        <f t="array" ref="G108">2.89*EXP(1.7*(B108-$K$35))/(1+EXP(1.7*(B108-$K$35)))^2</f>
        <v>4.2614643718991835E-4</v>
      </c>
      <c r="H108" s="68">
        <f t="array" ref="H108">2.89*EXP(1.7*(B108-$M$35))/(1+EXP(1.7*(B108-$M$35)))^2</f>
        <v>2.4529630151808712E-3</v>
      </c>
      <c r="I108" s="68">
        <f t="array" ref="I108">2.89*EXP(1.7*(B108-$N$35))/(1+EXP(1.7*(B108-$N$35)))^2</f>
        <v>2.3017709312007327E-2</v>
      </c>
      <c r="J108" s="68">
        <f t="array" ref="J108">2.89*EXP(1.7*(B108-$O$35))/(1+EXP(1.7*(B108-$O$35)))^2</f>
        <v>3.7221720773326701E-2</v>
      </c>
      <c r="K108" s="69">
        <f t="array" ref="K108">2.89*EXP(1.7*(B108-$P$35))/(1+EXP(1.7*(B108-$P$35)))^2</f>
        <v>6.4596458939431931E-2</v>
      </c>
      <c r="L108" s="2">
        <f t="array" ref="L108">SUM(C108:K108)</f>
        <v>0.1278743499986143</v>
      </c>
    </row>
    <row r="109" spans="1:12" x14ac:dyDescent="0.25">
      <c r="A109" s="76"/>
      <c r="B109" s="2">
        <v>-3</v>
      </c>
      <c r="C109" s="67">
        <f t="array" ref="C109">2.89*EXP(1.7*(B109-$C$35))/(1+EXP(1.7*(B109-$C$35)))^2</f>
        <v>6.1236191583724645E-6</v>
      </c>
      <c r="D109" s="68">
        <f t="array" ref="D109">2.89*EXP(1.7*(B109-$G$35))/(1+EXP(1.7*(B109-$G$35)))^2</f>
        <v>2.872325531084596E-5</v>
      </c>
      <c r="E109" s="68">
        <f t="array" ref="E109">2.89*EXP(1.7*(B109-$I$35))/(1+EXP(1.7*(B109-$I$35)))^2</f>
        <v>7.3910809911895093E-5</v>
      </c>
      <c r="F109" s="68">
        <f t="array" ref="F109">2.89*EXP(1.7*(B109-$J$35))/(1+EXP(1.7*(B109-$J$35)))^2</f>
        <v>2.6403846468991808E-4</v>
      </c>
      <c r="G109" s="68">
        <f t="array" ref="G109">2.89*EXP(1.7*(B109-$K$35))/(1+EXP(1.7*(B109-$K$35)))^2</f>
        <v>9.9663832473914616E-4</v>
      </c>
      <c r="H109" s="68">
        <f t="array" ref="H109">2.89*EXP(1.7*(B109-$M$35))/(1+EXP(1.7*(B109-$M$35)))^2</f>
        <v>5.7260270335670093E-3</v>
      </c>
      <c r="I109" s="68">
        <f t="array" ref="I109">2.89*EXP(1.7*(B109-$N$35))/(1+EXP(1.7*(B109-$N$35)))^2</f>
        <v>5.2713232796935738E-2</v>
      </c>
      <c r="J109" s="68">
        <f t="array" ref="J109">2.89*EXP(1.7*(B109-$O$35))/(1+EXP(1.7*(B109-$O$35)))^2</f>
        <v>8.4118825097805189E-2</v>
      </c>
      <c r="K109" s="69">
        <f t="array" ref="K109">2.89*EXP(1.7*(B109-$P$35))/(1+EXP(1.7*(B109-$P$35)))^2</f>
        <v>0.14227917190686054</v>
      </c>
      <c r="L109" s="2">
        <f t="array" ref="L109">SUM(C109:K109)</f>
        <v>0.28620669130897869</v>
      </c>
    </row>
    <row r="110" spans="1:12" x14ac:dyDescent="0.25">
      <c r="A110" s="76"/>
      <c r="B110" s="2">
        <v>-2.5</v>
      </c>
      <c r="C110" s="67">
        <f t="array" ref="C110">2.89*EXP(1.7*(B110-$C$35))/(1+EXP(1.7*(B110-$C$35)))^2</f>
        <v>1.4327024949269018E-5</v>
      </c>
      <c r="D110" s="68">
        <f t="array" ref="D110">2.89*EXP(1.7*(B110-$G$35))/(1+EXP(1.7*(B110-$G$35)))^2</f>
        <v>6.7200484348409613E-5</v>
      </c>
      <c r="E110" s="68">
        <f t="array" ref="E110">2.89*EXP(1.7*(B110-$I$35))/(1+EXP(1.7*(B110-$I$35)))^2</f>
        <v>1.7291334484820974E-4</v>
      </c>
      <c r="F110" s="68">
        <f t="array" ref="F110">2.89*EXP(1.7*(B110-$J$35))/(1+EXP(1.7*(B110-$J$35)))^2</f>
        <v>6.176055573561401E-4</v>
      </c>
      <c r="G110" s="68">
        <f t="array" ref="G110">2.89*EXP(1.7*(B110-$K$35))/(1+EXP(1.7*(B110-$K$35)))^2</f>
        <v>2.3296279613788684E-3</v>
      </c>
      <c r="H110" s="68">
        <f t="array" ref="H110">2.89*EXP(1.7*(B110-$M$35))/(1+EXP(1.7*(B110-$M$35)))^2</f>
        <v>1.3325904919967137E-2</v>
      </c>
      <c r="I110" s="68">
        <f t="array" ref="I110">2.89*EXP(1.7*(B110-$N$35))/(1+EXP(1.7*(B110-$N$35)))^2</f>
        <v>0.1174110325544629</v>
      </c>
      <c r="J110" s="68">
        <f t="array" ref="J110">2.89*EXP(1.7*(B110-$O$35))/(1+EXP(1.7*(B110-$O$35)))^2</f>
        <v>0.18189069899737165</v>
      </c>
      <c r="K110" s="69">
        <f t="array" ref="K110">2.89*EXP(1.7*(B110-$P$35))/(1+EXP(1.7*(B110-$P$35)))^2</f>
        <v>0.29098931815053464</v>
      </c>
      <c r="L110" s="2">
        <f t="array" ref="L110">SUM(C110:K110)</f>
        <v>0.60681862899521721</v>
      </c>
    </row>
    <row r="111" spans="1:12" x14ac:dyDescent="0.25">
      <c r="A111" s="76"/>
      <c r="B111" s="2">
        <v>-2</v>
      </c>
      <c r="C111" s="67">
        <f t="array" ref="C111">2.89*EXP(1.7*(B111-$C$35))/(1+EXP(1.7*(B111-$C$35)))^2</f>
        <v>3.3519733591835331E-5</v>
      </c>
      <c r="D111" s="68">
        <f t="array" ref="D111">2.89*EXP(1.7*(B111-$G$35))/(1+EXP(1.7*(B111-$G$35)))^2</f>
        <v>1.572156065868397E-4</v>
      </c>
      <c r="E111" s="68">
        <f t="array" ref="E111">2.89*EXP(1.7*(B111-$I$35))/(1+EXP(1.7*(B111-$I$35)))^2</f>
        <v>4.0449131388504853E-4</v>
      </c>
      <c r="F111" s="68">
        <f t="array" ref="F111">2.89*EXP(1.7*(B111-$J$35))/(1+EXP(1.7*(B111-$J$35)))^2</f>
        <v>1.4441517151679685E-3</v>
      </c>
      <c r="G111" s="68">
        <f t="array" ref="G111">2.89*EXP(1.7*(B111-$K$35))/(1+EXP(1.7*(B111-$K$35)))^2</f>
        <v>5.4387444103295808E-3</v>
      </c>
      <c r="H111" s="68">
        <f t="array" ref="H111">2.89*EXP(1.7*(B111-$M$35))/(1+EXP(1.7*(B111-$M$35)))^2</f>
        <v>3.0794509353763429E-2</v>
      </c>
      <c r="I111" s="68">
        <f t="array" ref="I111">2.89*EXP(1.7*(B111-$N$35))/(1+EXP(1.7*(B111-$N$35)))^2</f>
        <v>0.24594805399498942</v>
      </c>
      <c r="J111" s="68">
        <f t="array" ref="J111">2.89*EXP(1.7*(B111-$O$35))/(1+EXP(1.7*(B111-$O$35)))^2</f>
        <v>0.35791130873520666</v>
      </c>
      <c r="K111" s="69">
        <f t="array" ref="K111">2.89*EXP(1.7*(B111-$P$35))/(1+EXP(1.7*(B111-$P$35)))^2</f>
        <v>0.51285254346441211</v>
      </c>
      <c r="L111" s="2">
        <f t="array" ref="L111">SUM(C111:K111)</f>
        <v>1.1549845383279329</v>
      </c>
    </row>
    <row r="112" spans="1:12" x14ac:dyDescent="0.25">
      <c r="A112" s="76"/>
      <c r="B112" s="2">
        <v>-1.5</v>
      </c>
      <c r="C112" s="67">
        <f t="array" ref="C112">2.89*EXP(1.7*(B112-$C$35))/(1+EXP(1.7*(B112-$C$35)))^2</f>
        <v>7.8421902100942164E-5</v>
      </c>
      <c r="D112" s="68">
        <f t="array" ref="D112">2.89*EXP(1.7*(B112-$G$35))/(1+EXP(1.7*(B112-$G$35)))^2</f>
        <v>3.6777538971005089E-4</v>
      </c>
      <c r="E112" s="68">
        <f t="array" ref="E112">2.89*EXP(1.7*(B112-$I$35))/(1+EXP(1.7*(B112-$I$35)))^2</f>
        <v>9.4601199139459713E-4</v>
      </c>
      <c r="F112" s="68">
        <f t="array" ref="F112">2.89*EXP(1.7*(B112-$J$35))/(1+EXP(1.7*(B112-$J$35)))^2</f>
        <v>3.3742835459952027E-3</v>
      </c>
      <c r="G112" s="68">
        <f t="array" ref="G112">2.89*EXP(1.7*(B112-$K$35))/(1+EXP(1.7*(B112-$K$35)))^2</f>
        <v>1.2660701923054317E-2</v>
      </c>
      <c r="H112" s="68">
        <f t="array" ref="H112">2.89*EXP(1.7*(B112-$M$35))/(1+EXP(1.7*(B112-$M$35)))^2</f>
        <v>7.0013106675010942E-2</v>
      </c>
      <c r="I112" s="68">
        <f t="array" ref="I112">2.89*EXP(1.7*(B112-$N$35))/(1+EXP(1.7*(B112-$N$35)))^2</f>
        <v>0.45399476812777123</v>
      </c>
      <c r="J112" s="68">
        <f t="array" ref="J112">2.89*EXP(1.7*(B112-$O$35))/(1+EXP(1.7*(B112-$O$35)))^2</f>
        <v>0.58737415352890321</v>
      </c>
      <c r="K112" s="69">
        <f t="array" ref="K112">2.89*EXP(1.7*(B112-$P$35))/(1+EXP(1.7*(B112-$P$35)))^2</f>
        <v>0.70025921575524219</v>
      </c>
      <c r="L112" s="2">
        <f t="array" ref="L112">SUM(C112:K112)</f>
        <v>1.8290684388391827</v>
      </c>
    </row>
    <row r="113" spans="1:12" x14ac:dyDescent="0.25">
      <c r="A113" s="76"/>
      <c r="B113" s="2">
        <v>-1</v>
      </c>
      <c r="C113" s="67">
        <f t="array" ref="C113">2.89*EXP(1.7*(B113-$C$35))/(1+EXP(1.7*(B113-$C$35)))^2</f>
        <v>1.8346621699272278E-4</v>
      </c>
      <c r="D113" s="68">
        <f t="array" ref="D113">2.89*EXP(1.7*(B113-$G$35))/(1+EXP(1.7*(B113-$G$35)))^2</f>
        <v>8.6017118528855215E-4</v>
      </c>
      <c r="E113" s="68">
        <f t="array" ref="E113">2.89*EXP(1.7*(B113-$I$35))/(1+EXP(1.7*(B113-$I$35)))^2</f>
        <v>2.2113934374824E-3</v>
      </c>
      <c r="F113" s="68">
        <f t="array" ref="F113">2.89*EXP(1.7*(B113-$J$35))/(1+EXP(1.7*(B113-$J$35)))^2</f>
        <v>7.8699644009770434E-3</v>
      </c>
      <c r="G113" s="68">
        <f t="array" ref="G113">2.89*EXP(1.7*(B113-$K$35))/(1+EXP(1.7*(B113-$K$35)))^2</f>
        <v>2.9275411596619814E-2</v>
      </c>
      <c r="H113" s="68">
        <f t="array" ref="H113">2.89*EXP(1.7*(B113-$M$35))/(1+EXP(1.7*(B113-$M$35)))^2</f>
        <v>0.15342378998288214</v>
      </c>
      <c r="I113" s="68">
        <f t="array" ref="I113">2.89*EXP(1.7*(B113-$N$35))/(1+EXP(1.7*(B113-$N$35)))^2</f>
        <v>0.66747557557638593</v>
      </c>
      <c r="J113" s="68">
        <f t="array" ref="J113">2.89*EXP(1.7*(B113-$O$35))/(1+EXP(1.7*(B113-$O$35)))^2</f>
        <v>0.72146187627538017</v>
      </c>
      <c r="K113" s="69">
        <f t="array" ref="K113">2.89*EXP(1.7*(B113-$P$35))/(1+EXP(1.7*(B113-$P$35)))^2</f>
        <v>0.6799181243332193</v>
      </c>
      <c r="L113" s="2">
        <f t="array" ref="L113">SUM(C113:K113)</f>
        <v>2.2626797730052282</v>
      </c>
    </row>
    <row r="114" spans="1:12" x14ac:dyDescent="0.25">
      <c r="A114" s="76"/>
      <c r="B114" s="2">
        <v>-0.5</v>
      </c>
      <c r="C114" s="67">
        <f t="array" ref="C114">2.89*EXP(1.7*(B114-$C$35))/(1+EXP(1.7*(B114-$C$35)))^2</f>
        <v>4.291731512539771E-4</v>
      </c>
      <c r="D114" s="68">
        <f t="array" ref="D114">2.89*EXP(1.7*(B114-$G$35))/(1+EXP(1.7*(B114-$G$35)))^2</f>
        <v>2.0108924077289871E-3</v>
      </c>
      <c r="E114" s="68">
        <f t="array" ref="E114">2.89*EXP(1.7*(B114-$I$35))/(1+EXP(1.7*(B114-$I$35)))^2</f>
        <v>5.1632805787679599E-3</v>
      </c>
      <c r="F114" s="68">
        <f t="array" ref="F114">2.89*EXP(1.7*(B114-$J$35))/(1+EXP(1.7*(B114-$J$35)))^2</f>
        <v>1.8278961162330753E-2</v>
      </c>
      <c r="G114" s="68">
        <f t="array" ref="G114">2.89*EXP(1.7*(B114-$K$35))/(1+EXP(1.7*(B114-$K$35)))^2</f>
        <v>6.6653837781816341E-2</v>
      </c>
      <c r="H114" s="68">
        <f t="array" ref="H114">2.89*EXP(1.7*(B114-$M$35))/(1+EXP(1.7*(B114-$M$35)))^2</f>
        <v>0.31041085387744632</v>
      </c>
      <c r="I114" s="68">
        <f t="array" ref="I114">2.89*EXP(1.7*(B114-$N$35))/(1+EXP(1.7*(B114-$N$35)))^2</f>
        <v>0.70818749054667274</v>
      </c>
      <c r="J114" s="68">
        <f t="array" ref="J114">2.89*EXP(1.7*(B114-$O$35))/(1+EXP(1.7*(B114-$O$35)))^2</f>
        <v>0.62421069484940317</v>
      </c>
      <c r="K114" s="69">
        <f t="array" ref="K114">2.89*EXP(1.7*(B114-$P$35))/(1+EXP(1.7*(B114-$P$35)))^2</f>
        <v>0.47375014364464291</v>
      </c>
      <c r="L114" s="2">
        <f t="array" ref="L114">SUM(C114:K114)</f>
        <v>2.2090953280000631</v>
      </c>
    </row>
    <row r="115" spans="1:12" x14ac:dyDescent="0.25">
      <c r="A115" s="76"/>
      <c r="B115" s="2">
        <v>0</v>
      </c>
      <c r="C115" s="67">
        <f t="array" ref="C115">2.89*EXP(1.7*(B115-$C$35))/(1+EXP(1.7*(B115-$C$35)))^2</f>
        <v>1.0037141527332997E-3</v>
      </c>
      <c r="D115" s="68">
        <f t="array" ref="D115">2.89*EXP(1.7*(B115-$G$35))/(1+EXP(1.7*(B115-$G$35)))^2</f>
        <v>4.6960132181790753E-3</v>
      </c>
      <c r="E115" s="68">
        <f t="array" ref="E115">2.89*EXP(1.7*(B115-$I$35))/(1+EXP(1.7*(B115-$I$35)))^2</f>
        <v>1.2022531007543857E-2</v>
      </c>
      <c r="F115" s="68">
        <f t="array" ref="F115">2.89*EXP(1.7*(B115-$J$35))/(1+EXP(1.7*(B115-$J$35)))^2</f>
        <v>4.2046166425842503E-2</v>
      </c>
      <c r="G115" s="68">
        <f t="array" ref="G115">2.89*EXP(1.7*(B115-$K$35))/(1+EXP(1.7*(B115-$K$35)))^2</f>
        <v>0.1465261907529076</v>
      </c>
      <c r="H115" s="68">
        <f t="array" ref="H115">2.89*EXP(1.7*(B115-$M$35))/(1+EXP(1.7*(B115-$M$35)))^2</f>
        <v>0.53606113828406032</v>
      </c>
      <c r="I115" s="68">
        <f t="array" ref="I115">2.89*EXP(1.7*(B115-$N$35))/(1+EXP(1.7*(B115-$N$35)))^2</f>
        <v>0.53241789119223537</v>
      </c>
      <c r="J115" s="68">
        <f t="array" ref="J115">2.89*EXP(1.7*(B115-$O$35))/(1+EXP(1.7*(B115-$O$35)))^2</f>
        <v>0.39745882671582528</v>
      </c>
      <c r="K115" s="69">
        <f t="array" ref="K115">2.89*EXP(1.7*(B115-$P$35))/(1+EXP(1.7*(B115-$P$35)))^2</f>
        <v>0.26047378362910079</v>
      </c>
      <c r="L115" s="2">
        <f t="array" ref="L115">SUM(C115:K115)</f>
        <v>1.9327062553784278</v>
      </c>
    </row>
    <row r="116" spans="1:12" x14ac:dyDescent="0.25">
      <c r="A116" s="76"/>
      <c r="B116" s="2">
        <v>0.5</v>
      </c>
      <c r="C116" s="67">
        <f t="array" ref="C116">2.89*EXP(1.7*(B116-$C$35))/(1+EXP(1.7*(B116-$C$35)))^2</f>
        <v>2.3461522148600323E-3</v>
      </c>
      <c r="D116" s="68">
        <f t="array" ref="D116">2.89*EXP(1.7*(B116-$G$35))/(1+EXP(1.7*(B116-$G$35)))^2</f>
        <v>1.0939257388071898E-2</v>
      </c>
      <c r="E116" s="68">
        <f t="array" ref="E116">2.89*EXP(1.7*(B116-$I$35))/(1+EXP(1.7*(B116-$I$35)))^2</f>
        <v>2.7816265384937193E-2</v>
      </c>
      <c r="F116" s="68">
        <f t="array" ref="F116">2.89*EXP(1.7*(B116-$J$35))/(1+EXP(1.7*(B116-$J$35)))^2</f>
        <v>9.4593578250974822E-2</v>
      </c>
      <c r="G116" s="68">
        <f t="array" ref="G116">2.89*EXP(1.7*(B116-$K$35))/(1+EXP(1.7*(B116-$K$35)))^2</f>
        <v>0.29844581379163981</v>
      </c>
      <c r="H116" s="68">
        <f t="array" ref="H116">2.89*EXP(1.7*(B116-$M$35))/(1+EXP(1.7*(B116-$M$35)))^2</f>
        <v>0.70948932281519539</v>
      </c>
      <c r="I116" s="68">
        <f t="array" ref="I116">2.89*EXP(1.7*(B116-$N$35))/(1+EXP(1.7*(B116-$N$35)))^2</f>
        <v>0.30728881509217598</v>
      </c>
      <c r="J116" s="68">
        <f t="array" ref="J116">2.89*EXP(1.7*(B116-$O$35))/(1+EXP(1.7*(B116-$O$35)))^2</f>
        <v>0.20708130872335367</v>
      </c>
      <c r="K116" s="69">
        <f t="array" ref="K116">2.89*EXP(1.7*(B116-$P$35))/(1+EXP(1.7*(B116-$P$35)))^2</f>
        <v>0.12528924009450021</v>
      </c>
      <c r="L116" s="2">
        <f t="array" ref="L116">SUM(C116:K116)</f>
        <v>1.7832897537557091</v>
      </c>
    </row>
    <row r="117" spans="1:12" x14ac:dyDescent="0.25">
      <c r="A117" s="76"/>
      <c r="B117" s="2">
        <v>1</v>
      </c>
      <c r="C117" s="67">
        <f t="array" ref="C117">2.89*EXP(1.7*(B117-$C$35))/(1+EXP(1.7*(B117-$C$35)))^2</f>
        <v>5.4772379426693933E-3</v>
      </c>
      <c r="D117" s="68">
        <f t="array" ref="D117">2.89*EXP(1.7*(B117-$G$35))/(1+EXP(1.7*(B117-$G$35)))^2</f>
        <v>2.5335418693076879E-2</v>
      </c>
      <c r="E117" s="68">
        <f t="array" ref="E117">2.89*EXP(1.7*(B117-$I$35))/(1+EXP(1.7*(B117-$I$35)))^2</f>
        <v>6.3417997377670635E-2</v>
      </c>
      <c r="F117" s="68">
        <f t="array" ref="F117">2.89*EXP(1.7*(B117-$J$35))/(1+EXP(1.7*(B117-$J$35)))^2</f>
        <v>0.20251562542653867</v>
      </c>
      <c r="G117" s="68">
        <f t="array" ref="G117">2.89*EXP(1.7*(B117-$K$35))/(1+EXP(1.7*(B117-$K$35)))^2</f>
        <v>0.52191666271163117</v>
      </c>
      <c r="H117" s="68">
        <f t="array" ref="H117">2.89*EXP(1.7*(B117-$M$35))/(1+EXP(1.7*(B117-$M$35)))^2</f>
        <v>0.66499184676328393</v>
      </c>
      <c r="I117" s="68">
        <f t="array" ref="I117">2.89*EXP(1.7*(B117-$N$35))/(1+EXP(1.7*(B117-$N$35)))^2</f>
        <v>0.1516140059733351</v>
      </c>
      <c r="J117" s="68">
        <f t="array" ref="J117">2.89*EXP(1.7*(B117-$O$35))/(1+EXP(1.7*(B117-$O$35)))^2</f>
        <v>9.6942650477195649E-2</v>
      </c>
      <c r="K117" s="69">
        <f t="array" ref="K117">2.89*EXP(1.7*(B117-$P$35))/(1+EXP(1.7*(B117-$P$35)))^2</f>
        <v>5.644808169566598E-2</v>
      </c>
      <c r="L117" s="2">
        <f t="array" ref="L117">SUM(C117:K117)</f>
        <v>1.7886595270610677</v>
      </c>
    </row>
    <row r="118" spans="1:12" x14ac:dyDescent="0.25">
      <c r="A118" s="76"/>
      <c r="B118" s="2">
        <v>1.5</v>
      </c>
      <c r="C118" s="67">
        <f t="array" ref="C118">2.89*EXP(1.7*(B118-$C$35))/(1+EXP(1.7*(B118-$C$35)))^2</f>
        <v>1.274985436090096E-2</v>
      </c>
      <c r="D118" s="68">
        <f t="array" ref="D118">2.89*EXP(1.7*(B118-$G$35))/(1+EXP(1.7*(B118-$G$35)))^2</f>
        <v>5.7895798366899461E-2</v>
      </c>
      <c r="E118" s="68">
        <f t="array" ref="E118">2.89*EXP(1.7*(B118-$I$35))/(1+EXP(1.7*(B118-$I$35)))^2</f>
        <v>0.13983874186193268</v>
      </c>
      <c r="F118" s="68">
        <f t="array" ref="F118">2.89*EXP(1.7*(B118-$J$35))/(1+EXP(1.7*(B118-$J$35)))^2</f>
        <v>0.39046216961454866</v>
      </c>
      <c r="G118" s="68">
        <f t="array" ref="G118">2.89*EXP(1.7*(B118-$K$35))/(1+EXP(1.7*(B118-$K$35)))^2</f>
        <v>0.7041259502111602</v>
      </c>
      <c r="H118" s="68">
        <f t="array" ref="H118">2.89*EXP(1.7*(B118-$M$35))/(1+EXP(1.7*(B118-$M$35)))^2</f>
        <v>0.45029972281736125</v>
      </c>
      <c r="I118" s="68">
        <f t="array" ref="I118">2.89*EXP(1.7*(B118-$N$35))/(1+EXP(1.7*(B118-$N$35)))^2</f>
        <v>6.9129548761186821E-2</v>
      </c>
      <c r="J118" s="68">
        <f t="array" ref="J118">2.89*EXP(1.7*(B118-$O$35))/(1+EXP(1.7*(B118-$O$35)))^2</f>
        <v>4.3134262886777748E-2</v>
      </c>
      <c r="K118" s="69">
        <f t="array" ref="K118">2.89*EXP(1.7*(B118-$P$35))/(1+EXP(1.7*(B118-$P$35)))^2</f>
        <v>2.4686957426097549E-2</v>
      </c>
      <c r="L118" s="2">
        <f t="array" ref="L118">SUM(C118:K118)</f>
        <v>1.8923230063068652</v>
      </c>
    </row>
    <row r="119" spans="1:12" x14ac:dyDescent="0.25">
      <c r="A119" s="76"/>
      <c r="B119" s="2">
        <v>2</v>
      </c>
      <c r="C119" s="67">
        <f t="array" ref="C119">2.89*EXP(1.7*(B119-$C$35))/(1+EXP(1.7*(B119-$C$35)))^2</f>
        <v>2.9479115399446091E-2</v>
      </c>
      <c r="D119" s="68">
        <f t="array" ref="D119">2.89*EXP(1.7*(B119-$G$35))/(1+EXP(1.7*(B119-$G$35)))^2</f>
        <v>0.1283276402134394</v>
      </c>
      <c r="E119" s="68">
        <f t="array" ref="E119">2.89*EXP(1.7*(B119-$I$35))/(1+EXP(1.7*(B119-$I$35)))^2</f>
        <v>0.28667373588941703</v>
      </c>
      <c r="F119" s="68">
        <f t="array" ref="F119">2.89*EXP(1.7*(B119-$J$35))/(1+EXP(1.7*(B119-$J$35)))^2</f>
        <v>0.61808402212566349</v>
      </c>
      <c r="G119" s="68">
        <f t="array" ref="G119">2.89*EXP(1.7*(B119-$K$35))/(1+EXP(1.7*(B119-$K$35)))^2</f>
        <v>0.67434106543905825</v>
      </c>
      <c r="H119" s="68">
        <f t="array" ref="H119">2.89*EXP(1.7*(B119-$M$35))/(1+EXP(1.7*(B119-$M$35)))^2</f>
        <v>0.24329024310583791</v>
      </c>
      <c r="I119" s="68">
        <f t="array" ref="I119">2.89*EXP(1.7*(B119-$N$35))/(1+EXP(1.7*(B119-$N$35)))^2</f>
        <v>3.0394529261377496E-2</v>
      </c>
      <c r="J119" s="68">
        <f t="array" ref="J119">2.89*EXP(1.7*(B119-$O$35))/(1+EXP(1.7*(B119-$O$35)))^2</f>
        <v>1.8760403735024481E-2</v>
      </c>
      <c r="K119" s="69">
        <f t="array" ref="K119">2.89*EXP(1.7*(B119-$P$35))/(1+EXP(1.7*(B119-$P$35)))^2</f>
        <v>1.0656465307023119E-2</v>
      </c>
      <c r="L119" s="2">
        <f t="array" ref="L119">SUM(C119:K119)</f>
        <v>2.0400072204762871</v>
      </c>
    </row>
    <row r="120" spans="1:12" x14ac:dyDescent="0.25">
      <c r="A120" s="76"/>
      <c r="B120" s="2">
        <v>2.5</v>
      </c>
      <c r="C120" s="67">
        <f t="array" ref="C120">2.89*EXP(1.7*(B120-$C$35))/(1+EXP(1.7*(B120-$C$35)))^2</f>
        <v>6.7104863410548402E-2</v>
      </c>
      <c r="D120" s="68">
        <f t="array" ref="D120">2.89*EXP(1.7*(B120-$G$35))/(1+EXP(1.7*(B120-$G$35)))^2</f>
        <v>0.26601208063750925</v>
      </c>
      <c r="E120" s="68">
        <f t="array" ref="E120">2.89*EXP(1.7*(B120-$I$35))/(1+EXP(1.7*(B120-$I$35)))^2</f>
        <v>0.50751879227939134</v>
      </c>
      <c r="F120" s="68">
        <f t="array" ref="F120">2.89*EXP(1.7*(B120-$J$35))/(1+EXP(1.7*(B120-$J$35)))^2</f>
        <v>0.72205741695186232</v>
      </c>
      <c r="G120" s="68">
        <f t="array" ref="G120">2.89*EXP(1.7*(B120-$K$35))/(1+EXP(1.7*(B120-$K$35)))^2</f>
        <v>0.46461548455878526</v>
      </c>
      <c r="H120" s="68">
        <f t="array" ref="H120">2.89*EXP(1.7*(B120-$M$35))/(1+EXP(1.7*(B120-$M$35)))^2</f>
        <v>0.1159834584293344</v>
      </c>
      <c r="I120" s="68">
        <f t="array" ref="I120">2.89*EXP(1.7*(B120-$N$35))/(1+EXP(1.7*(B120-$N$35)))^2</f>
        <v>1.3150675796914023E-2</v>
      </c>
      <c r="J120" s="68">
        <f t="array" ref="J120">2.89*EXP(1.7*(B120-$O$35))/(1+EXP(1.7*(B120-$O$35)))^2</f>
        <v>8.078815381278524E-3</v>
      </c>
      <c r="K120" s="69">
        <f t="array" ref="K120">2.89*EXP(1.7*(B120-$P$35))/(1+EXP(1.7*(B120-$P$35)))^2</f>
        <v>4.5740984314450867E-3</v>
      </c>
      <c r="L120" s="2">
        <f t="array" ref="L120">SUM(C120:K120)</f>
        <v>2.1690956858770685</v>
      </c>
    </row>
    <row r="121" spans="1:12" x14ac:dyDescent="0.25">
      <c r="A121" s="76"/>
      <c r="B121" s="2">
        <v>3</v>
      </c>
      <c r="C121" s="67">
        <f t="array" ref="C121">2.89*EXP(1.7*(B121-$C$35))/(1+EXP(1.7*(B121-$C$35)))^2</f>
        <v>0.14745494073680718</v>
      </c>
      <c r="D121" s="68">
        <f t="array" ref="D121">2.89*EXP(1.7*(B121-$G$35))/(1+EXP(1.7*(B121-$G$35)))^2</f>
        <v>0.48108762703283753</v>
      </c>
      <c r="E121" s="68">
        <f t="array" ref="E121">2.89*EXP(1.7*(B121-$I$35))/(1+EXP(1.7*(B121-$I$35)))^2</f>
        <v>0.69783089848855817</v>
      </c>
      <c r="F121" s="68">
        <f t="array" ref="F121">2.89*EXP(1.7*(B121-$J$35))/(1+EXP(1.7*(B121-$J$35)))^2</f>
        <v>0.59401852709761016</v>
      </c>
      <c r="G121" s="68">
        <f t="array" ref="G121">2.89*EXP(1.7*(B121-$K$35))/(1+EXP(1.7*(B121-$K$35)))^2</f>
        <v>0.25368943379100567</v>
      </c>
      <c r="H121" s="68">
        <f t="array" ref="H121">2.89*EXP(1.7*(B121-$M$35))/(1+EXP(1.7*(B121-$M$35)))^2</f>
        <v>5.2039350761951507E-2</v>
      </c>
      <c r="I121" s="68">
        <f t="array" ref="I121">2.89*EXP(1.7*(B121-$N$35))/(1+EXP(1.7*(B121-$N$35)))^2</f>
        <v>5.6503355468788558E-3</v>
      </c>
      <c r="J121" s="68">
        <f t="array" ref="J121">2.89*EXP(1.7*(B121-$O$35))/(1+EXP(1.7*(B121-$O$35)))^2</f>
        <v>3.464118090713376E-3</v>
      </c>
      <c r="K121" s="69">
        <f t="array" ref="K121">2.89*EXP(1.7*(B121-$P$35))/(1+EXP(1.7*(B121-$P$35)))^2</f>
        <v>1.9585919377190066E-3</v>
      </c>
      <c r="L121" s="2">
        <f t="array" ref="L121">SUM(C121:K121)</f>
        <v>2.2371938234840818</v>
      </c>
    </row>
    <row r="122" spans="1:12" x14ac:dyDescent="0.25">
      <c r="A122" s="76"/>
      <c r="B122" s="2">
        <v>3.5</v>
      </c>
      <c r="C122" s="67">
        <f t="array" ref="C122">2.89*EXP(1.7*(B122-$C$35))/(1+EXP(1.7*(B122-$C$35)))^2</f>
        <v>0.30006733395641977</v>
      </c>
      <c r="D122" s="68">
        <f t="array" ref="D122">2.89*EXP(1.7*(B122-$G$35))/(1+EXP(1.7*(B122-$G$35)))^2</f>
        <v>0.68417563018346439</v>
      </c>
      <c r="E122" s="68">
        <f t="array" ref="E122">2.89*EXP(1.7*(B122-$I$35))/(1+EXP(1.7*(B122-$I$35)))^2</f>
        <v>0.6830491248056495</v>
      </c>
      <c r="F122" s="68">
        <f t="array" ref="F122">2.89*EXP(1.7*(B122-$J$35))/(1+EXP(1.7*(B122-$J$35)))^2</f>
        <v>0.36463907327141248</v>
      </c>
      <c r="G122" s="68">
        <f t="array" ref="G122">2.89*EXP(1.7*(B122-$K$35))/(1+EXP(1.7*(B122-$K$35)))^2</f>
        <v>0.12159349208543513</v>
      </c>
      <c r="H122" s="68">
        <f t="array" ref="H122">2.89*EXP(1.7*(B122-$M$35))/(1+EXP(1.7*(B122-$M$35)))^2</f>
        <v>2.2717085749818733E-2</v>
      </c>
      <c r="I122" s="68">
        <f t="array" ref="I122">2.89*EXP(1.7*(B122-$N$35))/(1+EXP(1.7*(B122-$N$35)))^2</f>
        <v>2.4204646996491149E-3</v>
      </c>
      <c r="J122" s="68">
        <f t="array" ref="J122">2.89*EXP(1.7*(B122-$O$35))/(1+EXP(1.7*(B122-$O$35)))^2</f>
        <v>1.4826527301869572E-3</v>
      </c>
      <c r="K122" s="69">
        <f t="array" ref="K122">2.89*EXP(1.7*(B122-$P$35))/(1+EXP(1.7*(B122-$P$35)))^2</f>
        <v>8.3778195495223882E-4</v>
      </c>
      <c r="L122" s="2">
        <f t="array" ref="L122">SUM(C122:K122)</f>
        <v>2.1809826394369884</v>
      </c>
    </row>
    <row r="123" spans="1:12" x14ac:dyDescent="0.25">
      <c r="A123" s="76"/>
      <c r="B123" s="2">
        <v>4</v>
      </c>
      <c r="C123" s="67">
        <f t="array" ref="C123">2.89*EXP(1.7*(B123-$C$35))/(1+EXP(1.7*(B123-$C$35)))^2</f>
        <v>0.52386240312443344</v>
      </c>
      <c r="D123" s="68">
        <f t="array" ref="D123">2.89*EXP(1.7*(B123-$G$35))/(1+EXP(1.7*(B123-$G$35)))^2</f>
        <v>0.69690709777280635</v>
      </c>
      <c r="E123" s="68">
        <f t="array" ref="E123">2.89*EXP(1.7*(B123-$I$35))/(1+EXP(1.7*(B123-$I$35)))^2</f>
        <v>0.47911236195131673</v>
      </c>
      <c r="F123" s="68">
        <f t="array" ref="F123">2.89*EXP(1.7*(B123-$J$35))/(1+EXP(1.7*(B123-$J$35)))^2</f>
        <v>0.18607395648201969</v>
      </c>
      <c r="G123" s="68">
        <f t="array" ref="G123">2.89*EXP(1.7*(B123-$K$35))/(1+EXP(1.7*(B123-$K$35)))^2</f>
        <v>5.4692645206809734E-2</v>
      </c>
      <c r="H123" s="68">
        <f t="array" ref="H123">2.89*EXP(1.7*(B123-$M$35))/(1+EXP(1.7*(B123-$M$35)))^2</f>
        <v>9.798326063637449E-3</v>
      </c>
      <c r="I123" s="68">
        <f t="array" ref="I123">2.89*EXP(1.7*(B123-$N$35))/(1+EXP(1.7*(B123-$N$35)))^2</f>
        <v>1.0355365487569274E-3</v>
      </c>
      <c r="J123" s="68">
        <f t="array" ref="J123">2.89*EXP(1.7*(B123-$O$35))/(1+EXP(1.7*(B123-$O$35)))^2</f>
        <v>6.340805778668301E-4</v>
      </c>
      <c r="K123" s="69">
        <f t="array" ref="K123">2.89*EXP(1.7*(B123-$P$35))/(1+EXP(1.7*(B123-$P$35)))^2</f>
        <v>3.5819945454042241E-4</v>
      </c>
      <c r="L123" s="2">
        <f t="array" ref="L123">SUM(C123:K123)</f>
        <v>1.9524746071821877</v>
      </c>
    </row>
    <row r="124" spans="1:12" x14ac:dyDescent="0.25">
      <c r="A124" s="76"/>
      <c r="B124" s="2">
        <v>4.5</v>
      </c>
      <c r="C124" s="67">
        <f t="array" ref="C124">2.89*EXP(1.7*(B124-$C$35))/(1+EXP(1.7*(B124-$C$35)))^2</f>
        <v>0.70491273325711934</v>
      </c>
      <c r="D124" s="68">
        <f t="array" ref="D124">2.89*EXP(1.7*(B124-$G$35))/(1+EXP(1.7*(B124-$G$35)))^2</f>
        <v>0.50555168358053337</v>
      </c>
      <c r="E124" s="68">
        <f t="array" ref="E124">2.89*EXP(1.7*(B124-$I$35))/(1+EXP(1.7*(B124-$I$35)))^2</f>
        <v>0.26451317517799566</v>
      </c>
      <c r="F124" s="68">
        <f t="array" ref="F124">2.89*EXP(1.7*(B124-$J$35))/(1+EXP(1.7*(B124-$J$35)))^2</f>
        <v>8.6225576683170685E-2</v>
      </c>
      <c r="G124" s="68">
        <f t="array" ref="G124">2.89*EXP(1.7*(B124-$K$35))/(1+EXP(1.7*(B124-$K$35)))^2</f>
        <v>2.3901728567033528E-2</v>
      </c>
      <c r="H124" s="68">
        <f t="array" ref="H124">2.89*EXP(1.7*(B124-$M$35))/(1+EXP(1.7*(B124-$M$35)))^2</f>
        <v>4.2043143613912882E-3</v>
      </c>
      <c r="I124" s="68">
        <f t="array" ref="I124">2.89*EXP(1.7*(B124-$N$35))/(1+EXP(1.7*(B124-$N$35)))^2</f>
        <v>4.4278552000993801E-4</v>
      </c>
      <c r="J124" s="68">
        <f t="array" ref="J124">2.89*EXP(1.7*(B124-$O$35))/(1+EXP(1.7*(B124-$O$35)))^2</f>
        <v>2.7108362912589453E-4</v>
      </c>
      <c r="K124" s="69">
        <f t="array" ref="K124">2.89*EXP(1.7*(B124-$P$35))/(1+EXP(1.7*(B124-$P$35)))^2</f>
        <v>1.5312153109381114E-4</v>
      </c>
      <c r="L124" s="2">
        <f t="array" ref="L124">SUM(C124:K124)</f>
        <v>1.5901762023074737</v>
      </c>
    </row>
    <row r="125" spans="1:12" x14ac:dyDescent="0.25">
      <c r="A125" s="76"/>
      <c r="B125" s="2">
        <v>5</v>
      </c>
      <c r="C125" s="70">
        <f t="array" ref="C125">2.89*EXP(1.7*(B125-$C$35))/(1+EXP(1.7*(B125-$C$35)))^2</f>
        <v>0.67310178009496824</v>
      </c>
      <c r="D125" s="71">
        <f t="array" ref="D125">2.89*EXP(1.7*(B125-$G$35))/(1+EXP(1.7*(B125-$G$35)))^2</f>
        <v>0.28509515264959517</v>
      </c>
      <c r="E125" s="71">
        <f t="array" ref="E125">2.89*EXP(1.7*(B125-$I$35))/(1+EXP(1.7*(B125-$I$35)))^2</f>
        <v>0.12750339405977296</v>
      </c>
      <c r="F125" s="71">
        <f t="array" ref="F125">2.89*EXP(1.7*(B125-$J$35))/(1+EXP(1.7*(B125-$J$35)))^2</f>
        <v>3.8188465822395851E-2</v>
      </c>
      <c r="G125" s="71">
        <f t="array" ref="G125">2.89*EXP(1.7*(B125-$K$35))/(1+EXP(1.7*(B125-$K$35)))^2</f>
        <v>1.0314229385237912E-2</v>
      </c>
      <c r="H125" s="71">
        <f t="array" ref="H125">2.89*EXP(1.7*(B125-$M$35))/(1+EXP(1.7*(B125-$M$35)))^2</f>
        <v>1.7999885875002021E-3</v>
      </c>
      <c r="I125" s="71">
        <f t="array" ref="I125">2.89*EXP(1.7*(B125-$N$35))/(1+EXP(1.7*(B125-$N$35)))^2</f>
        <v>1.8928635776074254E-4</v>
      </c>
      <c r="J125" s="71">
        <f t="array" ref="J125">2.89*EXP(1.7*(B125-$O$35))/(1+EXP(1.7*(B125-$O$35)))^2</f>
        <v>1.1587763902709094E-4</v>
      </c>
      <c r="K125" s="72">
        <f t="array" ref="K125">2.89*EXP(1.7*(B125-$P$35))/(1+EXP(1.7*(B125-$P$35)))^2</f>
        <v>6.5450400133207118E-5</v>
      </c>
      <c r="L125" s="2">
        <f t="array" ref="L125">SUM(C125:K125)</f>
        <v>1.1363736249963914</v>
      </c>
    </row>
  </sheetData>
  <mergeCells count="11">
    <mergeCell ref="D1:Q1"/>
    <mergeCell ref="A4:A28"/>
    <mergeCell ref="A44:L44"/>
    <mergeCell ref="B45:K45"/>
    <mergeCell ref="A105:A125"/>
    <mergeCell ref="C102:L102"/>
    <mergeCell ref="C103:L103"/>
    <mergeCell ref="A46:A73"/>
    <mergeCell ref="B77:H77"/>
    <mergeCell ref="A76:K76"/>
    <mergeCell ref="A79:A99"/>
  </mergeCells>
  <conditionalFormatting sqref="C3:P27">
    <cfRule type="cellIs" dxfId="0" priority="1" operator="equal">
      <formula>0</formula>
    </cfRule>
    <cfRule type="colorScale" priority="2">
      <colorScale>
        <cfvo type="min"/>
        <cfvo type="max"/>
        <color theme="0"/>
        <color theme="0"/>
      </colorScale>
    </cfRule>
    <cfRule type="colorScale" priority="3">
      <colorScale>
        <cfvo type="min"/>
        <cfvo type="max"/>
        <color rgb="FFFF7128"/>
        <color theme="0"/>
      </colorScale>
    </cfRule>
  </conditionalFormatting>
  <pageMargins left="0.7" right="0.7" top="0.75" bottom="0.75" header="0.3" footer="0.3"/>
  <pageSetup paperSize="9" orientation="portrait" r:id="rId1"/>
  <ignoredErrors>
    <ignoredError sqref="U3:U4" evalError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Вариант14</vt:lpstr>
      <vt:lpstr>ЛР1</vt:lpstr>
      <vt:lpstr>ЛР2</vt:lpstr>
      <vt:lpstr>Ковариация</vt:lpstr>
      <vt:lpstr>Корреляция</vt:lpstr>
      <vt:lpstr>ЛР3</vt:lpstr>
      <vt:lpstr>ЛР4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2020-12-01T18:57:29Z</dcterms:modified>
</cp:coreProperties>
</file>