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studia\sem 3\sprawka\Fiz20\"/>
    </mc:Choice>
  </mc:AlternateContent>
  <bookViews>
    <workbookView xWindow="0" yWindow="0" windowWidth="24000" windowHeight="9510" xr2:uid="{BA795CE2-BB7D-4292-A51E-9B3CF9544CF7}"/>
  </bookViews>
  <sheets>
    <sheet name="skalowanie" sheetId="1" r:id="rId1"/>
    <sheet name="krzepnięcie" sheetId="2" r:id="rId2"/>
    <sheet name="LaTeX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G12" i="3"/>
  <c r="E8" i="3"/>
  <c r="H18" i="2"/>
  <c r="L26" i="1"/>
  <c r="L27" i="1"/>
  <c r="H17" i="2"/>
  <c r="G13" i="2"/>
  <c r="E27" i="2"/>
  <c r="E28" i="2"/>
  <c r="E41" i="3"/>
  <c r="E42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E2" i="3"/>
  <c r="G2" i="3"/>
  <c r="E3" i="3"/>
  <c r="G3" i="3"/>
  <c r="E4" i="3"/>
  <c r="G4" i="3"/>
  <c r="E5" i="3"/>
  <c r="G5" i="3"/>
  <c r="E6" i="3"/>
  <c r="G6" i="3"/>
  <c r="E7" i="3"/>
  <c r="G7" i="3"/>
  <c r="G8" i="3"/>
  <c r="E9" i="3"/>
  <c r="G9" i="3"/>
  <c r="E10" i="3"/>
  <c r="G10" i="3"/>
  <c r="E11" i="3"/>
  <c r="G11" i="3"/>
  <c r="E12" i="3"/>
  <c r="E13" i="3"/>
  <c r="G13" i="3"/>
  <c r="E14" i="3"/>
  <c r="G14" i="3"/>
  <c r="E15" i="3"/>
  <c r="G15" i="3"/>
  <c r="E16" i="3"/>
  <c r="G16" i="3"/>
  <c r="E17" i="3"/>
  <c r="G17" i="3"/>
  <c r="E18" i="3"/>
  <c r="G18" i="3"/>
  <c r="E19" i="3"/>
  <c r="G19" i="3"/>
  <c r="E20" i="3"/>
  <c r="G20" i="3"/>
  <c r="E21" i="3"/>
  <c r="G21" i="3"/>
  <c r="E22" i="3"/>
  <c r="G22" i="3"/>
  <c r="E23" i="3"/>
  <c r="G23" i="3"/>
  <c r="E24" i="3"/>
  <c r="G24" i="3"/>
  <c r="E25" i="3"/>
  <c r="G25" i="3"/>
  <c r="E26" i="3"/>
  <c r="G26" i="3"/>
  <c r="E27" i="3"/>
  <c r="G27" i="3"/>
  <c r="E28" i="3"/>
  <c r="G28" i="3"/>
  <c r="E29" i="3"/>
  <c r="G29" i="3"/>
  <c r="E30" i="3"/>
  <c r="G30" i="3"/>
  <c r="E31" i="3"/>
  <c r="G31" i="3"/>
  <c r="E32" i="3"/>
  <c r="G32" i="3"/>
  <c r="E33" i="3"/>
  <c r="G33" i="3"/>
  <c r="E34" i="3"/>
  <c r="G34" i="3"/>
  <c r="E35" i="3"/>
  <c r="G35" i="3"/>
  <c r="E36" i="3"/>
  <c r="G36" i="3"/>
  <c r="E37" i="3"/>
  <c r="G37" i="3"/>
  <c r="E38" i="3"/>
  <c r="G38" i="3"/>
  <c r="E39" i="3"/>
  <c r="G39" i="3"/>
  <c r="E40" i="3"/>
  <c r="G40" i="3"/>
  <c r="A2" i="3"/>
  <c r="C2" i="3"/>
  <c r="A3" i="3"/>
  <c r="C3" i="3"/>
  <c r="A4" i="3"/>
  <c r="C4" i="3"/>
  <c r="A5" i="3"/>
  <c r="C5" i="3"/>
  <c r="A6" i="3"/>
  <c r="C6" i="3"/>
  <c r="A7" i="3"/>
  <c r="C7" i="3"/>
  <c r="A8" i="3"/>
  <c r="C8" i="3"/>
  <c r="A9" i="3"/>
  <c r="C9" i="3"/>
  <c r="A10" i="3"/>
  <c r="C10" i="3"/>
  <c r="A11" i="3"/>
  <c r="C11" i="3"/>
  <c r="A12" i="3"/>
  <c r="C12" i="3"/>
  <c r="A13" i="3"/>
  <c r="C13" i="3"/>
  <c r="A14" i="3"/>
  <c r="C14" i="3"/>
  <c r="A15" i="3"/>
  <c r="C15" i="3"/>
  <c r="A16" i="3"/>
  <c r="C16" i="3"/>
  <c r="A17" i="3"/>
  <c r="C17" i="3"/>
  <c r="A18" i="3"/>
  <c r="C18" i="3"/>
  <c r="A19" i="3"/>
  <c r="C19" i="3"/>
  <c r="A20" i="3"/>
  <c r="C20" i="3"/>
  <c r="A21" i="3"/>
  <c r="C21" i="3"/>
  <c r="A22" i="3"/>
  <c r="C22" i="3"/>
  <c r="A23" i="3"/>
  <c r="C23" i="3"/>
  <c r="A24" i="3"/>
  <c r="C24" i="3"/>
  <c r="A25" i="3"/>
  <c r="C25" i="3"/>
  <c r="A26" i="3"/>
  <c r="C26" i="3"/>
  <c r="A27" i="3"/>
  <c r="C27" i="3"/>
  <c r="A28" i="3"/>
  <c r="C28" i="3"/>
  <c r="A29" i="3"/>
  <c r="C29" i="3"/>
  <c r="A30" i="3"/>
  <c r="C30" i="3"/>
  <c r="A31" i="3"/>
  <c r="C31" i="3"/>
  <c r="A32" i="3"/>
  <c r="C32" i="3"/>
  <c r="A33" i="3"/>
  <c r="C33" i="3"/>
  <c r="A34" i="3"/>
  <c r="C34" i="3"/>
  <c r="A35" i="3"/>
  <c r="C35" i="3"/>
  <c r="A36" i="3"/>
  <c r="C36" i="3"/>
  <c r="A37" i="3"/>
  <c r="C37" i="3"/>
  <c r="A38" i="3"/>
  <c r="C38" i="3"/>
  <c r="A39" i="3"/>
  <c r="C39" i="3"/>
  <c r="A40" i="3"/>
  <c r="C40" i="3"/>
  <c r="G1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3" i="2"/>
  <c r="G17" i="2"/>
  <c r="N45" i="3"/>
  <c r="N43" i="3"/>
  <c r="E43" i="3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13" i="2"/>
  <c r="G15" i="2"/>
  <c r="N44" i="3"/>
  <c r="G18" i="2"/>
  <c r="N46" i="3"/>
  <c r="N47" i="3"/>
  <c r="H25" i="1" a="1"/>
  <c r="H25" i="1"/>
  <c r="H28" i="1"/>
  <c r="H26" i="1"/>
  <c r="I28" i="1"/>
  <c r="I26" i="1"/>
  <c r="I29" i="1"/>
  <c r="I27" i="1"/>
  <c r="I25" i="1"/>
  <c r="H29" i="1"/>
  <c r="H27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E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3" i="1"/>
</calcChain>
</file>

<file path=xl/sharedStrings.xml><?xml version="1.0" encoding="utf-8"?>
<sst xmlns="http://schemas.openxmlformats.org/spreadsheetml/2006/main" count="345" uniqueCount="27">
  <si>
    <t>T</t>
  </si>
  <si>
    <t>u(T)</t>
  </si>
  <si>
    <t>U</t>
  </si>
  <si>
    <t>u(U)</t>
  </si>
  <si>
    <t>T0</t>
  </si>
  <si>
    <t>u(T0)</t>
  </si>
  <si>
    <t>t</t>
  </si>
  <si>
    <t>(U-Usr)^2</t>
  </si>
  <si>
    <t>uA(U)</t>
  </si>
  <si>
    <t>uB(U)</t>
  </si>
  <si>
    <t>Tk</t>
  </si>
  <si>
    <t>u(Tk)</t>
  </si>
  <si>
    <t>&lt;-średnia(C13;C26)</t>
  </si>
  <si>
    <t>T[C]</t>
  </si>
  <si>
    <t>&amp;</t>
  </si>
  <si>
    <t>u(T) [C]</t>
  </si>
  <si>
    <t>U [mV]</t>
  </si>
  <si>
    <t>u(U) [mV]</t>
  </si>
  <si>
    <t>\\\hline</t>
  </si>
  <si>
    <t>t [min]</t>
  </si>
  <si>
    <t>\(\alpha[mV/^\circ C]\)</t>
  </si>
  <si>
    <t>\(u(\alpha)[mV/^\circ C]\)</t>
  </si>
  <si>
    <t>\(u(\alpha)/\alpha [\%]\)</t>
  </si>
  <si>
    <t>Uk</t>
  </si>
  <si>
    <t>u(Uk)</t>
  </si>
  <si>
    <t>uc(Tk)</t>
  </si>
  <si>
    <t>uc(Tk)/Tk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</si>
</sst>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latin typeface="Cambria Math" panose="02040503050406030204" pitchFamily="18" charset="0"/>
                <a:ea typeface="Cambria Math" panose="02040503050406030204" pitchFamily="18" charset="0"/>
              </a:rPr>
              <a:t>U(T)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skalowanie!$D$1</c:f>
              <c:strCache>
                <c:ptCount val="1"/>
                <c:pt idx="0">
                  <c:v>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8"/>
            <c:backward val="14"/>
            <c:dispRSqr val="0"/>
            <c:dispEq val="1"/>
            <c:trendlineLbl>
              <c:layout>
                <c:manualLayout>
                  <c:x val="-2.1871586063996896E-2"/>
                  <c:y val="-5.797159970388317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skalowanie!$F$3:$F$41</c:f>
                <c:numCache>
                  <c:formatCode>General</c:formatCode>
                  <c:ptCount val="39"/>
                  <c:pt idx="0">
                    <c:v>1E-3</c:v>
                  </c:pt>
                  <c:pt idx="9">
                    <c:v>2E-3</c:v>
                  </c:pt>
                  <c:pt idx="19">
                    <c:v>2E-3</c:v>
                  </c:pt>
                  <c:pt idx="29">
                    <c:v>2E-3</c:v>
                  </c:pt>
                  <c:pt idx="38">
                    <c:v>2E-3</c:v>
                  </c:pt>
                </c:numCache>
              </c:numRef>
            </c:plus>
            <c:minus>
              <c:numRef>
                <c:f>skalowanie!$F$3:$F$41</c:f>
                <c:numCache>
                  <c:formatCode>General</c:formatCode>
                  <c:ptCount val="39"/>
                  <c:pt idx="0">
                    <c:v>1E-3</c:v>
                  </c:pt>
                  <c:pt idx="9">
                    <c:v>2E-3</c:v>
                  </c:pt>
                  <c:pt idx="19">
                    <c:v>2E-3</c:v>
                  </c:pt>
                  <c:pt idx="29">
                    <c:v>2E-3</c:v>
                  </c:pt>
                  <c:pt idx="38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" lastClr="1C1C1C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skalowanie!$C$3:$C$41</c:f>
                <c:numCache>
                  <c:formatCode>General</c:formatCode>
                  <c:ptCount val="39"/>
                  <c:pt idx="0">
                    <c:v>0.7</c:v>
                  </c:pt>
                  <c:pt idx="9">
                    <c:v>0.79999999999999993</c:v>
                  </c:pt>
                  <c:pt idx="19">
                    <c:v>0.9</c:v>
                  </c:pt>
                  <c:pt idx="29">
                    <c:v>0.9</c:v>
                  </c:pt>
                  <c:pt idx="38">
                    <c:v>1</c:v>
                  </c:pt>
                </c:numCache>
              </c:numRef>
            </c:plus>
            <c:minus>
              <c:numRef>
                <c:f>skalowanie!$C$3:$C$41</c:f>
                <c:numCache>
                  <c:formatCode>General</c:formatCode>
                  <c:ptCount val="39"/>
                  <c:pt idx="0">
                    <c:v>0.7</c:v>
                  </c:pt>
                  <c:pt idx="9">
                    <c:v>0.79999999999999993</c:v>
                  </c:pt>
                  <c:pt idx="19">
                    <c:v>0.9</c:v>
                  </c:pt>
                  <c:pt idx="29">
                    <c:v>0.9</c:v>
                  </c:pt>
                  <c:pt idx="3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" lastClr="1C1C1C"/>
                </a:solidFill>
                <a:round/>
              </a:ln>
              <a:effectLst/>
            </c:spPr>
          </c:errBars>
          <c:xVal>
            <c:numRef>
              <c:f>skalowanie!$A$3:$A$41</c:f>
              <c:numCache>
                <c:formatCode>0.0</c:formatCode>
                <c:ptCount val="39"/>
                <c:pt idx="0">
                  <c:v>15.6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28.1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38</c:v>
                </c:pt>
                <c:pt idx="13">
                  <c:v>40</c:v>
                </c:pt>
                <c:pt idx="14">
                  <c:v>42</c:v>
                </c:pt>
                <c:pt idx="15">
                  <c:v>44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56</c:v>
                </c:pt>
                <c:pt idx="22">
                  <c:v>58</c:v>
                </c:pt>
                <c:pt idx="23">
                  <c:v>60</c:v>
                </c:pt>
                <c:pt idx="24">
                  <c:v>62</c:v>
                </c:pt>
                <c:pt idx="25">
                  <c:v>64</c:v>
                </c:pt>
                <c:pt idx="26">
                  <c:v>66</c:v>
                </c:pt>
                <c:pt idx="27">
                  <c:v>68</c:v>
                </c:pt>
                <c:pt idx="28">
                  <c:v>70</c:v>
                </c:pt>
                <c:pt idx="29">
                  <c:v>72</c:v>
                </c:pt>
                <c:pt idx="30">
                  <c:v>74</c:v>
                </c:pt>
                <c:pt idx="31">
                  <c:v>76</c:v>
                </c:pt>
                <c:pt idx="32">
                  <c:v>78</c:v>
                </c:pt>
                <c:pt idx="33">
                  <c:v>80</c:v>
                </c:pt>
                <c:pt idx="34">
                  <c:v>82.1</c:v>
                </c:pt>
                <c:pt idx="35">
                  <c:v>84</c:v>
                </c:pt>
                <c:pt idx="36">
                  <c:v>86</c:v>
                </c:pt>
                <c:pt idx="37">
                  <c:v>88</c:v>
                </c:pt>
                <c:pt idx="38">
                  <c:v>90</c:v>
                </c:pt>
              </c:numCache>
            </c:numRef>
          </c:xVal>
          <c:yVal>
            <c:numRef>
              <c:f>skalowanie!$D$3:$D$41</c:f>
              <c:numCache>
                <c:formatCode>0.000</c:formatCode>
                <c:ptCount val="39"/>
                <c:pt idx="0">
                  <c:v>0.78400000000000003</c:v>
                </c:pt>
                <c:pt idx="1">
                  <c:v>0.81100000000000005</c:v>
                </c:pt>
                <c:pt idx="2">
                  <c:v>0.90400000000000003</c:v>
                </c:pt>
                <c:pt idx="3">
                  <c:v>1.006</c:v>
                </c:pt>
                <c:pt idx="4">
                  <c:v>1.0940000000000001</c:v>
                </c:pt>
                <c:pt idx="5">
                  <c:v>1.1719999999999999</c:v>
                </c:pt>
                <c:pt idx="6">
                  <c:v>1.29</c:v>
                </c:pt>
                <c:pt idx="7">
                  <c:v>1.409</c:v>
                </c:pt>
                <c:pt idx="8">
                  <c:v>1.4990000000000001</c:v>
                </c:pt>
                <c:pt idx="9">
                  <c:v>1.6020000000000001</c:v>
                </c:pt>
                <c:pt idx="10">
                  <c:v>1.716</c:v>
                </c:pt>
                <c:pt idx="11">
                  <c:v>1.8320000000000001</c:v>
                </c:pt>
                <c:pt idx="12">
                  <c:v>1.9470000000000001</c:v>
                </c:pt>
                <c:pt idx="13">
                  <c:v>2.0489999999999999</c:v>
                </c:pt>
                <c:pt idx="14">
                  <c:v>2.1429999999999998</c:v>
                </c:pt>
                <c:pt idx="15">
                  <c:v>2.2450000000000001</c:v>
                </c:pt>
                <c:pt idx="16">
                  <c:v>2.36</c:v>
                </c:pt>
                <c:pt idx="17">
                  <c:v>2.4700000000000002</c:v>
                </c:pt>
                <c:pt idx="18">
                  <c:v>2.5779999999999998</c:v>
                </c:pt>
                <c:pt idx="19">
                  <c:v>2.6640000000000001</c:v>
                </c:pt>
                <c:pt idx="20">
                  <c:v>2.7709999999999999</c:v>
                </c:pt>
                <c:pt idx="21">
                  <c:v>2.89</c:v>
                </c:pt>
                <c:pt idx="22">
                  <c:v>3.0030000000000001</c:v>
                </c:pt>
                <c:pt idx="23">
                  <c:v>3.1120000000000001</c:v>
                </c:pt>
                <c:pt idx="24">
                  <c:v>3.2160000000000002</c:v>
                </c:pt>
                <c:pt idx="25">
                  <c:v>3.3119999999999998</c:v>
                </c:pt>
                <c:pt idx="26">
                  <c:v>3.4260000000000002</c:v>
                </c:pt>
                <c:pt idx="27">
                  <c:v>3.5369999999999999</c:v>
                </c:pt>
                <c:pt idx="28">
                  <c:v>3.6360000000000001</c:v>
                </c:pt>
                <c:pt idx="29">
                  <c:v>3.7559999999999998</c:v>
                </c:pt>
                <c:pt idx="30">
                  <c:v>3.8559999999999999</c:v>
                </c:pt>
                <c:pt idx="31">
                  <c:v>3.972</c:v>
                </c:pt>
                <c:pt idx="32">
                  <c:v>4.0720000000000001</c:v>
                </c:pt>
                <c:pt idx="33">
                  <c:v>4.1890000000000001</c:v>
                </c:pt>
                <c:pt idx="34">
                  <c:v>4.3140000000000001</c:v>
                </c:pt>
                <c:pt idx="35">
                  <c:v>4.4080000000000004</c:v>
                </c:pt>
                <c:pt idx="36">
                  <c:v>4.51</c:v>
                </c:pt>
                <c:pt idx="37">
                  <c:v>4.6100000000000003</c:v>
                </c:pt>
                <c:pt idx="38">
                  <c:v>4.7359999999999998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 [</a:t>
                </a:r>
                <a:r>
                  <a:rPr lang="pl-PL" sz="1100">
                    <a:latin typeface="Calibri" panose="020F0502020204030204" pitchFamily="34" charset="0"/>
                    <a:ea typeface="Cambria Math" panose="02040503050406030204" pitchFamily="18" charset="0"/>
                    <a:cs typeface="Calibri" panose="020F0502020204030204" pitchFamily="34" charset="0"/>
                  </a:rPr>
                  <a:t>°</a:t>
                </a:r>
                <a:r>
                  <a:rPr lang="pl-PL" sz="11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C]</a:t>
                </a:r>
                <a:endParaRPr lang="pl-PL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u="none" strike="noStrike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U [mV]</a:t>
                </a:r>
                <a:endParaRPr lang="pl-PL" sz="11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latin typeface="Cambria Math" panose="02040503050406030204" pitchFamily="18" charset="0"/>
                <a:ea typeface="Cambria Math" panose="02040503050406030204" pitchFamily="18" charset="0"/>
              </a:rPr>
              <a:t>U(t)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krzepnięcie!$B$2:$B$43</c:f>
              <c:numCache>
                <c:formatCode>General</c:formatCode>
                <c:ptCount val="42"/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  <c:pt idx="31">
                  <c:v>15</c:v>
                </c:pt>
                <c:pt idx="32">
                  <c:v>15.5</c:v>
                </c:pt>
                <c:pt idx="33">
                  <c:v>16</c:v>
                </c:pt>
                <c:pt idx="34">
                  <c:v>16.5</c:v>
                </c:pt>
                <c:pt idx="35">
                  <c:v>17</c:v>
                </c:pt>
                <c:pt idx="36">
                  <c:v>17.5</c:v>
                </c:pt>
                <c:pt idx="37">
                  <c:v>18</c:v>
                </c:pt>
                <c:pt idx="38">
                  <c:v>18.5</c:v>
                </c:pt>
                <c:pt idx="39">
                  <c:v>19</c:v>
                </c:pt>
                <c:pt idx="40">
                  <c:v>19.5</c:v>
                </c:pt>
                <c:pt idx="41">
                  <c:v>20</c:v>
                </c:pt>
              </c:numCache>
            </c:numRef>
          </c:xVal>
          <c:yVal>
            <c:numRef>
              <c:f>krzepnięcie!$C$2:$C$43</c:f>
              <c:numCache>
                <c:formatCode>0.000</c:formatCode>
                <c:ptCount val="42"/>
                <c:pt idx="0" formatCode="General">
                  <c:v>1E-3</c:v>
                </c:pt>
                <c:pt idx="1">
                  <c:v>4.4059999999999997</c:v>
                </c:pt>
                <c:pt idx="2">
                  <c:v>4.242</c:v>
                </c:pt>
                <c:pt idx="3">
                  <c:v>4.1020000000000003</c:v>
                </c:pt>
                <c:pt idx="4">
                  <c:v>3.9729999999999999</c:v>
                </c:pt>
                <c:pt idx="5">
                  <c:v>3.85</c:v>
                </c:pt>
                <c:pt idx="6">
                  <c:v>3.73</c:v>
                </c:pt>
                <c:pt idx="7">
                  <c:v>3.6179999999999999</c:v>
                </c:pt>
                <c:pt idx="8">
                  <c:v>3.5259999999999998</c:v>
                </c:pt>
                <c:pt idx="9">
                  <c:v>3.4630000000000001</c:v>
                </c:pt>
                <c:pt idx="10">
                  <c:v>3.4369999999999998</c:v>
                </c:pt>
                <c:pt idx="11">
                  <c:v>3.4350000000000001</c:v>
                </c:pt>
                <c:pt idx="12">
                  <c:v>3.4380000000000002</c:v>
                </c:pt>
                <c:pt idx="13">
                  <c:v>3.44</c:v>
                </c:pt>
                <c:pt idx="14">
                  <c:v>3.4380000000000002</c:v>
                </c:pt>
                <c:pt idx="15">
                  <c:v>3.4340000000000002</c:v>
                </c:pt>
                <c:pt idx="16">
                  <c:v>3.4289999999999998</c:v>
                </c:pt>
                <c:pt idx="17">
                  <c:v>3.4260000000000002</c:v>
                </c:pt>
                <c:pt idx="18">
                  <c:v>3.4239999999999999</c:v>
                </c:pt>
                <c:pt idx="19">
                  <c:v>3.42</c:v>
                </c:pt>
                <c:pt idx="20">
                  <c:v>3.4209999999999998</c:v>
                </c:pt>
                <c:pt idx="21">
                  <c:v>3.423</c:v>
                </c:pt>
                <c:pt idx="22">
                  <c:v>3.4260000000000002</c:v>
                </c:pt>
                <c:pt idx="23">
                  <c:v>3.43</c:v>
                </c:pt>
                <c:pt idx="24">
                  <c:v>3.4350000000000001</c:v>
                </c:pt>
                <c:pt idx="25">
                  <c:v>3.4350000000000001</c:v>
                </c:pt>
                <c:pt idx="26">
                  <c:v>3.3959999999999999</c:v>
                </c:pt>
                <c:pt idx="27">
                  <c:v>3.355</c:v>
                </c:pt>
                <c:pt idx="28">
                  <c:v>3.3130000000000002</c:v>
                </c:pt>
                <c:pt idx="29">
                  <c:v>3.2570000000000001</c:v>
                </c:pt>
                <c:pt idx="30">
                  <c:v>3.14</c:v>
                </c:pt>
                <c:pt idx="31">
                  <c:v>2.9180000000000001</c:v>
                </c:pt>
                <c:pt idx="32">
                  <c:v>2.6930000000000001</c:v>
                </c:pt>
                <c:pt idx="33">
                  <c:v>2.516</c:v>
                </c:pt>
                <c:pt idx="34">
                  <c:v>2.38</c:v>
                </c:pt>
                <c:pt idx="35">
                  <c:v>2.282</c:v>
                </c:pt>
                <c:pt idx="36">
                  <c:v>2.21</c:v>
                </c:pt>
                <c:pt idx="37">
                  <c:v>2.1560000000000001</c:v>
                </c:pt>
                <c:pt idx="38">
                  <c:v>2.1160000000000001</c:v>
                </c:pt>
                <c:pt idx="39">
                  <c:v>2.0840000000000001</c:v>
                </c:pt>
                <c:pt idx="40">
                  <c:v>2.06</c:v>
                </c:pt>
                <c:pt idx="41">
                  <c:v>2.0419999999999998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BD6-9136-CFDA009AB4BF}"/>
            </c:ext>
          </c:extLst>
        </c:ser>
        <c:ser>
          <c:idx val="1"/>
          <c:order val="1"/>
          <c:tx>
            <c:v>Uk</c:v>
          </c:tx>
          <c:spPr>
            <a:ln w="19050" cap="rnd">
              <a:solidFill>
                <a:srgbClr val="ED7D3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(krzepnięcie!$B$3,krzepnięcie!$B$15)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(krzepnięcie!$E$28,krzepnięcie!$E$28)</c:f>
              <c:numCache>
                <c:formatCode>0.000</c:formatCode>
                <c:ptCount val="2"/>
                <c:pt idx="0">
                  <c:v>3.4302666666666672</c:v>
                </c:pt>
                <c:pt idx="1">
                  <c:v>3.4302666666666672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B-44B3-BD62-6E4C09CEE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79872"/>
        <c:axId val="839672288"/>
      </c:scatterChart>
      <c:valAx>
        <c:axId val="840879872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ysClr val="windowText" lastClr="A8A8A8">
                  <a:lumMod val="40000"/>
                  <a:lumOff val="60000"/>
                </a:sys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t [min]</a:t>
                </a:r>
                <a:endParaRPr lang="pl-PL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9672288"/>
        <c:crosses val="autoZero"/>
        <c:crossBetween val="midCat"/>
      </c:valAx>
      <c:valAx>
        <c:axId val="83967228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100" b="0" i="0" baseline="0">
                    <a:effectLst/>
                  </a:rPr>
                  <a:t>U [mV]</a:t>
                </a:r>
                <a:endParaRPr lang="pl-PL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0879872"/>
        <c:crosses val="autoZero"/>
        <c:crossBetween val="midCat"/>
      </c:valAx>
      <c:spPr>
        <a:solidFill>
          <a:srgbClr val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323849</xdr:colOff>
      <xdr:row>2</xdr:row>
      <xdr:rowOff>161925</xdr:rowOff>
    </xdr:from>
    <xdr:to>
      <xdr:col>19</xdr:col>
      <xdr:colOff>238124</xdr:colOff>
      <xdr:row>22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D63727B-000B-4A00-82E7-66759FC8E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0.10521</cdr:x>
      <cdr:y>0.84489</cdr:y>
    </cdr:from>
    <cdr:to>
      <cdr:x>0.15023</cdr:x>
      <cdr:y>0.94038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75D5955-97A8-4CEA-A192-297F1C71863D}"/>
                </a:ext>
              </a:extLst>
            </cdr:cNvPr>
            <cdr:cNvSpPr txBox="1"/>
          </cdr:nvSpPr>
          <cdr:spPr>
            <a:xfrm xmlns:a="http://schemas.openxmlformats.org/drawingml/2006/main">
              <a:off x="698729" y="3138569"/>
              <a:ext cx="299015" cy="3547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pl-PL" sz="1100">
                <a:solidFill>
                  <a:schemeClr val="accent2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cdr:txBody>
        </cdr:sp>
      </mc:Choice>
      <mc:Fallback xmlns="">
        <cdr:sp macro="" textlink="">
          <cdr:nvSpPr>
            <cdr:cNvPr id="2" name="pole tekstowe 1">
              <a:extLst xmlns:a="http://schemas.openxmlformats.org/drawingml/2006/main">
                <a:ext uri="{FF2B5EF4-FFF2-40B4-BE49-F238E27FC236}">
                  <a16:creationId xmlns:a16="http://schemas.microsoft.com/office/drawing/2014/main" id="{F75D5955-97A8-4CEA-A192-297F1C71863D}"/>
                </a:ext>
              </a:extLst>
            </cdr:cNvPr>
            <cdr:cNvSpPr txBox="1"/>
          </cdr:nvSpPr>
          <cdr:spPr>
            <a:xfrm xmlns:a="http://schemas.openxmlformats.org/drawingml/2006/main">
              <a:off x="698729" y="3138569"/>
              <a:ext cx="299015" cy="3547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𝑇_0</a:t>
              </a:r>
              <a:endParaRPr lang="pl-PL" sz="1100">
                <a:solidFill>
                  <a:schemeClr val="accent2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0.10362</cdr:x>
      <cdr:y>0.84583</cdr:y>
    </cdr:from>
    <cdr:to>
      <cdr:x>0.11617</cdr:x>
      <cdr:y>0.8859</cdr:y>
    </cdr:to>
    <cdr:cxnSp macro="">
      <cdr:nvCxnSpPr>
        <cdr:cNvPr id="4" name="Łącznik prosty 3">
          <a:extLst xmlns:a="http://schemas.openxmlformats.org/drawingml/2006/main">
            <a:ext uri="{FF2B5EF4-FFF2-40B4-BE49-F238E27FC236}">
              <a16:creationId xmlns:a16="http://schemas.microsoft.com/office/drawing/2014/main" id="{CBD54A65-ED18-4C68-9E73-70D0AC200F4F}"/>
            </a:ext>
          </a:extLst>
        </cdr:cNvPr>
        <cdr:cNvCxnSpPr/>
      </cdr:nvCxnSpPr>
      <cdr:spPr>
        <a:xfrm xmlns:a="http://schemas.openxmlformats.org/drawingml/2006/main">
          <a:off x="688182" y="3142059"/>
          <a:ext cx="83343" cy="1488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0</xdr:row>
      <xdr:rowOff>47625</xdr:rowOff>
    </xdr:from>
    <xdr:to>
      <xdr:col>18</xdr:col>
      <xdr:colOff>476249</xdr:colOff>
      <xdr:row>24</xdr:row>
      <xdr:rowOff>104774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AEA0326-DF65-47D2-84B9-EA1AD6FC2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0.08983</cdr:x>
      <cdr:y>0.44276</cdr:y>
    </cdr:from>
    <cdr:to>
      <cdr:x>0.14709</cdr:x>
      <cdr:y>0.51797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pole tekstowe 4">
              <a:extLst xmlns:a="http://schemas.openxmlformats.org/drawingml/2006/main">
                <a:ext uri="{FF2B5EF4-FFF2-40B4-BE49-F238E27FC236}">
                  <a16:creationId xmlns:a16="http://schemas.microsoft.com/office/drawing/2014/main" id="{08B8E0AA-133E-4BFB-857F-56AC97A5D44C}"/>
                </a:ext>
              </a:extLst>
            </cdr:cNvPr>
            <cdr:cNvSpPr txBox="1"/>
          </cdr:nvSpPr>
          <cdr:spPr>
            <a:xfrm xmlns:a="http://schemas.openxmlformats.org/drawingml/2006/main">
              <a:off x="548007" y="2049589"/>
              <a:ext cx="349299" cy="3481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40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4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pl-PL" sz="1400">
                <a:solidFill>
                  <a:schemeClr val="accent2"/>
                </a:solidFill>
              </a:endParaRPr>
            </a:p>
          </cdr:txBody>
        </cdr:sp>
      </mc:Choice>
      <mc:Fallback xmlns="">
        <cdr:sp macro="" textlink="">
          <cdr:nvSpPr>
            <cdr:cNvPr id="5" name="pole tekstowe 4">
              <a:extLst xmlns:a="http://schemas.openxmlformats.org/drawingml/2006/main">
                <a:ext uri="{FF2B5EF4-FFF2-40B4-BE49-F238E27FC236}">
                  <a16:creationId xmlns:a16="http://schemas.microsoft.com/office/drawing/2014/main" id="{08B8E0AA-133E-4BFB-857F-56AC97A5D44C}"/>
                </a:ext>
              </a:extLst>
            </cdr:cNvPr>
            <cdr:cNvSpPr txBox="1"/>
          </cdr:nvSpPr>
          <cdr:spPr>
            <a:xfrm xmlns:a="http://schemas.openxmlformats.org/drawingml/2006/main">
              <a:off x="548007" y="2049589"/>
              <a:ext cx="349299" cy="348155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:r>
                <a:rPr lang="pl-PL" sz="1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𝑈_𝑘</a:t>
              </a:r>
              <a:endParaRPr lang="pl-PL" sz="1400">
                <a:solidFill>
                  <a:schemeClr val="accent2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A8A8A8"/>
      </a:dk1>
      <a:lt1>
        <a:sysClr val="window" lastClr="1C1C1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A8A8A8"/>
    </a:dk1>
    <a:lt1>
      <a:sysClr val="window" lastClr="1C1C1C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49D6-E39A-4B78-BC0C-936F5F98B77D}">
  <dimension ref="A1:L41"/>
  <sheetViews>
    <sheetView tabSelected="1" zoomScale="115" zoomScaleNormal="115" workbookViewId="0">
      <selection activeCell="I27" sqref="I27"/>
    </sheetView>
  </sheetViews>
  <sheetFormatPr defaultRowHeight="15" x14ac:dyDescent="0.25"/>
  <cols>
    <col min="3" max="3" width="3.85546875" bestFit="1" customWidth="1"/>
    <col min="5" max="5" width="10" customWidth="1"/>
    <col min="6" max="6" width="6.7109375" bestFit="1" customWidth="1"/>
    <col min="11" max="11" width="9.8554687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D2">
        <v>1E-3</v>
      </c>
      <c r="E2">
        <v>1E-3</v>
      </c>
    </row>
    <row r="3" spans="1:6" x14ac:dyDescent="0.25">
      <c r="A3" s="1">
        <v>15.6</v>
      </c>
      <c r="B3" s="1">
        <f>ROUNDUP((0.0075*A3+1)/SQRT(3),1)</f>
        <v>0.7</v>
      </c>
      <c r="C3" s="1">
        <v>0.7</v>
      </c>
      <c r="D3" s="2">
        <v>0.78400000000000003</v>
      </c>
      <c r="E3" s="2">
        <f t="shared" ref="E3:E41" si="0">ROUNDUP((0.0005*D3+0.0001*10)/SQRT(3),3)</f>
        <v>1E-3</v>
      </c>
      <c r="F3">
        <v>1E-3</v>
      </c>
    </row>
    <row r="4" spans="1:6" x14ac:dyDescent="0.25">
      <c r="A4" s="1">
        <v>16</v>
      </c>
      <c r="B4" s="1">
        <f t="shared" ref="B4:B41" si="1">ROUNDUP((0.0075*A4+1)/SQRT(3),1)</f>
        <v>0.7</v>
      </c>
      <c r="C4" s="1"/>
      <c r="D4" s="2">
        <v>0.81100000000000005</v>
      </c>
      <c r="E4" s="2">
        <f t="shared" si="0"/>
        <v>1E-3</v>
      </c>
    </row>
    <row r="5" spans="1:6" x14ac:dyDescent="0.25">
      <c r="A5" s="1">
        <v>18</v>
      </c>
      <c r="B5" s="1">
        <f t="shared" si="1"/>
        <v>0.7</v>
      </c>
      <c r="C5" s="1"/>
      <c r="D5" s="2">
        <v>0.90400000000000003</v>
      </c>
      <c r="E5" s="2">
        <f t="shared" si="0"/>
        <v>1E-3</v>
      </c>
    </row>
    <row r="6" spans="1:6" x14ac:dyDescent="0.25">
      <c r="A6" s="1">
        <v>20</v>
      </c>
      <c r="B6" s="1">
        <f t="shared" si="1"/>
        <v>0.7</v>
      </c>
      <c r="C6" s="1"/>
      <c r="D6" s="2">
        <v>1.006</v>
      </c>
      <c r="E6" s="2">
        <f t="shared" si="0"/>
        <v>1E-3</v>
      </c>
    </row>
    <row r="7" spans="1:6" x14ac:dyDescent="0.25">
      <c r="A7" s="1">
        <v>22</v>
      </c>
      <c r="B7" s="1">
        <f t="shared" si="1"/>
        <v>0.7</v>
      </c>
      <c r="C7" s="1"/>
      <c r="D7" s="2">
        <v>1.0940000000000001</v>
      </c>
      <c r="E7" s="2">
        <f t="shared" si="0"/>
        <v>1E-3</v>
      </c>
    </row>
    <row r="8" spans="1:6" x14ac:dyDescent="0.25">
      <c r="A8" s="1">
        <v>24</v>
      </c>
      <c r="B8" s="1">
        <f t="shared" si="1"/>
        <v>0.7</v>
      </c>
      <c r="C8" s="1"/>
      <c r="D8" s="2">
        <v>1.1719999999999999</v>
      </c>
      <c r="E8" s="2">
        <f t="shared" si="0"/>
        <v>1E-3</v>
      </c>
    </row>
    <row r="9" spans="1:6" x14ac:dyDescent="0.25">
      <c r="A9" s="1">
        <v>26</v>
      </c>
      <c r="B9" s="1">
        <f t="shared" si="1"/>
        <v>0.7</v>
      </c>
      <c r="C9" s="1"/>
      <c r="D9" s="2">
        <v>1.29</v>
      </c>
      <c r="E9" s="2">
        <f t="shared" si="0"/>
        <v>1E-3</v>
      </c>
    </row>
    <row r="10" spans="1:6" x14ac:dyDescent="0.25">
      <c r="A10" s="1">
        <v>28.1</v>
      </c>
      <c r="B10" s="1">
        <f t="shared" si="1"/>
        <v>0.7</v>
      </c>
      <c r="C10" s="1"/>
      <c r="D10" s="2">
        <v>1.409</v>
      </c>
      <c r="E10" s="2">
        <f t="shared" si="0"/>
        <v>1E-3</v>
      </c>
    </row>
    <row r="11" spans="1:6" x14ac:dyDescent="0.25">
      <c r="A11" s="1">
        <v>30</v>
      </c>
      <c r="B11" s="1">
        <f t="shared" si="1"/>
        <v>0.79999999999999993</v>
      </c>
      <c r="C11" s="1"/>
      <c r="D11" s="2">
        <v>1.4990000000000001</v>
      </c>
      <c r="E11" s="2">
        <f t="shared" si="0"/>
        <v>2E-3</v>
      </c>
    </row>
    <row r="12" spans="1:6" x14ac:dyDescent="0.25">
      <c r="A12" s="1">
        <v>32</v>
      </c>
      <c r="B12" s="1">
        <f t="shared" si="1"/>
        <v>0.79999999999999993</v>
      </c>
      <c r="C12" s="1">
        <v>0.79999999999999993</v>
      </c>
      <c r="D12" s="2">
        <v>1.6020000000000001</v>
      </c>
      <c r="E12" s="2">
        <f t="shared" si="0"/>
        <v>2E-3</v>
      </c>
      <c r="F12">
        <v>2E-3</v>
      </c>
    </row>
    <row r="13" spans="1:6" x14ac:dyDescent="0.25">
      <c r="A13" s="1">
        <v>34</v>
      </c>
      <c r="B13" s="1">
        <f t="shared" si="1"/>
        <v>0.79999999999999993</v>
      </c>
      <c r="C13" s="1"/>
      <c r="D13" s="2">
        <v>1.716</v>
      </c>
      <c r="E13" s="2">
        <f t="shared" si="0"/>
        <v>2E-3</v>
      </c>
    </row>
    <row r="14" spans="1:6" x14ac:dyDescent="0.25">
      <c r="A14" s="1">
        <v>36</v>
      </c>
      <c r="B14" s="1">
        <f t="shared" si="1"/>
        <v>0.79999999999999993</v>
      </c>
      <c r="C14" s="1"/>
      <c r="D14" s="2">
        <v>1.8320000000000001</v>
      </c>
      <c r="E14" s="2">
        <f>ROUNDUP((0.0005*D14+0.0001*10)/SQRT(3),3)</f>
        <v>2E-3</v>
      </c>
    </row>
    <row r="15" spans="1:6" x14ac:dyDescent="0.25">
      <c r="A15" s="1">
        <v>38</v>
      </c>
      <c r="B15" s="1">
        <f t="shared" si="1"/>
        <v>0.79999999999999993</v>
      </c>
      <c r="C15" s="1"/>
      <c r="D15" s="2">
        <v>1.9470000000000001</v>
      </c>
      <c r="E15" s="2">
        <f t="shared" si="0"/>
        <v>2E-3</v>
      </c>
    </row>
    <row r="16" spans="1:6" x14ac:dyDescent="0.25">
      <c r="A16" s="1">
        <v>40</v>
      </c>
      <c r="B16" s="1">
        <f t="shared" si="1"/>
        <v>0.79999999999999993</v>
      </c>
      <c r="C16" s="1"/>
      <c r="D16" s="2">
        <v>2.0489999999999999</v>
      </c>
      <c r="E16" s="2">
        <f t="shared" si="0"/>
        <v>2E-3</v>
      </c>
    </row>
    <row r="17" spans="1:12" x14ac:dyDescent="0.25">
      <c r="A17" s="1">
        <v>42</v>
      </c>
      <c r="B17" s="1">
        <f t="shared" si="1"/>
        <v>0.79999999999999993</v>
      </c>
      <c r="C17" s="1"/>
      <c r="D17" s="2">
        <v>2.1429999999999998</v>
      </c>
      <c r="E17" s="2">
        <f t="shared" si="0"/>
        <v>2E-3</v>
      </c>
    </row>
    <row r="18" spans="1:12" x14ac:dyDescent="0.25">
      <c r="A18" s="1">
        <v>44</v>
      </c>
      <c r="B18" s="1">
        <f t="shared" si="1"/>
        <v>0.79999999999999993</v>
      </c>
      <c r="C18" s="1"/>
      <c r="D18" s="2">
        <v>2.2450000000000001</v>
      </c>
      <c r="E18" s="2">
        <f t="shared" si="0"/>
        <v>2E-3</v>
      </c>
    </row>
    <row r="19" spans="1:12" x14ac:dyDescent="0.25">
      <c r="A19" s="1">
        <v>46</v>
      </c>
      <c r="B19" s="1">
        <f t="shared" si="1"/>
        <v>0.79999999999999993</v>
      </c>
      <c r="C19" s="1"/>
      <c r="D19" s="2">
        <v>2.36</v>
      </c>
      <c r="E19" s="2">
        <f t="shared" si="0"/>
        <v>2E-3</v>
      </c>
    </row>
    <row r="20" spans="1:12" x14ac:dyDescent="0.25">
      <c r="A20" s="1">
        <v>48</v>
      </c>
      <c r="B20" s="1">
        <f t="shared" si="1"/>
        <v>0.79999999999999993</v>
      </c>
      <c r="C20" s="1"/>
      <c r="D20" s="2">
        <v>2.4700000000000002</v>
      </c>
      <c r="E20" s="2">
        <f t="shared" si="0"/>
        <v>2E-3</v>
      </c>
    </row>
    <row r="21" spans="1:12" x14ac:dyDescent="0.25">
      <c r="A21" s="1">
        <v>50</v>
      </c>
      <c r="B21" s="1">
        <f t="shared" si="1"/>
        <v>0.79999999999999993</v>
      </c>
      <c r="C21" s="1"/>
      <c r="D21" s="2">
        <v>2.5779999999999998</v>
      </c>
      <c r="E21" s="2">
        <f t="shared" si="0"/>
        <v>2E-3</v>
      </c>
    </row>
    <row r="22" spans="1:12" x14ac:dyDescent="0.25">
      <c r="A22" s="1">
        <v>52</v>
      </c>
      <c r="B22" s="1">
        <f t="shared" si="1"/>
        <v>0.9</v>
      </c>
      <c r="C22" s="1">
        <v>0.9</v>
      </c>
      <c r="D22" s="2">
        <v>2.6640000000000001</v>
      </c>
      <c r="E22" s="2">
        <f t="shared" si="0"/>
        <v>2E-3</v>
      </c>
      <c r="F22">
        <v>2E-3</v>
      </c>
    </row>
    <row r="23" spans="1:12" x14ac:dyDescent="0.25">
      <c r="A23" s="1">
        <v>54</v>
      </c>
      <c r="B23" s="1">
        <f t="shared" si="1"/>
        <v>0.9</v>
      </c>
      <c r="C23" s="1"/>
      <c r="D23" s="2">
        <v>2.7709999999999999</v>
      </c>
      <c r="E23" s="2">
        <f t="shared" si="0"/>
        <v>2E-3</v>
      </c>
    </row>
    <row r="24" spans="1:12" x14ac:dyDescent="0.25">
      <c r="A24" s="1">
        <v>56</v>
      </c>
      <c r="B24" s="1">
        <f t="shared" si="1"/>
        <v>0.9</v>
      </c>
      <c r="C24" s="1"/>
      <c r="D24" s="2">
        <v>2.89</v>
      </c>
      <c r="E24" s="2">
        <f t="shared" si="0"/>
        <v>2E-3</v>
      </c>
    </row>
    <row r="25" spans="1:12" x14ac:dyDescent="0.25">
      <c r="A25" s="1">
        <v>58</v>
      </c>
      <c r="B25" s="1">
        <f t="shared" si="1"/>
        <v>0.9</v>
      </c>
      <c r="C25" s="1"/>
      <c r="D25" s="2">
        <v>3.0030000000000001</v>
      </c>
      <c r="E25" s="2">
        <f t="shared" si="0"/>
        <v>2E-3</v>
      </c>
      <c r="H25">
        <f t="array" ref="H25:I29">LINEST(D3:D41,A3:A41,TRUE,TRUE)</f>
        <v>5.3280417028951074E-2</v>
      </c>
      <c r="I25">
        <v>-8.3271550906791614E-2</v>
      </c>
    </row>
    <row r="26" spans="1:12" x14ac:dyDescent="0.25">
      <c r="A26" s="1">
        <v>60</v>
      </c>
      <c r="B26" s="1">
        <f t="shared" si="1"/>
        <v>0.9</v>
      </c>
      <c r="C26" s="1"/>
      <c r="D26" s="2">
        <v>3.1120000000000001</v>
      </c>
      <c r="E26" s="2">
        <f t="shared" si="0"/>
        <v>2E-3</v>
      </c>
      <c r="H26">
        <v>1.1557913840505253E-4</v>
      </c>
      <c r="I26">
        <v>6.5508453431065957E-3</v>
      </c>
      <c r="K26" t="s">
        <v>4</v>
      </c>
      <c r="L26">
        <f>-I25/H25</f>
        <v>1.5628922510412071</v>
      </c>
    </row>
    <row r="27" spans="1:12" x14ac:dyDescent="0.25">
      <c r="A27" s="1">
        <v>62</v>
      </c>
      <c r="B27" s="1">
        <f t="shared" si="1"/>
        <v>0.9</v>
      </c>
      <c r="C27" s="1"/>
      <c r="D27" s="2">
        <v>3.2160000000000002</v>
      </c>
      <c r="E27" s="2">
        <f t="shared" si="0"/>
        <v>2E-3</v>
      </c>
      <c r="H27">
        <v>0.9998259196345235</v>
      </c>
      <c r="I27">
        <v>1.6198446935113353E-2</v>
      </c>
      <c r="K27" t="s">
        <v>5</v>
      </c>
      <c r="L27">
        <f>SQRT((I25/H25^2)^2*H26^2+(-1/H25)^2*I26^2)</f>
        <v>0.12299707384115928</v>
      </c>
    </row>
    <row r="28" spans="1:12" x14ac:dyDescent="0.25">
      <c r="A28" s="1">
        <v>64</v>
      </c>
      <c r="B28" s="1">
        <f t="shared" si="1"/>
        <v>0.9</v>
      </c>
      <c r="C28" s="1"/>
      <c r="D28" s="2">
        <v>3.3119999999999998</v>
      </c>
      <c r="E28" s="2">
        <f t="shared" si="0"/>
        <v>2E-3</v>
      </c>
      <c r="H28">
        <v>212508.5096485797</v>
      </c>
      <c r="I28">
        <v>37</v>
      </c>
    </row>
    <row r="29" spans="1:12" x14ac:dyDescent="0.25">
      <c r="A29" s="1">
        <v>66</v>
      </c>
      <c r="B29" s="1">
        <f t="shared" si="1"/>
        <v>0.9</v>
      </c>
      <c r="C29" s="1"/>
      <c r="D29" s="2">
        <v>3.4260000000000002</v>
      </c>
      <c r="E29" s="2">
        <f t="shared" si="0"/>
        <v>2E-3</v>
      </c>
      <c r="H29">
        <v>55.760040504801871</v>
      </c>
      <c r="I29">
        <v>9.7084182750582764E-3</v>
      </c>
    </row>
    <row r="30" spans="1:12" x14ac:dyDescent="0.25">
      <c r="A30" s="1">
        <v>68</v>
      </c>
      <c r="B30" s="1">
        <f t="shared" si="1"/>
        <v>0.9</v>
      </c>
      <c r="C30" s="1"/>
      <c r="D30" s="2">
        <v>3.5369999999999999</v>
      </c>
      <c r="E30" s="2">
        <f t="shared" si="0"/>
        <v>2E-3</v>
      </c>
    </row>
    <row r="31" spans="1:12" x14ac:dyDescent="0.25">
      <c r="A31" s="1">
        <v>70</v>
      </c>
      <c r="B31" s="1">
        <f t="shared" si="1"/>
        <v>0.9</v>
      </c>
      <c r="C31" s="1"/>
      <c r="D31" s="2">
        <v>3.6360000000000001</v>
      </c>
      <c r="E31" s="2">
        <f t="shared" si="0"/>
        <v>2E-3</v>
      </c>
    </row>
    <row r="32" spans="1:12" x14ac:dyDescent="0.25">
      <c r="A32" s="1">
        <v>72</v>
      </c>
      <c r="B32" s="1">
        <f t="shared" si="1"/>
        <v>0.9</v>
      </c>
      <c r="C32" s="1">
        <v>0.9</v>
      </c>
      <c r="D32" s="2">
        <v>3.7559999999999998</v>
      </c>
      <c r="E32" s="2">
        <f t="shared" si="0"/>
        <v>2E-3</v>
      </c>
      <c r="F32">
        <v>2E-3</v>
      </c>
    </row>
    <row r="33" spans="1:6" x14ac:dyDescent="0.25">
      <c r="A33" s="1">
        <v>74</v>
      </c>
      <c r="B33" s="1">
        <f t="shared" si="1"/>
        <v>0.9</v>
      </c>
      <c r="C33" s="1"/>
      <c r="D33" s="2">
        <v>3.8559999999999999</v>
      </c>
      <c r="E33" s="2">
        <f t="shared" si="0"/>
        <v>2E-3</v>
      </c>
    </row>
    <row r="34" spans="1:6" x14ac:dyDescent="0.25">
      <c r="A34" s="1">
        <v>76</v>
      </c>
      <c r="B34" s="1">
        <f t="shared" si="1"/>
        <v>1</v>
      </c>
      <c r="C34" s="1"/>
      <c r="D34" s="2">
        <v>3.972</v>
      </c>
      <c r="E34" s="2">
        <f t="shared" si="0"/>
        <v>2E-3</v>
      </c>
    </row>
    <row r="35" spans="1:6" x14ac:dyDescent="0.25">
      <c r="A35" s="1">
        <v>78</v>
      </c>
      <c r="B35" s="1">
        <f t="shared" si="1"/>
        <v>1</v>
      </c>
      <c r="C35" s="1"/>
      <c r="D35" s="2">
        <v>4.0720000000000001</v>
      </c>
      <c r="E35" s="2">
        <f t="shared" si="0"/>
        <v>2E-3</v>
      </c>
    </row>
    <row r="36" spans="1:6" x14ac:dyDescent="0.25">
      <c r="A36" s="1">
        <v>80</v>
      </c>
      <c r="B36" s="1">
        <f t="shared" si="1"/>
        <v>1</v>
      </c>
      <c r="C36" s="1"/>
      <c r="D36" s="2">
        <v>4.1890000000000001</v>
      </c>
      <c r="E36" s="2">
        <f t="shared" si="0"/>
        <v>2E-3</v>
      </c>
    </row>
    <row r="37" spans="1:6" x14ac:dyDescent="0.25">
      <c r="A37" s="1">
        <v>82.1</v>
      </c>
      <c r="B37" s="1">
        <f t="shared" si="1"/>
        <v>1</v>
      </c>
      <c r="C37" s="1"/>
      <c r="D37" s="2">
        <v>4.3140000000000001</v>
      </c>
      <c r="E37" s="2">
        <f t="shared" si="0"/>
        <v>2E-3</v>
      </c>
    </row>
    <row r="38" spans="1:6" x14ac:dyDescent="0.25">
      <c r="A38" s="1">
        <v>84</v>
      </c>
      <c r="B38" s="1">
        <f t="shared" si="1"/>
        <v>1</v>
      </c>
      <c r="C38" s="1"/>
      <c r="D38" s="2">
        <v>4.4080000000000004</v>
      </c>
      <c r="E38" s="2">
        <f t="shared" si="0"/>
        <v>2E-3</v>
      </c>
    </row>
    <row r="39" spans="1:6" x14ac:dyDescent="0.25">
      <c r="A39" s="1">
        <v>86</v>
      </c>
      <c r="B39" s="1">
        <f t="shared" si="1"/>
        <v>1</v>
      </c>
      <c r="C39" s="1"/>
      <c r="D39" s="2">
        <v>4.51</v>
      </c>
      <c r="E39" s="2">
        <f t="shared" si="0"/>
        <v>2E-3</v>
      </c>
    </row>
    <row r="40" spans="1:6" x14ac:dyDescent="0.25">
      <c r="A40" s="1">
        <v>88</v>
      </c>
      <c r="B40" s="1">
        <f t="shared" si="1"/>
        <v>1</v>
      </c>
      <c r="C40" s="1"/>
      <c r="D40" s="2">
        <v>4.6100000000000003</v>
      </c>
      <c r="E40" s="2">
        <f t="shared" si="0"/>
        <v>2E-3</v>
      </c>
    </row>
    <row r="41" spans="1:6" x14ac:dyDescent="0.25">
      <c r="A41" s="1">
        <v>90</v>
      </c>
      <c r="B41" s="1">
        <f t="shared" si="1"/>
        <v>1</v>
      </c>
      <c r="C41" s="1">
        <v>1</v>
      </c>
      <c r="D41" s="2">
        <v>4.7359999999999998</v>
      </c>
      <c r="E41" s="2">
        <f t="shared" si="0"/>
        <v>2E-3</v>
      </c>
      <c r="F41">
        <v>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36F-721D-4CE2-BDD8-C2981D556CBA}">
  <dimension ref="A1:H43"/>
  <sheetViews>
    <sheetView topLeftCell="C1" zoomScale="130" zoomScaleNormal="130" workbookViewId="0">
      <selection activeCell="H18" sqref="H18"/>
    </sheetView>
  </sheetViews>
  <sheetFormatPr defaultRowHeight="15" x14ac:dyDescent="0.25"/>
  <cols>
    <col min="5" max="5" width="12.7109375" bestFit="1" customWidth="1"/>
  </cols>
  <sheetData>
    <row r="1" spans="1:7" x14ac:dyDescent="0.25">
      <c r="A1" t="s">
        <v>6</v>
      </c>
      <c r="B1" t="s">
        <v>6</v>
      </c>
      <c r="C1" t="s">
        <v>2</v>
      </c>
      <c r="D1" t="s">
        <v>3</v>
      </c>
    </row>
    <row r="2" spans="1:7" x14ac:dyDescent="0.25">
      <c r="C2">
        <v>1E-3</v>
      </c>
      <c r="D2">
        <v>1E-3</v>
      </c>
    </row>
    <row r="3" spans="1:7" x14ac:dyDescent="0.25">
      <c r="A3">
        <v>0</v>
      </c>
      <c r="B3">
        <v>0</v>
      </c>
      <c r="C3" s="2">
        <v>4.4059999999999997</v>
      </c>
      <c r="D3" s="2">
        <f t="shared" ref="D3:D43" si="0">ROUNDUP((0.0005*C3+0.0001*10)/SQRT(3),3)</f>
        <v>2E-3</v>
      </c>
    </row>
    <row r="4" spans="1:7" x14ac:dyDescent="0.25">
      <c r="A4">
        <v>30</v>
      </c>
      <c r="B4">
        <v>0.5</v>
      </c>
      <c r="C4" s="2">
        <v>4.242</v>
      </c>
      <c r="D4" s="2">
        <f t="shared" si="0"/>
        <v>2E-3</v>
      </c>
    </row>
    <row r="5" spans="1:7" x14ac:dyDescent="0.25">
      <c r="A5">
        <v>60</v>
      </c>
      <c r="B5">
        <v>1</v>
      </c>
      <c r="C5" s="2">
        <v>4.1020000000000003</v>
      </c>
      <c r="D5" s="2">
        <f t="shared" si="0"/>
        <v>2E-3</v>
      </c>
    </row>
    <row r="6" spans="1:7" x14ac:dyDescent="0.25">
      <c r="A6">
        <v>90</v>
      </c>
      <c r="B6">
        <v>1.5</v>
      </c>
      <c r="C6" s="2">
        <v>3.9729999999999999</v>
      </c>
      <c r="D6" s="2">
        <f t="shared" si="0"/>
        <v>2E-3</v>
      </c>
    </row>
    <row r="7" spans="1:7" x14ac:dyDescent="0.25">
      <c r="A7">
        <v>120</v>
      </c>
      <c r="B7">
        <v>2</v>
      </c>
      <c r="C7" s="2">
        <v>3.85</v>
      </c>
      <c r="D7" s="2">
        <f t="shared" si="0"/>
        <v>2E-3</v>
      </c>
    </row>
    <row r="8" spans="1:7" x14ac:dyDescent="0.25">
      <c r="A8">
        <v>150</v>
      </c>
      <c r="B8">
        <v>2.5</v>
      </c>
      <c r="C8" s="2">
        <v>3.73</v>
      </c>
      <c r="D8" s="2">
        <f t="shared" si="0"/>
        <v>2E-3</v>
      </c>
    </row>
    <row r="9" spans="1:7" x14ac:dyDescent="0.25">
      <c r="A9">
        <v>180</v>
      </c>
      <c r="B9">
        <v>3</v>
      </c>
      <c r="C9" s="2">
        <v>3.6179999999999999</v>
      </c>
      <c r="D9" s="2">
        <f t="shared" si="0"/>
        <v>2E-3</v>
      </c>
    </row>
    <row r="10" spans="1:7" x14ac:dyDescent="0.25">
      <c r="A10">
        <v>210</v>
      </c>
      <c r="B10">
        <v>3.5</v>
      </c>
      <c r="C10" s="2">
        <v>3.5259999999999998</v>
      </c>
      <c r="D10" s="2">
        <f t="shared" si="0"/>
        <v>2E-3</v>
      </c>
    </row>
    <row r="11" spans="1:7" x14ac:dyDescent="0.25">
      <c r="A11">
        <v>240</v>
      </c>
      <c r="B11">
        <v>4</v>
      </c>
      <c r="C11" s="2">
        <v>3.4630000000000001</v>
      </c>
      <c r="D11" s="2">
        <f t="shared" si="0"/>
        <v>2E-3</v>
      </c>
    </row>
    <row r="12" spans="1:7" x14ac:dyDescent="0.25">
      <c r="A12">
        <v>270</v>
      </c>
      <c r="B12">
        <v>4.5</v>
      </c>
      <c r="C12" s="2">
        <v>3.4369999999999998</v>
      </c>
      <c r="D12" s="2">
        <f t="shared" si="0"/>
        <v>2E-3</v>
      </c>
      <c r="E12" s="4" t="s">
        <v>7</v>
      </c>
    </row>
    <row r="13" spans="1:7" x14ac:dyDescent="0.25">
      <c r="A13">
        <v>300</v>
      </c>
      <c r="B13">
        <v>5</v>
      </c>
      <c r="C13" s="2">
        <v>3.4350000000000001</v>
      </c>
      <c r="D13" s="2">
        <f t="shared" si="0"/>
        <v>2E-3</v>
      </c>
      <c r="E13">
        <f t="shared" ref="E13:E27" si="1">(C13-$E$28)^2</f>
        <v>2.2404444444439511E-5</v>
      </c>
      <c r="F13" t="s">
        <v>8</v>
      </c>
      <c r="G13">
        <f>SQRT(SUM(E13:E27)/(15*14))</f>
        <v>1.7139946842910057E-3</v>
      </c>
    </row>
    <row r="14" spans="1:7" x14ac:dyDescent="0.25">
      <c r="A14">
        <v>330</v>
      </c>
      <c r="B14">
        <v>5.5</v>
      </c>
      <c r="C14" s="2">
        <v>3.4380000000000002</v>
      </c>
      <c r="D14" s="2">
        <f t="shared" si="0"/>
        <v>2E-3</v>
      </c>
      <c r="E14">
        <f t="shared" si="1"/>
        <v>5.980444444443814E-5</v>
      </c>
      <c r="F14" t="s">
        <v>9</v>
      </c>
      <c r="G14" s="2">
        <f>AVERAGE(D13:D26)</f>
        <v>2.0000000000000009E-3</v>
      </c>
    </row>
    <row r="15" spans="1:7" x14ac:dyDescent="0.25">
      <c r="A15">
        <v>360</v>
      </c>
      <c r="B15">
        <v>6</v>
      </c>
      <c r="C15" s="2">
        <v>3.44</v>
      </c>
      <c r="D15" s="2">
        <f t="shared" si="0"/>
        <v>2E-3</v>
      </c>
      <c r="E15">
        <f t="shared" si="1"/>
        <v>9.4737777777765557E-5</v>
      </c>
      <c r="F15" t="s">
        <v>3</v>
      </c>
      <c r="G15" s="3">
        <f>SQRT(G13^2+G14^2)</f>
        <v>2.6339661686851311E-3</v>
      </c>
    </row>
    <row r="16" spans="1:7" x14ac:dyDescent="0.25">
      <c r="A16">
        <v>390</v>
      </c>
      <c r="B16">
        <v>6.5</v>
      </c>
      <c r="C16" s="2">
        <v>3.4380000000000002</v>
      </c>
      <c r="D16" s="2">
        <f t="shared" si="0"/>
        <v>2E-3</v>
      </c>
      <c r="E16">
        <f t="shared" si="1"/>
        <v>5.980444444443814E-5</v>
      </c>
    </row>
    <row r="17" spans="1:8" x14ac:dyDescent="0.25">
      <c r="A17">
        <v>420</v>
      </c>
      <c r="B17">
        <v>7</v>
      </c>
      <c r="C17" s="2">
        <v>3.4340000000000002</v>
      </c>
      <c r="D17" s="2">
        <f t="shared" si="0"/>
        <v>2E-3</v>
      </c>
      <c r="E17">
        <f t="shared" si="1"/>
        <v>1.3937777777774708E-5</v>
      </c>
      <c r="F17" t="s">
        <v>10</v>
      </c>
      <c r="G17">
        <f>E28/skalowanie!H25</f>
        <v>64.381377961113884</v>
      </c>
      <c r="H17">
        <f>(E28+skalowanie!H25*1.6)/skalowanie!H25</f>
        <v>65.981377961113878</v>
      </c>
    </row>
    <row r="18" spans="1:8" x14ac:dyDescent="0.25">
      <c r="A18">
        <v>450</v>
      </c>
      <c r="B18">
        <v>7.5</v>
      </c>
      <c r="C18" s="2">
        <v>3.4289999999999998</v>
      </c>
      <c r="D18" s="2">
        <f t="shared" si="0"/>
        <v>2E-3</v>
      </c>
      <c r="E18">
        <f t="shared" si="1"/>
        <v>1.6044444444463412E-6</v>
      </c>
      <c r="F18" t="s">
        <v>11</v>
      </c>
      <c r="G18">
        <f>SQRT((1/skalowanie!H25)^2*krzepnięcie!G15^2+(-krzepnięcie!E28/skalowanie!H25^2)^2*skalowanie!H26^2)</f>
        <v>0.14815137978627804</v>
      </c>
      <c r="H18">
        <f>SQRT((1/skalowanie!H25)^2*krzepnięcie!G15^2+(-krzepnięcie!E28/skalowanie!H25^2)^2*skalowanie!H26^2+1*skalowanie!L27^2)</f>
        <v>0.19255417810596992</v>
      </c>
    </row>
    <row r="19" spans="1:8" x14ac:dyDescent="0.25">
      <c r="A19">
        <v>480</v>
      </c>
      <c r="B19">
        <v>8</v>
      </c>
      <c r="C19" s="2">
        <v>3.4260000000000002</v>
      </c>
      <c r="D19" s="2">
        <f t="shared" si="0"/>
        <v>2E-3</v>
      </c>
      <c r="E19">
        <f t="shared" si="1"/>
        <v>1.8204444444448015E-5</v>
      </c>
    </row>
    <row r="20" spans="1:8" x14ac:dyDescent="0.25">
      <c r="A20">
        <v>510</v>
      </c>
      <c r="B20">
        <v>8.5</v>
      </c>
      <c r="C20" s="2">
        <v>3.4239999999999999</v>
      </c>
      <c r="D20" s="2">
        <f t="shared" si="0"/>
        <v>2E-3</v>
      </c>
      <c r="E20">
        <f t="shared" si="1"/>
        <v>3.9271111111119157E-5</v>
      </c>
    </row>
    <row r="21" spans="1:8" x14ac:dyDescent="0.25">
      <c r="A21">
        <v>540</v>
      </c>
      <c r="B21">
        <v>9</v>
      </c>
      <c r="C21" s="2">
        <v>3.42</v>
      </c>
      <c r="D21" s="2">
        <f t="shared" si="0"/>
        <v>2E-3</v>
      </c>
      <c r="E21">
        <f t="shared" si="1"/>
        <v>1.054044444444577E-4</v>
      </c>
    </row>
    <row r="22" spans="1:8" x14ac:dyDescent="0.25">
      <c r="A22">
        <v>570</v>
      </c>
      <c r="B22">
        <v>9.5</v>
      </c>
      <c r="C22" s="2">
        <v>3.4209999999999998</v>
      </c>
      <c r="D22" s="2">
        <f t="shared" si="0"/>
        <v>2E-3</v>
      </c>
      <c r="E22">
        <f t="shared" si="1"/>
        <v>8.5871111111125121E-5</v>
      </c>
    </row>
    <row r="23" spans="1:8" x14ac:dyDescent="0.25">
      <c r="A23">
        <v>600</v>
      </c>
      <c r="B23">
        <v>10</v>
      </c>
      <c r="C23" s="2">
        <v>3.423</v>
      </c>
      <c r="D23" s="2">
        <f t="shared" si="0"/>
        <v>2E-3</v>
      </c>
      <c r="E23">
        <f t="shared" si="1"/>
        <v>5.2804444444452173E-5</v>
      </c>
    </row>
    <row r="24" spans="1:8" x14ac:dyDescent="0.25">
      <c r="A24">
        <v>630</v>
      </c>
      <c r="B24">
        <v>10.5</v>
      </c>
      <c r="C24" s="2">
        <v>3.4260000000000002</v>
      </c>
      <c r="D24" s="2">
        <f t="shared" si="0"/>
        <v>2E-3</v>
      </c>
      <c r="E24">
        <f t="shared" si="1"/>
        <v>1.8204444444448015E-5</v>
      </c>
    </row>
    <row r="25" spans="1:8" x14ac:dyDescent="0.25">
      <c r="A25">
        <v>660</v>
      </c>
      <c r="B25">
        <v>11</v>
      </c>
      <c r="C25" s="2">
        <v>3.43</v>
      </c>
      <c r="D25" s="2">
        <f t="shared" si="0"/>
        <v>2E-3</v>
      </c>
      <c r="E25">
        <f t="shared" si="1"/>
        <v>7.111111111133229E-8</v>
      </c>
    </row>
    <row r="26" spans="1:8" x14ac:dyDescent="0.25">
      <c r="A26">
        <v>690</v>
      </c>
      <c r="B26">
        <v>11.5</v>
      </c>
      <c r="C26" s="2">
        <v>3.4350000000000001</v>
      </c>
      <c r="D26" s="2">
        <f t="shared" si="0"/>
        <v>2E-3</v>
      </c>
      <c r="E26">
        <f t="shared" si="1"/>
        <v>2.2404444444439511E-5</v>
      </c>
    </row>
    <row r="27" spans="1:8" x14ac:dyDescent="0.25">
      <c r="A27">
        <v>720</v>
      </c>
      <c r="B27">
        <v>12</v>
      </c>
      <c r="C27" s="2">
        <v>3.4350000000000001</v>
      </c>
      <c r="D27" s="2">
        <f t="shared" si="0"/>
        <v>2E-3</v>
      </c>
      <c r="E27">
        <f t="shared" si="1"/>
        <v>2.2404444444439511E-5</v>
      </c>
    </row>
    <row r="28" spans="1:8" x14ac:dyDescent="0.25">
      <c r="A28">
        <v>750</v>
      </c>
      <c r="B28">
        <v>12.5</v>
      </c>
      <c r="C28" s="2">
        <v>3.3959999999999999</v>
      </c>
      <c r="D28" s="2">
        <f t="shared" si="0"/>
        <v>2E-3</v>
      </c>
      <c r="E28" s="2">
        <f>AVERAGE(C13:C27)</f>
        <v>3.4302666666666672</v>
      </c>
      <c r="F28" t="s">
        <v>12</v>
      </c>
    </row>
    <row r="29" spans="1:8" x14ac:dyDescent="0.25">
      <c r="A29">
        <v>780</v>
      </c>
      <c r="B29">
        <v>13</v>
      </c>
      <c r="C29" s="2">
        <v>3.355</v>
      </c>
      <c r="D29" s="2">
        <f t="shared" si="0"/>
        <v>2E-3</v>
      </c>
    </row>
    <row r="30" spans="1:8" x14ac:dyDescent="0.25">
      <c r="A30">
        <v>810</v>
      </c>
      <c r="B30">
        <v>13.5</v>
      </c>
      <c r="C30" s="2">
        <v>3.3130000000000002</v>
      </c>
      <c r="D30" s="2">
        <f t="shared" si="0"/>
        <v>2E-3</v>
      </c>
    </row>
    <row r="31" spans="1:8" x14ac:dyDescent="0.25">
      <c r="A31">
        <v>840</v>
      </c>
      <c r="B31">
        <v>14</v>
      </c>
      <c r="C31" s="2">
        <v>3.2570000000000001</v>
      </c>
      <c r="D31" s="2">
        <f t="shared" si="0"/>
        <v>2E-3</v>
      </c>
    </row>
    <row r="32" spans="1:8" x14ac:dyDescent="0.25">
      <c r="A32">
        <v>870</v>
      </c>
      <c r="B32">
        <v>14.5</v>
      </c>
      <c r="C32" s="2">
        <v>3.14</v>
      </c>
      <c r="D32" s="2">
        <f t="shared" si="0"/>
        <v>2E-3</v>
      </c>
    </row>
    <row r="33" spans="1:4" x14ac:dyDescent="0.25">
      <c r="A33">
        <v>900</v>
      </c>
      <c r="B33">
        <v>15</v>
      </c>
      <c r="C33" s="2">
        <v>2.9180000000000001</v>
      </c>
      <c r="D33" s="2">
        <f t="shared" si="0"/>
        <v>2E-3</v>
      </c>
    </row>
    <row r="34" spans="1:4" x14ac:dyDescent="0.25">
      <c r="A34">
        <v>930</v>
      </c>
      <c r="B34">
        <v>15.5</v>
      </c>
      <c r="C34" s="2">
        <v>2.6930000000000001</v>
      </c>
      <c r="D34" s="2">
        <f t="shared" si="0"/>
        <v>2E-3</v>
      </c>
    </row>
    <row r="35" spans="1:4" x14ac:dyDescent="0.25">
      <c r="A35">
        <v>960</v>
      </c>
      <c r="B35">
        <v>16</v>
      </c>
      <c r="C35" s="2">
        <v>2.516</v>
      </c>
      <c r="D35" s="2">
        <f t="shared" si="0"/>
        <v>2E-3</v>
      </c>
    </row>
    <row r="36" spans="1:4" x14ac:dyDescent="0.25">
      <c r="A36">
        <v>990</v>
      </c>
      <c r="B36">
        <v>16.5</v>
      </c>
      <c r="C36" s="2">
        <v>2.38</v>
      </c>
      <c r="D36" s="2">
        <f t="shared" si="0"/>
        <v>2E-3</v>
      </c>
    </row>
    <row r="37" spans="1:4" x14ac:dyDescent="0.25">
      <c r="A37">
        <v>1020</v>
      </c>
      <c r="B37">
        <v>17</v>
      </c>
      <c r="C37" s="2">
        <v>2.282</v>
      </c>
      <c r="D37" s="2">
        <f t="shared" si="0"/>
        <v>2E-3</v>
      </c>
    </row>
    <row r="38" spans="1:4" x14ac:dyDescent="0.25">
      <c r="A38">
        <v>1050</v>
      </c>
      <c r="B38">
        <v>17.5</v>
      </c>
      <c r="C38" s="2">
        <v>2.21</v>
      </c>
      <c r="D38" s="2">
        <f t="shared" si="0"/>
        <v>2E-3</v>
      </c>
    </row>
    <row r="39" spans="1:4" x14ac:dyDescent="0.25">
      <c r="A39">
        <v>1080</v>
      </c>
      <c r="B39">
        <v>18</v>
      </c>
      <c r="C39" s="2">
        <v>2.1560000000000001</v>
      </c>
      <c r="D39" s="2">
        <f t="shared" si="0"/>
        <v>2E-3</v>
      </c>
    </row>
    <row r="40" spans="1:4" x14ac:dyDescent="0.25">
      <c r="A40">
        <v>1110</v>
      </c>
      <c r="B40">
        <v>18.5</v>
      </c>
      <c r="C40" s="2">
        <v>2.1160000000000001</v>
      </c>
      <c r="D40" s="2">
        <f t="shared" si="0"/>
        <v>2E-3</v>
      </c>
    </row>
    <row r="41" spans="1:4" x14ac:dyDescent="0.25">
      <c r="A41">
        <v>1140</v>
      </c>
      <c r="B41">
        <v>19</v>
      </c>
      <c r="C41" s="2">
        <v>2.0840000000000001</v>
      </c>
      <c r="D41" s="2">
        <f t="shared" si="0"/>
        <v>2E-3</v>
      </c>
    </row>
    <row r="42" spans="1:4" x14ac:dyDescent="0.25">
      <c r="A42">
        <v>1170</v>
      </c>
      <c r="B42">
        <v>19.5</v>
      </c>
      <c r="C42" s="2">
        <v>2.06</v>
      </c>
      <c r="D42" s="2">
        <f t="shared" si="0"/>
        <v>2E-3</v>
      </c>
    </row>
    <row r="43" spans="1:4" x14ac:dyDescent="0.25">
      <c r="A43">
        <v>1200</v>
      </c>
      <c r="B43">
        <v>20</v>
      </c>
      <c r="C43" s="2">
        <v>2.0419999999999998</v>
      </c>
      <c r="D43" s="2">
        <f t="shared" si="0"/>
        <v>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18AE-9873-40DD-B1B1-901E50333355}">
  <dimension ref="A1:O47"/>
  <sheetViews>
    <sheetView workbookViewId="0">
      <selection activeCell="G13" sqref="G13"/>
    </sheetView>
  </sheetViews>
  <sheetFormatPr defaultRowHeight="15" x14ac:dyDescent="0.25"/>
  <cols>
    <col min="1" max="1" width="22.42578125" customWidth="1"/>
    <col min="2" max="2" width="2.42578125" bestFit="1" customWidth="1"/>
    <col min="4" max="4" width="2.42578125" bestFit="1" customWidth="1"/>
    <col min="6" max="6" width="2.42578125" bestFit="1" customWidth="1"/>
    <col min="8" max="8" width="8.140625" bestFit="1" customWidth="1"/>
    <col min="11" max="11" width="2.42578125" bestFit="1" customWidth="1"/>
    <col min="13" max="13" width="2.42578125" bestFit="1" customWidth="1"/>
    <col min="15" max="15" width="12" bestFit="1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14</v>
      </c>
      <c r="E1" t="s">
        <v>16</v>
      </c>
      <c r="F1" t="s">
        <v>14</v>
      </c>
      <c r="G1" t="s">
        <v>17</v>
      </c>
      <c r="H1" s="5" t="s">
        <v>18</v>
      </c>
      <c r="J1" t="s">
        <v>19</v>
      </c>
      <c r="K1" t="s">
        <v>14</v>
      </c>
      <c r="L1" t="s">
        <v>16</v>
      </c>
      <c r="M1" t="s">
        <v>14</v>
      </c>
      <c r="N1" t="s">
        <v>17</v>
      </c>
      <c r="O1" s="5" t="s">
        <v>18</v>
      </c>
    </row>
    <row r="2" spans="1:15" x14ac:dyDescent="0.25">
      <c r="A2" s="1">
        <f>skalowanie!A3</f>
        <v>15.6</v>
      </c>
      <c r="B2" t="s">
        <v>14</v>
      </c>
      <c r="C2" s="1">
        <f>skalowanie!B3</f>
        <v>0.7</v>
      </c>
      <c r="D2" t="s">
        <v>14</v>
      </c>
      <c r="E2" s="2">
        <f>skalowanie!D3</f>
        <v>0.78400000000000003</v>
      </c>
      <c r="F2" t="s">
        <v>14</v>
      </c>
      <c r="G2" s="2">
        <f>skalowanie!E3</f>
        <v>1E-3</v>
      </c>
      <c r="H2" s="5" t="s">
        <v>18</v>
      </c>
      <c r="J2" s="1">
        <v>0</v>
      </c>
      <c r="K2" t="s">
        <v>14</v>
      </c>
      <c r="L2" s="2">
        <v>4.4059999999999997</v>
      </c>
      <c r="M2" t="s">
        <v>14</v>
      </c>
      <c r="N2" s="2">
        <f t="shared" ref="N2:N40" si="0">ROUNDUP((0.0005*L2+0.0001*10)/SQRT(3),3)</f>
        <v>2E-3</v>
      </c>
      <c r="O2" s="5" t="s">
        <v>18</v>
      </c>
    </row>
    <row r="3" spans="1:15" x14ac:dyDescent="0.25">
      <c r="A3" s="1">
        <f>skalowanie!A4</f>
        <v>16</v>
      </c>
      <c r="B3" t="s">
        <v>14</v>
      </c>
      <c r="C3" s="1">
        <f>skalowanie!B4</f>
        <v>0.7</v>
      </c>
      <c r="D3" t="s">
        <v>14</v>
      </c>
      <c r="E3" s="2">
        <f>skalowanie!D4</f>
        <v>0.81100000000000005</v>
      </c>
      <c r="F3" t="s">
        <v>14</v>
      </c>
      <c r="G3" s="2">
        <f>skalowanie!E4</f>
        <v>1E-3</v>
      </c>
      <c r="H3" s="5" t="s">
        <v>18</v>
      </c>
      <c r="J3" s="1">
        <v>0.5</v>
      </c>
      <c r="K3" t="s">
        <v>14</v>
      </c>
      <c r="L3" s="2">
        <v>4.242</v>
      </c>
      <c r="M3" t="s">
        <v>14</v>
      </c>
      <c r="N3" s="2">
        <f t="shared" si="0"/>
        <v>2E-3</v>
      </c>
      <c r="O3" s="5" t="s">
        <v>18</v>
      </c>
    </row>
    <row r="4" spans="1:15" x14ac:dyDescent="0.25">
      <c r="A4" s="1">
        <f>skalowanie!A5</f>
        <v>18</v>
      </c>
      <c r="B4" t="s">
        <v>14</v>
      </c>
      <c r="C4" s="1">
        <f>skalowanie!B5</f>
        <v>0.7</v>
      </c>
      <c r="D4" t="s">
        <v>14</v>
      </c>
      <c r="E4" s="2">
        <f>skalowanie!D5</f>
        <v>0.90400000000000003</v>
      </c>
      <c r="F4" t="s">
        <v>14</v>
      </c>
      <c r="G4" s="2">
        <f>skalowanie!E5</f>
        <v>1E-3</v>
      </c>
      <c r="H4" s="5" t="s">
        <v>18</v>
      </c>
      <c r="J4" s="1">
        <v>1</v>
      </c>
      <c r="K4" t="s">
        <v>14</v>
      </c>
      <c r="L4" s="2">
        <v>4.1020000000000003</v>
      </c>
      <c r="M4" t="s">
        <v>14</v>
      </c>
      <c r="N4" s="2">
        <f t="shared" si="0"/>
        <v>2E-3</v>
      </c>
      <c r="O4" s="5" t="s">
        <v>18</v>
      </c>
    </row>
    <row r="5" spans="1:15" x14ac:dyDescent="0.25">
      <c r="A5" s="1">
        <f>skalowanie!A6</f>
        <v>20</v>
      </c>
      <c r="B5" t="s">
        <v>14</v>
      </c>
      <c r="C5" s="1">
        <f>skalowanie!B6</f>
        <v>0.7</v>
      </c>
      <c r="D5" t="s">
        <v>14</v>
      </c>
      <c r="E5" s="2">
        <f>skalowanie!D6</f>
        <v>1.006</v>
      </c>
      <c r="F5" t="s">
        <v>14</v>
      </c>
      <c r="G5" s="2">
        <f>skalowanie!E6</f>
        <v>1E-3</v>
      </c>
      <c r="H5" s="5" t="s">
        <v>18</v>
      </c>
      <c r="J5" s="1">
        <v>1.5</v>
      </c>
      <c r="K5" t="s">
        <v>14</v>
      </c>
      <c r="L5" s="2">
        <v>3.9729999999999999</v>
      </c>
      <c r="M5" t="s">
        <v>14</v>
      </c>
      <c r="N5" s="2">
        <f t="shared" si="0"/>
        <v>2E-3</v>
      </c>
      <c r="O5" s="5" t="s">
        <v>18</v>
      </c>
    </row>
    <row r="6" spans="1:15" x14ac:dyDescent="0.25">
      <c r="A6" s="1">
        <f>skalowanie!A7</f>
        <v>22</v>
      </c>
      <c r="B6" t="s">
        <v>14</v>
      </c>
      <c r="C6" s="1">
        <f>skalowanie!B7</f>
        <v>0.7</v>
      </c>
      <c r="D6" t="s">
        <v>14</v>
      </c>
      <c r="E6" s="2">
        <f>skalowanie!D7</f>
        <v>1.0940000000000001</v>
      </c>
      <c r="F6" t="s">
        <v>14</v>
      </c>
      <c r="G6" s="2">
        <f>skalowanie!E7</f>
        <v>1E-3</v>
      </c>
      <c r="H6" s="5" t="s">
        <v>18</v>
      </c>
      <c r="J6" s="1">
        <v>2</v>
      </c>
      <c r="K6" t="s">
        <v>14</v>
      </c>
      <c r="L6" s="2">
        <v>3.85</v>
      </c>
      <c r="M6" t="s">
        <v>14</v>
      </c>
      <c r="N6" s="2">
        <f t="shared" si="0"/>
        <v>2E-3</v>
      </c>
      <c r="O6" s="5" t="s">
        <v>18</v>
      </c>
    </row>
    <row r="7" spans="1:15" x14ac:dyDescent="0.25">
      <c r="A7" s="1">
        <f>skalowanie!A8</f>
        <v>24</v>
      </c>
      <c r="B7" t="s">
        <v>14</v>
      </c>
      <c r="C7" s="1">
        <f>skalowanie!B8</f>
        <v>0.7</v>
      </c>
      <c r="D7" t="s">
        <v>14</v>
      </c>
      <c r="E7" s="2">
        <f>skalowanie!D8</f>
        <v>1.1719999999999999</v>
      </c>
      <c r="F7" t="s">
        <v>14</v>
      </c>
      <c r="G7" s="2">
        <f>skalowanie!E8</f>
        <v>1E-3</v>
      </c>
      <c r="H7" s="5" t="s">
        <v>18</v>
      </c>
      <c r="J7" s="1">
        <v>2.5</v>
      </c>
      <c r="K7" t="s">
        <v>14</v>
      </c>
      <c r="L7" s="2">
        <v>3.73</v>
      </c>
      <c r="M7" t="s">
        <v>14</v>
      </c>
      <c r="N7" s="2">
        <f t="shared" si="0"/>
        <v>2E-3</v>
      </c>
      <c r="O7" s="5" t="s">
        <v>18</v>
      </c>
    </row>
    <row r="8" spans="1:15" x14ac:dyDescent="0.25">
      <c r="A8" s="1">
        <f>skalowanie!A9</f>
        <v>26</v>
      </c>
      <c r="B8" t="s">
        <v>14</v>
      </c>
      <c r="C8" s="1">
        <f>skalowanie!B9</f>
        <v>0.7</v>
      </c>
      <c r="D8" t="s">
        <v>14</v>
      </c>
      <c r="E8" s="2">
        <f>skalowanie!D9</f>
        <v>1.29</v>
      </c>
      <c r="F8" t="s">
        <v>14</v>
      </c>
      <c r="G8" s="2">
        <f>skalowanie!E9</f>
        <v>1E-3</v>
      </c>
      <c r="H8" s="5" t="s">
        <v>18</v>
      </c>
      <c r="J8" s="1">
        <v>3</v>
      </c>
      <c r="K8" t="s">
        <v>14</v>
      </c>
      <c r="L8" s="2">
        <v>3.6179999999999999</v>
      </c>
      <c r="M8" t="s">
        <v>14</v>
      </c>
      <c r="N8" s="2">
        <f t="shared" si="0"/>
        <v>2E-3</v>
      </c>
      <c r="O8" s="5" t="s">
        <v>18</v>
      </c>
    </row>
    <row r="9" spans="1:15" x14ac:dyDescent="0.25">
      <c r="A9" s="1">
        <f>skalowanie!A10</f>
        <v>28.1</v>
      </c>
      <c r="B9" t="s">
        <v>14</v>
      </c>
      <c r="C9" s="1">
        <f>skalowanie!B10</f>
        <v>0.7</v>
      </c>
      <c r="D9" t="s">
        <v>14</v>
      </c>
      <c r="E9" s="2">
        <f>skalowanie!D10</f>
        <v>1.409</v>
      </c>
      <c r="F9" t="s">
        <v>14</v>
      </c>
      <c r="G9" s="2">
        <f>skalowanie!E10</f>
        <v>1E-3</v>
      </c>
      <c r="H9" s="5" t="s">
        <v>18</v>
      </c>
      <c r="J9" s="1">
        <v>3.5</v>
      </c>
      <c r="K9" t="s">
        <v>14</v>
      </c>
      <c r="L9" s="2">
        <v>3.5259999999999998</v>
      </c>
      <c r="M9" t="s">
        <v>14</v>
      </c>
      <c r="N9" s="2">
        <f t="shared" si="0"/>
        <v>2E-3</v>
      </c>
      <c r="O9" s="5" t="s">
        <v>18</v>
      </c>
    </row>
    <row r="10" spans="1:15" x14ac:dyDescent="0.25">
      <c r="A10" s="1">
        <f>skalowanie!A11</f>
        <v>30</v>
      </c>
      <c r="B10" t="s">
        <v>14</v>
      </c>
      <c r="C10" s="1">
        <f>skalowanie!B11</f>
        <v>0.79999999999999993</v>
      </c>
      <c r="D10" t="s">
        <v>14</v>
      </c>
      <c r="E10" s="2">
        <f>skalowanie!D11</f>
        <v>1.4990000000000001</v>
      </c>
      <c r="F10" t="s">
        <v>14</v>
      </c>
      <c r="G10" s="2">
        <f>skalowanie!E11</f>
        <v>2E-3</v>
      </c>
      <c r="H10" s="5" t="s">
        <v>18</v>
      </c>
      <c r="J10" s="1">
        <v>4</v>
      </c>
      <c r="K10" t="s">
        <v>14</v>
      </c>
      <c r="L10" s="2">
        <v>3.4630000000000001</v>
      </c>
      <c r="M10" t="s">
        <v>14</v>
      </c>
      <c r="N10" s="2">
        <f t="shared" si="0"/>
        <v>2E-3</v>
      </c>
      <c r="O10" s="5" t="s">
        <v>18</v>
      </c>
    </row>
    <row r="11" spans="1:15" x14ac:dyDescent="0.25">
      <c r="A11" s="1">
        <f>skalowanie!A12</f>
        <v>32</v>
      </c>
      <c r="B11" t="s">
        <v>14</v>
      </c>
      <c r="C11" s="1">
        <f>skalowanie!B12</f>
        <v>0.79999999999999993</v>
      </c>
      <c r="D11" t="s">
        <v>14</v>
      </c>
      <c r="E11" s="2">
        <f>skalowanie!D12</f>
        <v>1.6020000000000001</v>
      </c>
      <c r="F11" t="s">
        <v>14</v>
      </c>
      <c r="G11" s="2">
        <f>skalowanie!E12</f>
        <v>2E-3</v>
      </c>
      <c r="H11" s="5" t="s">
        <v>18</v>
      </c>
      <c r="J11" s="1">
        <v>4.5</v>
      </c>
      <c r="K11" t="s">
        <v>14</v>
      </c>
      <c r="L11" s="2">
        <v>3.4369999999999998</v>
      </c>
      <c r="M11" t="s">
        <v>14</v>
      </c>
      <c r="N11" s="2">
        <f t="shared" si="0"/>
        <v>2E-3</v>
      </c>
      <c r="O11" s="5" t="s">
        <v>18</v>
      </c>
    </row>
    <row r="12" spans="1:15" x14ac:dyDescent="0.25">
      <c r="A12" s="1">
        <f>skalowanie!A13</f>
        <v>34</v>
      </c>
      <c r="B12" t="s">
        <v>14</v>
      </c>
      <c r="C12" s="1">
        <f>skalowanie!B13</f>
        <v>0.79999999999999993</v>
      </c>
      <c r="D12" t="s">
        <v>14</v>
      </c>
      <c r="E12" s="2">
        <f>skalowanie!D13</f>
        <v>1.716</v>
      </c>
      <c r="F12" t="s">
        <v>14</v>
      </c>
      <c r="G12" s="2">
        <f>skalowanie!E13</f>
        <v>2E-3</v>
      </c>
      <c r="H12" s="5" t="s">
        <v>18</v>
      </c>
      <c r="J12" s="1">
        <v>5</v>
      </c>
      <c r="K12" t="s">
        <v>14</v>
      </c>
      <c r="L12" s="2">
        <v>3.4350000000000001</v>
      </c>
      <c r="M12" t="s">
        <v>14</v>
      </c>
      <c r="N12" s="2">
        <f t="shared" si="0"/>
        <v>2E-3</v>
      </c>
      <c r="O12" s="5" t="s">
        <v>18</v>
      </c>
    </row>
    <row r="13" spans="1:15" x14ac:dyDescent="0.25">
      <c r="A13" s="1">
        <f>skalowanie!A14</f>
        <v>36</v>
      </c>
      <c r="B13" t="s">
        <v>14</v>
      </c>
      <c r="C13" s="1">
        <f>skalowanie!B14</f>
        <v>0.79999999999999993</v>
      </c>
      <c r="D13" t="s">
        <v>14</v>
      </c>
      <c r="E13" s="2">
        <f>skalowanie!D14</f>
        <v>1.8320000000000001</v>
      </c>
      <c r="F13" t="s">
        <v>14</v>
      </c>
      <c r="G13" s="2">
        <f>skalowanie!E14</f>
        <v>2E-3</v>
      </c>
      <c r="H13" s="5" t="s">
        <v>18</v>
      </c>
      <c r="J13" s="1">
        <v>5.5</v>
      </c>
      <c r="K13" t="s">
        <v>14</v>
      </c>
      <c r="L13" s="2">
        <v>3.4380000000000002</v>
      </c>
      <c r="M13" t="s">
        <v>14</v>
      </c>
      <c r="N13" s="2">
        <f t="shared" si="0"/>
        <v>2E-3</v>
      </c>
      <c r="O13" s="5" t="s">
        <v>18</v>
      </c>
    </row>
    <row r="14" spans="1:15" x14ac:dyDescent="0.25">
      <c r="A14" s="1">
        <f>skalowanie!A15</f>
        <v>38</v>
      </c>
      <c r="B14" t="s">
        <v>14</v>
      </c>
      <c r="C14" s="1">
        <f>skalowanie!B15</f>
        <v>0.79999999999999993</v>
      </c>
      <c r="D14" t="s">
        <v>14</v>
      </c>
      <c r="E14" s="2">
        <f>skalowanie!D15</f>
        <v>1.9470000000000001</v>
      </c>
      <c r="F14" t="s">
        <v>14</v>
      </c>
      <c r="G14" s="2">
        <f>skalowanie!E15</f>
        <v>2E-3</v>
      </c>
      <c r="H14" s="5" t="s">
        <v>18</v>
      </c>
      <c r="J14" s="1">
        <v>6</v>
      </c>
      <c r="K14" t="s">
        <v>14</v>
      </c>
      <c r="L14" s="2">
        <v>3.44</v>
      </c>
      <c r="M14" t="s">
        <v>14</v>
      </c>
      <c r="N14" s="2">
        <f t="shared" si="0"/>
        <v>2E-3</v>
      </c>
      <c r="O14" s="5" t="s">
        <v>18</v>
      </c>
    </row>
    <row r="15" spans="1:15" x14ac:dyDescent="0.25">
      <c r="A15" s="1">
        <f>skalowanie!A16</f>
        <v>40</v>
      </c>
      <c r="B15" t="s">
        <v>14</v>
      </c>
      <c r="C15" s="1">
        <f>skalowanie!B16</f>
        <v>0.79999999999999993</v>
      </c>
      <c r="D15" t="s">
        <v>14</v>
      </c>
      <c r="E15" s="2">
        <f>skalowanie!D16</f>
        <v>2.0489999999999999</v>
      </c>
      <c r="F15" t="s">
        <v>14</v>
      </c>
      <c r="G15" s="2">
        <f>skalowanie!E16</f>
        <v>2E-3</v>
      </c>
      <c r="H15" s="5" t="s">
        <v>18</v>
      </c>
      <c r="J15" s="1">
        <v>6.5</v>
      </c>
      <c r="K15" t="s">
        <v>14</v>
      </c>
      <c r="L15" s="2">
        <v>3.4380000000000002</v>
      </c>
      <c r="M15" t="s">
        <v>14</v>
      </c>
      <c r="N15" s="2">
        <f t="shared" si="0"/>
        <v>2E-3</v>
      </c>
      <c r="O15" s="5" t="s">
        <v>18</v>
      </c>
    </row>
    <row r="16" spans="1:15" x14ac:dyDescent="0.25">
      <c r="A16" s="1">
        <f>skalowanie!A17</f>
        <v>42</v>
      </c>
      <c r="B16" t="s">
        <v>14</v>
      </c>
      <c r="C16" s="1">
        <f>skalowanie!B17</f>
        <v>0.79999999999999993</v>
      </c>
      <c r="D16" t="s">
        <v>14</v>
      </c>
      <c r="E16" s="2">
        <f>skalowanie!D17</f>
        <v>2.1429999999999998</v>
      </c>
      <c r="F16" t="s">
        <v>14</v>
      </c>
      <c r="G16" s="2">
        <f>skalowanie!E17</f>
        <v>2E-3</v>
      </c>
      <c r="H16" s="5" t="s">
        <v>18</v>
      </c>
      <c r="J16" s="1">
        <v>7</v>
      </c>
      <c r="K16" t="s">
        <v>14</v>
      </c>
      <c r="L16" s="2">
        <v>3.4340000000000002</v>
      </c>
      <c r="M16" t="s">
        <v>14</v>
      </c>
      <c r="N16" s="2">
        <f t="shared" si="0"/>
        <v>2E-3</v>
      </c>
      <c r="O16" s="5" t="s">
        <v>18</v>
      </c>
    </row>
    <row r="17" spans="1:15" x14ac:dyDescent="0.25">
      <c r="A17" s="1">
        <f>skalowanie!A18</f>
        <v>44</v>
      </c>
      <c r="B17" t="s">
        <v>14</v>
      </c>
      <c r="C17" s="1">
        <f>skalowanie!B18</f>
        <v>0.79999999999999993</v>
      </c>
      <c r="D17" t="s">
        <v>14</v>
      </c>
      <c r="E17" s="2">
        <f>skalowanie!D18</f>
        <v>2.2450000000000001</v>
      </c>
      <c r="F17" t="s">
        <v>14</v>
      </c>
      <c r="G17" s="2">
        <f>skalowanie!E18</f>
        <v>2E-3</v>
      </c>
      <c r="H17" s="5" t="s">
        <v>18</v>
      </c>
      <c r="J17" s="1">
        <v>7.5</v>
      </c>
      <c r="K17" t="s">
        <v>14</v>
      </c>
      <c r="L17" s="2">
        <v>3.4289999999999998</v>
      </c>
      <c r="M17" t="s">
        <v>14</v>
      </c>
      <c r="N17" s="2">
        <f t="shared" si="0"/>
        <v>2E-3</v>
      </c>
      <c r="O17" s="5" t="s">
        <v>18</v>
      </c>
    </row>
    <row r="18" spans="1:15" x14ac:dyDescent="0.25">
      <c r="A18" s="1">
        <f>skalowanie!A19</f>
        <v>46</v>
      </c>
      <c r="B18" t="s">
        <v>14</v>
      </c>
      <c r="C18" s="1">
        <f>skalowanie!B19</f>
        <v>0.79999999999999993</v>
      </c>
      <c r="D18" t="s">
        <v>14</v>
      </c>
      <c r="E18" s="2">
        <f>skalowanie!D19</f>
        <v>2.36</v>
      </c>
      <c r="F18" t="s">
        <v>14</v>
      </c>
      <c r="G18" s="2">
        <f>skalowanie!E19</f>
        <v>2E-3</v>
      </c>
      <c r="H18" s="5" t="s">
        <v>18</v>
      </c>
      <c r="J18" s="1">
        <v>8</v>
      </c>
      <c r="K18" t="s">
        <v>14</v>
      </c>
      <c r="L18" s="2">
        <v>3.4260000000000002</v>
      </c>
      <c r="M18" t="s">
        <v>14</v>
      </c>
      <c r="N18" s="2">
        <f t="shared" si="0"/>
        <v>2E-3</v>
      </c>
      <c r="O18" s="5" t="s">
        <v>18</v>
      </c>
    </row>
    <row r="19" spans="1:15" x14ac:dyDescent="0.25">
      <c r="A19" s="1">
        <f>skalowanie!A20</f>
        <v>48</v>
      </c>
      <c r="B19" t="s">
        <v>14</v>
      </c>
      <c r="C19" s="1">
        <f>skalowanie!B20</f>
        <v>0.79999999999999993</v>
      </c>
      <c r="D19" t="s">
        <v>14</v>
      </c>
      <c r="E19" s="2">
        <f>skalowanie!D20</f>
        <v>2.4700000000000002</v>
      </c>
      <c r="F19" t="s">
        <v>14</v>
      </c>
      <c r="G19" s="2">
        <f>skalowanie!E20</f>
        <v>2E-3</v>
      </c>
      <c r="H19" s="5" t="s">
        <v>18</v>
      </c>
      <c r="J19" s="1">
        <v>8.5</v>
      </c>
      <c r="K19" t="s">
        <v>14</v>
      </c>
      <c r="L19" s="2">
        <v>3.4239999999999999</v>
      </c>
      <c r="M19" t="s">
        <v>14</v>
      </c>
      <c r="N19" s="2">
        <f t="shared" si="0"/>
        <v>2E-3</v>
      </c>
      <c r="O19" s="5" t="s">
        <v>18</v>
      </c>
    </row>
    <row r="20" spans="1:15" x14ac:dyDescent="0.25">
      <c r="A20" s="1">
        <f>skalowanie!A21</f>
        <v>50</v>
      </c>
      <c r="B20" t="s">
        <v>14</v>
      </c>
      <c r="C20" s="1">
        <f>skalowanie!B21</f>
        <v>0.79999999999999993</v>
      </c>
      <c r="D20" t="s">
        <v>14</v>
      </c>
      <c r="E20" s="2">
        <f>skalowanie!D21</f>
        <v>2.5779999999999998</v>
      </c>
      <c r="F20" t="s">
        <v>14</v>
      </c>
      <c r="G20" s="2">
        <f>skalowanie!E21</f>
        <v>2E-3</v>
      </c>
      <c r="H20" s="5" t="s">
        <v>18</v>
      </c>
      <c r="J20" s="1">
        <v>9</v>
      </c>
      <c r="K20" t="s">
        <v>14</v>
      </c>
      <c r="L20" s="2">
        <v>3.42</v>
      </c>
      <c r="M20" t="s">
        <v>14</v>
      </c>
      <c r="N20" s="2">
        <f t="shared" si="0"/>
        <v>2E-3</v>
      </c>
      <c r="O20" s="5" t="s">
        <v>18</v>
      </c>
    </row>
    <row r="21" spans="1:15" x14ac:dyDescent="0.25">
      <c r="A21" s="1">
        <f>skalowanie!A22</f>
        <v>52</v>
      </c>
      <c r="B21" t="s">
        <v>14</v>
      </c>
      <c r="C21" s="1">
        <f>skalowanie!B22</f>
        <v>0.9</v>
      </c>
      <c r="D21" t="s">
        <v>14</v>
      </c>
      <c r="E21" s="2">
        <f>skalowanie!D22</f>
        <v>2.6640000000000001</v>
      </c>
      <c r="F21" t="s">
        <v>14</v>
      </c>
      <c r="G21" s="2">
        <f>skalowanie!E22</f>
        <v>2E-3</v>
      </c>
      <c r="H21" s="5" t="s">
        <v>18</v>
      </c>
      <c r="J21" s="1">
        <v>9.5</v>
      </c>
      <c r="K21" t="s">
        <v>14</v>
      </c>
      <c r="L21" s="2">
        <v>3.4209999999999998</v>
      </c>
      <c r="M21" t="s">
        <v>14</v>
      </c>
      <c r="N21" s="2">
        <f t="shared" si="0"/>
        <v>2E-3</v>
      </c>
      <c r="O21" s="5" t="s">
        <v>18</v>
      </c>
    </row>
    <row r="22" spans="1:15" x14ac:dyDescent="0.25">
      <c r="A22" s="1">
        <f>skalowanie!A23</f>
        <v>54</v>
      </c>
      <c r="B22" t="s">
        <v>14</v>
      </c>
      <c r="C22" s="1">
        <f>skalowanie!B23</f>
        <v>0.9</v>
      </c>
      <c r="D22" t="s">
        <v>14</v>
      </c>
      <c r="E22" s="2">
        <f>skalowanie!D23</f>
        <v>2.7709999999999999</v>
      </c>
      <c r="F22" t="s">
        <v>14</v>
      </c>
      <c r="G22" s="2">
        <f>skalowanie!E23</f>
        <v>2E-3</v>
      </c>
      <c r="H22" s="5" t="s">
        <v>18</v>
      </c>
      <c r="J22" s="1">
        <v>10</v>
      </c>
      <c r="K22" t="s">
        <v>14</v>
      </c>
      <c r="L22" s="2">
        <v>3.423</v>
      </c>
      <c r="M22" t="s">
        <v>14</v>
      </c>
      <c r="N22" s="2">
        <f t="shared" si="0"/>
        <v>2E-3</v>
      </c>
      <c r="O22" s="5" t="s">
        <v>18</v>
      </c>
    </row>
    <row r="23" spans="1:15" x14ac:dyDescent="0.25">
      <c r="A23" s="1">
        <f>skalowanie!A24</f>
        <v>56</v>
      </c>
      <c r="B23" t="s">
        <v>14</v>
      </c>
      <c r="C23" s="1">
        <f>skalowanie!B24</f>
        <v>0.9</v>
      </c>
      <c r="D23" t="s">
        <v>14</v>
      </c>
      <c r="E23" s="2">
        <f>skalowanie!D24</f>
        <v>2.89</v>
      </c>
      <c r="F23" t="s">
        <v>14</v>
      </c>
      <c r="G23" s="2">
        <f>skalowanie!E24</f>
        <v>2E-3</v>
      </c>
      <c r="H23" s="5" t="s">
        <v>18</v>
      </c>
      <c r="J23" s="1">
        <v>10.5</v>
      </c>
      <c r="K23" t="s">
        <v>14</v>
      </c>
      <c r="L23" s="2">
        <v>3.4260000000000002</v>
      </c>
      <c r="M23" t="s">
        <v>14</v>
      </c>
      <c r="N23" s="2">
        <f t="shared" si="0"/>
        <v>2E-3</v>
      </c>
      <c r="O23" s="5" t="s">
        <v>18</v>
      </c>
    </row>
    <row r="24" spans="1:15" x14ac:dyDescent="0.25">
      <c r="A24" s="1">
        <f>skalowanie!A25</f>
        <v>58</v>
      </c>
      <c r="B24" t="s">
        <v>14</v>
      </c>
      <c r="C24" s="1">
        <f>skalowanie!B25</f>
        <v>0.9</v>
      </c>
      <c r="D24" t="s">
        <v>14</v>
      </c>
      <c r="E24" s="2">
        <f>skalowanie!D25</f>
        <v>3.0030000000000001</v>
      </c>
      <c r="F24" t="s">
        <v>14</v>
      </c>
      <c r="G24" s="2">
        <f>skalowanie!E25</f>
        <v>2E-3</v>
      </c>
      <c r="H24" s="5" t="s">
        <v>18</v>
      </c>
      <c r="J24" s="1">
        <v>11</v>
      </c>
      <c r="K24" t="s">
        <v>14</v>
      </c>
      <c r="L24" s="2">
        <v>3.43</v>
      </c>
      <c r="M24" t="s">
        <v>14</v>
      </c>
      <c r="N24" s="2">
        <f t="shared" si="0"/>
        <v>2E-3</v>
      </c>
      <c r="O24" s="5" t="s">
        <v>18</v>
      </c>
    </row>
    <row r="25" spans="1:15" x14ac:dyDescent="0.25">
      <c r="A25" s="1">
        <f>skalowanie!A26</f>
        <v>60</v>
      </c>
      <c r="B25" t="s">
        <v>14</v>
      </c>
      <c r="C25" s="1">
        <f>skalowanie!B26</f>
        <v>0.9</v>
      </c>
      <c r="D25" t="s">
        <v>14</v>
      </c>
      <c r="E25" s="2">
        <f>skalowanie!D26</f>
        <v>3.1120000000000001</v>
      </c>
      <c r="F25" t="s">
        <v>14</v>
      </c>
      <c r="G25" s="2">
        <f>skalowanie!E26</f>
        <v>2E-3</v>
      </c>
      <c r="H25" s="5" t="s">
        <v>18</v>
      </c>
      <c r="J25" s="1">
        <v>11.5</v>
      </c>
      <c r="K25" t="s">
        <v>14</v>
      </c>
      <c r="L25" s="2">
        <v>3.4350000000000001</v>
      </c>
      <c r="M25" t="s">
        <v>14</v>
      </c>
      <c r="N25" s="2">
        <f t="shared" si="0"/>
        <v>2E-3</v>
      </c>
      <c r="O25" s="5" t="s">
        <v>18</v>
      </c>
    </row>
    <row r="26" spans="1:15" x14ac:dyDescent="0.25">
      <c r="A26" s="1">
        <f>skalowanie!A27</f>
        <v>62</v>
      </c>
      <c r="B26" t="s">
        <v>14</v>
      </c>
      <c r="C26" s="1">
        <f>skalowanie!B27</f>
        <v>0.9</v>
      </c>
      <c r="D26" t="s">
        <v>14</v>
      </c>
      <c r="E26" s="2">
        <f>skalowanie!D27</f>
        <v>3.2160000000000002</v>
      </c>
      <c r="F26" t="s">
        <v>14</v>
      </c>
      <c r="G26" s="2">
        <f>skalowanie!E27</f>
        <v>2E-3</v>
      </c>
      <c r="H26" s="5" t="s">
        <v>18</v>
      </c>
      <c r="J26" s="1">
        <v>12</v>
      </c>
      <c r="K26" t="s">
        <v>14</v>
      </c>
      <c r="L26" s="2">
        <v>3.4350000000000001</v>
      </c>
      <c r="M26" t="s">
        <v>14</v>
      </c>
      <c r="N26" s="2">
        <f t="shared" si="0"/>
        <v>2E-3</v>
      </c>
      <c r="O26" s="5" t="s">
        <v>18</v>
      </c>
    </row>
    <row r="27" spans="1:15" x14ac:dyDescent="0.25">
      <c r="A27" s="1">
        <f>skalowanie!A28</f>
        <v>64</v>
      </c>
      <c r="B27" t="s">
        <v>14</v>
      </c>
      <c r="C27" s="1">
        <f>skalowanie!B28</f>
        <v>0.9</v>
      </c>
      <c r="D27" t="s">
        <v>14</v>
      </c>
      <c r="E27" s="2">
        <f>skalowanie!D28</f>
        <v>3.3119999999999998</v>
      </c>
      <c r="F27" t="s">
        <v>14</v>
      </c>
      <c r="G27" s="2">
        <f>skalowanie!E28</f>
        <v>2E-3</v>
      </c>
      <c r="H27" s="5" t="s">
        <v>18</v>
      </c>
      <c r="J27" s="1">
        <v>12.5</v>
      </c>
      <c r="K27" t="s">
        <v>14</v>
      </c>
      <c r="L27" s="2">
        <v>3.3959999999999999</v>
      </c>
      <c r="M27" t="s">
        <v>14</v>
      </c>
      <c r="N27" s="2">
        <f t="shared" si="0"/>
        <v>2E-3</v>
      </c>
      <c r="O27" s="5" t="s">
        <v>18</v>
      </c>
    </row>
    <row r="28" spans="1:15" x14ac:dyDescent="0.25">
      <c r="A28" s="1">
        <f>skalowanie!A29</f>
        <v>66</v>
      </c>
      <c r="B28" t="s">
        <v>14</v>
      </c>
      <c r="C28" s="1">
        <f>skalowanie!B29</f>
        <v>0.9</v>
      </c>
      <c r="D28" t="s">
        <v>14</v>
      </c>
      <c r="E28" s="2">
        <f>skalowanie!D29</f>
        <v>3.4260000000000002</v>
      </c>
      <c r="F28" t="s">
        <v>14</v>
      </c>
      <c r="G28" s="2">
        <f>skalowanie!E29</f>
        <v>2E-3</v>
      </c>
      <c r="H28" s="5" t="s">
        <v>18</v>
      </c>
      <c r="J28" s="1">
        <v>13</v>
      </c>
      <c r="K28" t="s">
        <v>14</v>
      </c>
      <c r="L28" s="2">
        <v>3.355</v>
      </c>
      <c r="M28" t="s">
        <v>14</v>
      </c>
      <c r="N28" s="2">
        <f t="shared" si="0"/>
        <v>2E-3</v>
      </c>
      <c r="O28" s="5" t="s">
        <v>18</v>
      </c>
    </row>
    <row r="29" spans="1:15" x14ac:dyDescent="0.25">
      <c r="A29" s="1">
        <f>skalowanie!A30</f>
        <v>68</v>
      </c>
      <c r="B29" t="s">
        <v>14</v>
      </c>
      <c r="C29" s="1">
        <f>skalowanie!B30</f>
        <v>0.9</v>
      </c>
      <c r="D29" t="s">
        <v>14</v>
      </c>
      <c r="E29" s="2">
        <f>skalowanie!D30</f>
        <v>3.5369999999999999</v>
      </c>
      <c r="F29" t="s">
        <v>14</v>
      </c>
      <c r="G29" s="2">
        <f>skalowanie!E30</f>
        <v>2E-3</v>
      </c>
      <c r="H29" s="5" t="s">
        <v>18</v>
      </c>
      <c r="J29" s="1">
        <v>13.5</v>
      </c>
      <c r="K29" t="s">
        <v>14</v>
      </c>
      <c r="L29" s="2">
        <v>3.3130000000000002</v>
      </c>
      <c r="M29" t="s">
        <v>14</v>
      </c>
      <c r="N29" s="2">
        <f t="shared" si="0"/>
        <v>2E-3</v>
      </c>
      <c r="O29" s="5" t="s">
        <v>18</v>
      </c>
    </row>
    <row r="30" spans="1:15" x14ac:dyDescent="0.25">
      <c r="A30" s="1">
        <f>skalowanie!A31</f>
        <v>70</v>
      </c>
      <c r="B30" t="s">
        <v>14</v>
      </c>
      <c r="C30" s="1">
        <f>skalowanie!B31</f>
        <v>0.9</v>
      </c>
      <c r="D30" t="s">
        <v>14</v>
      </c>
      <c r="E30" s="2">
        <f>skalowanie!D31</f>
        <v>3.6360000000000001</v>
      </c>
      <c r="F30" t="s">
        <v>14</v>
      </c>
      <c r="G30" s="2">
        <f>skalowanie!E31</f>
        <v>2E-3</v>
      </c>
      <c r="H30" s="5" t="s">
        <v>18</v>
      </c>
      <c r="J30" s="1">
        <v>14</v>
      </c>
      <c r="K30" t="s">
        <v>14</v>
      </c>
      <c r="L30" s="2">
        <v>3.2570000000000001</v>
      </c>
      <c r="M30" t="s">
        <v>14</v>
      </c>
      <c r="N30" s="2">
        <f t="shared" si="0"/>
        <v>2E-3</v>
      </c>
      <c r="O30" s="5" t="s">
        <v>18</v>
      </c>
    </row>
    <row r="31" spans="1:15" x14ac:dyDescent="0.25">
      <c r="A31" s="1">
        <f>skalowanie!A32</f>
        <v>72</v>
      </c>
      <c r="B31" t="s">
        <v>14</v>
      </c>
      <c r="C31" s="1">
        <f>skalowanie!B32</f>
        <v>0.9</v>
      </c>
      <c r="D31" t="s">
        <v>14</v>
      </c>
      <c r="E31" s="2">
        <f>skalowanie!D32</f>
        <v>3.7559999999999998</v>
      </c>
      <c r="F31" t="s">
        <v>14</v>
      </c>
      <c r="G31" s="2">
        <f>skalowanie!E32</f>
        <v>2E-3</v>
      </c>
      <c r="H31" s="5" t="s">
        <v>18</v>
      </c>
      <c r="J31" s="1">
        <v>14.5</v>
      </c>
      <c r="K31" t="s">
        <v>14</v>
      </c>
      <c r="L31" s="2">
        <v>3.14</v>
      </c>
      <c r="M31" t="s">
        <v>14</v>
      </c>
      <c r="N31" s="2">
        <f t="shared" si="0"/>
        <v>2E-3</v>
      </c>
      <c r="O31" s="5" t="s">
        <v>18</v>
      </c>
    </row>
    <row r="32" spans="1:15" x14ac:dyDescent="0.25">
      <c r="A32" s="1">
        <f>skalowanie!A33</f>
        <v>74</v>
      </c>
      <c r="B32" t="s">
        <v>14</v>
      </c>
      <c r="C32" s="1">
        <f>skalowanie!B33</f>
        <v>0.9</v>
      </c>
      <c r="D32" t="s">
        <v>14</v>
      </c>
      <c r="E32" s="2">
        <f>skalowanie!D33</f>
        <v>3.8559999999999999</v>
      </c>
      <c r="F32" t="s">
        <v>14</v>
      </c>
      <c r="G32" s="2">
        <f>skalowanie!E33</f>
        <v>2E-3</v>
      </c>
      <c r="H32" s="5" t="s">
        <v>18</v>
      </c>
      <c r="J32" s="1">
        <v>15</v>
      </c>
      <c r="K32" t="s">
        <v>14</v>
      </c>
      <c r="L32" s="2">
        <v>2.9180000000000001</v>
      </c>
      <c r="M32" t="s">
        <v>14</v>
      </c>
      <c r="N32" s="2">
        <f t="shared" si="0"/>
        <v>2E-3</v>
      </c>
      <c r="O32" s="5" t="s">
        <v>18</v>
      </c>
    </row>
    <row r="33" spans="1:15" x14ac:dyDescent="0.25">
      <c r="A33" s="1">
        <f>skalowanie!A34</f>
        <v>76</v>
      </c>
      <c r="B33" t="s">
        <v>14</v>
      </c>
      <c r="C33" s="1">
        <f>skalowanie!B34</f>
        <v>1</v>
      </c>
      <c r="D33" t="s">
        <v>14</v>
      </c>
      <c r="E33" s="2">
        <f>skalowanie!D34</f>
        <v>3.972</v>
      </c>
      <c r="F33" t="s">
        <v>14</v>
      </c>
      <c r="G33" s="2">
        <f>skalowanie!E34</f>
        <v>2E-3</v>
      </c>
      <c r="H33" s="5" t="s">
        <v>18</v>
      </c>
      <c r="J33" s="1">
        <v>15.5</v>
      </c>
      <c r="K33" t="s">
        <v>14</v>
      </c>
      <c r="L33" s="2">
        <v>2.6930000000000001</v>
      </c>
      <c r="M33" t="s">
        <v>14</v>
      </c>
      <c r="N33" s="2">
        <f t="shared" si="0"/>
        <v>2E-3</v>
      </c>
      <c r="O33" s="5" t="s">
        <v>18</v>
      </c>
    </row>
    <row r="34" spans="1:15" x14ac:dyDescent="0.25">
      <c r="A34" s="1">
        <f>skalowanie!A35</f>
        <v>78</v>
      </c>
      <c r="B34" t="s">
        <v>14</v>
      </c>
      <c r="C34" s="1">
        <f>skalowanie!B35</f>
        <v>1</v>
      </c>
      <c r="D34" t="s">
        <v>14</v>
      </c>
      <c r="E34" s="2">
        <f>skalowanie!D35</f>
        <v>4.0720000000000001</v>
      </c>
      <c r="F34" t="s">
        <v>14</v>
      </c>
      <c r="G34" s="2">
        <f>skalowanie!E35</f>
        <v>2E-3</v>
      </c>
      <c r="H34" s="5" t="s">
        <v>18</v>
      </c>
      <c r="J34" s="1">
        <v>16</v>
      </c>
      <c r="K34" t="s">
        <v>14</v>
      </c>
      <c r="L34" s="2">
        <v>2.516</v>
      </c>
      <c r="M34" t="s">
        <v>14</v>
      </c>
      <c r="N34" s="2">
        <f t="shared" si="0"/>
        <v>2E-3</v>
      </c>
      <c r="O34" s="5" t="s">
        <v>18</v>
      </c>
    </row>
    <row r="35" spans="1:15" x14ac:dyDescent="0.25">
      <c r="A35" s="1">
        <f>skalowanie!A36</f>
        <v>80</v>
      </c>
      <c r="B35" t="s">
        <v>14</v>
      </c>
      <c r="C35" s="1">
        <f>skalowanie!B36</f>
        <v>1</v>
      </c>
      <c r="D35" t="s">
        <v>14</v>
      </c>
      <c r="E35" s="2">
        <f>skalowanie!D36</f>
        <v>4.1890000000000001</v>
      </c>
      <c r="F35" t="s">
        <v>14</v>
      </c>
      <c r="G35" s="2">
        <f>skalowanie!E36</f>
        <v>2E-3</v>
      </c>
      <c r="H35" s="5" t="s">
        <v>18</v>
      </c>
      <c r="J35" s="1">
        <v>16.5</v>
      </c>
      <c r="K35" t="s">
        <v>14</v>
      </c>
      <c r="L35" s="2">
        <v>2.38</v>
      </c>
      <c r="M35" t="s">
        <v>14</v>
      </c>
      <c r="N35" s="2">
        <f t="shared" si="0"/>
        <v>2E-3</v>
      </c>
      <c r="O35" s="5" t="s">
        <v>18</v>
      </c>
    </row>
    <row r="36" spans="1:15" x14ac:dyDescent="0.25">
      <c r="A36" s="1">
        <f>skalowanie!A37</f>
        <v>82.1</v>
      </c>
      <c r="B36" t="s">
        <v>14</v>
      </c>
      <c r="C36" s="1">
        <f>skalowanie!B37</f>
        <v>1</v>
      </c>
      <c r="D36" t="s">
        <v>14</v>
      </c>
      <c r="E36" s="2">
        <f>skalowanie!D37</f>
        <v>4.3140000000000001</v>
      </c>
      <c r="F36" t="s">
        <v>14</v>
      </c>
      <c r="G36" s="2">
        <f>skalowanie!E37</f>
        <v>2E-3</v>
      </c>
      <c r="H36" s="5" t="s">
        <v>18</v>
      </c>
      <c r="J36" s="1">
        <v>17</v>
      </c>
      <c r="K36" t="s">
        <v>14</v>
      </c>
      <c r="L36" s="2">
        <v>2.282</v>
      </c>
      <c r="M36" t="s">
        <v>14</v>
      </c>
      <c r="N36" s="2">
        <f t="shared" si="0"/>
        <v>2E-3</v>
      </c>
      <c r="O36" s="5" t="s">
        <v>18</v>
      </c>
    </row>
    <row r="37" spans="1:15" x14ac:dyDescent="0.25">
      <c r="A37" s="1">
        <f>skalowanie!A38</f>
        <v>84</v>
      </c>
      <c r="B37" t="s">
        <v>14</v>
      </c>
      <c r="C37" s="1">
        <f>skalowanie!B38</f>
        <v>1</v>
      </c>
      <c r="D37" t="s">
        <v>14</v>
      </c>
      <c r="E37" s="2">
        <f>skalowanie!D38</f>
        <v>4.4080000000000004</v>
      </c>
      <c r="F37" t="s">
        <v>14</v>
      </c>
      <c r="G37" s="2">
        <f>skalowanie!E38</f>
        <v>2E-3</v>
      </c>
      <c r="H37" s="5" t="s">
        <v>18</v>
      </c>
      <c r="J37" s="1">
        <v>17.5</v>
      </c>
      <c r="K37" t="s">
        <v>14</v>
      </c>
      <c r="L37" s="2">
        <v>2.21</v>
      </c>
      <c r="M37" t="s">
        <v>14</v>
      </c>
      <c r="N37" s="2">
        <f t="shared" si="0"/>
        <v>2E-3</v>
      </c>
      <c r="O37" s="5" t="s">
        <v>18</v>
      </c>
    </row>
    <row r="38" spans="1:15" x14ac:dyDescent="0.25">
      <c r="A38" s="1">
        <f>skalowanie!A39</f>
        <v>86</v>
      </c>
      <c r="B38" t="s">
        <v>14</v>
      </c>
      <c r="C38" s="1">
        <f>skalowanie!B39</f>
        <v>1</v>
      </c>
      <c r="D38" t="s">
        <v>14</v>
      </c>
      <c r="E38" s="2">
        <f>skalowanie!D39</f>
        <v>4.51</v>
      </c>
      <c r="F38" t="s">
        <v>14</v>
      </c>
      <c r="G38" s="2">
        <f>skalowanie!E39</f>
        <v>2E-3</v>
      </c>
      <c r="H38" s="5" t="s">
        <v>18</v>
      </c>
      <c r="J38" s="1">
        <v>18</v>
      </c>
      <c r="K38" t="s">
        <v>14</v>
      </c>
      <c r="L38" s="2">
        <v>2.1560000000000001</v>
      </c>
      <c r="M38" t="s">
        <v>14</v>
      </c>
      <c r="N38" s="2">
        <f t="shared" si="0"/>
        <v>2E-3</v>
      </c>
      <c r="O38" s="5" t="s">
        <v>18</v>
      </c>
    </row>
    <row r="39" spans="1:15" x14ac:dyDescent="0.25">
      <c r="A39" s="1">
        <f>skalowanie!A40</f>
        <v>88</v>
      </c>
      <c r="B39" t="s">
        <v>14</v>
      </c>
      <c r="C39" s="1">
        <f>skalowanie!B40</f>
        <v>1</v>
      </c>
      <c r="D39" t="s">
        <v>14</v>
      </c>
      <c r="E39" s="2">
        <f>skalowanie!D40</f>
        <v>4.6100000000000003</v>
      </c>
      <c r="F39" t="s">
        <v>14</v>
      </c>
      <c r="G39" s="2">
        <f>skalowanie!E40</f>
        <v>2E-3</v>
      </c>
      <c r="H39" s="5" t="s">
        <v>18</v>
      </c>
      <c r="J39" s="1">
        <v>18.5</v>
      </c>
      <c r="K39" t="s">
        <v>14</v>
      </c>
      <c r="L39" s="2">
        <v>2.1160000000000001</v>
      </c>
      <c r="M39" t="s">
        <v>14</v>
      </c>
      <c r="N39" s="2">
        <f t="shared" si="0"/>
        <v>2E-3</v>
      </c>
      <c r="O39" s="5" t="s">
        <v>18</v>
      </c>
    </row>
    <row r="40" spans="1:15" x14ac:dyDescent="0.25">
      <c r="A40" s="1">
        <f>skalowanie!A41</f>
        <v>90</v>
      </c>
      <c r="B40" t="s">
        <v>14</v>
      </c>
      <c r="C40" s="1">
        <f>skalowanie!B41</f>
        <v>1</v>
      </c>
      <c r="D40" t="s">
        <v>14</v>
      </c>
      <c r="E40" s="2">
        <f>skalowanie!D41</f>
        <v>4.7359999999999998</v>
      </c>
      <c r="F40" t="s">
        <v>14</v>
      </c>
      <c r="G40" s="2">
        <f>skalowanie!E41</f>
        <v>2E-3</v>
      </c>
      <c r="H40" s="5" t="s">
        <v>18</v>
      </c>
      <c r="J40" s="1">
        <v>19</v>
      </c>
      <c r="K40" t="s">
        <v>14</v>
      </c>
      <c r="L40" s="2">
        <v>2.0840000000000001</v>
      </c>
      <c r="M40" t="s">
        <v>14</v>
      </c>
      <c r="N40" s="2">
        <f t="shared" si="0"/>
        <v>2E-3</v>
      </c>
      <c r="O40" s="5" t="s">
        <v>18</v>
      </c>
    </row>
    <row r="41" spans="1:15" x14ac:dyDescent="0.25">
      <c r="A41" t="s">
        <v>20</v>
      </c>
      <c r="B41" t="s">
        <v>14</v>
      </c>
      <c r="D41" t="s">
        <v>14</v>
      </c>
      <c r="E41">
        <f>ROUND(skalowanie!$H$25,5)</f>
        <v>5.3280000000000001E-2</v>
      </c>
      <c r="F41" t="s">
        <v>14</v>
      </c>
      <c r="H41" s="5" t="s">
        <v>18</v>
      </c>
      <c r="J41" s="1">
        <v>19.5</v>
      </c>
      <c r="K41" t="s">
        <v>14</v>
      </c>
      <c r="L41" s="2">
        <v>2.06</v>
      </c>
      <c r="M41" t="s">
        <v>14</v>
      </c>
      <c r="N41" s="2">
        <f>ROUNDUP((0.0005*L41+0.0001*10)/SQRT(3),3)</f>
        <v>2E-3</v>
      </c>
      <c r="O41" s="5" t="s">
        <v>18</v>
      </c>
    </row>
    <row r="42" spans="1:15" x14ac:dyDescent="0.25">
      <c r="A42" t="s">
        <v>21</v>
      </c>
      <c r="B42" t="s">
        <v>14</v>
      </c>
      <c r="D42" t="s">
        <v>14</v>
      </c>
      <c r="E42">
        <f>ROUNDUP(skalowanie!$H$26,5)</f>
        <v>1.2E-4</v>
      </c>
      <c r="F42" t="s">
        <v>14</v>
      </c>
      <c r="H42" s="5" t="s">
        <v>18</v>
      </c>
      <c r="J42" s="1">
        <v>20</v>
      </c>
      <c r="K42" t="s">
        <v>14</v>
      </c>
      <c r="L42" s="2">
        <v>2.0419999999999998</v>
      </c>
      <c r="M42" t="s">
        <v>14</v>
      </c>
      <c r="N42" s="2">
        <f>ROUNDUP((0.0005*L42+0.0001*10)/SQRT(3),3)</f>
        <v>2E-3</v>
      </c>
      <c r="O42" s="5" t="s">
        <v>18</v>
      </c>
    </row>
    <row r="43" spans="1:15" x14ac:dyDescent="0.25">
      <c r="A43" t="s">
        <v>22</v>
      </c>
      <c r="B43" t="s">
        <v>14</v>
      </c>
      <c r="D43" t="s">
        <v>14</v>
      </c>
      <c r="E43">
        <f>ROUND(100*E42/E41,2)</f>
        <v>0.23</v>
      </c>
      <c r="F43" t="s">
        <v>14</v>
      </c>
      <c r="H43" s="5" t="s">
        <v>18</v>
      </c>
      <c r="J43" t="s">
        <v>23</v>
      </c>
      <c r="K43" t="s">
        <v>14</v>
      </c>
      <c r="M43" t="s">
        <v>14</v>
      </c>
      <c r="N43">
        <f>ROUND(krzepnięcie!$E$28,4)</f>
        <v>3.4302999999999999</v>
      </c>
      <c r="O43" s="5" t="s">
        <v>18</v>
      </c>
    </row>
    <row r="44" spans="1:15" x14ac:dyDescent="0.25">
      <c r="J44" t="s">
        <v>24</v>
      </c>
      <c r="K44" t="s">
        <v>14</v>
      </c>
      <c r="M44" t="s">
        <v>14</v>
      </c>
      <c r="N44">
        <f>ROUNDUP(krzepnięcie!G15,4)</f>
        <v>2.6999999999999997E-3</v>
      </c>
      <c r="O44" s="5" t="s">
        <v>18</v>
      </c>
    </row>
    <row r="45" spans="1:15" x14ac:dyDescent="0.25">
      <c r="J45" t="s">
        <v>10</v>
      </c>
      <c r="K45" t="s">
        <v>14</v>
      </c>
      <c r="M45" t="s">
        <v>14</v>
      </c>
      <c r="N45">
        <f>ROUND(krzepnięcie!G17,2)</f>
        <v>64.38</v>
      </c>
      <c r="O45" s="5" t="s">
        <v>18</v>
      </c>
    </row>
    <row r="46" spans="1:15" x14ac:dyDescent="0.25">
      <c r="J46" t="s">
        <v>25</v>
      </c>
      <c r="K46" t="s">
        <v>14</v>
      </c>
      <c r="M46" t="s">
        <v>14</v>
      </c>
      <c r="N46">
        <f>ROUNDUP(krzepnięcie!G18,2)</f>
        <v>0.15000000000000002</v>
      </c>
      <c r="O46" s="5" t="s">
        <v>18</v>
      </c>
    </row>
    <row r="47" spans="1:15" x14ac:dyDescent="0.25">
      <c r="J47" t="s">
        <v>26</v>
      </c>
      <c r="K47" t="s">
        <v>14</v>
      </c>
      <c r="M47" t="s">
        <v>14</v>
      </c>
      <c r="N47">
        <f>ROUND(100*N46/N45,2)</f>
        <v>0.23</v>
      </c>
      <c r="O4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skalowanie</vt:lpstr>
      <vt:lpstr>krzepnięcie</vt:lpstr>
      <vt:lpstr>LaTeX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</dc:creator>
  <cp:keywords/>
  <dc:description/>
  <cp:lastModifiedBy>Marcin</cp:lastModifiedBy>
  <cp:revision/>
  <dcterms:created xsi:type="dcterms:W3CDTF">2017-11-15T12:28:22Z</dcterms:created>
  <dcterms:modified xsi:type="dcterms:W3CDTF">2017-11-27T12:58:45Z</dcterms:modified>
  <cp:category/>
  <cp:contentStatus/>
</cp:coreProperties>
</file>