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GitHub\Fizyka3.1\Fiz54\"/>
    </mc:Choice>
  </mc:AlternateContent>
  <bookViews>
    <workbookView xWindow="0" yWindow="0" windowWidth="24000" windowHeight="9510" xr2:uid="{F5299742-5276-4A4A-98DF-D4478E1A0B0B}"/>
  </bookViews>
  <sheets>
    <sheet name="Arkusz1" sheetId="1" r:id="rId1"/>
    <sheet name="LaTe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17" i="1"/>
  <c r="J75" i="1"/>
  <c r="J76" i="1" s="1"/>
  <c r="I76" i="1"/>
  <c r="I75" i="1"/>
  <c r="H75" i="1"/>
  <c r="H73" i="1"/>
  <c r="B44" i="1"/>
  <c r="F73" i="1"/>
  <c r="C73" i="1"/>
  <c r="F23" i="1"/>
  <c r="C23" i="1"/>
  <c r="F44" i="1"/>
  <c r="C44" i="1"/>
  <c r="F9" i="1"/>
  <c r="F33" i="1"/>
  <c r="F58" i="1"/>
  <c r="F97" i="1"/>
  <c r="C97" i="1"/>
  <c r="C58" i="1"/>
  <c r="C33" i="1"/>
  <c r="C9" i="1"/>
  <c r="J3" i="1" l="1"/>
  <c r="Z5" i="2" s="1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B118" i="1"/>
  <c r="B119" i="1"/>
  <c r="B117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45" i="1"/>
  <c r="B41" i="1"/>
  <c r="B42" i="1"/>
  <c r="B43" i="1"/>
  <c r="B30" i="1"/>
  <c r="B31" i="1"/>
  <c r="B32" i="1"/>
  <c r="B33" i="1"/>
  <c r="B34" i="1"/>
  <c r="B35" i="1"/>
  <c r="B36" i="1"/>
  <c r="B37" i="1"/>
  <c r="B38" i="1"/>
  <c r="B39" i="1"/>
  <c r="B4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6" i="1"/>
  <c r="B5" i="1"/>
  <c r="B4" i="1"/>
  <c r="O1" i="2"/>
  <c r="E1" i="2"/>
  <c r="B3" i="1"/>
  <c r="E3" i="2" s="1"/>
  <c r="B2" i="1"/>
  <c r="H17" i="1"/>
  <c r="X11" i="2" s="1"/>
  <c r="Z11" i="2"/>
  <c r="I78" i="1"/>
  <c r="L17" i="1"/>
  <c r="X10" i="2"/>
  <c r="Z10" i="2"/>
  <c r="X9" i="2"/>
  <c r="Z4" i="2"/>
  <c r="Z6" i="2"/>
  <c r="Z7" i="2"/>
  <c r="Z8" i="2"/>
  <c r="V9" i="2"/>
  <c r="V4" i="2"/>
  <c r="X4" i="2"/>
  <c r="V5" i="2"/>
  <c r="X5" i="2"/>
  <c r="V6" i="2"/>
  <c r="X6" i="2"/>
  <c r="V7" i="2"/>
  <c r="X7" i="2"/>
  <c r="V8" i="2"/>
  <c r="X8" i="2"/>
  <c r="K1" i="2"/>
  <c r="C1" i="2"/>
  <c r="M1" i="2" s="1"/>
  <c r="G1" i="2"/>
  <c r="Q1" i="2" s="1"/>
  <c r="I1" i="2"/>
  <c r="S1" i="2" s="1"/>
  <c r="G2" i="2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Q2" i="2"/>
  <c r="S2" i="2"/>
  <c r="Q3" i="2"/>
  <c r="S3" i="2"/>
  <c r="Q4" i="2"/>
  <c r="S4" i="2"/>
  <c r="Q5" i="2"/>
  <c r="S5" i="2"/>
  <c r="Q6" i="2"/>
  <c r="S6" i="2"/>
  <c r="Q7" i="2"/>
  <c r="S7" i="2"/>
  <c r="Q8" i="2"/>
  <c r="S8" i="2"/>
  <c r="Q9" i="2"/>
  <c r="S9" i="2"/>
  <c r="Q10" i="2"/>
  <c r="S10" i="2"/>
  <c r="Q11" i="2"/>
  <c r="S11" i="2"/>
  <c r="Q12" i="2"/>
  <c r="S12" i="2"/>
  <c r="Q13" i="2"/>
  <c r="S13" i="2"/>
  <c r="Q14" i="2"/>
  <c r="S14" i="2"/>
  <c r="Q15" i="2"/>
  <c r="S15" i="2"/>
  <c r="Q16" i="2"/>
  <c r="S16" i="2"/>
  <c r="Q17" i="2"/>
  <c r="S17" i="2"/>
  <c r="Q18" i="2"/>
  <c r="S18" i="2"/>
  <c r="Q19" i="2"/>
  <c r="S19" i="2"/>
  <c r="Q20" i="2"/>
  <c r="S20" i="2"/>
  <c r="Q21" i="2"/>
  <c r="S21" i="2"/>
  <c r="Q22" i="2"/>
  <c r="S22" i="2"/>
  <c r="Q23" i="2"/>
  <c r="S23" i="2"/>
  <c r="Q24" i="2"/>
  <c r="S24" i="2"/>
  <c r="Q25" i="2"/>
  <c r="S25" i="2"/>
  <c r="Q26" i="2"/>
  <c r="S26" i="2"/>
  <c r="Q27" i="2"/>
  <c r="S27" i="2"/>
  <c r="Q28" i="2"/>
  <c r="S28" i="2"/>
  <c r="Q29" i="2"/>
  <c r="S29" i="2"/>
  <c r="Q30" i="2"/>
  <c r="S30" i="2"/>
  <c r="Q31" i="2"/>
  <c r="S31" i="2"/>
  <c r="Q32" i="2"/>
  <c r="S32" i="2"/>
  <c r="Q33" i="2"/>
  <c r="S33" i="2"/>
  <c r="Q34" i="2"/>
  <c r="S34" i="2"/>
  <c r="Q35" i="2"/>
  <c r="S35" i="2"/>
  <c r="Q36" i="2"/>
  <c r="S36" i="2"/>
  <c r="Q37" i="2"/>
  <c r="S37" i="2"/>
  <c r="Q38" i="2"/>
  <c r="S38" i="2"/>
  <c r="Q39" i="2"/>
  <c r="S39" i="2"/>
  <c r="Q40" i="2"/>
  <c r="S40" i="2"/>
  <c r="Q41" i="2"/>
  <c r="S41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K4" i="1"/>
  <c r="L4" i="1"/>
  <c r="J2" i="1"/>
  <c r="L2" i="1" s="1"/>
  <c r="J4" i="1"/>
  <c r="J5" i="1"/>
  <c r="G79" i="1"/>
  <c r="G78" i="1"/>
  <c r="H14" i="1"/>
  <c r="H78" i="1" s="1"/>
  <c r="H79" i="1" s="1"/>
  <c r="I79" i="1" s="1"/>
  <c r="H16" i="1" s="1"/>
  <c r="K3" i="1"/>
  <c r="H8" i="1" s="1"/>
  <c r="K5" i="1"/>
  <c r="K6" i="1"/>
  <c r="K2" i="1"/>
  <c r="L6" i="1"/>
  <c r="L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  <c r="L3" i="1" l="1"/>
  <c r="H18" i="1"/>
  <c r="X12" i="2" s="1"/>
  <c r="K17" i="1"/>
  <c r="J8" i="1"/>
  <c r="J9" i="1" s="1"/>
  <c r="Z9" i="2" s="1"/>
  <c r="J10" i="1"/>
  <c r="J18" i="1" l="1"/>
  <c r="Z12" i="2" s="1"/>
  <c r="H10" i="1" l="1"/>
  <c r="H9" i="1"/>
</calcChain>
</file>

<file path=xl/sharedStrings.xml><?xml version="1.0" encoding="utf-8"?>
<sst xmlns="http://schemas.openxmlformats.org/spreadsheetml/2006/main" count="659" uniqueCount="28">
  <si>
    <t>U0 [V]</t>
  </si>
  <si>
    <t>Uc [V]</t>
  </si>
  <si>
    <t>fr [kHz]</t>
  </si>
  <si>
    <t>Ir [mA]</t>
  </si>
  <si>
    <t>C3 [F]</t>
  </si>
  <si>
    <t>L3 [mH]</t>
  </si>
  <si>
    <t>u(x)</t>
  </si>
  <si>
    <t>Q</t>
  </si>
  <si>
    <t>C3 [nF]</t>
  </si>
  <si>
    <t>f [kHz]</t>
  </si>
  <si>
    <t>I [mA]</t>
  </si>
  <si>
    <t>u(I) [mA]</t>
  </si>
  <si>
    <t>u(f) [kHz]</t>
  </si>
  <si>
    <t>x</t>
  </si>
  <si>
    <t>x*10^y</t>
  </si>
  <si>
    <t>u(x)*10^y</t>
  </si>
  <si>
    <t>Ir/sqrt(2)</t>
  </si>
  <si>
    <t>fl(Ir/sqrt(2))</t>
  </si>
  <si>
    <t>fp(It/sqrt(2))</t>
  </si>
  <si>
    <t>delta(f)</t>
  </si>
  <si>
    <t>Q (fr/delta(f))</t>
  </si>
  <si>
    <t>Q (Uc/U0)</t>
  </si>
  <si>
    <t>y (rząd wielkości)</t>
  </si>
  <si>
    <t>liczba znacząca</t>
  </si>
  <si>
    <t>Lp.</t>
  </si>
  <si>
    <t>&amp;</t>
  </si>
  <si>
    <t>\\\hline</t>
  </si>
  <si>
    <t>delta(f) 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</si>
</sst>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"/>
    <numFmt numFmtId="168" formatCode="0.00000000E+00"/>
    <numFmt numFmtId="169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ill="1"/>
    <xf numFmtId="169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Tytuł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 [mA]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Arkusz1!$A$2:$A$119</c:f>
              <c:numCache>
                <c:formatCode>0.00000</c:formatCode>
                <c:ptCount val="118"/>
                <c:pt idx="0" formatCode="0.00000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 formatCode="0.0000">
                  <c:v>0.2</c:v>
                </c:pt>
                <c:pt idx="5" formatCode="0.0000">
                  <c:v>0.3</c:v>
                </c:pt>
                <c:pt idx="6" formatCode="0.0000">
                  <c:v>0.4</c:v>
                </c:pt>
                <c:pt idx="7" formatCode="0.0000">
                  <c:v>0.5</c:v>
                </c:pt>
                <c:pt idx="8" formatCode="0.0000">
                  <c:v>0.6</c:v>
                </c:pt>
                <c:pt idx="9" formatCode="0.0000">
                  <c:v>0.7</c:v>
                </c:pt>
                <c:pt idx="10" formatCode="0.0000">
                  <c:v>0.8</c:v>
                </c:pt>
                <c:pt idx="11" formatCode="0.0000">
                  <c:v>0.9</c:v>
                </c:pt>
                <c:pt idx="12" formatCode="0.0000">
                  <c:v>1</c:v>
                </c:pt>
                <c:pt idx="13" formatCode="0.0000">
                  <c:v>1.05</c:v>
                </c:pt>
                <c:pt idx="14" formatCode="0.0000">
                  <c:v>1.1000000000000001</c:v>
                </c:pt>
                <c:pt idx="15" formatCode="0.0000">
                  <c:v>1.1499999999999999</c:v>
                </c:pt>
                <c:pt idx="16" formatCode="0.0000">
                  <c:v>1.2</c:v>
                </c:pt>
                <c:pt idx="17" formatCode="0.0000">
                  <c:v>1.22</c:v>
                </c:pt>
                <c:pt idx="18" formatCode="0.0000">
                  <c:v>1.24</c:v>
                </c:pt>
                <c:pt idx="19" formatCode="0.0000">
                  <c:v>1.26</c:v>
                </c:pt>
                <c:pt idx="20" formatCode="0.0000">
                  <c:v>1.28</c:v>
                </c:pt>
                <c:pt idx="21" formatCode="0.0000">
                  <c:v>1.3</c:v>
                </c:pt>
                <c:pt idx="22" formatCode="0.0000">
                  <c:v>1.32</c:v>
                </c:pt>
                <c:pt idx="23" formatCode="0.0000">
                  <c:v>1.34</c:v>
                </c:pt>
                <c:pt idx="24" formatCode="0.0000">
                  <c:v>1.36</c:v>
                </c:pt>
                <c:pt idx="25" formatCode="0.0000">
                  <c:v>1.38</c:v>
                </c:pt>
                <c:pt idx="26" formatCode="0.0000">
                  <c:v>1.4</c:v>
                </c:pt>
                <c:pt idx="27" formatCode="0.0000">
                  <c:v>1.42</c:v>
                </c:pt>
                <c:pt idx="28" formatCode="0.0000">
                  <c:v>1.44</c:v>
                </c:pt>
                <c:pt idx="29" formatCode="0.0000">
                  <c:v>1.46</c:v>
                </c:pt>
                <c:pt idx="30" formatCode="0.0000">
                  <c:v>1.48</c:v>
                </c:pt>
                <c:pt idx="31" formatCode="0.0000">
                  <c:v>1.5</c:v>
                </c:pt>
                <c:pt idx="32" formatCode="0.0000">
                  <c:v>1.52</c:v>
                </c:pt>
                <c:pt idx="33" formatCode="0.0000">
                  <c:v>1.54</c:v>
                </c:pt>
                <c:pt idx="34" formatCode="0.0000">
                  <c:v>1.56</c:v>
                </c:pt>
                <c:pt idx="35" formatCode="0.0000">
                  <c:v>1.58</c:v>
                </c:pt>
                <c:pt idx="36" formatCode="0.0000">
                  <c:v>1.6</c:v>
                </c:pt>
                <c:pt idx="37" formatCode="0.0000">
                  <c:v>1.62</c:v>
                </c:pt>
                <c:pt idx="38" formatCode="0.0000">
                  <c:v>1.64</c:v>
                </c:pt>
                <c:pt idx="39" formatCode="0.0000">
                  <c:v>1.66</c:v>
                </c:pt>
                <c:pt idx="40" formatCode="0.0000">
                  <c:v>1.68</c:v>
                </c:pt>
                <c:pt idx="41" formatCode="0.0000">
                  <c:v>1.7</c:v>
                </c:pt>
                <c:pt idx="42" formatCode="0.000">
                  <c:v>1.72</c:v>
                </c:pt>
                <c:pt idx="43" formatCode="0.000">
                  <c:v>1.74</c:v>
                </c:pt>
                <c:pt idx="44" formatCode="0.000">
                  <c:v>1.76</c:v>
                </c:pt>
                <c:pt idx="45" formatCode="0.000">
                  <c:v>1.78</c:v>
                </c:pt>
                <c:pt idx="46" formatCode="0.000">
                  <c:v>1.8</c:v>
                </c:pt>
                <c:pt idx="47" formatCode="0.000">
                  <c:v>1.82</c:v>
                </c:pt>
                <c:pt idx="48" formatCode="0.000">
                  <c:v>1.84</c:v>
                </c:pt>
                <c:pt idx="49" formatCode="0.000">
                  <c:v>1.86</c:v>
                </c:pt>
                <c:pt idx="50" formatCode="0.000">
                  <c:v>1.88</c:v>
                </c:pt>
                <c:pt idx="51" formatCode="0.000">
                  <c:v>1.9</c:v>
                </c:pt>
                <c:pt idx="52" formatCode="0.000">
                  <c:v>1.92</c:v>
                </c:pt>
                <c:pt idx="53" formatCode="0.000">
                  <c:v>1.94</c:v>
                </c:pt>
                <c:pt idx="54" formatCode="0.000">
                  <c:v>1.96</c:v>
                </c:pt>
                <c:pt idx="55" formatCode="0.000">
                  <c:v>1.98</c:v>
                </c:pt>
                <c:pt idx="56" formatCode="0.000">
                  <c:v>2</c:v>
                </c:pt>
                <c:pt idx="57" formatCode="0.000">
                  <c:v>2.02</c:v>
                </c:pt>
                <c:pt idx="58" formatCode="0.000">
                  <c:v>2.04</c:v>
                </c:pt>
                <c:pt idx="59" formatCode="0.000">
                  <c:v>2.06</c:v>
                </c:pt>
                <c:pt idx="60" formatCode="0.000">
                  <c:v>2.08</c:v>
                </c:pt>
                <c:pt idx="61" formatCode="0.000">
                  <c:v>2.1</c:v>
                </c:pt>
                <c:pt idx="62" formatCode="0.000">
                  <c:v>2.12</c:v>
                </c:pt>
                <c:pt idx="63" formatCode="0.000">
                  <c:v>2.14</c:v>
                </c:pt>
                <c:pt idx="64" formatCode="0.000">
                  <c:v>2.16</c:v>
                </c:pt>
                <c:pt idx="65" formatCode="0.000">
                  <c:v>2.1800000000000002</c:v>
                </c:pt>
                <c:pt idx="66" formatCode="0.000">
                  <c:v>2.2000000000000002</c:v>
                </c:pt>
                <c:pt idx="67" formatCode="0.000">
                  <c:v>2.2200000000000002</c:v>
                </c:pt>
                <c:pt idx="68" formatCode="0.000">
                  <c:v>2.2400000000000002</c:v>
                </c:pt>
                <c:pt idx="69" formatCode="0.000">
                  <c:v>2.2599999999999998</c:v>
                </c:pt>
                <c:pt idx="70" formatCode="0.000">
                  <c:v>2.2799999999999998</c:v>
                </c:pt>
                <c:pt idx="71" formatCode="0.000">
                  <c:v>2.2999999999999998</c:v>
                </c:pt>
                <c:pt idx="72" formatCode="0.000">
                  <c:v>2.35</c:v>
                </c:pt>
                <c:pt idx="73" formatCode="0.000">
                  <c:v>2.4</c:v>
                </c:pt>
                <c:pt idx="74" formatCode="0.000">
                  <c:v>2.4500000000000002</c:v>
                </c:pt>
                <c:pt idx="75" formatCode="0.000">
                  <c:v>2.5</c:v>
                </c:pt>
                <c:pt idx="76" formatCode="0.000">
                  <c:v>2.5499999999999998</c:v>
                </c:pt>
                <c:pt idx="77" formatCode="0.000">
                  <c:v>2.6</c:v>
                </c:pt>
                <c:pt idx="78" formatCode="0.000">
                  <c:v>2.65</c:v>
                </c:pt>
                <c:pt idx="79" formatCode="0.000">
                  <c:v>2.7</c:v>
                </c:pt>
                <c:pt idx="80" formatCode="0.000">
                  <c:v>2.75</c:v>
                </c:pt>
                <c:pt idx="81" formatCode="0.000">
                  <c:v>2.8</c:v>
                </c:pt>
                <c:pt idx="82" formatCode="0.000">
                  <c:v>2.85</c:v>
                </c:pt>
                <c:pt idx="83" formatCode="0.000">
                  <c:v>2.9</c:v>
                </c:pt>
                <c:pt idx="84" formatCode="0.000">
                  <c:v>2.95</c:v>
                </c:pt>
                <c:pt idx="85" formatCode="0.000">
                  <c:v>3</c:v>
                </c:pt>
                <c:pt idx="86" formatCode="0.000">
                  <c:v>3.1</c:v>
                </c:pt>
                <c:pt idx="87" formatCode="0.000">
                  <c:v>3.2</c:v>
                </c:pt>
                <c:pt idx="88" formatCode="0.000">
                  <c:v>3.3</c:v>
                </c:pt>
                <c:pt idx="89" formatCode="0.000">
                  <c:v>3.4</c:v>
                </c:pt>
                <c:pt idx="90" formatCode="0.000">
                  <c:v>3.5</c:v>
                </c:pt>
                <c:pt idx="91" formatCode="0.000">
                  <c:v>3.6</c:v>
                </c:pt>
                <c:pt idx="92" formatCode="0.000">
                  <c:v>3.7</c:v>
                </c:pt>
                <c:pt idx="93" formatCode="0.000">
                  <c:v>3.8</c:v>
                </c:pt>
                <c:pt idx="94" formatCode="0.000">
                  <c:v>3.9</c:v>
                </c:pt>
                <c:pt idx="95" formatCode="0.000">
                  <c:v>4</c:v>
                </c:pt>
                <c:pt idx="96" formatCode="0.000">
                  <c:v>4.2</c:v>
                </c:pt>
                <c:pt idx="97" formatCode="0.000">
                  <c:v>4.4000000000000004</c:v>
                </c:pt>
                <c:pt idx="98" formatCode="0.000">
                  <c:v>4.5999999999999996</c:v>
                </c:pt>
                <c:pt idx="99" formatCode="0.000">
                  <c:v>4.8</c:v>
                </c:pt>
                <c:pt idx="100" formatCode="0.000">
                  <c:v>5</c:v>
                </c:pt>
                <c:pt idx="101" formatCode="0.000">
                  <c:v>5.2</c:v>
                </c:pt>
                <c:pt idx="102" formatCode="0.000">
                  <c:v>5.4</c:v>
                </c:pt>
                <c:pt idx="103" formatCode="0.000">
                  <c:v>5.6</c:v>
                </c:pt>
                <c:pt idx="104" formatCode="0.000">
                  <c:v>5.8</c:v>
                </c:pt>
                <c:pt idx="105" formatCode="0.000">
                  <c:v>6</c:v>
                </c:pt>
                <c:pt idx="106" formatCode="0.000">
                  <c:v>6.5</c:v>
                </c:pt>
                <c:pt idx="107" formatCode="0.000">
                  <c:v>7</c:v>
                </c:pt>
                <c:pt idx="108" formatCode="0.000">
                  <c:v>7.5</c:v>
                </c:pt>
                <c:pt idx="109" formatCode="0.000">
                  <c:v>8</c:v>
                </c:pt>
                <c:pt idx="110" formatCode="0.000">
                  <c:v>8.5</c:v>
                </c:pt>
                <c:pt idx="111" formatCode="0.000">
                  <c:v>9</c:v>
                </c:pt>
                <c:pt idx="112" formatCode="0.000">
                  <c:v>9.5</c:v>
                </c:pt>
                <c:pt idx="113" formatCode="0.000">
                  <c:v>10</c:v>
                </c:pt>
                <c:pt idx="114" formatCode="0.000">
                  <c:v>15</c:v>
                </c:pt>
                <c:pt idx="115" formatCode="0.00">
                  <c:v>20</c:v>
                </c:pt>
                <c:pt idx="116" formatCode="0.00">
                  <c:v>25</c:v>
                </c:pt>
                <c:pt idx="117" formatCode="0.00">
                  <c:v>30</c:v>
                </c:pt>
              </c:numCache>
            </c:numRef>
          </c:xVal>
          <c:yVal>
            <c:numRef>
              <c:f>Arkusz1!$D$2:$D$119</c:f>
              <c:numCache>
                <c:formatCode>0.00</c:formatCode>
                <c:ptCount val="118"/>
                <c:pt idx="0">
                  <c:v>0.05</c:v>
                </c:pt>
                <c:pt idx="1">
                  <c:v>0.15</c:v>
                </c:pt>
                <c:pt idx="2">
                  <c:v>0.35</c:v>
                </c:pt>
                <c:pt idx="3">
                  <c:v>0.65</c:v>
                </c:pt>
                <c:pt idx="4">
                  <c:v>0.95</c:v>
                </c:pt>
                <c:pt idx="5">
                  <c:v>1.47</c:v>
                </c:pt>
                <c:pt idx="6">
                  <c:v>2</c:v>
                </c:pt>
                <c:pt idx="7">
                  <c:v>2.5499999999999998</c:v>
                </c:pt>
                <c:pt idx="8">
                  <c:v>3.15</c:v>
                </c:pt>
                <c:pt idx="9">
                  <c:v>3.78</c:v>
                </c:pt>
                <c:pt idx="10">
                  <c:v>4.43</c:v>
                </c:pt>
                <c:pt idx="11">
                  <c:v>5.15</c:v>
                </c:pt>
                <c:pt idx="12">
                  <c:v>5.9</c:v>
                </c:pt>
                <c:pt idx="13">
                  <c:v>6.28</c:v>
                </c:pt>
                <c:pt idx="14">
                  <c:v>6.66</c:v>
                </c:pt>
                <c:pt idx="15">
                  <c:v>7.05</c:v>
                </c:pt>
                <c:pt idx="16">
                  <c:v>7.43</c:v>
                </c:pt>
                <c:pt idx="17">
                  <c:v>7.57</c:v>
                </c:pt>
                <c:pt idx="18">
                  <c:v>7.72</c:v>
                </c:pt>
                <c:pt idx="19">
                  <c:v>7.85</c:v>
                </c:pt>
                <c:pt idx="20">
                  <c:v>7.99</c:v>
                </c:pt>
                <c:pt idx="21">
                  <c:v>8.1300000000000008</c:v>
                </c:pt>
                <c:pt idx="22">
                  <c:v>8.26</c:v>
                </c:pt>
                <c:pt idx="23">
                  <c:v>8.3800000000000008</c:v>
                </c:pt>
                <c:pt idx="24">
                  <c:v>8.5</c:v>
                </c:pt>
                <c:pt idx="25">
                  <c:v>8.61</c:v>
                </c:pt>
                <c:pt idx="26">
                  <c:v>8.7200000000000006</c:v>
                </c:pt>
                <c:pt idx="27">
                  <c:v>8.82</c:v>
                </c:pt>
                <c:pt idx="28">
                  <c:v>8.9</c:v>
                </c:pt>
                <c:pt idx="29">
                  <c:v>8.99</c:v>
                </c:pt>
                <c:pt idx="30">
                  <c:v>9.08</c:v>
                </c:pt>
                <c:pt idx="31">
                  <c:v>9.14</c:v>
                </c:pt>
                <c:pt idx="32">
                  <c:v>9.2200000000000006</c:v>
                </c:pt>
                <c:pt idx="33">
                  <c:v>9.26</c:v>
                </c:pt>
                <c:pt idx="34">
                  <c:v>9.31</c:v>
                </c:pt>
                <c:pt idx="35">
                  <c:v>9.35</c:v>
                </c:pt>
                <c:pt idx="36">
                  <c:v>9.3800000000000008</c:v>
                </c:pt>
                <c:pt idx="37">
                  <c:v>9.41</c:v>
                </c:pt>
                <c:pt idx="38">
                  <c:v>9.43</c:v>
                </c:pt>
                <c:pt idx="39">
                  <c:v>9.44</c:v>
                </c:pt>
                <c:pt idx="40">
                  <c:v>9.44</c:v>
                </c:pt>
                <c:pt idx="41">
                  <c:v>9.43</c:v>
                </c:pt>
                <c:pt idx="42">
                  <c:v>9.42</c:v>
                </c:pt>
                <c:pt idx="43">
                  <c:v>9.41</c:v>
                </c:pt>
                <c:pt idx="44">
                  <c:v>9.3699999999999992</c:v>
                </c:pt>
                <c:pt idx="45">
                  <c:v>9.34</c:v>
                </c:pt>
                <c:pt idx="46">
                  <c:v>9.32</c:v>
                </c:pt>
                <c:pt idx="47">
                  <c:v>9.27</c:v>
                </c:pt>
                <c:pt idx="48">
                  <c:v>9.24</c:v>
                </c:pt>
                <c:pt idx="49">
                  <c:v>9.19</c:v>
                </c:pt>
                <c:pt idx="50">
                  <c:v>9.1300000000000008</c:v>
                </c:pt>
                <c:pt idx="51">
                  <c:v>9.08</c:v>
                </c:pt>
                <c:pt idx="52">
                  <c:v>9.01</c:v>
                </c:pt>
                <c:pt idx="53">
                  <c:v>8.9600000000000009</c:v>
                </c:pt>
                <c:pt idx="54">
                  <c:v>8.8800000000000008</c:v>
                </c:pt>
                <c:pt idx="55">
                  <c:v>8.83</c:v>
                </c:pt>
                <c:pt idx="56">
                  <c:v>8.76</c:v>
                </c:pt>
                <c:pt idx="57">
                  <c:v>8.67</c:v>
                </c:pt>
                <c:pt idx="58">
                  <c:v>8.6199999999999992</c:v>
                </c:pt>
                <c:pt idx="59">
                  <c:v>8.5500000000000007</c:v>
                </c:pt>
                <c:pt idx="60">
                  <c:v>8.4700000000000006</c:v>
                </c:pt>
                <c:pt idx="61">
                  <c:v>8.4</c:v>
                </c:pt>
                <c:pt idx="62">
                  <c:v>8.32</c:v>
                </c:pt>
                <c:pt idx="63">
                  <c:v>8.25</c:v>
                </c:pt>
                <c:pt idx="64">
                  <c:v>8.16</c:v>
                </c:pt>
                <c:pt idx="65">
                  <c:v>8.11</c:v>
                </c:pt>
                <c:pt idx="66">
                  <c:v>7.99</c:v>
                </c:pt>
                <c:pt idx="67">
                  <c:v>7.94</c:v>
                </c:pt>
                <c:pt idx="68">
                  <c:v>7.86</c:v>
                </c:pt>
                <c:pt idx="69">
                  <c:v>7.78</c:v>
                </c:pt>
                <c:pt idx="70">
                  <c:v>7.71</c:v>
                </c:pt>
                <c:pt idx="71">
                  <c:v>7.64</c:v>
                </c:pt>
                <c:pt idx="72">
                  <c:v>7.45</c:v>
                </c:pt>
                <c:pt idx="73">
                  <c:v>7.27</c:v>
                </c:pt>
                <c:pt idx="74">
                  <c:v>7.11</c:v>
                </c:pt>
                <c:pt idx="75">
                  <c:v>6.91</c:v>
                </c:pt>
                <c:pt idx="76">
                  <c:v>6.75</c:v>
                </c:pt>
                <c:pt idx="77">
                  <c:v>6.58</c:v>
                </c:pt>
                <c:pt idx="78">
                  <c:v>6.43</c:v>
                </c:pt>
                <c:pt idx="79">
                  <c:v>6.28</c:v>
                </c:pt>
                <c:pt idx="80">
                  <c:v>6.13</c:v>
                </c:pt>
                <c:pt idx="81">
                  <c:v>5.99</c:v>
                </c:pt>
                <c:pt idx="82">
                  <c:v>5.85</c:v>
                </c:pt>
                <c:pt idx="83">
                  <c:v>5.73</c:v>
                </c:pt>
                <c:pt idx="84">
                  <c:v>5.6</c:v>
                </c:pt>
                <c:pt idx="85">
                  <c:v>5.46</c:v>
                </c:pt>
                <c:pt idx="86">
                  <c:v>5.26</c:v>
                </c:pt>
                <c:pt idx="87">
                  <c:v>5.03</c:v>
                </c:pt>
                <c:pt idx="88">
                  <c:v>4.8499999999999996</c:v>
                </c:pt>
                <c:pt idx="89">
                  <c:v>4.66</c:v>
                </c:pt>
                <c:pt idx="90">
                  <c:v>4.47</c:v>
                </c:pt>
                <c:pt idx="91">
                  <c:v>4.34</c:v>
                </c:pt>
                <c:pt idx="92">
                  <c:v>4.16</c:v>
                </c:pt>
                <c:pt idx="93">
                  <c:v>4.04</c:v>
                </c:pt>
                <c:pt idx="94">
                  <c:v>3.88</c:v>
                </c:pt>
                <c:pt idx="95">
                  <c:v>3.76</c:v>
                </c:pt>
                <c:pt idx="96">
                  <c:v>3.53</c:v>
                </c:pt>
                <c:pt idx="97">
                  <c:v>3.33</c:v>
                </c:pt>
                <c:pt idx="98">
                  <c:v>3.15</c:v>
                </c:pt>
                <c:pt idx="99">
                  <c:v>2.95</c:v>
                </c:pt>
                <c:pt idx="100">
                  <c:v>2.78</c:v>
                </c:pt>
                <c:pt idx="101">
                  <c:v>2.66</c:v>
                </c:pt>
                <c:pt idx="102">
                  <c:v>2.52</c:v>
                </c:pt>
                <c:pt idx="103">
                  <c:v>2.37</c:v>
                </c:pt>
                <c:pt idx="104">
                  <c:v>2.25</c:v>
                </c:pt>
                <c:pt idx="105">
                  <c:v>2.15</c:v>
                </c:pt>
                <c:pt idx="106">
                  <c:v>1.87</c:v>
                </c:pt>
                <c:pt idx="107">
                  <c:v>1.65</c:v>
                </c:pt>
                <c:pt idx="108">
                  <c:v>1.43</c:v>
                </c:pt>
                <c:pt idx="109">
                  <c:v>1.25</c:v>
                </c:pt>
                <c:pt idx="110">
                  <c:v>1.04</c:v>
                </c:pt>
                <c:pt idx="111">
                  <c:v>0.88</c:v>
                </c:pt>
                <c:pt idx="112">
                  <c:v>0.74</c:v>
                </c:pt>
                <c:pt idx="113">
                  <c:v>0.62</c:v>
                </c:pt>
                <c:pt idx="114">
                  <c:v>0.32</c:v>
                </c:pt>
                <c:pt idx="115">
                  <c:v>0.21</c:v>
                </c:pt>
                <c:pt idx="116">
                  <c:v>0.13</c:v>
                </c:pt>
                <c:pt idx="11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4-4BD6-9136-CFDA009AB4BF}"/>
            </c:ext>
          </c:extLst>
        </c:ser>
        <c:ser>
          <c:idx val="1"/>
          <c:order val="1"/>
          <c:tx>
            <c:v>częstotliwość rezonansowa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Arkusz1!$H$3</c:f>
              <c:numCache>
                <c:formatCode>General</c:formatCode>
                <c:ptCount val="1"/>
                <c:pt idx="0">
                  <c:v>1.67</c:v>
                </c:pt>
              </c:numCache>
            </c:numRef>
          </c:xVal>
          <c:yVal>
            <c:numRef>
              <c:f>Arkusz1!$H$4</c:f>
              <c:numCache>
                <c:formatCode>General</c:formatCode>
                <c:ptCount val="1"/>
                <c:pt idx="0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8-475A-8882-351A0E59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79872"/>
        <c:axId val="839672288"/>
      </c:scatterChart>
      <c:valAx>
        <c:axId val="8408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f [kHz]</a:t>
                </a:r>
                <a:endParaRPr lang="pl-PL" sz="8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9672288"/>
        <c:crosses val="autoZero"/>
        <c:crossBetween val="midCat"/>
      </c:valAx>
      <c:valAx>
        <c:axId val="8396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pl-P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I [mA]</a:t>
                </a:r>
                <a:endParaRPr lang="pl-P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0879872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Tytuł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Arkusz1!$F$2:$F$119</c:f>
                <c:numCache>
                  <c:formatCode>General</c:formatCode>
                  <c:ptCount val="118"/>
                  <c:pt idx="7">
                    <c:v>6.0000000000000005E-2</c:v>
                  </c:pt>
                  <c:pt idx="21">
                    <c:v>0.14000000000000001</c:v>
                  </c:pt>
                  <c:pt idx="31">
                    <c:v>0.15000000000000002</c:v>
                  </c:pt>
                  <c:pt idx="42">
                    <c:v>0.16</c:v>
                  </c:pt>
                  <c:pt idx="56">
                    <c:v>0.15000000000000002</c:v>
                  </c:pt>
                  <c:pt idx="71">
                    <c:v>0.13</c:v>
                  </c:pt>
                  <c:pt idx="95">
                    <c:v>0.08</c:v>
                  </c:pt>
                </c:numCache>
              </c:numRef>
            </c:plus>
            <c:minus>
              <c:numRef>
                <c:f>Arkusz1!$F$2:$F$119</c:f>
                <c:numCache>
                  <c:formatCode>General</c:formatCode>
                  <c:ptCount val="118"/>
                  <c:pt idx="7">
                    <c:v>6.0000000000000005E-2</c:v>
                  </c:pt>
                  <c:pt idx="21">
                    <c:v>0.14000000000000001</c:v>
                  </c:pt>
                  <c:pt idx="31">
                    <c:v>0.15000000000000002</c:v>
                  </c:pt>
                  <c:pt idx="42">
                    <c:v>0.16</c:v>
                  </c:pt>
                  <c:pt idx="56">
                    <c:v>0.15000000000000002</c:v>
                  </c:pt>
                  <c:pt idx="71">
                    <c:v>0.13</c:v>
                  </c:pt>
                  <c:pt idx="95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" lastClr="1C1C1C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Arkusz1!$C$2:$C$119</c:f>
                <c:numCache>
                  <c:formatCode>General</c:formatCode>
                  <c:ptCount val="118"/>
                  <c:pt idx="7">
                    <c:v>2.8999999999999998E-3</c:v>
                  </c:pt>
                  <c:pt idx="21">
                    <c:v>7.6E-3</c:v>
                  </c:pt>
                  <c:pt idx="31">
                    <c:v>8.6999999999999994E-3</c:v>
                  </c:pt>
                  <c:pt idx="42">
                    <c:v>9.9999999999999985E-3</c:v>
                  </c:pt>
                  <c:pt idx="56">
                    <c:v>1.2E-2</c:v>
                  </c:pt>
                  <c:pt idx="71">
                    <c:v>1.3999999999999999E-2</c:v>
                  </c:pt>
                  <c:pt idx="95">
                    <c:v>2.4E-2</c:v>
                  </c:pt>
                </c:numCache>
              </c:numRef>
            </c:plus>
            <c:minus>
              <c:numRef>
                <c:f>Arkusz1!$C$2:$C$119</c:f>
                <c:numCache>
                  <c:formatCode>General</c:formatCode>
                  <c:ptCount val="118"/>
                  <c:pt idx="7">
                    <c:v>2.8999999999999998E-3</c:v>
                  </c:pt>
                  <c:pt idx="21">
                    <c:v>7.6E-3</c:v>
                  </c:pt>
                  <c:pt idx="31">
                    <c:v>8.6999999999999994E-3</c:v>
                  </c:pt>
                  <c:pt idx="42">
                    <c:v>9.9999999999999985E-3</c:v>
                  </c:pt>
                  <c:pt idx="56">
                    <c:v>1.2E-2</c:v>
                  </c:pt>
                  <c:pt idx="71">
                    <c:v>1.3999999999999999E-2</c:v>
                  </c:pt>
                  <c:pt idx="95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" lastClr="1C1C1C"/>
                </a:solidFill>
                <a:round/>
              </a:ln>
              <a:effectLst/>
            </c:spPr>
          </c:errBars>
          <c:xVal>
            <c:numRef>
              <c:f>Arkusz1!$A$2:$A$102</c:f>
              <c:numCache>
                <c:formatCode>0.00000</c:formatCode>
                <c:ptCount val="101"/>
                <c:pt idx="0" formatCode="0.00000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 formatCode="0.0000">
                  <c:v>0.2</c:v>
                </c:pt>
                <c:pt idx="5" formatCode="0.0000">
                  <c:v>0.3</c:v>
                </c:pt>
                <c:pt idx="6" formatCode="0.0000">
                  <c:v>0.4</c:v>
                </c:pt>
                <c:pt idx="7" formatCode="0.0000">
                  <c:v>0.5</c:v>
                </c:pt>
                <c:pt idx="8" formatCode="0.0000">
                  <c:v>0.6</c:v>
                </c:pt>
                <c:pt idx="9" formatCode="0.0000">
                  <c:v>0.7</c:v>
                </c:pt>
                <c:pt idx="10" formatCode="0.0000">
                  <c:v>0.8</c:v>
                </c:pt>
                <c:pt idx="11" formatCode="0.0000">
                  <c:v>0.9</c:v>
                </c:pt>
                <c:pt idx="12" formatCode="0.0000">
                  <c:v>1</c:v>
                </c:pt>
                <c:pt idx="13" formatCode="0.0000">
                  <c:v>1.05</c:v>
                </c:pt>
                <c:pt idx="14" formatCode="0.0000">
                  <c:v>1.1000000000000001</c:v>
                </c:pt>
                <c:pt idx="15" formatCode="0.0000">
                  <c:v>1.1499999999999999</c:v>
                </c:pt>
                <c:pt idx="16" formatCode="0.0000">
                  <c:v>1.2</c:v>
                </c:pt>
                <c:pt idx="17" formatCode="0.0000">
                  <c:v>1.22</c:v>
                </c:pt>
                <c:pt idx="18" formatCode="0.0000">
                  <c:v>1.24</c:v>
                </c:pt>
                <c:pt idx="19" formatCode="0.0000">
                  <c:v>1.26</c:v>
                </c:pt>
                <c:pt idx="20" formatCode="0.0000">
                  <c:v>1.28</c:v>
                </c:pt>
                <c:pt idx="21" formatCode="0.0000">
                  <c:v>1.3</c:v>
                </c:pt>
                <c:pt idx="22" formatCode="0.0000">
                  <c:v>1.32</c:v>
                </c:pt>
                <c:pt idx="23" formatCode="0.0000">
                  <c:v>1.34</c:v>
                </c:pt>
                <c:pt idx="24" formatCode="0.0000">
                  <c:v>1.36</c:v>
                </c:pt>
                <c:pt idx="25" formatCode="0.0000">
                  <c:v>1.38</c:v>
                </c:pt>
                <c:pt idx="26" formatCode="0.0000">
                  <c:v>1.4</c:v>
                </c:pt>
                <c:pt idx="27" formatCode="0.0000">
                  <c:v>1.42</c:v>
                </c:pt>
                <c:pt idx="28" formatCode="0.0000">
                  <c:v>1.44</c:v>
                </c:pt>
                <c:pt idx="29" formatCode="0.0000">
                  <c:v>1.46</c:v>
                </c:pt>
                <c:pt idx="30" formatCode="0.0000">
                  <c:v>1.48</c:v>
                </c:pt>
                <c:pt idx="31" formatCode="0.0000">
                  <c:v>1.5</c:v>
                </c:pt>
                <c:pt idx="32" formatCode="0.0000">
                  <c:v>1.52</c:v>
                </c:pt>
                <c:pt idx="33" formatCode="0.0000">
                  <c:v>1.54</c:v>
                </c:pt>
                <c:pt idx="34" formatCode="0.0000">
                  <c:v>1.56</c:v>
                </c:pt>
                <c:pt idx="35" formatCode="0.0000">
                  <c:v>1.58</c:v>
                </c:pt>
                <c:pt idx="36" formatCode="0.0000">
                  <c:v>1.6</c:v>
                </c:pt>
                <c:pt idx="37" formatCode="0.0000">
                  <c:v>1.62</c:v>
                </c:pt>
                <c:pt idx="38" formatCode="0.0000">
                  <c:v>1.64</c:v>
                </c:pt>
                <c:pt idx="39" formatCode="0.0000">
                  <c:v>1.66</c:v>
                </c:pt>
                <c:pt idx="40" formatCode="0.0000">
                  <c:v>1.68</c:v>
                </c:pt>
                <c:pt idx="41" formatCode="0.0000">
                  <c:v>1.7</c:v>
                </c:pt>
                <c:pt idx="42" formatCode="0.000">
                  <c:v>1.72</c:v>
                </c:pt>
                <c:pt idx="43" formatCode="0.000">
                  <c:v>1.74</c:v>
                </c:pt>
                <c:pt idx="44" formatCode="0.000">
                  <c:v>1.76</c:v>
                </c:pt>
                <c:pt idx="45" formatCode="0.000">
                  <c:v>1.78</c:v>
                </c:pt>
                <c:pt idx="46" formatCode="0.000">
                  <c:v>1.8</c:v>
                </c:pt>
                <c:pt idx="47" formatCode="0.000">
                  <c:v>1.82</c:v>
                </c:pt>
                <c:pt idx="48" formatCode="0.000">
                  <c:v>1.84</c:v>
                </c:pt>
                <c:pt idx="49" formatCode="0.000">
                  <c:v>1.86</c:v>
                </c:pt>
                <c:pt idx="50" formatCode="0.000">
                  <c:v>1.88</c:v>
                </c:pt>
                <c:pt idx="51" formatCode="0.000">
                  <c:v>1.9</c:v>
                </c:pt>
                <c:pt idx="52" formatCode="0.000">
                  <c:v>1.92</c:v>
                </c:pt>
                <c:pt idx="53" formatCode="0.000">
                  <c:v>1.94</c:v>
                </c:pt>
                <c:pt idx="54" formatCode="0.000">
                  <c:v>1.96</c:v>
                </c:pt>
                <c:pt idx="55" formatCode="0.000">
                  <c:v>1.98</c:v>
                </c:pt>
                <c:pt idx="56" formatCode="0.000">
                  <c:v>2</c:v>
                </c:pt>
                <c:pt idx="57" formatCode="0.000">
                  <c:v>2.02</c:v>
                </c:pt>
                <c:pt idx="58" formatCode="0.000">
                  <c:v>2.04</c:v>
                </c:pt>
                <c:pt idx="59" formatCode="0.000">
                  <c:v>2.06</c:v>
                </c:pt>
                <c:pt idx="60" formatCode="0.000">
                  <c:v>2.08</c:v>
                </c:pt>
                <c:pt idx="61" formatCode="0.000">
                  <c:v>2.1</c:v>
                </c:pt>
                <c:pt idx="62" formatCode="0.000">
                  <c:v>2.12</c:v>
                </c:pt>
                <c:pt idx="63" formatCode="0.000">
                  <c:v>2.14</c:v>
                </c:pt>
                <c:pt idx="64" formatCode="0.000">
                  <c:v>2.16</c:v>
                </c:pt>
                <c:pt idx="65" formatCode="0.000">
                  <c:v>2.1800000000000002</c:v>
                </c:pt>
                <c:pt idx="66" formatCode="0.000">
                  <c:v>2.2000000000000002</c:v>
                </c:pt>
                <c:pt idx="67" formatCode="0.000">
                  <c:v>2.2200000000000002</c:v>
                </c:pt>
                <c:pt idx="68" formatCode="0.000">
                  <c:v>2.2400000000000002</c:v>
                </c:pt>
                <c:pt idx="69" formatCode="0.000">
                  <c:v>2.2599999999999998</c:v>
                </c:pt>
                <c:pt idx="70" formatCode="0.000">
                  <c:v>2.2799999999999998</c:v>
                </c:pt>
                <c:pt idx="71" formatCode="0.000">
                  <c:v>2.2999999999999998</c:v>
                </c:pt>
                <c:pt idx="72" formatCode="0.000">
                  <c:v>2.35</c:v>
                </c:pt>
                <c:pt idx="73" formatCode="0.000">
                  <c:v>2.4</c:v>
                </c:pt>
                <c:pt idx="74" formatCode="0.000">
                  <c:v>2.4500000000000002</c:v>
                </c:pt>
                <c:pt idx="75" formatCode="0.000">
                  <c:v>2.5</c:v>
                </c:pt>
                <c:pt idx="76" formatCode="0.000">
                  <c:v>2.5499999999999998</c:v>
                </c:pt>
                <c:pt idx="77" formatCode="0.000">
                  <c:v>2.6</c:v>
                </c:pt>
                <c:pt idx="78" formatCode="0.000">
                  <c:v>2.65</c:v>
                </c:pt>
                <c:pt idx="79" formatCode="0.000">
                  <c:v>2.7</c:v>
                </c:pt>
                <c:pt idx="80" formatCode="0.000">
                  <c:v>2.75</c:v>
                </c:pt>
                <c:pt idx="81" formatCode="0.000">
                  <c:v>2.8</c:v>
                </c:pt>
                <c:pt idx="82" formatCode="0.000">
                  <c:v>2.85</c:v>
                </c:pt>
                <c:pt idx="83" formatCode="0.000">
                  <c:v>2.9</c:v>
                </c:pt>
                <c:pt idx="84" formatCode="0.000">
                  <c:v>2.95</c:v>
                </c:pt>
                <c:pt idx="85" formatCode="0.000">
                  <c:v>3</c:v>
                </c:pt>
                <c:pt idx="86" formatCode="0.000">
                  <c:v>3.1</c:v>
                </c:pt>
                <c:pt idx="87" formatCode="0.000">
                  <c:v>3.2</c:v>
                </c:pt>
                <c:pt idx="88" formatCode="0.000">
                  <c:v>3.3</c:v>
                </c:pt>
                <c:pt idx="89" formatCode="0.000">
                  <c:v>3.4</c:v>
                </c:pt>
                <c:pt idx="90" formatCode="0.000">
                  <c:v>3.5</c:v>
                </c:pt>
                <c:pt idx="91" formatCode="0.000">
                  <c:v>3.6</c:v>
                </c:pt>
                <c:pt idx="92" formatCode="0.000">
                  <c:v>3.7</c:v>
                </c:pt>
                <c:pt idx="93" formatCode="0.000">
                  <c:v>3.8</c:v>
                </c:pt>
                <c:pt idx="94" formatCode="0.000">
                  <c:v>3.9</c:v>
                </c:pt>
                <c:pt idx="95" formatCode="0.000">
                  <c:v>4</c:v>
                </c:pt>
                <c:pt idx="96" formatCode="0.000">
                  <c:v>4.2</c:v>
                </c:pt>
                <c:pt idx="97" formatCode="0.000">
                  <c:v>4.4000000000000004</c:v>
                </c:pt>
                <c:pt idx="98" formatCode="0.000">
                  <c:v>4.5999999999999996</c:v>
                </c:pt>
                <c:pt idx="99" formatCode="0.000">
                  <c:v>4.8</c:v>
                </c:pt>
                <c:pt idx="100" formatCode="0.000">
                  <c:v>5</c:v>
                </c:pt>
              </c:numCache>
            </c:numRef>
          </c:xVal>
          <c:yVal>
            <c:numRef>
              <c:f>Arkusz1!$D$2:$D$102</c:f>
              <c:numCache>
                <c:formatCode>0.00</c:formatCode>
                <c:ptCount val="101"/>
                <c:pt idx="0">
                  <c:v>0.05</c:v>
                </c:pt>
                <c:pt idx="1">
                  <c:v>0.15</c:v>
                </c:pt>
                <c:pt idx="2">
                  <c:v>0.35</c:v>
                </c:pt>
                <c:pt idx="3">
                  <c:v>0.65</c:v>
                </c:pt>
                <c:pt idx="4">
                  <c:v>0.95</c:v>
                </c:pt>
                <c:pt idx="5">
                  <c:v>1.47</c:v>
                </c:pt>
                <c:pt idx="6">
                  <c:v>2</c:v>
                </c:pt>
                <c:pt idx="7">
                  <c:v>2.5499999999999998</c:v>
                </c:pt>
                <c:pt idx="8">
                  <c:v>3.15</c:v>
                </c:pt>
                <c:pt idx="9">
                  <c:v>3.78</c:v>
                </c:pt>
                <c:pt idx="10">
                  <c:v>4.43</c:v>
                </c:pt>
                <c:pt idx="11">
                  <c:v>5.15</c:v>
                </c:pt>
                <c:pt idx="12">
                  <c:v>5.9</c:v>
                </c:pt>
                <c:pt idx="13">
                  <c:v>6.28</c:v>
                </c:pt>
                <c:pt idx="14">
                  <c:v>6.66</c:v>
                </c:pt>
                <c:pt idx="15">
                  <c:v>7.05</c:v>
                </c:pt>
                <c:pt idx="16">
                  <c:v>7.43</c:v>
                </c:pt>
                <c:pt idx="17">
                  <c:v>7.57</c:v>
                </c:pt>
                <c:pt idx="18">
                  <c:v>7.72</c:v>
                </c:pt>
                <c:pt idx="19">
                  <c:v>7.85</c:v>
                </c:pt>
                <c:pt idx="20">
                  <c:v>7.99</c:v>
                </c:pt>
                <c:pt idx="21">
                  <c:v>8.1300000000000008</c:v>
                </c:pt>
                <c:pt idx="22">
                  <c:v>8.26</c:v>
                </c:pt>
                <c:pt idx="23">
                  <c:v>8.3800000000000008</c:v>
                </c:pt>
                <c:pt idx="24">
                  <c:v>8.5</c:v>
                </c:pt>
                <c:pt idx="25">
                  <c:v>8.61</c:v>
                </c:pt>
                <c:pt idx="26">
                  <c:v>8.7200000000000006</c:v>
                </c:pt>
                <c:pt idx="27">
                  <c:v>8.82</c:v>
                </c:pt>
                <c:pt idx="28">
                  <c:v>8.9</c:v>
                </c:pt>
                <c:pt idx="29">
                  <c:v>8.99</c:v>
                </c:pt>
                <c:pt idx="30">
                  <c:v>9.08</c:v>
                </c:pt>
                <c:pt idx="31">
                  <c:v>9.14</c:v>
                </c:pt>
                <c:pt idx="32">
                  <c:v>9.2200000000000006</c:v>
                </c:pt>
                <c:pt idx="33">
                  <c:v>9.26</c:v>
                </c:pt>
                <c:pt idx="34">
                  <c:v>9.31</c:v>
                </c:pt>
                <c:pt idx="35">
                  <c:v>9.35</c:v>
                </c:pt>
                <c:pt idx="36">
                  <c:v>9.3800000000000008</c:v>
                </c:pt>
                <c:pt idx="37">
                  <c:v>9.41</c:v>
                </c:pt>
                <c:pt idx="38">
                  <c:v>9.43</c:v>
                </c:pt>
                <c:pt idx="39">
                  <c:v>9.44</c:v>
                </c:pt>
                <c:pt idx="40">
                  <c:v>9.44</c:v>
                </c:pt>
                <c:pt idx="41">
                  <c:v>9.43</c:v>
                </c:pt>
                <c:pt idx="42">
                  <c:v>9.42</c:v>
                </c:pt>
                <c:pt idx="43">
                  <c:v>9.41</c:v>
                </c:pt>
                <c:pt idx="44">
                  <c:v>9.3699999999999992</c:v>
                </c:pt>
                <c:pt idx="45">
                  <c:v>9.34</c:v>
                </c:pt>
                <c:pt idx="46">
                  <c:v>9.32</c:v>
                </c:pt>
                <c:pt idx="47">
                  <c:v>9.27</c:v>
                </c:pt>
                <c:pt idx="48">
                  <c:v>9.24</c:v>
                </c:pt>
                <c:pt idx="49">
                  <c:v>9.19</c:v>
                </c:pt>
                <c:pt idx="50">
                  <c:v>9.1300000000000008</c:v>
                </c:pt>
                <c:pt idx="51">
                  <c:v>9.08</c:v>
                </c:pt>
                <c:pt idx="52">
                  <c:v>9.01</c:v>
                </c:pt>
                <c:pt idx="53">
                  <c:v>8.9600000000000009</c:v>
                </c:pt>
                <c:pt idx="54">
                  <c:v>8.8800000000000008</c:v>
                </c:pt>
                <c:pt idx="55">
                  <c:v>8.83</c:v>
                </c:pt>
                <c:pt idx="56">
                  <c:v>8.76</c:v>
                </c:pt>
                <c:pt idx="57">
                  <c:v>8.67</c:v>
                </c:pt>
                <c:pt idx="58">
                  <c:v>8.6199999999999992</c:v>
                </c:pt>
                <c:pt idx="59">
                  <c:v>8.5500000000000007</c:v>
                </c:pt>
                <c:pt idx="60">
                  <c:v>8.4700000000000006</c:v>
                </c:pt>
                <c:pt idx="61">
                  <c:v>8.4</c:v>
                </c:pt>
                <c:pt idx="62">
                  <c:v>8.32</c:v>
                </c:pt>
                <c:pt idx="63">
                  <c:v>8.25</c:v>
                </c:pt>
                <c:pt idx="64">
                  <c:v>8.16</c:v>
                </c:pt>
                <c:pt idx="65">
                  <c:v>8.11</c:v>
                </c:pt>
                <c:pt idx="66">
                  <c:v>7.99</c:v>
                </c:pt>
                <c:pt idx="67">
                  <c:v>7.94</c:v>
                </c:pt>
                <c:pt idx="68">
                  <c:v>7.86</c:v>
                </c:pt>
                <c:pt idx="69">
                  <c:v>7.78</c:v>
                </c:pt>
                <c:pt idx="70">
                  <c:v>7.71</c:v>
                </c:pt>
                <c:pt idx="71">
                  <c:v>7.64</c:v>
                </c:pt>
                <c:pt idx="72">
                  <c:v>7.45</c:v>
                </c:pt>
                <c:pt idx="73">
                  <c:v>7.27</c:v>
                </c:pt>
                <c:pt idx="74">
                  <c:v>7.11</c:v>
                </c:pt>
                <c:pt idx="75">
                  <c:v>6.91</c:v>
                </c:pt>
                <c:pt idx="76">
                  <c:v>6.75</c:v>
                </c:pt>
                <c:pt idx="77">
                  <c:v>6.58</c:v>
                </c:pt>
                <c:pt idx="78">
                  <c:v>6.43</c:v>
                </c:pt>
                <c:pt idx="79">
                  <c:v>6.28</c:v>
                </c:pt>
                <c:pt idx="80">
                  <c:v>6.13</c:v>
                </c:pt>
                <c:pt idx="81">
                  <c:v>5.99</c:v>
                </c:pt>
                <c:pt idx="82">
                  <c:v>5.85</c:v>
                </c:pt>
                <c:pt idx="83">
                  <c:v>5.73</c:v>
                </c:pt>
                <c:pt idx="84">
                  <c:v>5.6</c:v>
                </c:pt>
                <c:pt idx="85">
                  <c:v>5.46</c:v>
                </c:pt>
                <c:pt idx="86">
                  <c:v>5.26</c:v>
                </c:pt>
                <c:pt idx="87">
                  <c:v>5.03</c:v>
                </c:pt>
                <c:pt idx="88">
                  <c:v>4.8499999999999996</c:v>
                </c:pt>
                <c:pt idx="89">
                  <c:v>4.66</c:v>
                </c:pt>
                <c:pt idx="90">
                  <c:v>4.47</c:v>
                </c:pt>
                <c:pt idx="91">
                  <c:v>4.34</c:v>
                </c:pt>
                <c:pt idx="92">
                  <c:v>4.16</c:v>
                </c:pt>
                <c:pt idx="93">
                  <c:v>4.04</c:v>
                </c:pt>
                <c:pt idx="94">
                  <c:v>3.88</c:v>
                </c:pt>
                <c:pt idx="95">
                  <c:v>3.76</c:v>
                </c:pt>
                <c:pt idx="96">
                  <c:v>3.53</c:v>
                </c:pt>
                <c:pt idx="97">
                  <c:v>3.33</c:v>
                </c:pt>
                <c:pt idx="98">
                  <c:v>3.15</c:v>
                </c:pt>
                <c:pt idx="99">
                  <c:v>2.95</c:v>
                </c:pt>
                <c:pt idx="100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4-4BD6-9136-CFDA009AB4BF}"/>
            </c:ext>
          </c:extLst>
        </c:ser>
        <c:ser>
          <c:idx val="1"/>
          <c:order val="1"/>
          <c:tx>
            <c:v>częstotliwość rezonansowa</c:v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165-4829-9508-DE9B43C2A279}"/>
              </c:ext>
            </c:extLst>
          </c:dPt>
          <c:xVal>
            <c:numRef>
              <c:f>(Arkusz1!$A$2,Arkusz1!$H$3)</c:f>
              <c:numCache>
                <c:formatCode>General</c:formatCode>
                <c:ptCount val="2"/>
                <c:pt idx="0" formatCode="0.000000">
                  <c:v>1E-3</c:v>
                </c:pt>
                <c:pt idx="1">
                  <c:v>1.67</c:v>
                </c:pt>
              </c:numCache>
            </c:numRef>
          </c:xVal>
          <c:yVal>
            <c:numRef>
              <c:f>(Arkusz1!$H$4,Arkusz1!$H$4)</c:f>
              <c:numCache>
                <c:formatCode>General</c:formatCode>
                <c:ptCount val="2"/>
                <c:pt idx="0">
                  <c:v>9.44</c:v>
                </c:pt>
                <c:pt idx="1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5-4829-9508-DE9B43C2A279}"/>
            </c:ext>
          </c:extLst>
        </c:ser>
        <c:ser>
          <c:idx val="2"/>
          <c:order val="2"/>
          <c:tx>
            <c:v>delta(f)</c:v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165-4829-9508-DE9B43C2A279}"/>
              </c:ext>
            </c:extLst>
          </c:dPt>
          <c:xVal>
            <c:numRef>
              <c:f>(Arkusz1!$A$2,Arkusz1!$H$15,Arkusz1!$H$16)</c:f>
              <c:numCache>
                <c:formatCode>General</c:formatCode>
                <c:ptCount val="3"/>
                <c:pt idx="0" formatCode="0.000000">
                  <c:v>1E-3</c:v>
                </c:pt>
                <c:pt idx="1">
                  <c:v>1.1000000000000001</c:v>
                </c:pt>
                <c:pt idx="2" formatCode="0.000000">
                  <c:v>2.5720329369408801</c:v>
                </c:pt>
              </c:numCache>
            </c:numRef>
          </c:xVal>
          <c:yVal>
            <c:numRef>
              <c:f>(Arkusz1!$H$14,Arkusz1!$H$14,Arkusz1!$H$14)</c:f>
              <c:numCache>
                <c:formatCode>General</c:formatCode>
                <c:ptCount val="3"/>
                <c:pt idx="0">
                  <c:v>6.6750880144010081</c:v>
                </c:pt>
                <c:pt idx="1">
                  <c:v>6.6750880144010081</c:v>
                </c:pt>
                <c:pt idx="2">
                  <c:v>6.6750880144010081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65-4829-9508-DE9B43C2A279}"/>
            </c:ext>
          </c:extLst>
        </c:ser>
        <c:ser>
          <c:idx val="3"/>
          <c:order val="3"/>
          <c:tx>
            <c:v>fr</c:v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165-4829-9508-DE9B43C2A279}"/>
              </c:ext>
            </c:extLst>
          </c:dPt>
          <c:xVal>
            <c:numRef>
              <c:f>(Arkusz1!$H$3,Arkusz1!$H$3)</c:f>
              <c:numCache>
                <c:formatCode>General</c:formatCode>
                <c:ptCount val="2"/>
                <c:pt idx="0">
                  <c:v>1.67</c:v>
                </c:pt>
                <c:pt idx="1">
                  <c:v>1.67</c:v>
                </c:pt>
              </c:numCache>
            </c:numRef>
          </c:xVal>
          <c:yVal>
            <c:numRef>
              <c:f>(Arkusz1!$E$2,Arkusz1!$H$4)</c:f>
              <c:numCache>
                <c:formatCode>General</c:formatCode>
                <c:ptCount val="2"/>
                <c:pt idx="0" formatCode="0.00">
                  <c:v>0.02</c:v>
                </c:pt>
                <c:pt idx="1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65-4829-9508-DE9B43C2A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79872"/>
        <c:axId val="839672288"/>
      </c:scatterChart>
      <c:valAx>
        <c:axId val="8408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f [kHz]</a:t>
                </a:r>
                <a:endParaRPr lang="pl-PL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9672288"/>
        <c:crosses val="autoZero"/>
        <c:crossBetween val="midCat"/>
      </c:valAx>
      <c:valAx>
        <c:axId val="8396722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0879872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9524</xdr:rowOff>
    </xdr:from>
    <xdr:to>
      <xdr:col>29</xdr:col>
      <xdr:colOff>133350</xdr:colOff>
      <xdr:row>56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F29908-00ED-48FE-A739-AA71AEEFD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29</xdr:col>
      <xdr:colOff>133350</xdr:colOff>
      <xdr:row>27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7A85886-40B5-4D42-8AB2-2CC2EB3C6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0.07784</cdr:x>
      <cdr:y>0.35522</cdr:y>
    </cdr:from>
    <cdr:to>
      <cdr:x>0.09427</cdr:x>
      <cdr:y>0.39234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D8A6068C-5E05-480B-989C-024BE513AE0E}"/>
            </a:ext>
          </a:extLst>
        </cdr:cNvPr>
        <cdr:cNvCxnSpPr/>
      </cdr:nvCxnSpPr>
      <cdr:spPr>
        <a:xfrm xmlns:a="http://schemas.openxmlformats.org/drawingml/2006/main">
          <a:off x="723711" y="1789866"/>
          <a:ext cx="152723" cy="1870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0.07716</cdr:x>
      <cdr:y>0.13502</cdr:y>
    </cdr:from>
    <cdr:to>
      <cdr:x>0.09359</cdr:x>
      <cdr:y>0.17214</cdr:y>
    </cdr:to>
    <cdr:cxnSp macro="">
      <cdr:nvCxnSpPr>
        <cdr:cNvPr id="5" name="Łącznik prosty 4">
          <a:extLst xmlns:a="http://schemas.openxmlformats.org/drawingml/2006/main">
            <a:ext uri="{FF2B5EF4-FFF2-40B4-BE49-F238E27FC236}">
              <a16:creationId xmlns:a16="http://schemas.microsoft.com/office/drawing/2014/main" id="{CDC6A661-6E9A-4CF4-8150-9CAB075C6A84}"/>
            </a:ext>
          </a:extLst>
        </cdr:cNvPr>
        <cdr:cNvCxnSpPr/>
      </cdr:nvCxnSpPr>
      <cdr:spPr>
        <a:xfrm xmlns:a="http://schemas.openxmlformats.org/drawingml/2006/main">
          <a:off x="717348" y="680343"/>
          <a:ext cx="152723" cy="1870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0.24306</cdr:x>
      <cdr:y>0.35653</cdr:y>
    </cdr:from>
    <cdr:to>
      <cdr:x>0.46209</cdr:x>
      <cdr:y>0.40807</cdr:y>
    </cdr:to>
    <cdr:sp macro="" textlink="">
      <cdr:nvSpPr>
        <cdr:cNvPr id="6" name="Nawias klamrowy zamykający 5">
          <a:extLst xmlns:a="http://schemas.openxmlformats.org/drawingml/2006/main">
            <a:ext uri="{FF2B5EF4-FFF2-40B4-BE49-F238E27FC236}">
              <a16:creationId xmlns:a16="http://schemas.microsoft.com/office/drawing/2014/main" id="{9ACFF0C2-ED71-4FCF-A031-B34D791BF2B8}"/>
            </a:ext>
          </a:extLst>
        </cdr:cNvPr>
        <cdr:cNvSpPr/>
      </cdr:nvSpPr>
      <cdr:spPr>
        <a:xfrm xmlns:a="http://schemas.openxmlformats.org/drawingml/2006/main" rot="5400000">
          <a:off x="3148049" y="908111"/>
          <a:ext cx="259730" cy="2036379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0.09016</cdr:x>
      <cdr:y>0.36347</cdr:y>
    </cdr:from>
    <cdr:to>
      <cdr:x>0.15587</cdr:x>
      <cdr:y>0.46656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pole tekstowe 6">
              <a:extLst xmlns:a="http://schemas.openxmlformats.org/drawingml/2006/main">
                <a:ext uri="{FF2B5EF4-FFF2-40B4-BE49-F238E27FC236}">
                  <a16:creationId xmlns:a16="http://schemas.microsoft.com/office/drawing/2014/main" id="{071B0FD6-1338-46F3-A76A-B6E81A5766BD}"/>
                </a:ext>
              </a:extLst>
            </cdr:cNvPr>
            <cdr:cNvSpPr txBox="1"/>
          </cdr:nvSpPr>
          <cdr:spPr>
            <a:xfrm xmlns:a="http://schemas.openxmlformats.org/drawingml/2006/main">
              <a:off x="838254" y="1831422"/>
              <a:ext cx="610894" cy="51945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pl-PL" sz="14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400" b="1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400" b="1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𝑰</m:t>
                            </m:r>
                          </m:e>
                          <m:sub>
                            <m:r>
                              <a:rPr lang="pl-PL" sz="1400" b="1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𝒓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l-PL" sz="1400" b="1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l-PL" sz="1400" b="1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l-PL" sz="1400" b="1">
                <a:solidFill>
                  <a:schemeClr val="accent2"/>
                </a:solidFill>
              </a:endParaRPr>
            </a:p>
          </cdr:txBody>
        </cdr:sp>
      </mc:Choice>
      <mc:Fallback xmlns="">
        <cdr:sp macro="" textlink="">
          <cdr:nvSpPr>
            <cdr:cNvPr id="7" name="pole tekstowe 6">
              <a:extLst xmlns:a="http://schemas.openxmlformats.org/drawingml/2006/main">
                <a:ext uri="{FF2B5EF4-FFF2-40B4-BE49-F238E27FC236}">
                  <a16:creationId xmlns:a16="http://schemas.microsoft.com/office/drawing/2014/main" id="{071B0FD6-1338-46F3-A76A-B6E81A5766BD}"/>
                </a:ext>
              </a:extLst>
            </cdr:cNvPr>
            <cdr:cNvSpPr txBox="1"/>
          </cdr:nvSpPr>
          <cdr:spPr>
            <a:xfrm xmlns:a="http://schemas.openxmlformats.org/drawingml/2006/main">
              <a:off x="838254" y="1831422"/>
              <a:ext cx="610894" cy="51945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pl-PL" sz="14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𝑰_𝒓⁄√𝟐</a:t>
              </a:r>
              <a:endParaRPr lang="pl-PL" sz="1400" b="1">
                <a:solidFill>
                  <a:schemeClr val="accent2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0.08537</cdr:x>
      <cdr:y>0.15564</cdr:y>
    </cdr:from>
    <cdr:to>
      <cdr:x>0.12302</cdr:x>
      <cdr:y>0.24568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EF9FB79F-8B6E-462C-8C77-407C29A0139E}"/>
                </a:ext>
              </a:extLst>
            </cdr:cNvPr>
            <cdr:cNvSpPr txBox="1"/>
          </cdr:nvSpPr>
          <cdr:spPr>
            <a:xfrm xmlns:a="http://schemas.openxmlformats.org/drawingml/2006/main">
              <a:off x="793709" y="784234"/>
              <a:ext cx="349992" cy="4536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𝑰</m:t>
                        </m:r>
                      </m:e>
                      <m:sub>
                        <m: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</m:t>
                        </m:r>
                      </m:sub>
                    </m:sSub>
                  </m:oMath>
                </m:oMathPara>
              </a14:m>
              <a:endParaRPr lang="pl-PL" sz="1200" b="1">
                <a:solidFill>
                  <a:schemeClr val="accent2"/>
                </a:solidFill>
              </a:endParaRPr>
            </a:p>
          </cdr:txBody>
        </cdr:sp>
      </mc:Choice>
      <mc:Fallback xmlns="">
        <cdr:sp macro="" textlink="">
          <cdr:nvSpPr>
            <cdr:cNvPr id="8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EF9FB79F-8B6E-462C-8C77-407C29A0139E}"/>
                </a:ext>
              </a:extLst>
            </cdr:cNvPr>
            <cdr:cNvSpPr txBox="1"/>
          </cdr:nvSpPr>
          <cdr:spPr>
            <a:xfrm xmlns:a="http://schemas.openxmlformats.org/drawingml/2006/main">
              <a:off x="793709" y="784234"/>
              <a:ext cx="349992" cy="4536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l-PL" sz="1400" b="1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𝑰_</a:t>
              </a:r>
              <a:r>
                <a:rPr lang="pl-PL" sz="1400" b="1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endParaRPr lang="pl-PL" sz="1200" b="1">
                <a:solidFill>
                  <a:schemeClr val="accent2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0.3108</cdr:x>
      <cdr:y>0.87269</cdr:y>
    </cdr:from>
    <cdr:to>
      <cdr:x>0.34844</cdr:x>
      <cdr:y>0.96273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0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EFD90FE2-AA33-4B55-B34F-C043EBA27469}"/>
                </a:ext>
              </a:extLst>
            </cdr:cNvPr>
            <cdr:cNvSpPr txBox="1"/>
          </cdr:nvSpPr>
          <cdr:spPr>
            <a:xfrm xmlns:a="http://schemas.openxmlformats.org/drawingml/2006/main">
              <a:off x="2883368" y="4397254"/>
              <a:ext cx="349250" cy="4536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pl-PL" sz="1400" b="1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𝒓</m:t>
                        </m:r>
                      </m:sub>
                    </m:sSub>
                  </m:oMath>
                </m:oMathPara>
              </a14:m>
              <a:endParaRPr lang="pl-PL" sz="1200" b="1">
                <a:solidFill>
                  <a:schemeClr val="accent2"/>
                </a:solidFill>
              </a:endParaRPr>
            </a:p>
          </cdr:txBody>
        </cdr:sp>
      </mc:Choice>
      <mc:Fallback xmlns="">
        <cdr:sp macro="" textlink="">
          <cdr:nvSpPr>
            <cdr:cNvPr id="10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EFD90FE2-AA33-4B55-B34F-C043EBA27469}"/>
                </a:ext>
              </a:extLst>
            </cdr:cNvPr>
            <cdr:cNvSpPr txBox="1"/>
          </cdr:nvSpPr>
          <cdr:spPr>
            <a:xfrm xmlns:a="http://schemas.openxmlformats.org/drawingml/2006/main">
              <a:off x="2883368" y="4397254"/>
              <a:ext cx="349250" cy="4536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l-PL" sz="1400" b="1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𝒇_𝒓</a:t>
              </a:r>
              <a:endParaRPr lang="pl-PL" sz="1200" b="1">
                <a:solidFill>
                  <a:schemeClr val="accent2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0.3371</cdr:x>
      <cdr:y>0.4067</cdr:y>
    </cdr:from>
    <cdr:to>
      <cdr:x>0.37474</cdr:x>
      <cdr:y>0.49673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1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241AA76B-55D2-45BF-91FD-395E852A2945}"/>
                </a:ext>
              </a:extLst>
            </cdr:cNvPr>
            <cdr:cNvSpPr txBox="1"/>
          </cdr:nvSpPr>
          <cdr:spPr>
            <a:xfrm xmlns:a="http://schemas.openxmlformats.org/drawingml/2006/main">
              <a:off x="3127375" y="2049237"/>
              <a:ext cx="349250" cy="4536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1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l-PL" sz="1400" b="1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pl-PL" sz="1200" b="1">
                <a:solidFill>
                  <a:schemeClr val="accent2"/>
                </a:solidFill>
              </a:endParaRPr>
            </a:p>
          </cdr:txBody>
        </cdr:sp>
      </mc:Choice>
      <mc:Fallback xmlns="">
        <cdr:sp macro="" textlink="">
          <cdr:nvSpPr>
            <cdr:cNvPr id="11" name="pole tekstowe 1">
              <a:extLst xmlns:a="http://schemas.openxmlformats.org/drawingml/2006/main">
                <a:ext uri="{FF2B5EF4-FFF2-40B4-BE49-F238E27FC236}">
                  <a16:creationId xmlns:a16="http://schemas.microsoft.com/office/drawing/2014/main" id="{241AA76B-55D2-45BF-91FD-395E852A2945}"/>
                </a:ext>
              </a:extLst>
            </cdr:cNvPr>
            <cdr:cNvSpPr txBox="1"/>
          </cdr:nvSpPr>
          <cdr:spPr>
            <a:xfrm xmlns:a="http://schemas.openxmlformats.org/drawingml/2006/main">
              <a:off x="3127375" y="2049237"/>
              <a:ext cx="349250" cy="4536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l-PL" sz="1400" b="1" i="0">
                  <a:solidFill>
                    <a:schemeClr val="accent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∆𝒇</a:t>
              </a:r>
              <a:endParaRPr lang="pl-PL" sz="1200" b="1">
                <a:solidFill>
                  <a:schemeClr val="accent2"/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A8A8A8"/>
      </a:dk1>
      <a:lt1>
        <a:sysClr val="window" lastClr="1C1C1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A8A8A8"/>
    </a:dk1>
    <a:lt1>
      <a:sysClr val="window" lastClr="1C1C1C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A8A8A8"/>
    </a:dk1>
    <a:lt1>
      <a:sysClr val="window" lastClr="1C1C1C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3CC7-BCF4-4595-857E-26120FA3F0EC}">
  <dimension ref="A1:M119"/>
  <sheetViews>
    <sheetView tabSelected="1" zoomScaleNormal="100" workbookViewId="0">
      <selection activeCell="I21" sqref="I21"/>
    </sheetView>
  </sheetViews>
  <sheetFormatPr defaultRowHeight="15" x14ac:dyDescent="0.25"/>
  <cols>
    <col min="1" max="1" width="9.5703125" bestFit="1" customWidth="1"/>
    <col min="2" max="3" width="9.5703125" customWidth="1"/>
    <col min="7" max="7" width="13.42578125" bestFit="1" customWidth="1"/>
    <col min="8" max="8" width="15.7109375" bestFit="1" customWidth="1"/>
    <col min="9" max="9" width="16.42578125" bestFit="1" customWidth="1"/>
    <col min="10" max="10" width="15.7109375" bestFit="1" customWidth="1"/>
    <col min="13" max="13" width="13.85546875" customWidth="1"/>
  </cols>
  <sheetData>
    <row r="1" spans="1:13" x14ac:dyDescent="0.25">
      <c r="A1" t="s">
        <v>9</v>
      </c>
      <c r="B1" t="s">
        <v>12</v>
      </c>
      <c r="D1" t="s">
        <v>10</v>
      </c>
      <c r="E1" t="s">
        <v>11</v>
      </c>
      <c r="H1" t="s">
        <v>13</v>
      </c>
      <c r="I1" t="s">
        <v>22</v>
      </c>
      <c r="J1" t="s">
        <v>6</v>
      </c>
      <c r="K1" t="s">
        <v>14</v>
      </c>
      <c r="L1" t="s">
        <v>15</v>
      </c>
      <c r="M1" t="s">
        <v>23</v>
      </c>
    </row>
    <row r="2" spans="1:13" x14ac:dyDescent="0.25">
      <c r="A2" s="5">
        <v>1E-3</v>
      </c>
      <c r="B2" s="5">
        <f>ROUNDUP((0.01*A2+1*10^(-6))/SQRT(3),6)</f>
        <v>6.9999999999999999E-6</v>
      </c>
      <c r="C2" s="5"/>
      <c r="D2" s="1">
        <v>0.05</v>
      </c>
      <c r="E2" s="1">
        <f>ROUNDUP((0.025*D2+0.03)/SQRT(3),2)</f>
        <v>0.02</v>
      </c>
      <c r="G2" t="s">
        <v>0</v>
      </c>
      <c r="H2">
        <v>3</v>
      </c>
      <c r="I2">
        <v>0</v>
      </c>
      <c r="J2">
        <f>ROUNDUP((20/2^14)/SQRT(3), 2)</f>
        <v>0.01</v>
      </c>
      <c r="K2">
        <f>H2*10^I2</f>
        <v>3</v>
      </c>
      <c r="L2">
        <f>J2*10^I2</f>
        <v>0.01</v>
      </c>
      <c r="M2">
        <v>3</v>
      </c>
    </row>
    <row r="3" spans="1:13" x14ac:dyDescent="0.25">
      <c r="A3" s="4">
        <v>0.05</v>
      </c>
      <c r="B3" s="4">
        <f t="shared" ref="B3" si="0">ROUNDUP((0.01*A3+1*10^(-6))/SQRT(3),6)</f>
        <v>2.9E-4</v>
      </c>
      <c r="C3" s="4"/>
      <c r="D3" s="1">
        <v>0.15</v>
      </c>
      <c r="E3" s="1">
        <f t="shared" ref="E3:E66" si="1">ROUNDUP((0.025*D3+0.03)/SQRT(3),2)</f>
        <v>0.02</v>
      </c>
      <c r="G3" t="s">
        <v>2</v>
      </c>
      <c r="H3">
        <v>1.67</v>
      </c>
      <c r="I3">
        <v>3</v>
      </c>
      <c r="J3">
        <f>ROUNDUP((0.01*H3+1*10^(-6))/SQRT(3),4)</f>
        <v>9.6999999999999986E-3</v>
      </c>
      <c r="K3">
        <f>H3*10^I3</f>
        <v>1670</v>
      </c>
      <c r="L3">
        <f t="shared" ref="L3:L6" si="2">J3*10^I3</f>
        <v>9.6999999999999993</v>
      </c>
      <c r="M3">
        <v>6</v>
      </c>
    </row>
    <row r="4" spans="1:13" x14ac:dyDescent="0.25">
      <c r="A4" s="4">
        <v>0.1</v>
      </c>
      <c r="B4" s="4">
        <f>ROUNDUP((0.01*A4+1*10^(-6))/SQRT(3),5)</f>
        <v>5.8E-4</v>
      </c>
      <c r="C4" s="4"/>
      <c r="D4" s="1">
        <v>0.35</v>
      </c>
      <c r="E4" s="1">
        <f t="shared" si="1"/>
        <v>0.03</v>
      </c>
      <c r="G4" t="s">
        <v>3</v>
      </c>
      <c r="H4">
        <v>9.44</v>
      </c>
      <c r="I4">
        <v>-3</v>
      </c>
      <c r="J4" s="1">
        <f>ROUNDUP((0.025*H4+0.03)/SQRT(3),2)</f>
        <v>0.16</v>
      </c>
      <c r="K4">
        <f>H4*10^I4</f>
        <v>9.4400000000000005E-3</v>
      </c>
      <c r="L4">
        <f>J4*10^I4</f>
        <v>1.6000000000000001E-4</v>
      </c>
    </row>
    <row r="5" spans="1:13" x14ac:dyDescent="0.25">
      <c r="A5" s="4">
        <v>0.15</v>
      </c>
      <c r="B5" s="4">
        <f>ROUNDUP((0.01*A5+1*10^(-6))/SQRT(3),5)</f>
        <v>8.7000000000000001E-4</v>
      </c>
      <c r="C5" s="4"/>
      <c r="D5" s="1">
        <v>0.65</v>
      </c>
      <c r="E5" s="1">
        <f t="shared" si="1"/>
        <v>0.03</v>
      </c>
      <c r="G5" t="s">
        <v>1</v>
      </c>
      <c r="H5">
        <v>3.56</v>
      </c>
      <c r="I5">
        <v>0</v>
      </c>
      <c r="J5" s="1">
        <f>ROUNDUP((0.01*H5+0.05)/SQRT(3),2)</f>
        <v>0.05</v>
      </c>
      <c r="K5">
        <f>H5*10^I5</f>
        <v>3.56</v>
      </c>
      <c r="L5">
        <f t="shared" si="2"/>
        <v>0.05</v>
      </c>
    </row>
    <row r="6" spans="1:13" x14ac:dyDescent="0.25">
      <c r="A6" s="3">
        <v>0.2</v>
      </c>
      <c r="B6" s="3">
        <f>ROUNDUP((0.01*A6+1*10^(-6))/SQRT(3),4)</f>
        <v>1.2000000000000001E-3</v>
      </c>
      <c r="C6" s="3"/>
      <c r="D6" s="1">
        <v>0.95</v>
      </c>
      <c r="E6" s="1">
        <f t="shared" si="1"/>
        <v>0.04</v>
      </c>
      <c r="G6" t="s">
        <v>5</v>
      </c>
      <c r="H6">
        <v>33</v>
      </c>
      <c r="I6">
        <v>-3</v>
      </c>
      <c r="J6" s="8">
        <f>ROUNDUP(0.1*H6/SQRT(3),1)</f>
        <v>2</v>
      </c>
      <c r="K6">
        <f>H6*10^I6</f>
        <v>3.3000000000000002E-2</v>
      </c>
      <c r="L6">
        <f t="shared" si="2"/>
        <v>2E-3</v>
      </c>
    </row>
    <row r="7" spans="1:13" x14ac:dyDescent="0.25">
      <c r="A7" s="3">
        <v>0.3</v>
      </c>
      <c r="B7" s="3">
        <f t="shared" ref="B7:B43" si="3">ROUNDUP((0.01*A7+1*10^(-6))/SQRT(3),4)</f>
        <v>1.8E-3</v>
      </c>
      <c r="C7" s="3"/>
      <c r="D7" s="1">
        <v>1.47</v>
      </c>
      <c r="E7" s="1">
        <f t="shared" si="1"/>
        <v>0.04</v>
      </c>
    </row>
    <row r="8" spans="1:13" x14ac:dyDescent="0.25">
      <c r="A8" s="3">
        <v>0.4</v>
      </c>
      <c r="B8" s="3">
        <f t="shared" si="3"/>
        <v>2.3999999999999998E-3</v>
      </c>
      <c r="C8" s="3"/>
      <c r="D8" s="1">
        <v>2</v>
      </c>
      <c r="E8" s="1">
        <f t="shared" si="1"/>
        <v>0.05</v>
      </c>
      <c r="G8" t="s">
        <v>4</v>
      </c>
      <c r="H8" s="6">
        <f>1/((2*PI()*K3)^2*K6)</f>
        <v>2.7522848598485603E-7</v>
      </c>
      <c r="I8">
        <v>0</v>
      </c>
      <c r="J8" s="6">
        <f>(1/(2*PI()^2))*SQRT((L6/(2*K3^2*K6^2))^2+(L3/(K3^3*K6))^2)</f>
        <v>1.6984170900055069E-8</v>
      </c>
    </row>
    <row r="9" spans="1:13" x14ac:dyDescent="0.25">
      <c r="A9" s="3">
        <v>0.5</v>
      </c>
      <c r="B9" s="3">
        <f t="shared" si="3"/>
        <v>2.8999999999999998E-3</v>
      </c>
      <c r="C9" s="3">
        <f>B9</f>
        <v>2.8999999999999998E-3</v>
      </c>
      <c r="D9" s="1">
        <v>2.5499999999999998</v>
      </c>
      <c r="E9" s="1">
        <f t="shared" si="1"/>
        <v>6.0000000000000005E-2</v>
      </c>
      <c r="F9" s="1">
        <f>E9</f>
        <v>6.0000000000000005E-2</v>
      </c>
      <c r="G9" t="s">
        <v>8</v>
      </c>
      <c r="H9">
        <f>H8*10^(-I9)</f>
        <v>275.22848598485604</v>
      </c>
      <c r="I9">
        <v>-9</v>
      </c>
      <c r="J9">
        <f>J8*10^(-I9)</f>
        <v>16.984170900055069</v>
      </c>
    </row>
    <row r="10" spans="1:13" x14ac:dyDescent="0.25">
      <c r="A10" s="3">
        <v>0.6</v>
      </c>
      <c r="B10" s="3">
        <f t="shared" si="3"/>
        <v>3.4999999999999996E-3</v>
      </c>
      <c r="C10" s="3"/>
      <c r="D10" s="1">
        <v>3.15</v>
      </c>
      <c r="E10" s="1">
        <f t="shared" si="1"/>
        <v>6.9999999999999993E-2</v>
      </c>
      <c r="G10" t="s">
        <v>21</v>
      </c>
      <c r="H10">
        <f>H5/H2</f>
        <v>1.1866666666666668</v>
      </c>
      <c r="I10">
        <v>0</v>
      </c>
      <c r="J10">
        <f>SQRT((L5/K2)^2+((K5/K2^2)*L2)^2)</f>
        <v>1.7129629229229226E-2</v>
      </c>
    </row>
    <row r="11" spans="1:13" x14ac:dyDescent="0.25">
      <c r="A11" s="3">
        <v>0.7</v>
      </c>
      <c r="B11" s="3">
        <f t="shared" si="3"/>
        <v>4.1000000000000003E-3</v>
      </c>
      <c r="C11" s="3"/>
      <c r="D11" s="1">
        <v>3.78</v>
      </c>
      <c r="E11" s="1">
        <f t="shared" si="1"/>
        <v>0.08</v>
      </c>
    </row>
    <row r="12" spans="1:13" x14ac:dyDescent="0.25">
      <c r="A12" s="3">
        <v>0.8</v>
      </c>
      <c r="B12" s="3">
        <f t="shared" si="3"/>
        <v>4.7000000000000002E-3</v>
      </c>
      <c r="C12" s="3"/>
      <c r="D12" s="1">
        <v>4.43</v>
      </c>
      <c r="E12" s="1">
        <f t="shared" si="1"/>
        <v>0.09</v>
      </c>
    </row>
    <row r="13" spans="1:13" x14ac:dyDescent="0.25">
      <c r="A13" s="3">
        <v>0.9</v>
      </c>
      <c r="B13" s="3">
        <f t="shared" si="3"/>
        <v>5.2000000000000006E-3</v>
      </c>
      <c r="C13" s="3"/>
      <c r="D13" s="1">
        <v>5.15</v>
      </c>
      <c r="E13" s="1">
        <f t="shared" si="1"/>
        <v>9.9999999999999992E-2</v>
      </c>
      <c r="J13" s="9">
        <v>1.6208790889648501E-8</v>
      </c>
    </row>
    <row r="14" spans="1:13" x14ac:dyDescent="0.25">
      <c r="A14" s="3">
        <v>1</v>
      </c>
      <c r="B14" s="3">
        <f t="shared" si="3"/>
        <v>5.8000000000000005E-3</v>
      </c>
      <c r="C14" s="3"/>
      <c r="D14" s="1">
        <v>5.9</v>
      </c>
      <c r="E14" s="1">
        <f t="shared" si="1"/>
        <v>0.11</v>
      </c>
      <c r="G14" t="s">
        <v>16</v>
      </c>
      <c r="H14">
        <f>H4/SQRT(2)</f>
        <v>6.6750880144010081</v>
      </c>
    </row>
    <row r="15" spans="1:13" x14ac:dyDescent="0.25">
      <c r="A15" s="3">
        <v>1.05</v>
      </c>
      <c r="B15" s="3">
        <f t="shared" si="3"/>
        <v>6.1000000000000004E-3</v>
      </c>
      <c r="C15" s="3"/>
      <c r="D15" s="1">
        <v>6.28</v>
      </c>
      <c r="E15" s="1">
        <f t="shared" si="1"/>
        <v>0.11</v>
      </c>
      <c r="G15" t="s">
        <v>17</v>
      </c>
      <c r="H15">
        <v>1.1000000000000001</v>
      </c>
    </row>
    <row r="16" spans="1:13" x14ac:dyDescent="0.25">
      <c r="A16" s="3">
        <v>1.1000000000000001</v>
      </c>
      <c r="B16" s="3">
        <f t="shared" si="3"/>
        <v>6.4000000000000003E-3</v>
      </c>
      <c r="C16" s="3"/>
      <c r="D16" s="1">
        <v>6.66</v>
      </c>
      <c r="E16" s="1">
        <f t="shared" si="1"/>
        <v>0.12</v>
      </c>
      <c r="G16" t="s">
        <v>18</v>
      </c>
      <c r="H16" s="5">
        <f>I79</f>
        <v>2.5720329369408801</v>
      </c>
    </row>
    <row r="17" spans="1:12" x14ac:dyDescent="0.25">
      <c r="A17" s="3">
        <v>1.1499999999999999</v>
      </c>
      <c r="B17" s="3">
        <f t="shared" si="3"/>
        <v>6.7000000000000002E-3</v>
      </c>
      <c r="C17" s="3"/>
      <c r="D17" s="1">
        <v>7.05</v>
      </c>
      <c r="E17" s="1">
        <f t="shared" si="1"/>
        <v>0.12</v>
      </c>
      <c r="G17" t="s">
        <v>19</v>
      </c>
      <c r="H17" s="5">
        <f>ROUND(H16-H15,3)</f>
        <v>1.472</v>
      </c>
      <c r="I17">
        <v>3</v>
      </c>
      <c r="J17">
        <f>ROUNDUP(J4/(D78-D79)*(A79-A78),3)</f>
        <v>4.8000000000000001E-2</v>
      </c>
      <c r="K17">
        <f>H17*10^I17</f>
        <v>1472</v>
      </c>
      <c r="L17">
        <f>J17*10^I17</f>
        <v>48</v>
      </c>
    </row>
    <row r="18" spans="1:12" x14ac:dyDescent="0.25">
      <c r="A18" s="3">
        <v>1.2</v>
      </c>
      <c r="B18" s="3">
        <f t="shared" si="3"/>
        <v>7.0000000000000001E-3</v>
      </c>
      <c r="C18" s="3"/>
      <c r="D18" s="1">
        <v>7.43</v>
      </c>
      <c r="E18" s="1">
        <f t="shared" si="1"/>
        <v>0.13</v>
      </c>
      <c r="G18" t="s">
        <v>20</v>
      </c>
      <c r="H18">
        <f>H3/H17</f>
        <v>1.1345108695652173</v>
      </c>
      <c r="I18">
        <v>0</v>
      </c>
      <c r="J18">
        <f>SQRT((L3/K17)^2+((K3/K17^2)*L17)^2)</f>
        <v>3.757722558825384E-2</v>
      </c>
    </row>
    <row r="19" spans="1:12" x14ac:dyDescent="0.25">
      <c r="A19" s="3">
        <v>1.22</v>
      </c>
      <c r="B19" s="3">
        <f t="shared" si="3"/>
        <v>7.1000000000000004E-3</v>
      </c>
      <c r="C19" s="3"/>
      <c r="D19" s="1">
        <v>7.57</v>
      </c>
      <c r="E19" s="1">
        <f t="shared" si="1"/>
        <v>0.13</v>
      </c>
    </row>
    <row r="20" spans="1:12" x14ac:dyDescent="0.25">
      <c r="A20" s="3">
        <v>1.24</v>
      </c>
      <c r="B20" s="3">
        <f t="shared" si="3"/>
        <v>7.2000000000000007E-3</v>
      </c>
      <c r="C20" s="3"/>
      <c r="D20" s="1">
        <v>7.72</v>
      </c>
      <c r="E20" s="1">
        <f t="shared" si="1"/>
        <v>0.13</v>
      </c>
    </row>
    <row r="21" spans="1:12" x14ac:dyDescent="0.25">
      <c r="A21" s="3">
        <v>1.26</v>
      </c>
      <c r="B21" s="3">
        <f t="shared" si="3"/>
        <v>7.3000000000000001E-3</v>
      </c>
      <c r="C21" s="3"/>
      <c r="D21" s="1">
        <v>7.85</v>
      </c>
      <c r="E21" s="1">
        <f t="shared" si="1"/>
        <v>0.14000000000000001</v>
      </c>
    </row>
    <row r="22" spans="1:12" x14ac:dyDescent="0.25">
      <c r="A22" s="3">
        <v>1.28</v>
      </c>
      <c r="B22" s="3">
        <f t="shared" si="3"/>
        <v>7.4000000000000003E-3</v>
      </c>
      <c r="C22" s="3"/>
      <c r="D22" s="1">
        <v>7.99</v>
      </c>
      <c r="E22" s="1">
        <f t="shared" si="1"/>
        <v>0.14000000000000001</v>
      </c>
    </row>
    <row r="23" spans="1:12" x14ac:dyDescent="0.25">
      <c r="A23" s="3">
        <v>1.3</v>
      </c>
      <c r="B23" s="3">
        <f t="shared" si="3"/>
        <v>7.6E-3</v>
      </c>
      <c r="C23" s="3">
        <f>B23</f>
        <v>7.6E-3</v>
      </c>
      <c r="D23" s="1">
        <v>8.1300000000000008</v>
      </c>
      <c r="E23" s="1">
        <f t="shared" si="1"/>
        <v>0.14000000000000001</v>
      </c>
      <c r="F23" s="1">
        <f>E23</f>
        <v>0.14000000000000001</v>
      </c>
    </row>
    <row r="24" spans="1:12" x14ac:dyDescent="0.25">
      <c r="A24" s="3">
        <v>1.32</v>
      </c>
      <c r="B24" s="3">
        <f t="shared" si="3"/>
        <v>7.7000000000000002E-3</v>
      </c>
      <c r="C24" s="3"/>
      <c r="D24" s="1">
        <v>8.26</v>
      </c>
      <c r="E24" s="1">
        <f t="shared" si="1"/>
        <v>0.14000000000000001</v>
      </c>
    </row>
    <row r="25" spans="1:12" x14ac:dyDescent="0.25">
      <c r="A25" s="3">
        <v>1.34</v>
      </c>
      <c r="B25" s="3">
        <f t="shared" si="3"/>
        <v>7.8000000000000005E-3</v>
      </c>
      <c r="C25" s="3"/>
      <c r="D25" s="1">
        <v>8.3800000000000008</v>
      </c>
      <c r="E25" s="1">
        <f t="shared" si="1"/>
        <v>0.14000000000000001</v>
      </c>
    </row>
    <row r="26" spans="1:12" x14ac:dyDescent="0.25">
      <c r="A26" s="3">
        <v>1.36</v>
      </c>
      <c r="B26" s="3">
        <f t="shared" si="3"/>
        <v>7.899999999999999E-3</v>
      </c>
      <c r="C26" s="3"/>
      <c r="D26" s="1">
        <v>8.5</v>
      </c>
      <c r="E26" s="1">
        <f t="shared" si="1"/>
        <v>0.15000000000000002</v>
      </c>
    </row>
    <row r="27" spans="1:12" x14ac:dyDescent="0.25">
      <c r="A27" s="3">
        <v>1.38</v>
      </c>
      <c r="B27" s="3">
        <f t="shared" si="3"/>
        <v>8.0000000000000002E-3</v>
      </c>
      <c r="C27" s="3"/>
      <c r="D27" s="1">
        <v>8.61</v>
      </c>
      <c r="E27" s="1">
        <f t="shared" si="1"/>
        <v>0.15000000000000002</v>
      </c>
    </row>
    <row r="28" spans="1:12" x14ac:dyDescent="0.25">
      <c r="A28" s="3">
        <v>1.4</v>
      </c>
      <c r="B28" s="3">
        <f t="shared" si="3"/>
        <v>8.0999999999999996E-3</v>
      </c>
      <c r="C28" s="3"/>
      <c r="D28" s="1">
        <v>8.7200000000000006</v>
      </c>
      <c r="E28" s="1">
        <f t="shared" si="1"/>
        <v>0.15000000000000002</v>
      </c>
    </row>
    <row r="29" spans="1:12" x14ac:dyDescent="0.25">
      <c r="A29" s="3">
        <v>1.42</v>
      </c>
      <c r="B29" s="3">
        <f t="shared" si="3"/>
        <v>8.199999999999999E-3</v>
      </c>
      <c r="C29" s="3"/>
      <c r="D29" s="1">
        <v>8.82</v>
      </c>
      <c r="E29" s="1">
        <f t="shared" si="1"/>
        <v>0.15000000000000002</v>
      </c>
    </row>
    <row r="30" spans="1:12" x14ac:dyDescent="0.25">
      <c r="A30" s="3">
        <v>1.44</v>
      </c>
      <c r="B30" s="3">
        <f t="shared" si="3"/>
        <v>8.3999999999999995E-3</v>
      </c>
      <c r="C30" s="3"/>
      <c r="D30" s="1">
        <v>8.9</v>
      </c>
      <c r="E30" s="1">
        <f t="shared" si="1"/>
        <v>0.15000000000000002</v>
      </c>
    </row>
    <row r="31" spans="1:12" x14ac:dyDescent="0.25">
      <c r="A31" s="3">
        <v>1.46</v>
      </c>
      <c r="B31" s="3">
        <f t="shared" si="3"/>
        <v>8.4999999999999989E-3</v>
      </c>
      <c r="C31" s="3"/>
      <c r="D31" s="1">
        <v>8.99</v>
      </c>
      <c r="E31" s="1">
        <f t="shared" si="1"/>
        <v>0.15000000000000002</v>
      </c>
    </row>
    <row r="32" spans="1:12" x14ac:dyDescent="0.25">
      <c r="A32" s="3">
        <v>1.48</v>
      </c>
      <c r="B32" s="3">
        <f t="shared" si="3"/>
        <v>8.6E-3</v>
      </c>
      <c r="C32" s="3"/>
      <c r="D32" s="1">
        <v>9.08</v>
      </c>
      <c r="E32" s="1">
        <f t="shared" si="1"/>
        <v>0.15000000000000002</v>
      </c>
    </row>
    <row r="33" spans="1:6" x14ac:dyDescent="0.25">
      <c r="A33" s="3">
        <v>1.5</v>
      </c>
      <c r="B33" s="3">
        <f t="shared" si="3"/>
        <v>8.6999999999999994E-3</v>
      </c>
      <c r="C33" s="3">
        <f>B33</f>
        <v>8.6999999999999994E-3</v>
      </c>
      <c r="D33" s="1">
        <v>9.14</v>
      </c>
      <c r="E33" s="1">
        <f t="shared" si="1"/>
        <v>0.15000000000000002</v>
      </c>
      <c r="F33" s="1">
        <f>E33</f>
        <v>0.15000000000000002</v>
      </c>
    </row>
    <row r="34" spans="1:6" x14ac:dyDescent="0.25">
      <c r="A34" s="3">
        <v>1.52</v>
      </c>
      <c r="B34" s="3">
        <f t="shared" si="3"/>
        <v>8.7999999999999988E-3</v>
      </c>
      <c r="C34" s="3"/>
      <c r="D34" s="1">
        <v>9.2200000000000006</v>
      </c>
      <c r="E34" s="1">
        <f t="shared" si="1"/>
        <v>0.16</v>
      </c>
    </row>
    <row r="35" spans="1:6" x14ac:dyDescent="0.25">
      <c r="A35" s="3">
        <v>1.54</v>
      </c>
      <c r="B35" s="3">
        <f t="shared" si="3"/>
        <v>8.8999999999999999E-3</v>
      </c>
      <c r="C35" s="3"/>
      <c r="D35" s="1">
        <v>9.26</v>
      </c>
      <c r="E35" s="1">
        <f t="shared" si="1"/>
        <v>0.16</v>
      </c>
    </row>
    <row r="36" spans="1:6" x14ac:dyDescent="0.25">
      <c r="A36" s="3">
        <v>1.56</v>
      </c>
      <c r="B36" s="3">
        <f t="shared" si="3"/>
        <v>9.0999999999999987E-3</v>
      </c>
      <c r="C36" s="3"/>
      <c r="D36" s="1">
        <v>9.31</v>
      </c>
      <c r="E36" s="1">
        <f t="shared" si="1"/>
        <v>0.16</v>
      </c>
    </row>
    <row r="37" spans="1:6" x14ac:dyDescent="0.25">
      <c r="A37" s="3">
        <v>1.58</v>
      </c>
      <c r="B37" s="3">
        <f t="shared" si="3"/>
        <v>9.1999999999999998E-3</v>
      </c>
      <c r="C37" s="3"/>
      <c r="D37" s="1">
        <v>9.35</v>
      </c>
      <c r="E37" s="1">
        <f t="shared" si="1"/>
        <v>0.16</v>
      </c>
    </row>
    <row r="38" spans="1:6" x14ac:dyDescent="0.25">
      <c r="A38" s="3">
        <v>1.6</v>
      </c>
      <c r="B38" s="3">
        <f t="shared" si="3"/>
        <v>9.2999999999999992E-3</v>
      </c>
      <c r="C38" s="3"/>
      <c r="D38" s="1">
        <v>9.3800000000000008</v>
      </c>
      <c r="E38" s="1">
        <f t="shared" si="1"/>
        <v>0.16</v>
      </c>
    </row>
    <row r="39" spans="1:6" x14ac:dyDescent="0.25">
      <c r="A39" s="3">
        <v>1.62</v>
      </c>
      <c r="B39" s="3">
        <f t="shared" si="3"/>
        <v>9.3999999999999986E-3</v>
      </c>
      <c r="C39" s="3"/>
      <c r="D39" s="1">
        <v>9.41</v>
      </c>
      <c r="E39" s="1">
        <f t="shared" si="1"/>
        <v>0.16</v>
      </c>
    </row>
    <row r="40" spans="1:6" x14ac:dyDescent="0.25">
      <c r="A40" s="3">
        <v>1.64</v>
      </c>
      <c r="B40" s="3">
        <f t="shared" si="3"/>
        <v>9.4999999999999998E-3</v>
      </c>
      <c r="C40" s="3"/>
      <c r="D40" s="1">
        <v>9.43</v>
      </c>
      <c r="E40" s="1">
        <f t="shared" si="1"/>
        <v>0.16</v>
      </c>
    </row>
    <row r="41" spans="1:6" x14ac:dyDescent="0.25">
      <c r="A41" s="3">
        <v>1.66</v>
      </c>
      <c r="B41" s="3">
        <f t="shared" si="3"/>
        <v>9.5999999999999992E-3</v>
      </c>
      <c r="C41" s="3"/>
      <c r="D41" s="1">
        <v>9.44</v>
      </c>
      <c r="E41" s="1">
        <f t="shared" si="1"/>
        <v>0.16</v>
      </c>
      <c r="F41" s="1"/>
    </row>
    <row r="42" spans="1:6" x14ac:dyDescent="0.25">
      <c r="A42" s="3">
        <v>1.68</v>
      </c>
      <c r="B42" s="3">
        <f t="shared" si="3"/>
        <v>9.7999999999999997E-3</v>
      </c>
      <c r="C42" s="3"/>
      <c r="D42" s="1">
        <v>9.44</v>
      </c>
      <c r="E42" s="1">
        <f t="shared" si="1"/>
        <v>0.16</v>
      </c>
    </row>
    <row r="43" spans="1:6" x14ac:dyDescent="0.25">
      <c r="A43" s="3">
        <v>1.7</v>
      </c>
      <c r="B43" s="3">
        <f t="shared" si="3"/>
        <v>9.8999999999999991E-3</v>
      </c>
      <c r="C43" s="3"/>
      <c r="D43" s="1">
        <v>9.43</v>
      </c>
      <c r="E43" s="1">
        <f t="shared" si="1"/>
        <v>0.16</v>
      </c>
    </row>
    <row r="44" spans="1:6" x14ac:dyDescent="0.25">
      <c r="A44" s="2">
        <v>1.72</v>
      </c>
      <c r="B44" s="2">
        <f>ROUNDUP((0.01*A44+1*10^(-6))/SQRT(3),3)</f>
        <v>9.9999999999999985E-3</v>
      </c>
      <c r="C44" s="2">
        <f>B44</f>
        <v>9.9999999999999985E-3</v>
      </c>
      <c r="D44" s="1">
        <v>9.42</v>
      </c>
      <c r="E44" s="1">
        <f t="shared" si="1"/>
        <v>0.16</v>
      </c>
      <c r="F44" s="1">
        <f>E44</f>
        <v>0.16</v>
      </c>
    </row>
    <row r="45" spans="1:6" x14ac:dyDescent="0.25">
      <c r="A45" s="2">
        <v>1.74</v>
      </c>
      <c r="B45" s="2">
        <f>ROUNDUP((0.01*A45+1*10^(-6))/SQRT(3),3)</f>
        <v>1.0999999999999999E-2</v>
      </c>
      <c r="C45" s="2"/>
      <c r="D45" s="1">
        <v>9.41</v>
      </c>
      <c r="E45" s="1">
        <f t="shared" si="1"/>
        <v>0.16</v>
      </c>
    </row>
    <row r="46" spans="1:6" x14ac:dyDescent="0.25">
      <c r="A46" s="2">
        <v>1.76</v>
      </c>
      <c r="B46" s="2">
        <f t="shared" ref="B46:B109" si="4">ROUNDUP((0.01*A46+1*10^(-6))/SQRT(3),3)</f>
        <v>1.0999999999999999E-2</v>
      </c>
      <c r="C46" s="2"/>
      <c r="D46" s="1">
        <v>9.3699999999999992</v>
      </c>
      <c r="E46" s="1">
        <f t="shared" si="1"/>
        <v>0.16</v>
      </c>
    </row>
    <row r="47" spans="1:6" x14ac:dyDescent="0.25">
      <c r="A47" s="2">
        <v>1.78</v>
      </c>
      <c r="B47" s="2">
        <f t="shared" si="4"/>
        <v>1.0999999999999999E-2</v>
      </c>
      <c r="C47" s="2"/>
      <c r="D47" s="1">
        <v>9.34</v>
      </c>
      <c r="E47" s="1">
        <f t="shared" si="1"/>
        <v>0.16</v>
      </c>
    </row>
    <row r="48" spans="1:6" x14ac:dyDescent="0.25">
      <c r="A48" s="2">
        <v>1.8</v>
      </c>
      <c r="B48" s="2">
        <f t="shared" si="4"/>
        <v>1.0999999999999999E-2</v>
      </c>
      <c r="C48" s="2"/>
      <c r="D48" s="1">
        <v>9.32</v>
      </c>
      <c r="E48" s="1">
        <f t="shared" si="1"/>
        <v>0.16</v>
      </c>
    </row>
    <row r="49" spans="1:6" x14ac:dyDescent="0.25">
      <c r="A49" s="2">
        <v>1.82</v>
      </c>
      <c r="B49" s="2">
        <f t="shared" si="4"/>
        <v>1.0999999999999999E-2</v>
      </c>
      <c r="C49" s="2"/>
      <c r="D49" s="1">
        <v>9.27</v>
      </c>
      <c r="E49" s="1">
        <f t="shared" si="1"/>
        <v>0.16</v>
      </c>
    </row>
    <row r="50" spans="1:6" x14ac:dyDescent="0.25">
      <c r="A50" s="2">
        <v>1.84</v>
      </c>
      <c r="B50" s="2">
        <f t="shared" si="4"/>
        <v>1.0999999999999999E-2</v>
      </c>
      <c r="C50" s="2"/>
      <c r="D50" s="1">
        <v>9.24</v>
      </c>
      <c r="E50" s="1">
        <f t="shared" si="1"/>
        <v>0.16</v>
      </c>
    </row>
    <row r="51" spans="1:6" x14ac:dyDescent="0.25">
      <c r="A51" s="2">
        <v>1.86</v>
      </c>
      <c r="B51" s="2">
        <f t="shared" si="4"/>
        <v>1.0999999999999999E-2</v>
      </c>
      <c r="C51" s="2"/>
      <c r="D51" s="1">
        <v>9.19</v>
      </c>
      <c r="E51" s="1">
        <f t="shared" si="1"/>
        <v>0.15000000000000002</v>
      </c>
    </row>
    <row r="52" spans="1:6" x14ac:dyDescent="0.25">
      <c r="A52" s="2">
        <v>1.88</v>
      </c>
      <c r="B52" s="2">
        <f t="shared" si="4"/>
        <v>1.0999999999999999E-2</v>
      </c>
      <c r="C52" s="2"/>
      <c r="D52" s="1">
        <v>9.1300000000000008</v>
      </c>
      <c r="E52" s="1">
        <f t="shared" si="1"/>
        <v>0.15000000000000002</v>
      </c>
    </row>
    <row r="53" spans="1:6" x14ac:dyDescent="0.25">
      <c r="A53" s="2">
        <v>1.9</v>
      </c>
      <c r="B53" s="2">
        <f t="shared" si="4"/>
        <v>1.0999999999999999E-2</v>
      </c>
      <c r="C53" s="2"/>
      <c r="D53" s="1">
        <v>9.08</v>
      </c>
      <c r="E53" s="1">
        <f t="shared" si="1"/>
        <v>0.15000000000000002</v>
      </c>
    </row>
    <row r="54" spans="1:6" x14ac:dyDescent="0.25">
      <c r="A54" s="2">
        <v>1.92</v>
      </c>
      <c r="B54" s="2">
        <f t="shared" si="4"/>
        <v>1.2E-2</v>
      </c>
      <c r="C54" s="2"/>
      <c r="D54" s="1">
        <v>9.01</v>
      </c>
      <c r="E54" s="1">
        <f t="shared" si="1"/>
        <v>0.15000000000000002</v>
      </c>
    </row>
    <row r="55" spans="1:6" x14ac:dyDescent="0.25">
      <c r="A55" s="2">
        <v>1.94</v>
      </c>
      <c r="B55" s="2">
        <f t="shared" si="4"/>
        <v>1.2E-2</v>
      </c>
      <c r="C55" s="2"/>
      <c r="D55" s="1">
        <v>8.9600000000000009</v>
      </c>
      <c r="E55" s="1">
        <f t="shared" si="1"/>
        <v>0.15000000000000002</v>
      </c>
    </row>
    <row r="56" spans="1:6" x14ac:dyDescent="0.25">
      <c r="A56" s="2">
        <v>1.96</v>
      </c>
      <c r="B56" s="2">
        <f t="shared" si="4"/>
        <v>1.2E-2</v>
      </c>
      <c r="C56" s="2"/>
      <c r="D56" s="1">
        <v>8.8800000000000008</v>
      </c>
      <c r="E56" s="1">
        <f t="shared" si="1"/>
        <v>0.15000000000000002</v>
      </c>
    </row>
    <row r="57" spans="1:6" x14ac:dyDescent="0.25">
      <c r="A57" s="2">
        <v>1.98</v>
      </c>
      <c r="B57" s="2">
        <f t="shared" si="4"/>
        <v>1.2E-2</v>
      </c>
      <c r="C57" s="2"/>
      <c r="D57" s="1">
        <v>8.83</v>
      </c>
      <c r="E57" s="1">
        <f t="shared" si="1"/>
        <v>0.15000000000000002</v>
      </c>
    </row>
    <row r="58" spans="1:6" x14ac:dyDescent="0.25">
      <c r="A58" s="2">
        <v>2</v>
      </c>
      <c r="B58" s="2">
        <f t="shared" si="4"/>
        <v>1.2E-2</v>
      </c>
      <c r="C58" s="2">
        <f>B58</f>
        <v>1.2E-2</v>
      </c>
      <c r="D58" s="1">
        <v>8.76</v>
      </c>
      <c r="E58" s="1">
        <f t="shared" si="1"/>
        <v>0.15000000000000002</v>
      </c>
      <c r="F58" s="1">
        <f>E58</f>
        <v>0.15000000000000002</v>
      </c>
    </row>
    <row r="59" spans="1:6" x14ac:dyDescent="0.25">
      <c r="A59" s="2">
        <v>2.02</v>
      </c>
      <c r="B59" s="2">
        <f t="shared" si="4"/>
        <v>1.2E-2</v>
      </c>
      <c r="C59" s="2"/>
      <c r="D59" s="1">
        <v>8.67</v>
      </c>
      <c r="E59" s="1">
        <f t="shared" si="1"/>
        <v>0.15000000000000002</v>
      </c>
    </row>
    <row r="60" spans="1:6" x14ac:dyDescent="0.25">
      <c r="A60" s="2">
        <v>2.04</v>
      </c>
      <c r="B60" s="2">
        <f t="shared" si="4"/>
        <v>1.2E-2</v>
      </c>
      <c r="C60" s="2"/>
      <c r="D60" s="1">
        <v>8.6199999999999992</v>
      </c>
      <c r="E60" s="1">
        <f t="shared" si="1"/>
        <v>0.15000000000000002</v>
      </c>
    </row>
    <row r="61" spans="1:6" x14ac:dyDescent="0.25">
      <c r="A61" s="2">
        <v>2.06</v>
      </c>
      <c r="B61" s="2">
        <f t="shared" si="4"/>
        <v>1.2E-2</v>
      </c>
      <c r="C61" s="2"/>
      <c r="D61" s="1">
        <v>8.5500000000000007</v>
      </c>
      <c r="E61" s="1">
        <f t="shared" si="1"/>
        <v>0.15000000000000002</v>
      </c>
    </row>
    <row r="62" spans="1:6" x14ac:dyDescent="0.25">
      <c r="A62" s="2">
        <v>2.08</v>
      </c>
      <c r="B62" s="2">
        <f t="shared" si="4"/>
        <v>1.3000000000000001E-2</v>
      </c>
      <c r="C62" s="2"/>
      <c r="D62" s="1">
        <v>8.4700000000000006</v>
      </c>
      <c r="E62" s="1">
        <f t="shared" si="1"/>
        <v>0.14000000000000001</v>
      </c>
    </row>
    <row r="63" spans="1:6" x14ac:dyDescent="0.25">
      <c r="A63" s="2">
        <v>2.1</v>
      </c>
      <c r="B63" s="2">
        <f t="shared" si="4"/>
        <v>1.3000000000000001E-2</v>
      </c>
      <c r="C63" s="2"/>
      <c r="D63" s="1">
        <v>8.4</v>
      </c>
      <c r="E63" s="1">
        <f t="shared" si="1"/>
        <v>0.14000000000000001</v>
      </c>
    </row>
    <row r="64" spans="1:6" x14ac:dyDescent="0.25">
      <c r="A64" s="2">
        <v>2.12</v>
      </c>
      <c r="B64" s="2">
        <f t="shared" si="4"/>
        <v>1.3000000000000001E-2</v>
      </c>
      <c r="C64" s="2"/>
      <c r="D64" s="1">
        <v>8.32</v>
      </c>
      <c r="E64" s="1">
        <f t="shared" si="1"/>
        <v>0.14000000000000001</v>
      </c>
    </row>
    <row r="65" spans="1:10" x14ac:dyDescent="0.25">
      <c r="A65" s="2">
        <v>2.14</v>
      </c>
      <c r="B65" s="2">
        <f t="shared" si="4"/>
        <v>1.3000000000000001E-2</v>
      </c>
      <c r="C65" s="2"/>
      <c r="D65" s="1">
        <v>8.25</v>
      </c>
      <c r="E65" s="1">
        <f t="shared" si="1"/>
        <v>0.14000000000000001</v>
      </c>
    </row>
    <row r="66" spans="1:10" x14ac:dyDescent="0.25">
      <c r="A66" s="2">
        <v>2.16</v>
      </c>
      <c r="B66" s="2">
        <f t="shared" si="4"/>
        <v>1.3000000000000001E-2</v>
      </c>
      <c r="C66" s="2"/>
      <c r="D66" s="1">
        <v>8.16</v>
      </c>
      <c r="E66" s="1">
        <f t="shared" si="1"/>
        <v>0.14000000000000001</v>
      </c>
    </row>
    <row r="67" spans="1:10" x14ac:dyDescent="0.25">
      <c r="A67" s="2">
        <v>2.1800000000000002</v>
      </c>
      <c r="B67" s="2">
        <f t="shared" si="4"/>
        <v>1.3000000000000001E-2</v>
      </c>
      <c r="C67" s="2"/>
      <c r="D67" s="1">
        <v>8.11</v>
      </c>
      <c r="E67" s="1">
        <f t="shared" ref="E67:E119" si="5">ROUNDUP((0.025*D67+0.03)/SQRT(3),2)</f>
        <v>0.14000000000000001</v>
      </c>
    </row>
    <row r="68" spans="1:10" x14ac:dyDescent="0.25">
      <c r="A68" s="2">
        <v>2.2000000000000002</v>
      </c>
      <c r="B68" s="2">
        <f t="shared" si="4"/>
        <v>1.3000000000000001E-2</v>
      </c>
      <c r="C68" s="2"/>
      <c r="D68" s="1">
        <v>7.99</v>
      </c>
      <c r="E68" s="1">
        <f t="shared" si="5"/>
        <v>0.14000000000000001</v>
      </c>
    </row>
    <row r="69" spans="1:10" x14ac:dyDescent="0.25">
      <c r="A69" s="2">
        <v>2.2200000000000002</v>
      </c>
      <c r="B69" s="2">
        <f t="shared" si="4"/>
        <v>1.3000000000000001E-2</v>
      </c>
      <c r="C69" s="2"/>
      <c r="D69" s="1">
        <v>7.94</v>
      </c>
      <c r="E69" s="1">
        <f t="shared" si="5"/>
        <v>0.14000000000000001</v>
      </c>
    </row>
    <row r="70" spans="1:10" x14ac:dyDescent="0.25">
      <c r="A70" s="2">
        <v>2.2400000000000002</v>
      </c>
      <c r="B70" s="2">
        <f t="shared" si="4"/>
        <v>1.3000000000000001E-2</v>
      </c>
      <c r="C70" s="2"/>
      <c r="D70" s="1">
        <v>7.86</v>
      </c>
      <c r="E70" s="1">
        <f t="shared" si="5"/>
        <v>0.14000000000000001</v>
      </c>
    </row>
    <row r="71" spans="1:10" x14ac:dyDescent="0.25">
      <c r="A71" s="2">
        <v>2.2599999999999998</v>
      </c>
      <c r="B71" s="2">
        <f t="shared" si="4"/>
        <v>1.3999999999999999E-2</v>
      </c>
      <c r="C71" s="2"/>
      <c r="D71" s="1">
        <v>7.78</v>
      </c>
      <c r="E71" s="1">
        <f t="shared" si="5"/>
        <v>0.13</v>
      </c>
    </row>
    <row r="72" spans="1:10" x14ac:dyDescent="0.25">
      <c r="A72" s="2">
        <v>2.2799999999999998</v>
      </c>
      <c r="B72" s="2">
        <f t="shared" si="4"/>
        <v>1.3999999999999999E-2</v>
      </c>
      <c r="C72" s="2"/>
      <c r="D72" s="1">
        <v>7.71</v>
      </c>
      <c r="E72" s="1">
        <f t="shared" si="5"/>
        <v>0.13</v>
      </c>
    </row>
    <row r="73" spans="1:10" x14ac:dyDescent="0.25">
      <c r="A73" s="2">
        <v>2.2999999999999998</v>
      </c>
      <c r="B73" s="2">
        <f t="shared" si="4"/>
        <v>1.3999999999999999E-2</v>
      </c>
      <c r="C73" s="2">
        <f>B73</f>
        <v>1.3999999999999999E-2</v>
      </c>
      <c r="D73" s="1">
        <v>7.64</v>
      </c>
      <c r="E73" s="1">
        <f t="shared" si="5"/>
        <v>0.13</v>
      </c>
      <c r="F73" s="1">
        <f>E73</f>
        <v>0.13</v>
      </c>
      <c r="H73">
        <f>$H$14</f>
        <v>6.6750880144010081</v>
      </c>
    </row>
    <row r="74" spans="1:10" x14ac:dyDescent="0.25">
      <c r="A74" s="2">
        <v>2.35</v>
      </c>
      <c r="B74" s="2">
        <f t="shared" si="4"/>
        <v>1.3999999999999999E-2</v>
      </c>
      <c r="C74" s="2"/>
      <c r="D74" s="1">
        <v>7.45</v>
      </c>
      <c r="E74" s="1">
        <f t="shared" si="5"/>
        <v>0.13</v>
      </c>
    </row>
    <row r="75" spans="1:10" x14ac:dyDescent="0.25">
      <c r="A75" s="2">
        <v>2.4</v>
      </c>
      <c r="B75" s="2">
        <f t="shared" si="4"/>
        <v>1.3999999999999999E-2</v>
      </c>
      <c r="C75" s="2"/>
      <c r="D75" s="1">
        <v>7.27</v>
      </c>
      <c r="E75" s="1">
        <f t="shared" si="5"/>
        <v>0.13</v>
      </c>
      <c r="H75">
        <f>A79*H73/D79</f>
        <v>2.6375727716478146</v>
      </c>
      <c r="I75">
        <f>A79*D79/H73</f>
        <v>2.5629624602837833</v>
      </c>
      <c r="J75">
        <f>0.075*0.05/0.17</f>
        <v>2.2058823529411763E-2</v>
      </c>
    </row>
    <row r="76" spans="1:10" x14ac:dyDescent="0.25">
      <c r="A76" s="2">
        <v>2.4500000000000002</v>
      </c>
      <c r="B76" s="2">
        <f t="shared" si="4"/>
        <v>1.4999999999999999E-2</v>
      </c>
      <c r="C76" s="2"/>
      <c r="D76" s="1">
        <v>7.11</v>
      </c>
      <c r="E76" s="1">
        <f t="shared" si="5"/>
        <v>0.12</v>
      </c>
      <c r="I76">
        <f>A78*D78/H73</f>
        <v>2.5786176845706459</v>
      </c>
      <c r="J76">
        <f>2.55+J75</f>
        <v>2.5720588235294115</v>
      </c>
    </row>
    <row r="77" spans="1:10" x14ac:dyDescent="0.25">
      <c r="A77" s="2">
        <v>2.5</v>
      </c>
      <c r="B77" s="2">
        <f t="shared" si="4"/>
        <v>1.4999999999999999E-2</v>
      </c>
      <c r="C77" s="2"/>
      <c r="D77" s="1">
        <v>6.91</v>
      </c>
      <c r="E77" s="1">
        <f t="shared" si="5"/>
        <v>0.12</v>
      </c>
    </row>
    <row r="78" spans="1:10" x14ac:dyDescent="0.25">
      <c r="A78" s="2">
        <v>2.5499999999999998</v>
      </c>
      <c r="B78" s="2">
        <f t="shared" si="4"/>
        <v>1.4999999999999999E-2</v>
      </c>
      <c r="C78" s="2"/>
      <c r="D78" s="1">
        <v>6.75</v>
      </c>
      <c r="E78" s="1">
        <f t="shared" si="5"/>
        <v>0.12</v>
      </c>
      <c r="G78" s="1">
        <f>D78-D79</f>
        <v>0.16999999999999993</v>
      </c>
      <c r="H78" s="1">
        <f>H14-D79</f>
        <v>9.5088014401008003E-2</v>
      </c>
      <c r="I78">
        <f>G79*J4/G78</f>
        <v>4.7058823529412042E-2</v>
      </c>
    </row>
    <row r="79" spans="1:10" x14ac:dyDescent="0.25">
      <c r="A79" s="2">
        <v>2.6</v>
      </c>
      <c r="B79" s="2">
        <f t="shared" si="4"/>
        <v>1.6E-2</v>
      </c>
      <c r="C79" s="2"/>
      <c r="D79" s="1">
        <v>6.58</v>
      </c>
      <c r="E79" s="1">
        <f t="shared" si="5"/>
        <v>0.12</v>
      </c>
      <c r="G79" s="5">
        <f>A79-A78</f>
        <v>5.0000000000000266E-2</v>
      </c>
      <c r="H79">
        <f>G79*H78/G78</f>
        <v>2.796706305912016E-2</v>
      </c>
      <c r="I79" s="5">
        <f>A79-H79</f>
        <v>2.5720329369408801</v>
      </c>
    </row>
    <row r="80" spans="1:10" x14ac:dyDescent="0.25">
      <c r="A80" s="2">
        <v>2.65</v>
      </c>
      <c r="B80" s="2">
        <f t="shared" si="4"/>
        <v>1.6E-2</v>
      </c>
      <c r="C80" s="2"/>
      <c r="D80" s="1">
        <v>6.43</v>
      </c>
      <c r="E80" s="1">
        <f t="shared" si="5"/>
        <v>0.12</v>
      </c>
    </row>
    <row r="81" spans="1:5" x14ac:dyDescent="0.25">
      <c r="A81" s="2">
        <v>2.7</v>
      </c>
      <c r="B81" s="2">
        <f t="shared" si="4"/>
        <v>1.6E-2</v>
      </c>
      <c r="C81" s="2"/>
      <c r="D81" s="1">
        <v>6.28</v>
      </c>
      <c r="E81" s="1">
        <f t="shared" si="5"/>
        <v>0.11</v>
      </c>
    </row>
    <row r="82" spans="1:5" x14ac:dyDescent="0.25">
      <c r="A82" s="2">
        <v>2.75</v>
      </c>
      <c r="B82" s="2">
        <f t="shared" si="4"/>
        <v>1.6E-2</v>
      </c>
      <c r="C82" s="2"/>
      <c r="D82" s="1">
        <v>6.13</v>
      </c>
      <c r="E82" s="1">
        <f t="shared" si="5"/>
        <v>0.11</v>
      </c>
    </row>
    <row r="83" spans="1:5" x14ac:dyDescent="0.25">
      <c r="A83" s="2">
        <v>2.8</v>
      </c>
      <c r="B83" s="2">
        <f t="shared" si="4"/>
        <v>1.7000000000000001E-2</v>
      </c>
      <c r="C83" s="2"/>
      <c r="D83" s="1">
        <v>5.99</v>
      </c>
      <c r="E83" s="1">
        <f t="shared" si="5"/>
        <v>0.11</v>
      </c>
    </row>
    <row r="84" spans="1:5" x14ac:dyDescent="0.25">
      <c r="A84" s="2">
        <v>2.85</v>
      </c>
      <c r="B84" s="2">
        <f t="shared" si="4"/>
        <v>1.7000000000000001E-2</v>
      </c>
      <c r="C84" s="2"/>
      <c r="D84" s="1">
        <v>5.85</v>
      </c>
      <c r="E84" s="1">
        <f t="shared" si="5"/>
        <v>0.11</v>
      </c>
    </row>
    <row r="85" spans="1:5" x14ac:dyDescent="0.25">
      <c r="A85" s="2">
        <v>2.9</v>
      </c>
      <c r="B85" s="2">
        <f t="shared" si="4"/>
        <v>1.7000000000000001E-2</v>
      </c>
      <c r="C85" s="2"/>
      <c r="D85" s="1">
        <v>5.73</v>
      </c>
      <c r="E85" s="1">
        <f t="shared" si="5"/>
        <v>0.11</v>
      </c>
    </row>
    <row r="86" spans="1:5" x14ac:dyDescent="0.25">
      <c r="A86" s="2">
        <v>2.95</v>
      </c>
      <c r="B86" s="2">
        <f t="shared" si="4"/>
        <v>1.8000000000000002E-2</v>
      </c>
      <c r="C86" s="2"/>
      <c r="D86" s="1">
        <v>5.6</v>
      </c>
      <c r="E86" s="1">
        <f t="shared" si="5"/>
        <v>9.9999999999999992E-2</v>
      </c>
    </row>
    <row r="87" spans="1:5" x14ac:dyDescent="0.25">
      <c r="A87" s="2">
        <v>3</v>
      </c>
      <c r="B87" s="2">
        <f t="shared" si="4"/>
        <v>1.8000000000000002E-2</v>
      </c>
      <c r="C87" s="2"/>
      <c r="D87" s="1">
        <v>5.46</v>
      </c>
      <c r="E87" s="1">
        <f t="shared" si="5"/>
        <v>9.9999999999999992E-2</v>
      </c>
    </row>
    <row r="88" spans="1:5" x14ac:dyDescent="0.25">
      <c r="A88" s="2">
        <v>3.1</v>
      </c>
      <c r="B88" s="2">
        <f t="shared" si="4"/>
        <v>1.8000000000000002E-2</v>
      </c>
      <c r="C88" s="2"/>
      <c r="D88" s="1">
        <v>5.26</v>
      </c>
      <c r="E88" s="1">
        <f t="shared" si="5"/>
        <v>9.9999999999999992E-2</v>
      </c>
    </row>
    <row r="89" spans="1:5" x14ac:dyDescent="0.25">
      <c r="A89" s="2">
        <v>3.2</v>
      </c>
      <c r="B89" s="2">
        <f t="shared" si="4"/>
        <v>1.9E-2</v>
      </c>
      <c r="C89" s="2"/>
      <c r="D89" s="1">
        <v>5.03</v>
      </c>
      <c r="E89" s="1">
        <f t="shared" si="5"/>
        <v>0.09</v>
      </c>
    </row>
    <row r="90" spans="1:5" x14ac:dyDescent="0.25">
      <c r="A90" s="2">
        <v>3.3</v>
      </c>
      <c r="B90" s="2">
        <f t="shared" si="4"/>
        <v>0.02</v>
      </c>
      <c r="C90" s="2"/>
      <c r="D90" s="1">
        <v>4.8499999999999996</v>
      </c>
      <c r="E90" s="1">
        <f t="shared" si="5"/>
        <v>0.09</v>
      </c>
    </row>
    <row r="91" spans="1:5" x14ac:dyDescent="0.25">
      <c r="A91" s="2">
        <v>3.4</v>
      </c>
      <c r="B91" s="2">
        <f t="shared" si="4"/>
        <v>0.02</v>
      </c>
      <c r="C91" s="2"/>
      <c r="D91" s="1">
        <v>4.66</v>
      </c>
      <c r="E91" s="1">
        <f t="shared" si="5"/>
        <v>0.09</v>
      </c>
    </row>
    <row r="92" spans="1:5" x14ac:dyDescent="0.25">
      <c r="A92" s="2">
        <v>3.5</v>
      </c>
      <c r="B92" s="2">
        <f t="shared" si="4"/>
        <v>2.1000000000000001E-2</v>
      </c>
      <c r="C92" s="2"/>
      <c r="D92" s="1">
        <v>4.47</v>
      </c>
      <c r="E92" s="1">
        <f t="shared" si="5"/>
        <v>0.09</v>
      </c>
    </row>
    <row r="93" spans="1:5" x14ac:dyDescent="0.25">
      <c r="A93" s="2">
        <v>3.6</v>
      </c>
      <c r="B93" s="2">
        <f t="shared" si="4"/>
        <v>2.1000000000000001E-2</v>
      </c>
      <c r="C93" s="2"/>
      <c r="D93" s="1">
        <v>4.34</v>
      </c>
      <c r="E93" s="1">
        <f t="shared" si="5"/>
        <v>0.08</v>
      </c>
    </row>
    <row r="94" spans="1:5" x14ac:dyDescent="0.25">
      <c r="A94" s="2">
        <v>3.7</v>
      </c>
      <c r="B94" s="2">
        <f t="shared" si="4"/>
        <v>2.2000000000000002E-2</v>
      </c>
      <c r="C94" s="2"/>
      <c r="D94" s="1">
        <v>4.16</v>
      </c>
      <c r="E94" s="1">
        <f t="shared" si="5"/>
        <v>0.08</v>
      </c>
    </row>
    <row r="95" spans="1:5" x14ac:dyDescent="0.25">
      <c r="A95" s="2">
        <v>3.8</v>
      </c>
      <c r="B95" s="2">
        <f t="shared" si="4"/>
        <v>2.2000000000000002E-2</v>
      </c>
      <c r="C95" s="2"/>
      <c r="D95" s="1">
        <v>4.04</v>
      </c>
      <c r="E95" s="1">
        <f t="shared" si="5"/>
        <v>0.08</v>
      </c>
    </row>
    <row r="96" spans="1:5" x14ac:dyDescent="0.25">
      <c r="A96" s="2">
        <v>3.9</v>
      </c>
      <c r="B96" s="2">
        <f t="shared" si="4"/>
        <v>2.3E-2</v>
      </c>
      <c r="C96" s="2"/>
      <c r="D96" s="1">
        <v>3.88</v>
      </c>
      <c r="E96" s="1">
        <f t="shared" si="5"/>
        <v>0.08</v>
      </c>
    </row>
    <row r="97" spans="1:6" x14ac:dyDescent="0.25">
      <c r="A97" s="2">
        <v>4</v>
      </c>
      <c r="B97" s="2">
        <f t="shared" si="4"/>
        <v>2.4E-2</v>
      </c>
      <c r="C97" s="2">
        <f>B97</f>
        <v>2.4E-2</v>
      </c>
      <c r="D97" s="1">
        <v>3.76</v>
      </c>
      <c r="E97" s="1">
        <f t="shared" si="5"/>
        <v>0.08</v>
      </c>
      <c r="F97" s="1">
        <f>E97</f>
        <v>0.08</v>
      </c>
    </row>
    <row r="98" spans="1:6" x14ac:dyDescent="0.25">
      <c r="A98" s="2">
        <v>4.2</v>
      </c>
      <c r="B98" s="2">
        <f t="shared" si="4"/>
        <v>2.5000000000000001E-2</v>
      </c>
      <c r="C98" s="2"/>
      <c r="D98" s="1">
        <v>3.53</v>
      </c>
      <c r="E98" s="1">
        <f t="shared" si="5"/>
        <v>6.9999999999999993E-2</v>
      </c>
    </row>
    <row r="99" spans="1:6" x14ac:dyDescent="0.25">
      <c r="A99" s="2">
        <v>4.4000000000000004</v>
      </c>
      <c r="B99" s="2">
        <f t="shared" si="4"/>
        <v>2.6000000000000002E-2</v>
      </c>
      <c r="C99" s="2"/>
      <c r="D99" s="1">
        <v>3.33</v>
      </c>
      <c r="E99" s="1">
        <f t="shared" si="5"/>
        <v>6.9999999999999993E-2</v>
      </c>
    </row>
    <row r="100" spans="1:6" x14ac:dyDescent="0.25">
      <c r="A100" s="2">
        <v>4.5999999999999996</v>
      </c>
      <c r="B100" s="2">
        <f t="shared" si="4"/>
        <v>2.7E-2</v>
      </c>
      <c r="C100" s="2"/>
      <c r="D100" s="1">
        <v>3.15</v>
      </c>
      <c r="E100" s="1">
        <f t="shared" si="5"/>
        <v>6.9999999999999993E-2</v>
      </c>
    </row>
    <row r="101" spans="1:6" x14ac:dyDescent="0.25">
      <c r="A101" s="2">
        <v>4.8</v>
      </c>
      <c r="B101" s="2">
        <f t="shared" si="4"/>
        <v>2.8000000000000001E-2</v>
      </c>
      <c r="C101" s="2"/>
      <c r="D101" s="1">
        <v>2.95</v>
      </c>
      <c r="E101" s="1">
        <f t="shared" si="5"/>
        <v>6.0000000000000005E-2</v>
      </c>
    </row>
    <row r="102" spans="1:6" x14ac:dyDescent="0.25">
      <c r="A102" s="2">
        <v>5</v>
      </c>
      <c r="B102" s="2">
        <f t="shared" si="4"/>
        <v>2.9000000000000001E-2</v>
      </c>
      <c r="C102" s="2"/>
      <c r="D102" s="1">
        <v>2.78</v>
      </c>
      <c r="E102" s="1">
        <f t="shared" si="5"/>
        <v>6.0000000000000005E-2</v>
      </c>
    </row>
    <row r="103" spans="1:6" x14ac:dyDescent="0.25">
      <c r="A103" s="2">
        <v>5.2</v>
      </c>
      <c r="B103" s="2">
        <f t="shared" si="4"/>
        <v>3.1E-2</v>
      </c>
      <c r="C103" s="2"/>
      <c r="D103" s="1">
        <v>2.66</v>
      </c>
      <c r="E103" s="1">
        <f t="shared" si="5"/>
        <v>6.0000000000000005E-2</v>
      </c>
    </row>
    <row r="104" spans="1:6" x14ac:dyDescent="0.25">
      <c r="A104" s="2">
        <v>5.4</v>
      </c>
      <c r="B104" s="2">
        <f t="shared" si="4"/>
        <v>3.2000000000000001E-2</v>
      </c>
      <c r="C104" s="2"/>
      <c r="D104" s="1">
        <v>2.52</v>
      </c>
      <c r="E104" s="1">
        <f t="shared" si="5"/>
        <v>6.0000000000000005E-2</v>
      </c>
    </row>
    <row r="105" spans="1:6" x14ac:dyDescent="0.25">
      <c r="A105" s="2">
        <v>5.6</v>
      </c>
      <c r="B105" s="2">
        <f t="shared" si="4"/>
        <v>3.3000000000000002E-2</v>
      </c>
      <c r="C105" s="2"/>
      <c r="D105" s="1">
        <v>2.37</v>
      </c>
      <c r="E105" s="1">
        <f t="shared" si="5"/>
        <v>6.0000000000000005E-2</v>
      </c>
    </row>
    <row r="106" spans="1:6" x14ac:dyDescent="0.25">
      <c r="A106" s="2">
        <v>5.8</v>
      </c>
      <c r="B106" s="2">
        <f t="shared" si="4"/>
        <v>3.4000000000000002E-2</v>
      </c>
      <c r="C106" s="2"/>
      <c r="D106" s="1">
        <v>2.25</v>
      </c>
      <c r="E106" s="1">
        <f t="shared" si="5"/>
        <v>0.05</v>
      </c>
    </row>
    <row r="107" spans="1:6" x14ac:dyDescent="0.25">
      <c r="A107" s="2">
        <v>6</v>
      </c>
      <c r="B107" s="2">
        <f t="shared" si="4"/>
        <v>3.5000000000000003E-2</v>
      </c>
      <c r="C107" s="2"/>
      <c r="D107" s="1">
        <v>2.15</v>
      </c>
      <c r="E107" s="1">
        <f t="shared" si="5"/>
        <v>0.05</v>
      </c>
    </row>
    <row r="108" spans="1:6" x14ac:dyDescent="0.25">
      <c r="A108" s="2">
        <v>6.5</v>
      </c>
      <c r="B108" s="2">
        <f t="shared" si="4"/>
        <v>3.7999999999999999E-2</v>
      </c>
      <c r="C108" s="2"/>
      <c r="D108" s="1">
        <v>1.87</v>
      </c>
      <c r="E108" s="1">
        <f t="shared" si="5"/>
        <v>0.05</v>
      </c>
    </row>
    <row r="109" spans="1:6" x14ac:dyDescent="0.25">
      <c r="A109" s="2">
        <v>7</v>
      </c>
      <c r="B109" s="2">
        <f t="shared" si="4"/>
        <v>4.1000000000000002E-2</v>
      </c>
      <c r="C109" s="2"/>
      <c r="D109" s="1">
        <v>1.65</v>
      </c>
      <c r="E109" s="1">
        <f t="shared" si="5"/>
        <v>0.05</v>
      </c>
    </row>
    <row r="110" spans="1:6" x14ac:dyDescent="0.25">
      <c r="A110" s="2">
        <v>7.5</v>
      </c>
      <c r="B110" s="2">
        <f t="shared" ref="B110:B116" si="6">ROUNDUP((0.01*A110+1*10^(-6))/SQRT(3),3)</f>
        <v>4.3999999999999997E-2</v>
      </c>
      <c r="C110" s="2"/>
      <c r="D110" s="1">
        <v>1.43</v>
      </c>
      <c r="E110" s="1">
        <f t="shared" si="5"/>
        <v>0.04</v>
      </c>
    </row>
    <row r="111" spans="1:6" x14ac:dyDescent="0.25">
      <c r="A111" s="2">
        <v>8</v>
      </c>
      <c r="B111" s="2">
        <f t="shared" si="6"/>
        <v>4.7E-2</v>
      </c>
      <c r="C111" s="2"/>
      <c r="D111" s="1">
        <v>1.25</v>
      </c>
      <c r="E111" s="1">
        <f t="shared" si="5"/>
        <v>0.04</v>
      </c>
    </row>
    <row r="112" spans="1:6" x14ac:dyDescent="0.25">
      <c r="A112" s="2">
        <v>8.5</v>
      </c>
      <c r="B112" s="2">
        <f t="shared" si="6"/>
        <v>0.05</v>
      </c>
      <c r="C112" s="2"/>
      <c r="D112" s="1">
        <v>1.04</v>
      </c>
      <c r="E112" s="1">
        <f t="shared" si="5"/>
        <v>0.04</v>
      </c>
    </row>
    <row r="113" spans="1:5" x14ac:dyDescent="0.25">
      <c r="A113" s="2">
        <v>9</v>
      </c>
      <c r="B113" s="2">
        <f t="shared" si="6"/>
        <v>5.1999999999999998E-2</v>
      </c>
      <c r="C113" s="2"/>
      <c r="D113" s="1">
        <v>0.88</v>
      </c>
      <c r="E113" s="1">
        <f t="shared" si="5"/>
        <v>0.04</v>
      </c>
    </row>
    <row r="114" spans="1:5" x14ac:dyDescent="0.25">
      <c r="A114" s="2">
        <v>9.5</v>
      </c>
      <c r="B114" s="2">
        <f t="shared" si="6"/>
        <v>5.5E-2</v>
      </c>
      <c r="C114" s="2"/>
      <c r="D114" s="1">
        <v>0.74</v>
      </c>
      <c r="E114" s="1">
        <f t="shared" si="5"/>
        <v>0.03</v>
      </c>
    </row>
    <row r="115" spans="1:5" x14ac:dyDescent="0.25">
      <c r="A115" s="2">
        <v>10</v>
      </c>
      <c r="B115" s="2">
        <f t="shared" si="6"/>
        <v>5.8000000000000003E-2</v>
      </c>
      <c r="C115" s="2"/>
      <c r="D115" s="1">
        <v>0.62</v>
      </c>
      <c r="E115" s="1">
        <f t="shared" si="5"/>
        <v>0.03</v>
      </c>
    </row>
    <row r="116" spans="1:5" x14ac:dyDescent="0.25">
      <c r="A116" s="2">
        <v>15</v>
      </c>
      <c r="B116" s="2">
        <f t="shared" si="6"/>
        <v>8.6999999999999994E-2</v>
      </c>
      <c r="C116" s="2"/>
      <c r="D116" s="1">
        <v>0.32</v>
      </c>
      <c r="E116" s="1">
        <f t="shared" si="5"/>
        <v>0.03</v>
      </c>
    </row>
    <row r="117" spans="1:5" x14ac:dyDescent="0.25">
      <c r="A117" s="1">
        <v>20</v>
      </c>
      <c r="B117" s="1">
        <f>ROUNDUP((0.01*A117+1*10^(-6))/SQRT(3),2)</f>
        <v>0.12</v>
      </c>
      <c r="C117" s="1"/>
      <c r="D117" s="1">
        <v>0.21</v>
      </c>
      <c r="E117" s="1">
        <f t="shared" si="5"/>
        <v>0.03</v>
      </c>
    </row>
    <row r="118" spans="1:5" x14ac:dyDescent="0.25">
      <c r="A118" s="1">
        <v>25</v>
      </c>
      <c r="B118" s="1">
        <f t="shared" ref="B118:B119" si="7">ROUNDUP((0.01*A118+1*10^(-6))/SQRT(3),2)</f>
        <v>0.15000000000000002</v>
      </c>
      <c r="C118" s="1"/>
      <c r="D118" s="1">
        <v>0.13</v>
      </c>
      <c r="E118" s="1">
        <f t="shared" si="5"/>
        <v>0.02</v>
      </c>
    </row>
    <row r="119" spans="1:5" x14ac:dyDescent="0.25">
      <c r="A119" s="1">
        <v>30</v>
      </c>
      <c r="B119" s="1">
        <f t="shared" si="7"/>
        <v>0.18000000000000002</v>
      </c>
      <c r="C119" s="1"/>
      <c r="D119" s="1">
        <v>0.1</v>
      </c>
      <c r="E119" s="1">
        <f t="shared" si="5"/>
        <v>0.02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8822-786E-4362-9BD7-F89D6A1467EC}">
  <dimension ref="A1:AD98"/>
  <sheetViews>
    <sheetView topLeftCell="H1" workbookViewId="0">
      <selection activeCell="AD15" sqref="AD15"/>
    </sheetView>
  </sheetViews>
  <sheetFormatPr defaultRowHeight="15" x14ac:dyDescent="0.25"/>
  <cols>
    <col min="2" max="2" width="2.42578125" bestFit="1" customWidth="1"/>
    <col min="3" max="3" width="9.5703125" bestFit="1" customWidth="1"/>
    <col min="4" max="4" width="2.42578125" bestFit="1" customWidth="1"/>
    <col min="5" max="5" width="9.5703125" customWidth="1"/>
    <col min="6" max="6" width="2.42578125" bestFit="1" customWidth="1"/>
    <col min="8" max="8" width="2.42578125" bestFit="1" customWidth="1"/>
    <col min="10" max="10" width="2.42578125" bestFit="1" customWidth="1"/>
    <col min="12" max="12" width="2.42578125" bestFit="1" customWidth="1"/>
    <col min="13" max="13" width="9.5703125" bestFit="1" customWidth="1"/>
    <col min="14" max="14" width="2.42578125" bestFit="1" customWidth="1"/>
    <col min="15" max="15" width="9.5703125" customWidth="1"/>
    <col min="16" max="16" width="2.42578125" bestFit="1" customWidth="1"/>
    <col min="18" max="18" width="2.42578125" bestFit="1" customWidth="1"/>
    <col min="23" max="23" width="2.42578125" bestFit="1" customWidth="1"/>
    <col min="25" max="25" width="2.42578125" bestFit="1" customWidth="1"/>
    <col min="27" max="27" width="8.140625" bestFit="1" customWidth="1"/>
  </cols>
  <sheetData>
    <row r="1" spans="1:30" x14ac:dyDescent="0.25">
      <c r="A1" t="s">
        <v>24</v>
      </c>
      <c r="B1" t="s">
        <v>25</v>
      </c>
      <c r="C1" t="str">
        <f>Arkusz1!A1</f>
        <v>f [kHz]</v>
      </c>
      <c r="D1" t="s">
        <v>25</v>
      </c>
      <c r="E1" t="str">
        <f>Arkusz1!B1</f>
        <v>u(f) [kHz]</v>
      </c>
      <c r="F1" t="s">
        <v>25</v>
      </c>
      <c r="G1" t="str">
        <f>Arkusz1!D1</f>
        <v>I [mA]</v>
      </c>
      <c r="H1" t="s">
        <v>25</v>
      </c>
      <c r="I1" t="str">
        <f>Arkusz1!E1</f>
        <v>u(I) [mA]</v>
      </c>
      <c r="J1" t="s">
        <v>25</v>
      </c>
      <c r="K1" t="str">
        <f>A1</f>
        <v>Lp.</v>
      </c>
      <c r="L1" t="s">
        <v>25</v>
      </c>
      <c r="M1" t="str">
        <f>C1</f>
        <v>f [kHz]</v>
      </c>
      <c r="N1" t="s">
        <v>25</v>
      </c>
      <c r="O1" t="str">
        <f>$E$1</f>
        <v>u(f) [kHz]</v>
      </c>
      <c r="P1" t="s">
        <v>25</v>
      </c>
      <c r="Q1" t="str">
        <f>G1</f>
        <v>I [mA]</v>
      </c>
      <c r="R1" t="s">
        <v>25</v>
      </c>
      <c r="S1" t="str">
        <f t="shared" ref="S1" si="0">I1</f>
        <v>u(I) [mA]</v>
      </c>
      <c r="T1" s="7" t="s">
        <v>26</v>
      </c>
    </row>
    <row r="2" spans="1:30" x14ac:dyDescent="0.25">
      <c r="A2">
        <v>1</v>
      </c>
      <c r="B2" t="s">
        <v>25</v>
      </c>
      <c r="C2" s="5">
        <f>Arkusz1!A2</f>
        <v>1E-3</v>
      </c>
      <c r="D2" t="s">
        <v>25</v>
      </c>
      <c r="E2" s="5">
        <f>Arkusz1!B2</f>
        <v>6.9999999999999999E-6</v>
      </c>
      <c r="F2" t="s">
        <v>25</v>
      </c>
      <c r="G2" s="1">
        <f>Arkusz1!D2</f>
        <v>0.05</v>
      </c>
      <c r="H2" t="s">
        <v>25</v>
      </c>
      <c r="I2" s="1">
        <f>Arkusz1!E2</f>
        <v>0.02</v>
      </c>
      <c r="J2" t="s">
        <v>25</v>
      </c>
      <c r="K2">
        <v>41</v>
      </c>
      <c r="L2" t="s">
        <v>25</v>
      </c>
      <c r="M2" s="3">
        <f>Arkusz1!A42</f>
        <v>1.68</v>
      </c>
      <c r="N2" t="s">
        <v>25</v>
      </c>
      <c r="O2" s="3">
        <f>Arkusz1!B42</f>
        <v>9.7999999999999997E-3</v>
      </c>
      <c r="P2" t="s">
        <v>25</v>
      </c>
      <c r="Q2" s="1">
        <f>Arkusz1!D42</f>
        <v>9.44</v>
      </c>
      <c r="R2" t="s">
        <v>25</v>
      </c>
      <c r="S2" s="1">
        <f>Arkusz1!E42</f>
        <v>0.16</v>
      </c>
      <c r="T2" s="7" t="s">
        <v>26</v>
      </c>
      <c r="AD2" s="7"/>
    </row>
    <row r="3" spans="1:30" x14ac:dyDescent="0.25">
      <c r="A3">
        <v>2</v>
      </c>
      <c r="B3" t="s">
        <v>25</v>
      </c>
      <c r="C3" s="4">
        <f>Arkusz1!A3</f>
        <v>0.05</v>
      </c>
      <c r="D3" t="s">
        <v>25</v>
      </c>
      <c r="E3" s="4">
        <f>Arkusz1!B3</f>
        <v>2.9E-4</v>
      </c>
      <c r="F3" t="s">
        <v>25</v>
      </c>
      <c r="G3" s="1">
        <f>Arkusz1!D3</f>
        <v>0.15</v>
      </c>
      <c r="H3" t="s">
        <v>25</v>
      </c>
      <c r="I3" s="1">
        <f>Arkusz1!E3</f>
        <v>0.02</v>
      </c>
      <c r="J3" t="s">
        <v>25</v>
      </c>
      <c r="K3">
        <v>42</v>
      </c>
      <c r="L3" t="s">
        <v>25</v>
      </c>
      <c r="M3" s="3">
        <f>Arkusz1!A43</f>
        <v>1.7</v>
      </c>
      <c r="N3" t="s">
        <v>25</v>
      </c>
      <c r="O3" s="3">
        <f>Arkusz1!B43</f>
        <v>9.8999999999999991E-3</v>
      </c>
      <c r="P3" t="s">
        <v>25</v>
      </c>
      <c r="Q3" s="1">
        <f>Arkusz1!D43</f>
        <v>9.43</v>
      </c>
      <c r="R3" t="s">
        <v>25</v>
      </c>
      <c r="S3" s="1">
        <f>Arkusz1!E43</f>
        <v>0.16</v>
      </c>
      <c r="T3" s="7" t="s">
        <v>26</v>
      </c>
      <c r="W3" t="s">
        <v>25</v>
      </c>
      <c r="X3" t="s">
        <v>13</v>
      </c>
      <c r="Y3" t="s">
        <v>25</v>
      </c>
      <c r="Z3" t="s">
        <v>6</v>
      </c>
      <c r="AA3" s="7" t="s">
        <v>26</v>
      </c>
      <c r="AD3" s="7"/>
    </row>
    <row r="4" spans="1:30" x14ac:dyDescent="0.25">
      <c r="A4">
        <v>3</v>
      </c>
      <c r="B4" t="s">
        <v>25</v>
      </c>
      <c r="C4" s="4">
        <f>Arkusz1!A4</f>
        <v>0.1</v>
      </c>
      <c r="D4" t="s">
        <v>25</v>
      </c>
      <c r="E4" s="4">
        <f>Arkusz1!B4</f>
        <v>5.8E-4</v>
      </c>
      <c r="F4" t="s">
        <v>25</v>
      </c>
      <c r="G4" s="1">
        <f>Arkusz1!D4</f>
        <v>0.35</v>
      </c>
      <c r="H4" t="s">
        <v>25</v>
      </c>
      <c r="I4" s="1">
        <f>Arkusz1!E4</f>
        <v>0.03</v>
      </c>
      <c r="J4" t="s">
        <v>25</v>
      </c>
      <c r="K4">
        <v>43</v>
      </c>
      <c r="L4" t="s">
        <v>25</v>
      </c>
      <c r="M4" s="2">
        <f>Arkusz1!A44</f>
        <v>1.72</v>
      </c>
      <c r="N4" t="s">
        <v>25</v>
      </c>
      <c r="O4" s="2">
        <f>Arkusz1!B44</f>
        <v>9.9999999999999985E-3</v>
      </c>
      <c r="P4" t="s">
        <v>25</v>
      </c>
      <c r="Q4" s="1">
        <f>Arkusz1!D44</f>
        <v>9.42</v>
      </c>
      <c r="R4" t="s">
        <v>25</v>
      </c>
      <c r="S4" s="1">
        <f>Arkusz1!E44</f>
        <v>0.16</v>
      </c>
      <c r="T4" s="7" t="s">
        <v>26</v>
      </c>
      <c r="V4" t="str">
        <f>Arkusz1!G2</f>
        <v>U0 [V]</v>
      </c>
      <c r="W4" t="s">
        <v>25</v>
      </c>
      <c r="X4" s="1">
        <f>Arkusz1!H2</f>
        <v>3</v>
      </c>
      <c r="Y4" t="s">
        <v>25</v>
      </c>
      <c r="Z4">
        <f>Arkusz1!J2</f>
        <v>0.01</v>
      </c>
      <c r="AA4" s="7" t="s">
        <v>26</v>
      </c>
    </row>
    <row r="5" spans="1:30" x14ac:dyDescent="0.25">
      <c r="A5">
        <v>4</v>
      </c>
      <c r="B5" t="s">
        <v>25</v>
      </c>
      <c r="C5" s="4">
        <f>Arkusz1!A5</f>
        <v>0.15</v>
      </c>
      <c r="D5" t="s">
        <v>25</v>
      </c>
      <c r="E5" s="4">
        <f>Arkusz1!B5</f>
        <v>8.7000000000000001E-4</v>
      </c>
      <c r="F5" t="s">
        <v>25</v>
      </c>
      <c r="G5" s="1">
        <f>Arkusz1!D5</f>
        <v>0.65</v>
      </c>
      <c r="H5" t="s">
        <v>25</v>
      </c>
      <c r="I5" s="1">
        <f>Arkusz1!E5</f>
        <v>0.03</v>
      </c>
      <c r="J5" t="s">
        <v>25</v>
      </c>
      <c r="K5">
        <v>44</v>
      </c>
      <c r="L5" t="s">
        <v>25</v>
      </c>
      <c r="M5" s="2">
        <f>Arkusz1!A45</f>
        <v>1.74</v>
      </c>
      <c r="N5" t="s">
        <v>25</v>
      </c>
      <c r="O5" s="2">
        <f>Arkusz1!B45</f>
        <v>1.0999999999999999E-2</v>
      </c>
      <c r="P5" t="s">
        <v>25</v>
      </c>
      <c r="Q5" s="1">
        <f>Arkusz1!D45</f>
        <v>9.41</v>
      </c>
      <c r="R5" t="s">
        <v>25</v>
      </c>
      <c r="S5" s="1">
        <f>Arkusz1!E45</f>
        <v>0.16</v>
      </c>
      <c r="T5" s="7" t="s">
        <v>26</v>
      </c>
      <c r="V5" t="str">
        <f>Arkusz1!G3</f>
        <v>fr [kHz]</v>
      </c>
      <c r="W5" t="s">
        <v>25</v>
      </c>
      <c r="X5" s="3">
        <f>Arkusz1!H3</f>
        <v>1.67</v>
      </c>
      <c r="Y5" t="s">
        <v>25</v>
      </c>
      <c r="Z5">
        <f>Arkusz1!J3</f>
        <v>9.6999999999999986E-3</v>
      </c>
      <c r="AA5" s="7" t="s">
        <v>26</v>
      </c>
    </row>
    <row r="6" spans="1:30" x14ac:dyDescent="0.25">
      <c r="A6">
        <v>5</v>
      </c>
      <c r="B6" t="s">
        <v>25</v>
      </c>
      <c r="C6" s="3">
        <f>Arkusz1!A6</f>
        <v>0.2</v>
      </c>
      <c r="D6" t="s">
        <v>25</v>
      </c>
      <c r="E6" s="3">
        <f>Arkusz1!B6</f>
        <v>1.2000000000000001E-3</v>
      </c>
      <c r="F6" t="s">
        <v>25</v>
      </c>
      <c r="G6" s="1">
        <f>Arkusz1!D6</f>
        <v>0.95</v>
      </c>
      <c r="H6" t="s">
        <v>25</v>
      </c>
      <c r="I6" s="1">
        <f>Arkusz1!E6</f>
        <v>0.04</v>
      </c>
      <c r="J6" t="s">
        <v>25</v>
      </c>
      <c r="K6">
        <v>45</v>
      </c>
      <c r="L6" t="s">
        <v>25</v>
      </c>
      <c r="M6" s="2">
        <f>Arkusz1!A46</f>
        <v>1.76</v>
      </c>
      <c r="N6" t="s">
        <v>25</v>
      </c>
      <c r="O6" s="2">
        <f>Arkusz1!B46</f>
        <v>1.0999999999999999E-2</v>
      </c>
      <c r="P6" t="s">
        <v>25</v>
      </c>
      <c r="Q6" s="1">
        <f>Arkusz1!D46</f>
        <v>9.3699999999999992</v>
      </c>
      <c r="R6" t="s">
        <v>25</v>
      </c>
      <c r="S6" s="1">
        <f>Arkusz1!E46</f>
        <v>0.16</v>
      </c>
      <c r="T6" s="7" t="s">
        <v>26</v>
      </c>
      <c r="V6" t="str">
        <f>Arkusz1!G4</f>
        <v>Ir [mA]</v>
      </c>
      <c r="W6" t="s">
        <v>25</v>
      </c>
      <c r="X6">
        <f>Arkusz1!H4</f>
        <v>9.44</v>
      </c>
      <c r="Y6" t="s">
        <v>25</v>
      </c>
      <c r="Z6">
        <f>Arkusz1!J4</f>
        <v>0.16</v>
      </c>
      <c r="AA6" s="7" t="s">
        <v>26</v>
      </c>
    </row>
    <row r="7" spans="1:30" x14ac:dyDescent="0.25">
      <c r="A7">
        <v>6</v>
      </c>
      <c r="B7" t="s">
        <v>25</v>
      </c>
      <c r="C7" s="3">
        <f>Arkusz1!A7</f>
        <v>0.3</v>
      </c>
      <c r="D7" t="s">
        <v>25</v>
      </c>
      <c r="E7" s="3">
        <f>Arkusz1!B7</f>
        <v>1.8E-3</v>
      </c>
      <c r="F7" t="s">
        <v>25</v>
      </c>
      <c r="G7" s="1">
        <f>Arkusz1!D7</f>
        <v>1.47</v>
      </c>
      <c r="H7" t="s">
        <v>25</v>
      </c>
      <c r="I7" s="1">
        <f>Arkusz1!E7</f>
        <v>0.04</v>
      </c>
      <c r="J7" t="s">
        <v>25</v>
      </c>
      <c r="K7">
        <v>46</v>
      </c>
      <c r="L7" t="s">
        <v>25</v>
      </c>
      <c r="M7" s="2">
        <f>Arkusz1!A47</f>
        <v>1.78</v>
      </c>
      <c r="N7" t="s">
        <v>25</v>
      </c>
      <c r="O7" s="2">
        <f>Arkusz1!B47</f>
        <v>1.0999999999999999E-2</v>
      </c>
      <c r="P7" t="s">
        <v>25</v>
      </c>
      <c r="Q7" s="1">
        <f>Arkusz1!D47</f>
        <v>9.34</v>
      </c>
      <c r="R7" t="s">
        <v>25</v>
      </c>
      <c r="S7" s="1">
        <f>Arkusz1!E47</f>
        <v>0.16</v>
      </c>
      <c r="T7" s="7" t="s">
        <v>26</v>
      </c>
      <c r="V7" t="str">
        <f>Arkusz1!G5</f>
        <v>Uc [V]</v>
      </c>
      <c r="W7" t="s">
        <v>25</v>
      </c>
      <c r="X7">
        <f>Arkusz1!H5</f>
        <v>3.56</v>
      </c>
      <c r="Y7" t="s">
        <v>25</v>
      </c>
      <c r="Z7">
        <f>Arkusz1!J5</f>
        <v>0.05</v>
      </c>
      <c r="AA7" s="7" t="s">
        <v>26</v>
      </c>
    </row>
    <row r="8" spans="1:30" x14ac:dyDescent="0.25">
      <c r="A8">
        <v>7</v>
      </c>
      <c r="B8" t="s">
        <v>25</v>
      </c>
      <c r="C8" s="3">
        <f>Arkusz1!A8</f>
        <v>0.4</v>
      </c>
      <c r="D8" t="s">
        <v>25</v>
      </c>
      <c r="E8" s="3">
        <f>Arkusz1!B8</f>
        <v>2.3999999999999998E-3</v>
      </c>
      <c r="F8" t="s">
        <v>25</v>
      </c>
      <c r="G8" s="1">
        <f>Arkusz1!D8</f>
        <v>2</v>
      </c>
      <c r="H8" t="s">
        <v>25</v>
      </c>
      <c r="I8" s="1">
        <f>Arkusz1!E8</f>
        <v>0.05</v>
      </c>
      <c r="J8" t="s">
        <v>25</v>
      </c>
      <c r="K8">
        <v>47</v>
      </c>
      <c r="L8" t="s">
        <v>25</v>
      </c>
      <c r="M8" s="2">
        <f>Arkusz1!A48</f>
        <v>1.8</v>
      </c>
      <c r="N8" t="s">
        <v>25</v>
      </c>
      <c r="O8" s="2">
        <f>Arkusz1!B48</f>
        <v>1.0999999999999999E-2</v>
      </c>
      <c r="P8" t="s">
        <v>25</v>
      </c>
      <c r="Q8" s="1">
        <f>Arkusz1!D48</f>
        <v>9.32</v>
      </c>
      <c r="R8" t="s">
        <v>25</v>
      </c>
      <c r="S8" s="1">
        <f>Arkusz1!E48</f>
        <v>0.16</v>
      </c>
      <c r="T8" s="7" t="s">
        <v>26</v>
      </c>
      <c r="V8" t="str">
        <f>Arkusz1!G6</f>
        <v>L3 [mH]</v>
      </c>
      <c r="W8" t="s">
        <v>25</v>
      </c>
      <c r="X8" s="8">
        <f>Arkusz1!H6</f>
        <v>33</v>
      </c>
      <c r="Y8" t="s">
        <v>25</v>
      </c>
      <c r="Z8" s="8">
        <f>Arkusz1!J6</f>
        <v>2</v>
      </c>
      <c r="AA8" s="7" t="s">
        <v>26</v>
      </c>
    </row>
    <row r="9" spans="1:30" x14ac:dyDescent="0.25">
      <c r="A9">
        <v>8</v>
      </c>
      <c r="B9" t="s">
        <v>25</v>
      </c>
      <c r="C9" s="3">
        <f>Arkusz1!A9</f>
        <v>0.5</v>
      </c>
      <c r="D9" t="s">
        <v>25</v>
      </c>
      <c r="E9" s="3">
        <f>Arkusz1!B9</f>
        <v>2.8999999999999998E-3</v>
      </c>
      <c r="F9" t="s">
        <v>25</v>
      </c>
      <c r="G9" s="1">
        <f>Arkusz1!D9</f>
        <v>2.5499999999999998</v>
      </c>
      <c r="H9" t="s">
        <v>25</v>
      </c>
      <c r="I9" s="1">
        <f>Arkusz1!E9</f>
        <v>6.0000000000000005E-2</v>
      </c>
      <c r="J9" t="s">
        <v>25</v>
      </c>
      <c r="K9">
        <v>48</v>
      </c>
      <c r="L9" t="s">
        <v>25</v>
      </c>
      <c r="M9" s="2">
        <f>Arkusz1!A49</f>
        <v>1.82</v>
      </c>
      <c r="N9" t="s">
        <v>25</v>
      </c>
      <c r="O9" s="2">
        <f>Arkusz1!B49</f>
        <v>1.0999999999999999E-2</v>
      </c>
      <c r="P9" t="s">
        <v>25</v>
      </c>
      <c r="Q9" s="1">
        <f>Arkusz1!D49</f>
        <v>9.27</v>
      </c>
      <c r="R9" t="s">
        <v>25</v>
      </c>
      <c r="S9" s="1">
        <f>Arkusz1!E49</f>
        <v>0.16</v>
      </c>
      <c r="T9" s="7" t="s">
        <v>26</v>
      </c>
      <c r="V9" t="str">
        <f>Arkusz1!G9</f>
        <v>C3 [nF]</v>
      </c>
      <c r="W9" t="s">
        <v>25</v>
      </c>
      <c r="X9">
        <f>ROUND(Arkusz1!H9,0)</f>
        <v>275</v>
      </c>
      <c r="Y9" t="s">
        <v>25</v>
      </c>
      <c r="Z9">
        <f>ROUNDUP(Arkusz1!J9,0)</f>
        <v>17</v>
      </c>
      <c r="AA9" s="7" t="s">
        <v>26</v>
      </c>
    </row>
    <row r="10" spans="1:30" x14ac:dyDescent="0.25">
      <c r="A10">
        <v>9</v>
      </c>
      <c r="B10" t="s">
        <v>25</v>
      </c>
      <c r="C10" s="3">
        <f>Arkusz1!A10</f>
        <v>0.6</v>
      </c>
      <c r="D10" t="s">
        <v>25</v>
      </c>
      <c r="E10" s="3">
        <f>Arkusz1!B10</f>
        <v>3.4999999999999996E-3</v>
      </c>
      <c r="F10" t="s">
        <v>25</v>
      </c>
      <c r="G10" s="1">
        <f>Arkusz1!D10</f>
        <v>3.15</v>
      </c>
      <c r="H10" t="s">
        <v>25</v>
      </c>
      <c r="I10" s="1">
        <f>Arkusz1!E10</f>
        <v>6.9999999999999993E-2</v>
      </c>
      <c r="J10" t="s">
        <v>25</v>
      </c>
      <c r="K10">
        <v>49</v>
      </c>
      <c r="L10" t="s">
        <v>25</v>
      </c>
      <c r="M10" s="2">
        <f>Arkusz1!A50</f>
        <v>1.84</v>
      </c>
      <c r="N10" t="s">
        <v>25</v>
      </c>
      <c r="O10" s="2">
        <f>Arkusz1!B50</f>
        <v>1.0999999999999999E-2</v>
      </c>
      <c r="P10" t="s">
        <v>25</v>
      </c>
      <c r="Q10" s="1">
        <f>Arkusz1!D50</f>
        <v>9.24</v>
      </c>
      <c r="R10" t="s">
        <v>25</v>
      </c>
      <c r="S10" s="1">
        <f>Arkusz1!E50</f>
        <v>0.16</v>
      </c>
      <c r="T10" s="7" t="s">
        <v>26</v>
      </c>
      <c r="V10" t="s">
        <v>7</v>
      </c>
      <c r="W10" t="s">
        <v>25</v>
      </c>
      <c r="X10">
        <f>ROUND(Arkusz1!H10,3)</f>
        <v>1.1870000000000001</v>
      </c>
      <c r="Y10" t="s">
        <v>25</v>
      </c>
      <c r="Z10">
        <f>ROUNDUP(Arkusz1!J10,3)</f>
        <v>1.8000000000000002E-2</v>
      </c>
      <c r="AA10" s="7" t="s">
        <v>26</v>
      </c>
    </row>
    <row r="11" spans="1:30" x14ac:dyDescent="0.25">
      <c r="A11">
        <v>10</v>
      </c>
      <c r="B11" t="s">
        <v>25</v>
      </c>
      <c r="C11" s="3">
        <f>Arkusz1!A11</f>
        <v>0.7</v>
      </c>
      <c r="D11" t="s">
        <v>25</v>
      </c>
      <c r="E11" s="3">
        <f>Arkusz1!B11</f>
        <v>4.1000000000000003E-3</v>
      </c>
      <c r="F11" t="s">
        <v>25</v>
      </c>
      <c r="G11" s="1">
        <f>Arkusz1!D11</f>
        <v>3.78</v>
      </c>
      <c r="H11" t="s">
        <v>25</v>
      </c>
      <c r="I11" s="1">
        <f>Arkusz1!E11</f>
        <v>0.08</v>
      </c>
      <c r="J11" t="s">
        <v>25</v>
      </c>
      <c r="K11">
        <v>50</v>
      </c>
      <c r="L11" t="s">
        <v>25</v>
      </c>
      <c r="M11" s="2">
        <f>Arkusz1!A51</f>
        <v>1.86</v>
      </c>
      <c r="N11" t="s">
        <v>25</v>
      </c>
      <c r="O11" s="2">
        <f>Arkusz1!B51</f>
        <v>1.0999999999999999E-2</v>
      </c>
      <c r="P11" t="s">
        <v>25</v>
      </c>
      <c r="Q11" s="1">
        <f>Arkusz1!D51</f>
        <v>9.19</v>
      </c>
      <c r="R11" t="s">
        <v>25</v>
      </c>
      <c r="S11" s="1">
        <f>Arkusz1!E51</f>
        <v>0.15000000000000002</v>
      </c>
      <c r="T11" s="7" t="s">
        <v>26</v>
      </c>
      <c r="V11" t="s">
        <v>27</v>
      </c>
      <c r="W11" t="s">
        <v>25</v>
      </c>
      <c r="X11">
        <f>Arkusz1!H17</f>
        <v>1.472</v>
      </c>
      <c r="Y11" t="s">
        <v>25</v>
      </c>
      <c r="Z11">
        <f>ROUNDUP(Arkusz1!I78,3)</f>
        <v>4.8000000000000001E-2</v>
      </c>
      <c r="AA11" s="7" t="s">
        <v>26</v>
      </c>
    </row>
    <row r="12" spans="1:30" x14ac:dyDescent="0.25">
      <c r="A12">
        <v>11</v>
      </c>
      <c r="B12" t="s">
        <v>25</v>
      </c>
      <c r="C12" s="3">
        <f>Arkusz1!A12</f>
        <v>0.8</v>
      </c>
      <c r="D12" t="s">
        <v>25</v>
      </c>
      <c r="E12" s="3">
        <f>Arkusz1!B12</f>
        <v>4.7000000000000002E-3</v>
      </c>
      <c r="F12" t="s">
        <v>25</v>
      </c>
      <c r="G12" s="1">
        <f>Arkusz1!D12</f>
        <v>4.43</v>
      </c>
      <c r="H12" t="s">
        <v>25</v>
      </c>
      <c r="I12" s="1">
        <f>Arkusz1!E12</f>
        <v>0.09</v>
      </c>
      <c r="J12" t="s">
        <v>25</v>
      </c>
      <c r="K12">
        <v>51</v>
      </c>
      <c r="L12" t="s">
        <v>25</v>
      </c>
      <c r="M12" s="2">
        <f>Arkusz1!A52</f>
        <v>1.88</v>
      </c>
      <c r="N12" t="s">
        <v>25</v>
      </c>
      <c r="O12" s="2">
        <f>Arkusz1!B52</f>
        <v>1.0999999999999999E-2</v>
      </c>
      <c r="P12" t="s">
        <v>25</v>
      </c>
      <c r="Q12" s="1">
        <f>Arkusz1!D52</f>
        <v>9.1300000000000008</v>
      </c>
      <c r="R12" t="s">
        <v>25</v>
      </c>
      <c r="S12" s="1">
        <f>Arkusz1!E52</f>
        <v>0.15000000000000002</v>
      </c>
      <c r="T12" s="7" t="s">
        <v>26</v>
      </c>
      <c r="V12" t="s">
        <v>7</v>
      </c>
      <c r="W12" t="s">
        <v>25</v>
      </c>
      <c r="X12">
        <f>ROUND(Arkusz1!$H$18,3)</f>
        <v>1.135</v>
      </c>
      <c r="Y12" t="s">
        <v>25</v>
      </c>
      <c r="Z12">
        <f>ROUNDUP(Arkusz1!J18,3)</f>
        <v>3.7999999999999999E-2</v>
      </c>
      <c r="AA12" s="7" t="s">
        <v>26</v>
      </c>
    </row>
    <row r="13" spans="1:30" x14ac:dyDescent="0.25">
      <c r="A13">
        <v>12</v>
      </c>
      <c r="B13" t="s">
        <v>25</v>
      </c>
      <c r="C13" s="3">
        <f>Arkusz1!A13</f>
        <v>0.9</v>
      </c>
      <c r="D13" t="s">
        <v>25</v>
      </c>
      <c r="E13" s="3">
        <f>Arkusz1!B13</f>
        <v>5.2000000000000006E-3</v>
      </c>
      <c r="F13" t="s">
        <v>25</v>
      </c>
      <c r="G13" s="1">
        <f>Arkusz1!D13</f>
        <v>5.15</v>
      </c>
      <c r="H13" t="s">
        <v>25</v>
      </c>
      <c r="I13" s="1">
        <f>Arkusz1!E13</f>
        <v>9.9999999999999992E-2</v>
      </c>
      <c r="J13" t="s">
        <v>25</v>
      </c>
      <c r="K13">
        <v>52</v>
      </c>
      <c r="L13" t="s">
        <v>25</v>
      </c>
      <c r="M13" s="2">
        <f>Arkusz1!A53</f>
        <v>1.9</v>
      </c>
      <c r="N13" t="s">
        <v>25</v>
      </c>
      <c r="O13" s="2">
        <f>Arkusz1!B53</f>
        <v>1.0999999999999999E-2</v>
      </c>
      <c r="P13" t="s">
        <v>25</v>
      </c>
      <c r="Q13" s="1">
        <f>Arkusz1!D53</f>
        <v>9.08</v>
      </c>
      <c r="R13" t="s">
        <v>25</v>
      </c>
      <c r="S13" s="1">
        <f>Arkusz1!E53</f>
        <v>0.15000000000000002</v>
      </c>
      <c r="T13" s="7" t="s">
        <v>26</v>
      </c>
    </row>
    <row r="14" spans="1:30" x14ac:dyDescent="0.25">
      <c r="A14">
        <v>13</v>
      </c>
      <c r="B14" t="s">
        <v>25</v>
      </c>
      <c r="C14" s="3">
        <f>Arkusz1!A14</f>
        <v>1</v>
      </c>
      <c r="D14" t="s">
        <v>25</v>
      </c>
      <c r="E14" s="3">
        <f>Arkusz1!B14</f>
        <v>5.8000000000000005E-3</v>
      </c>
      <c r="F14" t="s">
        <v>25</v>
      </c>
      <c r="G14" s="1">
        <f>Arkusz1!D14</f>
        <v>5.9</v>
      </c>
      <c r="H14" t="s">
        <v>25</v>
      </c>
      <c r="I14" s="1">
        <f>Arkusz1!E14</f>
        <v>0.11</v>
      </c>
      <c r="J14" t="s">
        <v>25</v>
      </c>
      <c r="K14">
        <v>53</v>
      </c>
      <c r="L14" t="s">
        <v>25</v>
      </c>
      <c r="M14" s="2">
        <f>Arkusz1!A54</f>
        <v>1.92</v>
      </c>
      <c r="N14" t="s">
        <v>25</v>
      </c>
      <c r="O14" s="2">
        <f>Arkusz1!B54</f>
        <v>1.2E-2</v>
      </c>
      <c r="P14" t="s">
        <v>25</v>
      </c>
      <c r="Q14" s="1">
        <f>Arkusz1!D54</f>
        <v>9.01</v>
      </c>
      <c r="R14" t="s">
        <v>25</v>
      </c>
      <c r="S14" s="1">
        <f>Arkusz1!E54</f>
        <v>0.15000000000000002</v>
      </c>
      <c r="T14" s="7" t="s">
        <v>26</v>
      </c>
    </row>
    <row r="15" spans="1:30" x14ac:dyDescent="0.25">
      <c r="A15">
        <v>14</v>
      </c>
      <c r="B15" t="s">
        <v>25</v>
      </c>
      <c r="C15" s="3">
        <f>Arkusz1!A15</f>
        <v>1.05</v>
      </c>
      <c r="D15" t="s">
        <v>25</v>
      </c>
      <c r="E15" s="3">
        <f>Arkusz1!B15</f>
        <v>6.1000000000000004E-3</v>
      </c>
      <c r="F15" t="s">
        <v>25</v>
      </c>
      <c r="G15" s="1">
        <f>Arkusz1!D15</f>
        <v>6.28</v>
      </c>
      <c r="H15" t="s">
        <v>25</v>
      </c>
      <c r="I15" s="1">
        <f>Arkusz1!E15</f>
        <v>0.11</v>
      </c>
      <c r="J15" t="s">
        <v>25</v>
      </c>
      <c r="K15">
        <v>54</v>
      </c>
      <c r="L15" t="s">
        <v>25</v>
      </c>
      <c r="M15" s="2">
        <f>Arkusz1!A55</f>
        <v>1.94</v>
      </c>
      <c r="N15" t="s">
        <v>25</v>
      </c>
      <c r="O15" s="2">
        <f>Arkusz1!B55</f>
        <v>1.2E-2</v>
      </c>
      <c r="P15" t="s">
        <v>25</v>
      </c>
      <c r="Q15" s="1">
        <f>Arkusz1!D55</f>
        <v>8.9600000000000009</v>
      </c>
      <c r="R15" t="s">
        <v>25</v>
      </c>
      <c r="S15" s="1">
        <f>Arkusz1!E55</f>
        <v>0.15000000000000002</v>
      </c>
      <c r="T15" s="7" t="s">
        <v>26</v>
      </c>
    </row>
    <row r="16" spans="1:30" x14ac:dyDescent="0.25">
      <c r="A16">
        <v>15</v>
      </c>
      <c r="B16" t="s">
        <v>25</v>
      </c>
      <c r="C16" s="3">
        <f>Arkusz1!A16</f>
        <v>1.1000000000000001</v>
      </c>
      <c r="D16" t="s">
        <v>25</v>
      </c>
      <c r="E16" s="3">
        <f>Arkusz1!B16</f>
        <v>6.4000000000000003E-3</v>
      </c>
      <c r="F16" t="s">
        <v>25</v>
      </c>
      <c r="G16" s="1">
        <f>Arkusz1!D16</f>
        <v>6.66</v>
      </c>
      <c r="H16" t="s">
        <v>25</v>
      </c>
      <c r="I16" s="1">
        <f>Arkusz1!E16</f>
        <v>0.12</v>
      </c>
      <c r="J16" t="s">
        <v>25</v>
      </c>
      <c r="K16">
        <v>55</v>
      </c>
      <c r="L16" t="s">
        <v>25</v>
      </c>
      <c r="M16" s="2">
        <f>Arkusz1!A56</f>
        <v>1.96</v>
      </c>
      <c r="N16" t="s">
        <v>25</v>
      </c>
      <c r="O16" s="2">
        <f>Arkusz1!B56</f>
        <v>1.2E-2</v>
      </c>
      <c r="P16" t="s">
        <v>25</v>
      </c>
      <c r="Q16" s="1">
        <f>Arkusz1!D56</f>
        <v>8.8800000000000008</v>
      </c>
      <c r="R16" t="s">
        <v>25</v>
      </c>
      <c r="S16" s="1">
        <f>Arkusz1!E56</f>
        <v>0.15000000000000002</v>
      </c>
      <c r="T16" s="7" t="s">
        <v>26</v>
      </c>
    </row>
    <row r="17" spans="1:20" x14ac:dyDescent="0.25">
      <c r="A17">
        <v>16</v>
      </c>
      <c r="B17" t="s">
        <v>25</v>
      </c>
      <c r="C17" s="3">
        <f>Arkusz1!A17</f>
        <v>1.1499999999999999</v>
      </c>
      <c r="D17" t="s">
        <v>25</v>
      </c>
      <c r="E17" s="3">
        <f>Arkusz1!B17</f>
        <v>6.7000000000000002E-3</v>
      </c>
      <c r="F17" t="s">
        <v>25</v>
      </c>
      <c r="G17" s="1">
        <f>Arkusz1!D17</f>
        <v>7.05</v>
      </c>
      <c r="H17" t="s">
        <v>25</v>
      </c>
      <c r="I17" s="1">
        <f>Arkusz1!E17</f>
        <v>0.12</v>
      </c>
      <c r="J17" t="s">
        <v>25</v>
      </c>
      <c r="K17">
        <v>56</v>
      </c>
      <c r="L17" t="s">
        <v>25</v>
      </c>
      <c r="M17" s="2">
        <f>Arkusz1!A57</f>
        <v>1.98</v>
      </c>
      <c r="N17" t="s">
        <v>25</v>
      </c>
      <c r="O17" s="2">
        <f>Arkusz1!B57</f>
        <v>1.2E-2</v>
      </c>
      <c r="P17" t="s">
        <v>25</v>
      </c>
      <c r="Q17" s="1">
        <f>Arkusz1!D57</f>
        <v>8.83</v>
      </c>
      <c r="R17" t="s">
        <v>25</v>
      </c>
      <c r="S17" s="1">
        <f>Arkusz1!E57</f>
        <v>0.15000000000000002</v>
      </c>
      <c r="T17" s="7" t="s">
        <v>26</v>
      </c>
    </row>
    <row r="18" spans="1:20" x14ac:dyDescent="0.25">
      <c r="A18">
        <v>17</v>
      </c>
      <c r="B18" t="s">
        <v>25</v>
      </c>
      <c r="C18" s="3">
        <f>Arkusz1!A18</f>
        <v>1.2</v>
      </c>
      <c r="D18" t="s">
        <v>25</v>
      </c>
      <c r="E18" s="3">
        <f>Arkusz1!B18</f>
        <v>7.0000000000000001E-3</v>
      </c>
      <c r="F18" t="s">
        <v>25</v>
      </c>
      <c r="G18" s="1">
        <f>Arkusz1!D18</f>
        <v>7.43</v>
      </c>
      <c r="H18" t="s">
        <v>25</v>
      </c>
      <c r="I18" s="1">
        <f>Arkusz1!E18</f>
        <v>0.13</v>
      </c>
      <c r="J18" t="s">
        <v>25</v>
      </c>
      <c r="K18">
        <v>57</v>
      </c>
      <c r="L18" t="s">
        <v>25</v>
      </c>
      <c r="M18" s="2">
        <f>Arkusz1!A58</f>
        <v>2</v>
      </c>
      <c r="N18" t="s">
        <v>25</v>
      </c>
      <c r="O18" s="2">
        <f>Arkusz1!B58</f>
        <v>1.2E-2</v>
      </c>
      <c r="P18" t="s">
        <v>25</v>
      </c>
      <c r="Q18" s="1">
        <f>Arkusz1!D58</f>
        <v>8.76</v>
      </c>
      <c r="R18" t="s">
        <v>25</v>
      </c>
      <c r="S18" s="1">
        <f>Arkusz1!E58</f>
        <v>0.15000000000000002</v>
      </c>
      <c r="T18" s="7" t="s">
        <v>26</v>
      </c>
    </row>
    <row r="19" spans="1:20" x14ac:dyDescent="0.25">
      <c r="A19">
        <v>18</v>
      </c>
      <c r="B19" t="s">
        <v>25</v>
      </c>
      <c r="C19" s="3">
        <f>Arkusz1!A19</f>
        <v>1.22</v>
      </c>
      <c r="D19" t="s">
        <v>25</v>
      </c>
      <c r="E19" s="3">
        <f>Arkusz1!B19</f>
        <v>7.1000000000000004E-3</v>
      </c>
      <c r="F19" t="s">
        <v>25</v>
      </c>
      <c r="G19" s="1">
        <f>Arkusz1!D19</f>
        <v>7.57</v>
      </c>
      <c r="H19" t="s">
        <v>25</v>
      </c>
      <c r="I19" s="1">
        <f>Arkusz1!E19</f>
        <v>0.13</v>
      </c>
      <c r="J19" t="s">
        <v>25</v>
      </c>
      <c r="K19">
        <v>58</v>
      </c>
      <c r="L19" t="s">
        <v>25</v>
      </c>
      <c r="M19" s="2">
        <f>Arkusz1!A59</f>
        <v>2.02</v>
      </c>
      <c r="N19" t="s">
        <v>25</v>
      </c>
      <c r="O19" s="2">
        <f>Arkusz1!B59</f>
        <v>1.2E-2</v>
      </c>
      <c r="P19" t="s">
        <v>25</v>
      </c>
      <c r="Q19" s="1">
        <f>Arkusz1!D59</f>
        <v>8.67</v>
      </c>
      <c r="R19" t="s">
        <v>25</v>
      </c>
      <c r="S19" s="1">
        <f>Arkusz1!E59</f>
        <v>0.15000000000000002</v>
      </c>
      <c r="T19" s="7" t="s">
        <v>26</v>
      </c>
    </row>
    <row r="20" spans="1:20" x14ac:dyDescent="0.25">
      <c r="A20">
        <v>19</v>
      </c>
      <c r="B20" t="s">
        <v>25</v>
      </c>
      <c r="C20" s="3">
        <f>Arkusz1!A20</f>
        <v>1.24</v>
      </c>
      <c r="D20" t="s">
        <v>25</v>
      </c>
      <c r="E20" s="3">
        <f>Arkusz1!B20</f>
        <v>7.2000000000000007E-3</v>
      </c>
      <c r="F20" t="s">
        <v>25</v>
      </c>
      <c r="G20" s="1">
        <f>Arkusz1!D20</f>
        <v>7.72</v>
      </c>
      <c r="H20" t="s">
        <v>25</v>
      </c>
      <c r="I20" s="1">
        <f>Arkusz1!E20</f>
        <v>0.13</v>
      </c>
      <c r="J20" t="s">
        <v>25</v>
      </c>
      <c r="K20">
        <v>59</v>
      </c>
      <c r="L20" t="s">
        <v>25</v>
      </c>
      <c r="M20" s="2">
        <f>Arkusz1!A60</f>
        <v>2.04</v>
      </c>
      <c r="N20" t="s">
        <v>25</v>
      </c>
      <c r="O20" s="2">
        <f>Arkusz1!B60</f>
        <v>1.2E-2</v>
      </c>
      <c r="P20" t="s">
        <v>25</v>
      </c>
      <c r="Q20" s="1">
        <f>Arkusz1!D60</f>
        <v>8.6199999999999992</v>
      </c>
      <c r="R20" t="s">
        <v>25</v>
      </c>
      <c r="S20" s="1">
        <f>Arkusz1!E60</f>
        <v>0.15000000000000002</v>
      </c>
      <c r="T20" s="7" t="s">
        <v>26</v>
      </c>
    </row>
    <row r="21" spans="1:20" x14ac:dyDescent="0.25">
      <c r="A21">
        <v>20</v>
      </c>
      <c r="B21" t="s">
        <v>25</v>
      </c>
      <c r="C21" s="3">
        <f>Arkusz1!A21</f>
        <v>1.26</v>
      </c>
      <c r="D21" t="s">
        <v>25</v>
      </c>
      <c r="E21" s="3">
        <f>Arkusz1!B21</f>
        <v>7.3000000000000001E-3</v>
      </c>
      <c r="F21" t="s">
        <v>25</v>
      </c>
      <c r="G21" s="1">
        <f>Arkusz1!D21</f>
        <v>7.85</v>
      </c>
      <c r="H21" t="s">
        <v>25</v>
      </c>
      <c r="I21" s="1">
        <f>Arkusz1!E21</f>
        <v>0.14000000000000001</v>
      </c>
      <c r="J21" t="s">
        <v>25</v>
      </c>
      <c r="K21">
        <v>60</v>
      </c>
      <c r="L21" t="s">
        <v>25</v>
      </c>
      <c r="M21" s="2">
        <f>Arkusz1!A61</f>
        <v>2.06</v>
      </c>
      <c r="N21" t="s">
        <v>25</v>
      </c>
      <c r="O21" s="2">
        <f>Arkusz1!B61</f>
        <v>1.2E-2</v>
      </c>
      <c r="P21" t="s">
        <v>25</v>
      </c>
      <c r="Q21" s="1">
        <f>Arkusz1!D61</f>
        <v>8.5500000000000007</v>
      </c>
      <c r="R21" t="s">
        <v>25</v>
      </c>
      <c r="S21" s="1">
        <f>Arkusz1!E61</f>
        <v>0.15000000000000002</v>
      </c>
      <c r="T21" s="7" t="s">
        <v>26</v>
      </c>
    </row>
    <row r="22" spans="1:20" x14ac:dyDescent="0.25">
      <c r="A22">
        <v>21</v>
      </c>
      <c r="B22" t="s">
        <v>25</v>
      </c>
      <c r="C22" s="3">
        <f>Arkusz1!A22</f>
        <v>1.28</v>
      </c>
      <c r="D22" t="s">
        <v>25</v>
      </c>
      <c r="E22" s="3">
        <f>Arkusz1!B22</f>
        <v>7.4000000000000003E-3</v>
      </c>
      <c r="F22" t="s">
        <v>25</v>
      </c>
      <c r="G22" s="1">
        <f>Arkusz1!D22</f>
        <v>7.99</v>
      </c>
      <c r="H22" t="s">
        <v>25</v>
      </c>
      <c r="I22" s="1">
        <f>Arkusz1!E22</f>
        <v>0.14000000000000001</v>
      </c>
      <c r="J22" t="s">
        <v>25</v>
      </c>
      <c r="K22">
        <v>61</v>
      </c>
      <c r="L22" t="s">
        <v>25</v>
      </c>
      <c r="M22" s="2">
        <f>Arkusz1!A62</f>
        <v>2.08</v>
      </c>
      <c r="N22" t="s">
        <v>25</v>
      </c>
      <c r="O22" s="2">
        <f>Arkusz1!B62</f>
        <v>1.3000000000000001E-2</v>
      </c>
      <c r="P22" t="s">
        <v>25</v>
      </c>
      <c r="Q22" s="1">
        <f>Arkusz1!D62</f>
        <v>8.4700000000000006</v>
      </c>
      <c r="R22" t="s">
        <v>25</v>
      </c>
      <c r="S22" s="1">
        <f>Arkusz1!E62</f>
        <v>0.14000000000000001</v>
      </c>
      <c r="T22" s="7" t="s">
        <v>26</v>
      </c>
    </row>
    <row r="23" spans="1:20" x14ac:dyDescent="0.25">
      <c r="A23">
        <v>22</v>
      </c>
      <c r="B23" t="s">
        <v>25</v>
      </c>
      <c r="C23" s="3">
        <f>Arkusz1!A23</f>
        <v>1.3</v>
      </c>
      <c r="D23" t="s">
        <v>25</v>
      </c>
      <c r="E23" s="3">
        <f>Arkusz1!B23</f>
        <v>7.6E-3</v>
      </c>
      <c r="F23" t="s">
        <v>25</v>
      </c>
      <c r="G23" s="1">
        <f>Arkusz1!D23</f>
        <v>8.1300000000000008</v>
      </c>
      <c r="H23" t="s">
        <v>25</v>
      </c>
      <c r="I23" s="1">
        <f>Arkusz1!E23</f>
        <v>0.14000000000000001</v>
      </c>
      <c r="J23" t="s">
        <v>25</v>
      </c>
      <c r="K23">
        <v>62</v>
      </c>
      <c r="L23" t="s">
        <v>25</v>
      </c>
      <c r="M23" s="2">
        <f>Arkusz1!A63</f>
        <v>2.1</v>
      </c>
      <c r="N23" t="s">
        <v>25</v>
      </c>
      <c r="O23" s="2">
        <f>Arkusz1!B63</f>
        <v>1.3000000000000001E-2</v>
      </c>
      <c r="P23" t="s">
        <v>25</v>
      </c>
      <c r="Q23" s="1">
        <f>Arkusz1!D63</f>
        <v>8.4</v>
      </c>
      <c r="R23" t="s">
        <v>25</v>
      </c>
      <c r="S23" s="1">
        <f>Arkusz1!E63</f>
        <v>0.14000000000000001</v>
      </c>
      <c r="T23" s="7" t="s">
        <v>26</v>
      </c>
    </row>
    <row r="24" spans="1:20" x14ac:dyDescent="0.25">
      <c r="A24">
        <v>23</v>
      </c>
      <c r="B24" t="s">
        <v>25</v>
      </c>
      <c r="C24" s="3">
        <f>Arkusz1!A24</f>
        <v>1.32</v>
      </c>
      <c r="D24" t="s">
        <v>25</v>
      </c>
      <c r="E24" s="3">
        <f>Arkusz1!B24</f>
        <v>7.7000000000000002E-3</v>
      </c>
      <c r="F24" t="s">
        <v>25</v>
      </c>
      <c r="G24" s="1">
        <f>Arkusz1!D24</f>
        <v>8.26</v>
      </c>
      <c r="H24" t="s">
        <v>25</v>
      </c>
      <c r="I24" s="1">
        <f>Arkusz1!E24</f>
        <v>0.14000000000000001</v>
      </c>
      <c r="J24" t="s">
        <v>25</v>
      </c>
      <c r="K24">
        <v>63</v>
      </c>
      <c r="L24" t="s">
        <v>25</v>
      </c>
      <c r="M24" s="2">
        <f>Arkusz1!A64</f>
        <v>2.12</v>
      </c>
      <c r="N24" t="s">
        <v>25</v>
      </c>
      <c r="O24" s="2">
        <f>Arkusz1!B64</f>
        <v>1.3000000000000001E-2</v>
      </c>
      <c r="P24" t="s">
        <v>25</v>
      </c>
      <c r="Q24" s="1">
        <f>Arkusz1!D64</f>
        <v>8.32</v>
      </c>
      <c r="R24" t="s">
        <v>25</v>
      </c>
      <c r="S24" s="1">
        <f>Arkusz1!E64</f>
        <v>0.14000000000000001</v>
      </c>
      <c r="T24" s="7" t="s">
        <v>26</v>
      </c>
    </row>
    <row r="25" spans="1:20" x14ac:dyDescent="0.25">
      <c r="A25">
        <v>24</v>
      </c>
      <c r="B25" t="s">
        <v>25</v>
      </c>
      <c r="C25" s="3">
        <f>Arkusz1!A25</f>
        <v>1.34</v>
      </c>
      <c r="D25" t="s">
        <v>25</v>
      </c>
      <c r="E25" s="3">
        <f>Arkusz1!B25</f>
        <v>7.8000000000000005E-3</v>
      </c>
      <c r="F25" t="s">
        <v>25</v>
      </c>
      <c r="G25" s="1">
        <f>Arkusz1!D25</f>
        <v>8.3800000000000008</v>
      </c>
      <c r="H25" t="s">
        <v>25</v>
      </c>
      <c r="I25" s="1">
        <f>Arkusz1!E25</f>
        <v>0.14000000000000001</v>
      </c>
      <c r="J25" t="s">
        <v>25</v>
      </c>
      <c r="K25">
        <v>64</v>
      </c>
      <c r="L25" t="s">
        <v>25</v>
      </c>
      <c r="M25" s="2">
        <f>Arkusz1!A65</f>
        <v>2.14</v>
      </c>
      <c r="N25" t="s">
        <v>25</v>
      </c>
      <c r="O25" s="2">
        <f>Arkusz1!B65</f>
        <v>1.3000000000000001E-2</v>
      </c>
      <c r="P25" t="s">
        <v>25</v>
      </c>
      <c r="Q25" s="1">
        <f>Arkusz1!D65</f>
        <v>8.25</v>
      </c>
      <c r="R25" t="s">
        <v>25</v>
      </c>
      <c r="S25" s="1">
        <f>Arkusz1!E65</f>
        <v>0.14000000000000001</v>
      </c>
      <c r="T25" s="7" t="s">
        <v>26</v>
      </c>
    </row>
    <row r="26" spans="1:20" x14ac:dyDescent="0.25">
      <c r="A26">
        <v>25</v>
      </c>
      <c r="B26" t="s">
        <v>25</v>
      </c>
      <c r="C26" s="3">
        <f>Arkusz1!A26</f>
        <v>1.36</v>
      </c>
      <c r="D26" t="s">
        <v>25</v>
      </c>
      <c r="E26" s="3">
        <f>Arkusz1!B26</f>
        <v>7.899999999999999E-3</v>
      </c>
      <c r="F26" t="s">
        <v>25</v>
      </c>
      <c r="G26" s="1">
        <f>Arkusz1!D26</f>
        <v>8.5</v>
      </c>
      <c r="H26" t="s">
        <v>25</v>
      </c>
      <c r="I26" s="1">
        <f>Arkusz1!E26</f>
        <v>0.15000000000000002</v>
      </c>
      <c r="J26" t="s">
        <v>25</v>
      </c>
      <c r="K26">
        <v>65</v>
      </c>
      <c r="L26" t="s">
        <v>25</v>
      </c>
      <c r="M26" s="2">
        <f>Arkusz1!A66</f>
        <v>2.16</v>
      </c>
      <c r="N26" t="s">
        <v>25</v>
      </c>
      <c r="O26" s="2">
        <f>Arkusz1!B66</f>
        <v>1.3000000000000001E-2</v>
      </c>
      <c r="P26" t="s">
        <v>25</v>
      </c>
      <c r="Q26" s="1">
        <f>Arkusz1!D66</f>
        <v>8.16</v>
      </c>
      <c r="R26" t="s">
        <v>25</v>
      </c>
      <c r="S26" s="1">
        <f>Arkusz1!E66</f>
        <v>0.14000000000000001</v>
      </c>
      <c r="T26" s="7" t="s">
        <v>26</v>
      </c>
    </row>
    <row r="27" spans="1:20" x14ac:dyDescent="0.25">
      <c r="A27">
        <v>26</v>
      </c>
      <c r="B27" t="s">
        <v>25</v>
      </c>
      <c r="C27" s="3">
        <f>Arkusz1!A27</f>
        <v>1.38</v>
      </c>
      <c r="D27" t="s">
        <v>25</v>
      </c>
      <c r="E27" s="3">
        <f>Arkusz1!B27</f>
        <v>8.0000000000000002E-3</v>
      </c>
      <c r="F27" t="s">
        <v>25</v>
      </c>
      <c r="G27" s="1">
        <f>Arkusz1!D27</f>
        <v>8.61</v>
      </c>
      <c r="H27" t="s">
        <v>25</v>
      </c>
      <c r="I27" s="1">
        <f>Arkusz1!E27</f>
        <v>0.15000000000000002</v>
      </c>
      <c r="J27" t="s">
        <v>25</v>
      </c>
      <c r="K27">
        <v>66</v>
      </c>
      <c r="L27" t="s">
        <v>25</v>
      </c>
      <c r="M27" s="2">
        <f>Arkusz1!A67</f>
        <v>2.1800000000000002</v>
      </c>
      <c r="N27" t="s">
        <v>25</v>
      </c>
      <c r="O27" s="2">
        <f>Arkusz1!B67</f>
        <v>1.3000000000000001E-2</v>
      </c>
      <c r="P27" t="s">
        <v>25</v>
      </c>
      <c r="Q27" s="1">
        <f>Arkusz1!D67</f>
        <v>8.11</v>
      </c>
      <c r="R27" t="s">
        <v>25</v>
      </c>
      <c r="S27" s="1">
        <f>Arkusz1!E67</f>
        <v>0.14000000000000001</v>
      </c>
      <c r="T27" s="7" t="s">
        <v>26</v>
      </c>
    </row>
    <row r="28" spans="1:20" x14ac:dyDescent="0.25">
      <c r="A28">
        <v>27</v>
      </c>
      <c r="B28" t="s">
        <v>25</v>
      </c>
      <c r="C28" s="3">
        <f>Arkusz1!A28</f>
        <v>1.4</v>
      </c>
      <c r="D28" t="s">
        <v>25</v>
      </c>
      <c r="E28" s="3">
        <f>Arkusz1!B28</f>
        <v>8.0999999999999996E-3</v>
      </c>
      <c r="F28" t="s">
        <v>25</v>
      </c>
      <c r="G28" s="1">
        <f>Arkusz1!D28</f>
        <v>8.7200000000000006</v>
      </c>
      <c r="H28" t="s">
        <v>25</v>
      </c>
      <c r="I28" s="1">
        <f>Arkusz1!E28</f>
        <v>0.15000000000000002</v>
      </c>
      <c r="J28" t="s">
        <v>25</v>
      </c>
      <c r="K28">
        <v>67</v>
      </c>
      <c r="L28" t="s">
        <v>25</v>
      </c>
      <c r="M28" s="2">
        <f>Arkusz1!A68</f>
        <v>2.2000000000000002</v>
      </c>
      <c r="N28" t="s">
        <v>25</v>
      </c>
      <c r="O28" s="2">
        <f>Arkusz1!B68</f>
        <v>1.3000000000000001E-2</v>
      </c>
      <c r="P28" t="s">
        <v>25</v>
      </c>
      <c r="Q28" s="1">
        <f>Arkusz1!D68</f>
        <v>7.99</v>
      </c>
      <c r="R28" t="s">
        <v>25</v>
      </c>
      <c r="S28" s="1">
        <f>Arkusz1!E68</f>
        <v>0.14000000000000001</v>
      </c>
      <c r="T28" s="7" t="s">
        <v>26</v>
      </c>
    </row>
    <row r="29" spans="1:20" x14ac:dyDescent="0.25">
      <c r="A29">
        <v>28</v>
      </c>
      <c r="B29" t="s">
        <v>25</v>
      </c>
      <c r="C29" s="3">
        <f>Arkusz1!A29</f>
        <v>1.42</v>
      </c>
      <c r="D29" t="s">
        <v>25</v>
      </c>
      <c r="E29" s="3">
        <f>Arkusz1!B29</f>
        <v>8.199999999999999E-3</v>
      </c>
      <c r="F29" t="s">
        <v>25</v>
      </c>
      <c r="G29" s="1">
        <f>Arkusz1!D29</f>
        <v>8.82</v>
      </c>
      <c r="H29" t="s">
        <v>25</v>
      </c>
      <c r="I29" s="1">
        <f>Arkusz1!E29</f>
        <v>0.15000000000000002</v>
      </c>
      <c r="J29" t="s">
        <v>25</v>
      </c>
      <c r="K29">
        <v>68</v>
      </c>
      <c r="L29" t="s">
        <v>25</v>
      </c>
      <c r="M29" s="2">
        <f>Arkusz1!A69</f>
        <v>2.2200000000000002</v>
      </c>
      <c r="N29" t="s">
        <v>25</v>
      </c>
      <c r="O29" s="2">
        <f>Arkusz1!B69</f>
        <v>1.3000000000000001E-2</v>
      </c>
      <c r="P29" t="s">
        <v>25</v>
      </c>
      <c r="Q29" s="1">
        <f>Arkusz1!D69</f>
        <v>7.94</v>
      </c>
      <c r="R29" t="s">
        <v>25</v>
      </c>
      <c r="S29" s="1">
        <f>Arkusz1!E69</f>
        <v>0.14000000000000001</v>
      </c>
      <c r="T29" s="7" t="s">
        <v>26</v>
      </c>
    </row>
    <row r="30" spans="1:20" x14ac:dyDescent="0.25">
      <c r="A30">
        <v>29</v>
      </c>
      <c r="B30" t="s">
        <v>25</v>
      </c>
      <c r="C30" s="3">
        <f>Arkusz1!A30</f>
        <v>1.44</v>
      </c>
      <c r="D30" t="s">
        <v>25</v>
      </c>
      <c r="E30" s="3">
        <f>Arkusz1!B30</f>
        <v>8.3999999999999995E-3</v>
      </c>
      <c r="F30" t="s">
        <v>25</v>
      </c>
      <c r="G30" s="1">
        <f>Arkusz1!D30</f>
        <v>8.9</v>
      </c>
      <c r="H30" t="s">
        <v>25</v>
      </c>
      <c r="I30" s="1">
        <f>Arkusz1!E30</f>
        <v>0.15000000000000002</v>
      </c>
      <c r="J30" t="s">
        <v>25</v>
      </c>
      <c r="K30">
        <v>69</v>
      </c>
      <c r="L30" t="s">
        <v>25</v>
      </c>
      <c r="M30" s="2">
        <f>Arkusz1!A70</f>
        <v>2.2400000000000002</v>
      </c>
      <c r="N30" t="s">
        <v>25</v>
      </c>
      <c r="O30" s="2">
        <f>Arkusz1!B70</f>
        <v>1.3000000000000001E-2</v>
      </c>
      <c r="P30" t="s">
        <v>25</v>
      </c>
      <c r="Q30" s="1">
        <f>Arkusz1!D70</f>
        <v>7.86</v>
      </c>
      <c r="R30" t="s">
        <v>25</v>
      </c>
      <c r="S30" s="1">
        <f>Arkusz1!E70</f>
        <v>0.14000000000000001</v>
      </c>
      <c r="T30" s="7" t="s">
        <v>26</v>
      </c>
    </row>
    <row r="31" spans="1:20" x14ac:dyDescent="0.25">
      <c r="A31">
        <v>30</v>
      </c>
      <c r="B31" t="s">
        <v>25</v>
      </c>
      <c r="C31" s="3">
        <f>Arkusz1!A31</f>
        <v>1.46</v>
      </c>
      <c r="D31" t="s">
        <v>25</v>
      </c>
      <c r="E31" s="3">
        <f>Arkusz1!B31</f>
        <v>8.4999999999999989E-3</v>
      </c>
      <c r="F31" t="s">
        <v>25</v>
      </c>
      <c r="G31" s="1">
        <f>Arkusz1!D31</f>
        <v>8.99</v>
      </c>
      <c r="H31" t="s">
        <v>25</v>
      </c>
      <c r="I31" s="1">
        <f>Arkusz1!E31</f>
        <v>0.15000000000000002</v>
      </c>
      <c r="J31" t="s">
        <v>25</v>
      </c>
      <c r="K31">
        <v>70</v>
      </c>
      <c r="L31" t="s">
        <v>25</v>
      </c>
      <c r="M31" s="2">
        <f>Arkusz1!A71</f>
        <v>2.2599999999999998</v>
      </c>
      <c r="N31" t="s">
        <v>25</v>
      </c>
      <c r="O31" s="2">
        <f>Arkusz1!B71</f>
        <v>1.3999999999999999E-2</v>
      </c>
      <c r="P31" t="s">
        <v>25</v>
      </c>
      <c r="Q31" s="1">
        <f>Arkusz1!D71</f>
        <v>7.78</v>
      </c>
      <c r="R31" t="s">
        <v>25</v>
      </c>
      <c r="S31" s="1">
        <f>Arkusz1!E71</f>
        <v>0.13</v>
      </c>
      <c r="T31" s="7" t="s">
        <v>26</v>
      </c>
    </row>
    <row r="32" spans="1:20" x14ac:dyDescent="0.25">
      <c r="A32">
        <v>31</v>
      </c>
      <c r="B32" t="s">
        <v>25</v>
      </c>
      <c r="C32" s="3">
        <f>Arkusz1!A32</f>
        <v>1.48</v>
      </c>
      <c r="D32" t="s">
        <v>25</v>
      </c>
      <c r="E32" s="3">
        <f>Arkusz1!B32</f>
        <v>8.6E-3</v>
      </c>
      <c r="F32" t="s">
        <v>25</v>
      </c>
      <c r="G32" s="1">
        <f>Arkusz1!D32</f>
        <v>9.08</v>
      </c>
      <c r="H32" t="s">
        <v>25</v>
      </c>
      <c r="I32" s="1">
        <f>Arkusz1!E32</f>
        <v>0.15000000000000002</v>
      </c>
      <c r="J32" t="s">
        <v>25</v>
      </c>
      <c r="K32">
        <v>71</v>
      </c>
      <c r="L32" t="s">
        <v>25</v>
      </c>
      <c r="M32" s="2">
        <f>Arkusz1!A72</f>
        <v>2.2799999999999998</v>
      </c>
      <c r="N32" t="s">
        <v>25</v>
      </c>
      <c r="O32" s="2">
        <f>Arkusz1!B72</f>
        <v>1.3999999999999999E-2</v>
      </c>
      <c r="P32" t="s">
        <v>25</v>
      </c>
      <c r="Q32" s="1">
        <f>Arkusz1!D72</f>
        <v>7.71</v>
      </c>
      <c r="R32" t="s">
        <v>25</v>
      </c>
      <c r="S32" s="1">
        <f>Arkusz1!E72</f>
        <v>0.13</v>
      </c>
      <c r="T32" s="7" t="s">
        <v>26</v>
      </c>
    </row>
    <row r="33" spans="1:20" x14ac:dyDescent="0.25">
      <c r="A33">
        <v>32</v>
      </c>
      <c r="B33" t="s">
        <v>25</v>
      </c>
      <c r="C33" s="3">
        <f>Arkusz1!A33</f>
        <v>1.5</v>
      </c>
      <c r="D33" t="s">
        <v>25</v>
      </c>
      <c r="E33" s="3">
        <f>Arkusz1!B33</f>
        <v>8.6999999999999994E-3</v>
      </c>
      <c r="F33" t="s">
        <v>25</v>
      </c>
      <c r="G33" s="1">
        <f>Arkusz1!D33</f>
        <v>9.14</v>
      </c>
      <c r="H33" t="s">
        <v>25</v>
      </c>
      <c r="I33" s="1">
        <f>Arkusz1!E33</f>
        <v>0.15000000000000002</v>
      </c>
      <c r="J33" t="s">
        <v>25</v>
      </c>
      <c r="K33">
        <v>72</v>
      </c>
      <c r="L33" t="s">
        <v>25</v>
      </c>
      <c r="M33" s="2">
        <f>Arkusz1!A73</f>
        <v>2.2999999999999998</v>
      </c>
      <c r="N33" t="s">
        <v>25</v>
      </c>
      <c r="O33" s="2">
        <f>Arkusz1!B73</f>
        <v>1.3999999999999999E-2</v>
      </c>
      <c r="P33" t="s">
        <v>25</v>
      </c>
      <c r="Q33" s="1">
        <f>Arkusz1!D73</f>
        <v>7.64</v>
      </c>
      <c r="R33" t="s">
        <v>25</v>
      </c>
      <c r="S33" s="1">
        <f>Arkusz1!E73</f>
        <v>0.13</v>
      </c>
      <c r="T33" s="7" t="s">
        <v>26</v>
      </c>
    </row>
    <row r="34" spans="1:20" x14ac:dyDescent="0.25">
      <c r="A34">
        <v>33</v>
      </c>
      <c r="B34" t="s">
        <v>25</v>
      </c>
      <c r="C34" s="3">
        <f>Arkusz1!A34</f>
        <v>1.52</v>
      </c>
      <c r="D34" t="s">
        <v>25</v>
      </c>
      <c r="E34" s="3">
        <f>Arkusz1!B34</f>
        <v>8.7999999999999988E-3</v>
      </c>
      <c r="F34" t="s">
        <v>25</v>
      </c>
      <c r="G34" s="1">
        <f>Arkusz1!D34</f>
        <v>9.2200000000000006</v>
      </c>
      <c r="H34" t="s">
        <v>25</v>
      </c>
      <c r="I34" s="1">
        <f>Arkusz1!E34</f>
        <v>0.16</v>
      </c>
      <c r="J34" t="s">
        <v>25</v>
      </c>
      <c r="K34">
        <v>73</v>
      </c>
      <c r="L34" t="s">
        <v>25</v>
      </c>
      <c r="M34" s="2">
        <f>Arkusz1!A74</f>
        <v>2.35</v>
      </c>
      <c r="N34" t="s">
        <v>25</v>
      </c>
      <c r="O34" s="2">
        <f>Arkusz1!B74</f>
        <v>1.3999999999999999E-2</v>
      </c>
      <c r="P34" t="s">
        <v>25</v>
      </c>
      <c r="Q34" s="1">
        <f>Arkusz1!D74</f>
        <v>7.45</v>
      </c>
      <c r="R34" t="s">
        <v>25</v>
      </c>
      <c r="S34" s="1">
        <f>Arkusz1!E74</f>
        <v>0.13</v>
      </c>
      <c r="T34" s="7" t="s">
        <v>26</v>
      </c>
    </row>
    <row r="35" spans="1:20" x14ac:dyDescent="0.25">
      <c r="A35">
        <v>34</v>
      </c>
      <c r="B35" t="s">
        <v>25</v>
      </c>
      <c r="C35" s="3">
        <f>Arkusz1!A35</f>
        <v>1.54</v>
      </c>
      <c r="D35" t="s">
        <v>25</v>
      </c>
      <c r="E35" s="3">
        <f>Arkusz1!B35</f>
        <v>8.8999999999999999E-3</v>
      </c>
      <c r="F35" t="s">
        <v>25</v>
      </c>
      <c r="G35" s="1">
        <f>Arkusz1!D35</f>
        <v>9.26</v>
      </c>
      <c r="H35" t="s">
        <v>25</v>
      </c>
      <c r="I35" s="1">
        <f>Arkusz1!E35</f>
        <v>0.16</v>
      </c>
      <c r="J35" t="s">
        <v>25</v>
      </c>
      <c r="K35">
        <v>74</v>
      </c>
      <c r="L35" t="s">
        <v>25</v>
      </c>
      <c r="M35" s="2">
        <f>Arkusz1!A75</f>
        <v>2.4</v>
      </c>
      <c r="N35" t="s">
        <v>25</v>
      </c>
      <c r="O35" s="2">
        <f>Arkusz1!B75</f>
        <v>1.3999999999999999E-2</v>
      </c>
      <c r="P35" t="s">
        <v>25</v>
      </c>
      <c r="Q35" s="1">
        <f>Arkusz1!D75</f>
        <v>7.27</v>
      </c>
      <c r="R35" t="s">
        <v>25</v>
      </c>
      <c r="S35" s="1">
        <f>Arkusz1!E75</f>
        <v>0.13</v>
      </c>
      <c r="T35" s="7" t="s">
        <v>26</v>
      </c>
    </row>
    <row r="36" spans="1:20" x14ac:dyDescent="0.25">
      <c r="A36">
        <v>35</v>
      </c>
      <c r="B36" t="s">
        <v>25</v>
      </c>
      <c r="C36" s="3">
        <f>Arkusz1!A36</f>
        <v>1.56</v>
      </c>
      <c r="D36" t="s">
        <v>25</v>
      </c>
      <c r="E36" s="3">
        <f>Arkusz1!B36</f>
        <v>9.0999999999999987E-3</v>
      </c>
      <c r="F36" t="s">
        <v>25</v>
      </c>
      <c r="G36" s="1">
        <f>Arkusz1!D36</f>
        <v>9.31</v>
      </c>
      <c r="H36" t="s">
        <v>25</v>
      </c>
      <c r="I36" s="1">
        <f>Arkusz1!E36</f>
        <v>0.16</v>
      </c>
      <c r="J36" t="s">
        <v>25</v>
      </c>
      <c r="K36">
        <v>75</v>
      </c>
      <c r="L36" t="s">
        <v>25</v>
      </c>
      <c r="M36" s="2">
        <f>Arkusz1!A76</f>
        <v>2.4500000000000002</v>
      </c>
      <c r="N36" t="s">
        <v>25</v>
      </c>
      <c r="O36" s="2">
        <f>Arkusz1!B76</f>
        <v>1.4999999999999999E-2</v>
      </c>
      <c r="P36" t="s">
        <v>25</v>
      </c>
      <c r="Q36" s="1">
        <f>Arkusz1!D76</f>
        <v>7.11</v>
      </c>
      <c r="R36" t="s">
        <v>25</v>
      </c>
      <c r="S36" s="1">
        <f>Arkusz1!E76</f>
        <v>0.12</v>
      </c>
      <c r="T36" s="7" t="s">
        <v>26</v>
      </c>
    </row>
    <row r="37" spans="1:20" x14ac:dyDescent="0.25">
      <c r="A37">
        <v>36</v>
      </c>
      <c r="B37" t="s">
        <v>25</v>
      </c>
      <c r="C37" s="3">
        <f>Arkusz1!A37</f>
        <v>1.58</v>
      </c>
      <c r="D37" t="s">
        <v>25</v>
      </c>
      <c r="E37" s="3">
        <f>Arkusz1!B37</f>
        <v>9.1999999999999998E-3</v>
      </c>
      <c r="F37" t="s">
        <v>25</v>
      </c>
      <c r="G37" s="1">
        <f>Arkusz1!D37</f>
        <v>9.35</v>
      </c>
      <c r="H37" t="s">
        <v>25</v>
      </c>
      <c r="I37" s="1">
        <f>Arkusz1!E37</f>
        <v>0.16</v>
      </c>
      <c r="J37" t="s">
        <v>25</v>
      </c>
      <c r="K37">
        <v>76</v>
      </c>
      <c r="L37" t="s">
        <v>25</v>
      </c>
      <c r="M37" s="2">
        <f>Arkusz1!A77</f>
        <v>2.5</v>
      </c>
      <c r="N37" t="s">
        <v>25</v>
      </c>
      <c r="O37" s="2">
        <f>Arkusz1!B77</f>
        <v>1.4999999999999999E-2</v>
      </c>
      <c r="P37" t="s">
        <v>25</v>
      </c>
      <c r="Q37" s="1">
        <f>Arkusz1!D77</f>
        <v>6.91</v>
      </c>
      <c r="R37" t="s">
        <v>25</v>
      </c>
      <c r="S37" s="1">
        <f>Arkusz1!E77</f>
        <v>0.12</v>
      </c>
      <c r="T37" s="7" t="s">
        <v>26</v>
      </c>
    </row>
    <row r="38" spans="1:20" x14ac:dyDescent="0.25">
      <c r="A38">
        <v>37</v>
      </c>
      <c r="B38" t="s">
        <v>25</v>
      </c>
      <c r="C38" s="3">
        <f>Arkusz1!A38</f>
        <v>1.6</v>
      </c>
      <c r="D38" t="s">
        <v>25</v>
      </c>
      <c r="E38" s="3">
        <f>Arkusz1!B38</f>
        <v>9.2999999999999992E-3</v>
      </c>
      <c r="F38" t="s">
        <v>25</v>
      </c>
      <c r="G38" s="1">
        <f>Arkusz1!D38</f>
        <v>9.3800000000000008</v>
      </c>
      <c r="H38" t="s">
        <v>25</v>
      </c>
      <c r="I38" s="1">
        <f>Arkusz1!E38</f>
        <v>0.16</v>
      </c>
      <c r="J38" t="s">
        <v>25</v>
      </c>
      <c r="K38">
        <v>77</v>
      </c>
      <c r="L38" t="s">
        <v>25</v>
      </c>
      <c r="M38" s="2">
        <f>Arkusz1!A78</f>
        <v>2.5499999999999998</v>
      </c>
      <c r="N38" t="s">
        <v>25</v>
      </c>
      <c r="O38" s="2">
        <f>Arkusz1!B78</f>
        <v>1.4999999999999999E-2</v>
      </c>
      <c r="P38" t="s">
        <v>25</v>
      </c>
      <c r="Q38" s="1">
        <f>Arkusz1!D78</f>
        <v>6.75</v>
      </c>
      <c r="R38" t="s">
        <v>25</v>
      </c>
      <c r="S38" s="1">
        <f>Arkusz1!E78</f>
        <v>0.12</v>
      </c>
      <c r="T38" s="7" t="s">
        <v>26</v>
      </c>
    </row>
    <row r="39" spans="1:20" x14ac:dyDescent="0.25">
      <c r="A39">
        <v>38</v>
      </c>
      <c r="B39" t="s">
        <v>25</v>
      </c>
      <c r="C39" s="3">
        <f>Arkusz1!A39</f>
        <v>1.62</v>
      </c>
      <c r="D39" t="s">
        <v>25</v>
      </c>
      <c r="E39" s="3">
        <f>Arkusz1!B39</f>
        <v>9.3999999999999986E-3</v>
      </c>
      <c r="F39" t="s">
        <v>25</v>
      </c>
      <c r="G39" s="1">
        <f>Arkusz1!D39</f>
        <v>9.41</v>
      </c>
      <c r="H39" t="s">
        <v>25</v>
      </c>
      <c r="I39" s="1">
        <f>Arkusz1!E39</f>
        <v>0.16</v>
      </c>
      <c r="J39" t="s">
        <v>25</v>
      </c>
      <c r="K39">
        <v>78</v>
      </c>
      <c r="L39" t="s">
        <v>25</v>
      </c>
      <c r="M39" s="2">
        <f>Arkusz1!A79</f>
        <v>2.6</v>
      </c>
      <c r="N39" t="s">
        <v>25</v>
      </c>
      <c r="O39" s="2">
        <f>Arkusz1!B79</f>
        <v>1.6E-2</v>
      </c>
      <c r="P39" t="s">
        <v>25</v>
      </c>
      <c r="Q39" s="1">
        <f>Arkusz1!D79</f>
        <v>6.58</v>
      </c>
      <c r="R39" t="s">
        <v>25</v>
      </c>
      <c r="S39" s="1">
        <f>Arkusz1!E79</f>
        <v>0.12</v>
      </c>
      <c r="T39" s="7" t="s">
        <v>26</v>
      </c>
    </row>
    <row r="40" spans="1:20" x14ac:dyDescent="0.25">
      <c r="A40">
        <v>39</v>
      </c>
      <c r="B40" t="s">
        <v>25</v>
      </c>
      <c r="C40" s="3">
        <f>Arkusz1!A40</f>
        <v>1.64</v>
      </c>
      <c r="D40" t="s">
        <v>25</v>
      </c>
      <c r="E40" s="3">
        <f>Arkusz1!B40</f>
        <v>9.4999999999999998E-3</v>
      </c>
      <c r="F40" t="s">
        <v>25</v>
      </c>
      <c r="G40" s="1">
        <f>Arkusz1!D40</f>
        <v>9.43</v>
      </c>
      <c r="H40" t="s">
        <v>25</v>
      </c>
      <c r="I40" s="1">
        <f>Arkusz1!E40</f>
        <v>0.16</v>
      </c>
      <c r="J40" t="s">
        <v>25</v>
      </c>
      <c r="K40">
        <v>79</v>
      </c>
      <c r="L40" t="s">
        <v>25</v>
      </c>
      <c r="M40" s="2">
        <f>Arkusz1!A80</f>
        <v>2.65</v>
      </c>
      <c r="N40" t="s">
        <v>25</v>
      </c>
      <c r="O40" s="2">
        <f>Arkusz1!B80</f>
        <v>1.6E-2</v>
      </c>
      <c r="P40" t="s">
        <v>25</v>
      </c>
      <c r="Q40" s="1">
        <f>Arkusz1!D80</f>
        <v>6.43</v>
      </c>
      <c r="R40" t="s">
        <v>25</v>
      </c>
      <c r="S40" s="1">
        <f>Arkusz1!E80</f>
        <v>0.12</v>
      </c>
      <c r="T40" s="7" t="s">
        <v>26</v>
      </c>
    </row>
    <row r="41" spans="1:20" x14ac:dyDescent="0.25">
      <c r="A41">
        <v>40</v>
      </c>
      <c r="B41" t="s">
        <v>25</v>
      </c>
      <c r="C41" s="3">
        <f>Arkusz1!A41</f>
        <v>1.66</v>
      </c>
      <c r="D41" t="s">
        <v>25</v>
      </c>
      <c r="E41" s="3">
        <f>Arkusz1!B41</f>
        <v>9.5999999999999992E-3</v>
      </c>
      <c r="F41" t="s">
        <v>25</v>
      </c>
      <c r="G41" s="1">
        <f>Arkusz1!D41</f>
        <v>9.44</v>
      </c>
      <c r="H41" t="s">
        <v>25</v>
      </c>
      <c r="I41" s="1">
        <f>Arkusz1!E41</f>
        <v>0.16</v>
      </c>
      <c r="J41" t="s">
        <v>25</v>
      </c>
      <c r="K41">
        <v>80</v>
      </c>
      <c r="L41" t="s">
        <v>25</v>
      </c>
      <c r="M41" s="2">
        <f>Arkusz1!A81</f>
        <v>2.7</v>
      </c>
      <c r="N41" t="s">
        <v>25</v>
      </c>
      <c r="O41" s="2">
        <f>Arkusz1!B81</f>
        <v>1.6E-2</v>
      </c>
      <c r="P41" t="s">
        <v>25</v>
      </c>
      <c r="Q41" s="1">
        <f>Arkusz1!D81</f>
        <v>6.28</v>
      </c>
      <c r="R41" t="s">
        <v>25</v>
      </c>
      <c r="S41" s="1">
        <f>Arkusz1!E81</f>
        <v>0.11</v>
      </c>
      <c r="T41" s="7" t="s">
        <v>26</v>
      </c>
    </row>
    <row r="61" spans="1:10" x14ac:dyDescent="0.25">
      <c r="A61">
        <v>81</v>
      </c>
      <c r="B61" t="s">
        <v>25</v>
      </c>
      <c r="C61" s="2">
        <f>Arkusz1!A82</f>
        <v>2.75</v>
      </c>
      <c r="D61" t="s">
        <v>25</v>
      </c>
      <c r="E61" s="2">
        <f>Arkusz1!B82</f>
        <v>1.6E-2</v>
      </c>
      <c r="F61" t="s">
        <v>25</v>
      </c>
      <c r="G61" s="1">
        <f>Arkusz1!D82</f>
        <v>6.13</v>
      </c>
      <c r="H61" t="s">
        <v>25</v>
      </c>
      <c r="I61" s="1">
        <f>Arkusz1!E82</f>
        <v>0.11</v>
      </c>
      <c r="J61" s="7" t="s">
        <v>26</v>
      </c>
    </row>
    <row r="62" spans="1:10" x14ac:dyDescent="0.25">
      <c r="A62">
        <v>82</v>
      </c>
      <c r="B62" t="s">
        <v>25</v>
      </c>
      <c r="C62" s="2">
        <f>Arkusz1!A83</f>
        <v>2.8</v>
      </c>
      <c r="D62" t="s">
        <v>25</v>
      </c>
      <c r="E62" s="2">
        <f>Arkusz1!B83</f>
        <v>1.7000000000000001E-2</v>
      </c>
      <c r="F62" t="s">
        <v>25</v>
      </c>
      <c r="G62" s="1">
        <f>Arkusz1!D83</f>
        <v>5.99</v>
      </c>
      <c r="H62" t="s">
        <v>25</v>
      </c>
      <c r="I62" s="1">
        <f>Arkusz1!E83</f>
        <v>0.11</v>
      </c>
      <c r="J62" s="7" t="s">
        <v>26</v>
      </c>
    </row>
    <row r="63" spans="1:10" x14ac:dyDescent="0.25">
      <c r="A63">
        <v>83</v>
      </c>
      <c r="B63" t="s">
        <v>25</v>
      </c>
      <c r="C63" s="2">
        <f>Arkusz1!A84</f>
        <v>2.85</v>
      </c>
      <c r="D63" t="s">
        <v>25</v>
      </c>
      <c r="E63" s="2">
        <f>Arkusz1!B84</f>
        <v>1.7000000000000001E-2</v>
      </c>
      <c r="F63" t="s">
        <v>25</v>
      </c>
      <c r="G63" s="1">
        <f>Arkusz1!D84</f>
        <v>5.85</v>
      </c>
      <c r="H63" t="s">
        <v>25</v>
      </c>
      <c r="I63" s="1">
        <f>Arkusz1!E84</f>
        <v>0.11</v>
      </c>
      <c r="J63" s="7" t="s">
        <v>26</v>
      </c>
    </row>
    <row r="64" spans="1:10" x14ac:dyDescent="0.25">
      <c r="A64">
        <v>84</v>
      </c>
      <c r="B64" t="s">
        <v>25</v>
      </c>
      <c r="C64" s="2">
        <f>Arkusz1!A85</f>
        <v>2.9</v>
      </c>
      <c r="D64" t="s">
        <v>25</v>
      </c>
      <c r="E64" s="2">
        <f>Arkusz1!B85</f>
        <v>1.7000000000000001E-2</v>
      </c>
      <c r="F64" t="s">
        <v>25</v>
      </c>
      <c r="G64" s="1">
        <f>Arkusz1!D85</f>
        <v>5.73</v>
      </c>
      <c r="H64" t="s">
        <v>25</v>
      </c>
      <c r="I64" s="1">
        <f>Arkusz1!E85</f>
        <v>0.11</v>
      </c>
      <c r="J64" s="7" t="s">
        <v>26</v>
      </c>
    </row>
    <row r="65" spans="1:10" x14ac:dyDescent="0.25">
      <c r="A65">
        <v>85</v>
      </c>
      <c r="B65" t="s">
        <v>25</v>
      </c>
      <c r="C65" s="2">
        <f>Arkusz1!A86</f>
        <v>2.95</v>
      </c>
      <c r="D65" t="s">
        <v>25</v>
      </c>
      <c r="E65" s="2">
        <f>Arkusz1!B86</f>
        <v>1.8000000000000002E-2</v>
      </c>
      <c r="F65" t="s">
        <v>25</v>
      </c>
      <c r="G65" s="1">
        <f>Arkusz1!D86</f>
        <v>5.6</v>
      </c>
      <c r="H65" t="s">
        <v>25</v>
      </c>
      <c r="I65" s="1">
        <f>Arkusz1!E86</f>
        <v>9.9999999999999992E-2</v>
      </c>
      <c r="J65" s="7" t="s">
        <v>26</v>
      </c>
    </row>
    <row r="66" spans="1:10" x14ac:dyDescent="0.25">
      <c r="A66">
        <v>86</v>
      </c>
      <c r="B66" t="s">
        <v>25</v>
      </c>
      <c r="C66" s="2">
        <f>Arkusz1!A87</f>
        <v>3</v>
      </c>
      <c r="D66" t="s">
        <v>25</v>
      </c>
      <c r="E66" s="2">
        <f>Arkusz1!B87</f>
        <v>1.8000000000000002E-2</v>
      </c>
      <c r="F66" t="s">
        <v>25</v>
      </c>
      <c r="G66" s="1">
        <f>Arkusz1!D87</f>
        <v>5.46</v>
      </c>
      <c r="H66" t="s">
        <v>25</v>
      </c>
      <c r="I66" s="1">
        <f>Arkusz1!E87</f>
        <v>9.9999999999999992E-2</v>
      </c>
      <c r="J66" s="7" t="s">
        <v>26</v>
      </c>
    </row>
    <row r="67" spans="1:10" x14ac:dyDescent="0.25">
      <c r="A67">
        <v>87</v>
      </c>
      <c r="B67" t="s">
        <v>25</v>
      </c>
      <c r="C67" s="2">
        <f>Arkusz1!A88</f>
        <v>3.1</v>
      </c>
      <c r="D67" t="s">
        <v>25</v>
      </c>
      <c r="E67" s="2">
        <f>Arkusz1!B88</f>
        <v>1.8000000000000002E-2</v>
      </c>
      <c r="F67" t="s">
        <v>25</v>
      </c>
      <c r="G67" s="1">
        <f>Arkusz1!D88</f>
        <v>5.26</v>
      </c>
      <c r="H67" t="s">
        <v>25</v>
      </c>
      <c r="I67" s="1">
        <f>Arkusz1!E88</f>
        <v>9.9999999999999992E-2</v>
      </c>
      <c r="J67" s="7" t="s">
        <v>26</v>
      </c>
    </row>
    <row r="68" spans="1:10" x14ac:dyDescent="0.25">
      <c r="A68">
        <v>88</v>
      </c>
      <c r="B68" t="s">
        <v>25</v>
      </c>
      <c r="C68" s="2">
        <f>Arkusz1!A89</f>
        <v>3.2</v>
      </c>
      <c r="D68" t="s">
        <v>25</v>
      </c>
      <c r="E68" s="2">
        <f>Arkusz1!B89</f>
        <v>1.9E-2</v>
      </c>
      <c r="F68" t="s">
        <v>25</v>
      </c>
      <c r="G68" s="1">
        <f>Arkusz1!D89</f>
        <v>5.03</v>
      </c>
      <c r="H68" t="s">
        <v>25</v>
      </c>
      <c r="I68" s="1">
        <f>Arkusz1!E89</f>
        <v>0.09</v>
      </c>
      <c r="J68" s="7" t="s">
        <v>26</v>
      </c>
    </row>
    <row r="69" spans="1:10" x14ac:dyDescent="0.25">
      <c r="A69">
        <v>89</v>
      </c>
      <c r="B69" t="s">
        <v>25</v>
      </c>
      <c r="C69" s="2">
        <f>Arkusz1!A90</f>
        <v>3.3</v>
      </c>
      <c r="D69" t="s">
        <v>25</v>
      </c>
      <c r="E69" s="2">
        <f>Arkusz1!B90</f>
        <v>0.02</v>
      </c>
      <c r="F69" t="s">
        <v>25</v>
      </c>
      <c r="G69" s="1">
        <f>Arkusz1!D90</f>
        <v>4.8499999999999996</v>
      </c>
      <c r="H69" t="s">
        <v>25</v>
      </c>
      <c r="I69" s="1">
        <f>Arkusz1!E90</f>
        <v>0.09</v>
      </c>
      <c r="J69" s="7" t="s">
        <v>26</v>
      </c>
    </row>
    <row r="70" spans="1:10" x14ac:dyDescent="0.25">
      <c r="A70">
        <v>90</v>
      </c>
      <c r="B70" t="s">
        <v>25</v>
      </c>
      <c r="C70" s="2">
        <f>Arkusz1!A91</f>
        <v>3.4</v>
      </c>
      <c r="D70" t="s">
        <v>25</v>
      </c>
      <c r="E70" s="2">
        <f>Arkusz1!B91</f>
        <v>0.02</v>
      </c>
      <c r="F70" t="s">
        <v>25</v>
      </c>
      <c r="G70" s="1">
        <f>Arkusz1!D91</f>
        <v>4.66</v>
      </c>
      <c r="H70" t="s">
        <v>25</v>
      </c>
      <c r="I70" s="1">
        <f>Arkusz1!E91</f>
        <v>0.09</v>
      </c>
      <c r="J70" s="7" t="s">
        <v>26</v>
      </c>
    </row>
    <row r="71" spans="1:10" x14ac:dyDescent="0.25">
      <c r="A71">
        <v>91</v>
      </c>
      <c r="B71" t="s">
        <v>25</v>
      </c>
      <c r="C71" s="2">
        <f>Arkusz1!A92</f>
        <v>3.5</v>
      </c>
      <c r="D71" t="s">
        <v>25</v>
      </c>
      <c r="E71" s="2">
        <f>Arkusz1!B92</f>
        <v>2.1000000000000001E-2</v>
      </c>
      <c r="F71" t="s">
        <v>25</v>
      </c>
      <c r="G71" s="1">
        <f>Arkusz1!D92</f>
        <v>4.47</v>
      </c>
      <c r="H71" t="s">
        <v>25</v>
      </c>
      <c r="I71" s="1">
        <f>Arkusz1!E92</f>
        <v>0.09</v>
      </c>
      <c r="J71" s="7" t="s">
        <v>26</v>
      </c>
    </row>
    <row r="72" spans="1:10" x14ac:dyDescent="0.25">
      <c r="A72">
        <v>92</v>
      </c>
      <c r="B72" t="s">
        <v>25</v>
      </c>
      <c r="C72" s="2">
        <f>Arkusz1!A93</f>
        <v>3.6</v>
      </c>
      <c r="D72" t="s">
        <v>25</v>
      </c>
      <c r="E72" s="2">
        <f>Arkusz1!B93</f>
        <v>2.1000000000000001E-2</v>
      </c>
      <c r="F72" t="s">
        <v>25</v>
      </c>
      <c r="G72" s="1">
        <f>Arkusz1!D93</f>
        <v>4.34</v>
      </c>
      <c r="H72" t="s">
        <v>25</v>
      </c>
      <c r="I72" s="1">
        <f>Arkusz1!E93</f>
        <v>0.08</v>
      </c>
      <c r="J72" s="7" t="s">
        <v>26</v>
      </c>
    </row>
    <row r="73" spans="1:10" x14ac:dyDescent="0.25">
      <c r="A73">
        <v>93</v>
      </c>
      <c r="B73" t="s">
        <v>25</v>
      </c>
      <c r="C73" s="2">
        <f>Arkusz1!A94</f>
        <v>3.7</v>
      </c>
      <c r="D73" t="s">
        <v>25</v>
      </c>
      <c r="E73" s="2">
        <f>Arkusz1!B94</f>
        <v>2.2000000000000002E-2</v>
      </c>
      <c r="F73" t="s">
        <v>25</v>
      </c>
      <c r="G73" s="1">
        <f>Arkusz1!D94</f>
        <v>4.16</v>
      </c>
      <c r="H73" t="s">
        <v>25</v>
      </c>
      <c r="I73" s="1">
        <f>Arkusz1!E94</f>
        <v>0.08</v>
      </c>
      <c r="J73" s="7" t="s">
        <v>26</v>
      </c>
    </row>
    <row r="74" spans="1:10" x14ac:dyDescent="0.25">
      <c r="A74">
        <v>94</v>
      </c>
      <c r="B74" t="s">
        <v>25</v>
      </c>
      <c r="C74" s="2">
        <f>Arkusz1!A95</f>
        <v>3.8</v>
      </c>
      <c r="D74" t="s">
        <v>25</v>
      </c>
      <c r="E74" s="2">
        <f>Arkusz1!B95</f>
        <v>2.2000000000000002E-2</v>
      </c>
      <c r="F74" t="s">
        <v>25</v>
      </c>
      <c r="G74" s="1">
        <f>Arkusz1!D95</f>
        <v>4.04</v>
      </c>
      <c r="H74" t="s">
        <v>25</v>
      </c>
      <c r="I74" s="1">
        <f>Arkusz1!E95</f>
        <v>0.08</v>
      </c>
      <c r="J74" s="7" t="s">
        <v>26</v>
      </c>
    </row>
    <row r="75" spans="1:10" x14ac:dyDescent="0.25">
      <c r="A75">
        <v>95</v>
      </c>
      <c r="B75" t="s">
        <v>25</v>
      </c>
      <c r="C75" s="2">
        <f>Arkusz1!A96</f>
        <v>3.9</v>
      </c>
      <c r="D75" t="s">
        <v>25</v>
      </c>
      <c r="E75" s="2">
        <f>Arkusz1!B96</f>
        <v>2.3E-2</v>
      </c>
      <c r="F75" t="s">
        <v>25</v>
      </c>
      <c r="G75" s="1">
        <f>Arkusz1!D96</f>
        <v>3.88</v>
      </c>
      <c r="H75" t="s">
        <v>25</v>
      </c>
      <c r="I75" s="1">
        <f>Arkusz1!E96</f>
        <v>0.08</v>
      </c>
      <c r="J75" s="7" t="s">
        <v>26</v>
      </c>
    </row>
    <row r="76" spans="1:10" x14ac:dyDescent="0.25">
      <c r="A76">
        <v>96</v>
      </c>
      <c r="B76" t="s">
        <v>25</v>
      </c>
      <c r="C76" s="2">
        <f>Arkusz1!A97</f>
        <v>4</v>
      </c>
      <c r="D76" t="s">
        <v>25</v>
      </c>
      <c r="E76" s="2">
        <f>Arkusz1!B97</f>
        <v>2.4E-2</v>
      </c>
      <c r="F76" t="s">
        <v>25</v>
      </c>
      <c r="G76" s="1">
        <f>Arkusz1!D97</f>
        <v>3.76</v>
      </c>
      <c r="H76" t="s">
        <v>25</v>
      </c>
      <c r="I76" s="1">
        <f>Arkusz1!E97</f>
        <v>0.08</v>
      </c>
      <c r="J76" s="7" t="s">
        <v>26</v>
      </c>
    </row>
    <row r="77" spans="1:10" x14ac:dyDescent="0.25">
      <c r="A77">
        <v>97</v>
      </c>
      <c r="B77" t="s">
        <v>25</v>
      </c>
      <c r="C77" s="2">
        <f>Arkusz1!A98</f>
        <v>4.2</v>
      </c>
      <c r="D77" t="s">
        <v>25</v>
      </c>
      <c r="E77" s="2">
        <f>Arkusz1!B98</f>
        <v>2.5000000000000001E-2</v>
      </c>
      <c r="F77" t="s">
        <v>25</v>
      </c>
      <c r="G77" s="1">
        <f>Arkusz1!D98</f>
        <v>3.53</v>
      </c>
      <c r="H77" t="s">
        <v>25</v>
      </c>
      <c r="I77" s="1">
        <f>Arkusz1!E98</f>
        <v>6.9999999999999993E-2</v>
      </c>
      <c r="J77" s="7" t="s">
        <v>26</v>
      </c>
    </row>
    <row r="78" spans="1:10" x14ac:dyDescent="0.25">
      <c r="A78">
        <v>98</v>
      </c>
      <c r="B78" t="s">
        <v>25</v>
      </c>
      <c r="C78" s="2">
        <f>Arkusz1!A99</f>
        <v>4.4000000000000004</v>
      </c>
      <c r="D78" t="s">
        <v>25</v>
      </c>
      <c r="E78" s="2">
        <f>Arkusz1!B99</f>
        <v>2.6000000000000002E-2</v>
      </c>
      <c r="F78" t="s">
        <v>25</v>
      </c>
      <c r="G78" s="1">
        <f>Arkusz1!D99</f>
        <v>3.33</v>
      </c>
      <c r="H78" t="s">
        <v>25</v>
      </c>
      <c r="I78" s="1">
        <f>Arkusz1!E99</f>
        <v>6.9999999999999993E-2</v>
      </c>
      <c r="J78" s="7" t="s">
        <v>26</v>
      </c>
    </row>
    <row r="79" spans="1:10" x14ac:dyDescent="0.25">
      <c r="A79">
        <v>99</v>
      </c>
      <c r="B79" t="s">
        <v>25</v>
      </c>
      <c r="C79" s="2">
        <f>Arkusz1!A100</f>
        <v>4.5999999999999996</v>
      </c>
      <c r="D79" t="s">
        <v>25</v>
      </c>
      <c r="E79" s="2">
        <f>Arkusz1!B100</f>
        <v>2.7E-2</v>
      </c>
      <c r="F79" t="s">
        <v>25</v>
      </c>
      <c r="G79" s="1">
        <f>Arkusz1!D100</f>
        <v>3.15</v>
      </c>
      <c r="H79" t="s">
        <v>25</v>
      </c>
      <c r="I79" s="1">
        <f>Arkusz1!E100</f>
        <v>6.9999999999999993E-2</v>
      </c>
      <c r="J79" s="7" t="s">
        <v>26</v>
      </c>
    </row>
    <row r="80" spans="1:10" x14ac:dyDescent="0.25">
      <c r="A80">
        <v>100</v>
      </c>
      <c r="B80" t="s">
        <v>25</v>
      </c>
      <c r="C80" s="2">
        <f>Arkusz1!A101</f>
        <v>4.8</v>
      </c>
      <c r="D80" t="s">
        <v>25</v>
      </c>
      <c r="E80" s="2">
        <f>Arkusz1!B101</f>
        <v>2.8000000000000001E-2</v>
      </c>
      <c r="F80" t="s">
        <v>25</v>
      </c>
      <c r="G80" s="1">
        <f>Arkusz1!D101</f>
        <v>2.95</v>
      </c>
      <c r="H80" t="s">
        <v>25</v>
      </c>
      <c r="I80" s="1">
        <f>Arkusz1!E101</f>
        <v>6.0000000000000005E-2</v>
      </c>
      <c r="J80" s="7" t="s">
        <v>26</v>
      </c>
    </row>
    <row r="81" spans="1:10" x14ac:dyDescent="0.25">
      <c r="A81">
        <v>101</v>
      </c>
      <c r="B81" t="s">
        <v>25</v>
      </c>
      <c r="C81" s="2">
        <f>Arkusz1!A102</f>
        <v>5</v>
      </c>
      <c r="D81" t="s">
        <v>25</v>
      </c>
      <c r="E81" s="2">
        <f>Arkusz1!B102</f>
        <v>2.9000000000000001E-2</v>
      </c>
      <c r="F81" t="s">
        <v>25</v>
      </c>
      <c r="G81" s="1">
        <f>Arkusz1!D102</f>
        <v>2.78</v>
      </c>
      <c r="H81" t="s">
        <v>25</v>
      </c>
      <c r="I81" s="1">
        <f>Arkusz1!E102</f>
        <v>6.0000000000000005E-2</v>
      </c>
      <c r="J81" s="7" t="s">
        <v>26</v>
      </c>
    </row>
    <row r="82" spans="1:10" x14ac:dyDescent="0.25">
      <c r="A82">
        <v>102</v>
      </c>
      <c r="B82" t="s">
        <v>25</v>
      </c>
      <c r="C82" s="2">
        <f>Arkusz1!A103</f>
        <v>5.2</v>
      </c>
      <c r="D82" t="s">
        <v>25</v>
      </c>
      <c r="E82" s="2">
        <f>Arkusz1!B103</f>
        <v>3.1E-2</v>
      </c>
      <c r="F82" t="s">
        <v>25</v>
      </c>
      <c r="G82" s="1">
        <f>Arkusz1!D103</f>
        <v>2.66</v>
      </c>
      <c r="H82" t="s">
        <v>25</v>
      </c>
      <c r="I82" s="1">
        <f>Arkusz1!E103</f>
        <v>6.0000000000000005E-2</v>
      </c>
      <c r="J82" s="7" t="s">
        <v>26</v>
      </c>
    </row>
    <row r="83" spans="1:10" x14ac:dyDescent="0.25">
      <c r="A83">
        <v>103</v>
      </c>
      <c r="B83" t="s">
        <v>25</v>
      </c>
      <c r="C83" s="2">
        <f>Arkusz1!A104</f>
        <v>5.4</v>
      </c>
      <c r="D83" t="s">
        <v>25</v>
      </c>
      <c r="E83" s="2">
        <f>Arkusz1!B104</f>
        <v>3.2000000000000001E-2</v>
      </c>
      <c r="F83" t="s">
        <v>25</v>
      </c>
      <c r="G83" s="1">
        <f>Arkusz1!D104</f>
        <v>2.52</v>
      </c>
      <c r="H83" t="s">
        <v>25</v>
      </c>
      <c r="I83" s="1">
        <f>Arkusz1!E104</f>
        <v>6.0000000000000005E-2</v>
      </c>
      <c r="J83" s="7" t="s">
        <v>26</v>
      </c>
    </row>
    <row r="84" spans="1:10" x14ac:dyDescent="0.25">
      <c r="A84">
        <v>104</v>
      </c>
      <c r="B84" t="s">
        <v>25</v>
      </c>
      <c r="C84" s="2">
        <f>Arkusz1!A105</f>
        <v>5.6</v>
      </c>
      <c r="D84" t="s">
        <v>25</v>
      </c>
      <c r="E84" s="2">
        <f>Arkusz1!B105</f>
        <v>3.3000000000000002E-2</v>
      </c>
      <c r="F84" t="s">
        <v>25</v>
      </c>
      <c r="G84" s="1">
        <f>Arkusz1!D105</f>
        <v>2.37</v>
      </c>
      <c r="H84" t="s">
        <v>25</v>
      </c>
      <c r="I84" s="1">
        <f>Arkusz1!E105</f>
        <v>6.0000000000000005E-2</v>
      </c>
      <c r="J84" s="7" t="s">
        <v>26</v>
      </c>
    </row>
    <row r="85" spans="1:10" x14ac:dyDescent="0.25">
      <c r="A85">
        <v>105</v>
      </c>
      <c r="B85" t="s">
        <v>25</v>
      </c>
      <c r="C85" s="2">
        <f>Arkusz1!A106</f>
        <v>5.8</v>
      </c>
      <c r="D85" t="s">
        <v>25</v>
      </c>
      <c r="E85" s="2">
        <f>Arkusz1!B106</f>
        <v>3.4000000000000002E-2</v>
      </c>
      <c r="F85" t="s">
        <v>25</v>
      </c>
      <c r="G85" s="1">
        <f>Arkusz1!D106</f>
        <v>2.25</v>
      </c>
      <c r="H85" t="s">
        <v>25</v>
      </c>
      <c r="I85" s="1">
        <f>Arkusz1!E106</f>
        <v>0.05</v>
      </c>
      <c r="J85" s="7" t="s">
        <v>26</v>
      </c>
    </row>
    <row r="86" spans="1:10" x14ac:dyDescent="0.25">
      <c r="A86">
        <v>106</v>
      </c>
      <c r="B86" t="s">
        <v>25</v>
      </c>
      <c r="C86" s="2">
        <f>Arkusz1!A107</f>
        <v>6</v>
      </c>
      <c r="D86" t="s">
        <v>25</v>
      </c>
      <c r="E86" s="2">
        <f>Arkusz1!B107</f>
        <v>3.5000000000000003E-2</v>
      </c>
      <c r="F86" t="s">
        <v>25</v>
      </c>
      <c r="G86" s="1">
        <f>Arkusz1!D107</f>
        <v>2.15</v>
      </c>
      <c r="H86" t="s">
        <v>25</v>
      </c>
      <c r="I86" s="1">
        <f>Arkusz1!E107</f>
        <v>0.05</v>
      </c>
      <c r="J86" s="7" t="s">
        <v>26</v>
      </c>
    </row>
    <row r="87" spans="1:10" x14ac:dyDescent="0.25">
      <c r="A87">
        <v>107</v>
      </c>
      <c r="B87" t="s">
        <v>25</v>
      </c>
      <c r="C87" s="2">
        <f>Arkusz1!A108</f>
        <v>6.5</v>
      </c>
      <c r="D87" t="s">
        <v>25</v>
      </c>
      <c r="E87" s="2">
        <f>Arkusz1!B108</f>
        <v>3.7999999999999999E-2</v>
      </c>
      <c r="F87" t="s">
        <v>25</v>
      </c>
      <c r="G87" s="1">
        <f>Arkusz1!D108</f>
        <v>1.87</v>
      </c>
      <c r="H87" t="s">
        <v>25</v>
      </c>
      <c r="I87" s="1">
        <f>Arkusz1!E108</f>
        <v>0.05</v>
      </c>
      <c r="J87" s="7" t="s">
        <v>26</v>
      </c>
    </row>
    <row r="88" spans="1:10" x14ac:dyDescent="0.25">
      <c r="A88">
        <v>108</v>
      </c>
      <c r="B88" t="s">
        <v>25</v>
      </c>
      <c r="C88" s="2">
        <f>Arkusz1!A109</f>
        <v>7</v>
      </c>
      <c r="D88" t="s">
        <v>25</v>
      </c>
      <c r="E88" s="2">
        <f>Arkusz1!B109</f>
        <v>4.1000000000000002E-2</v>
      </c>
      <c r="F88" t="s">
        <v>25</v>
      </c>
      <c r="G88" s="1">
        <f>Arkusz1!D109</f>
        <v>1.65</v>
      </c>
      <c r="H88" t="s">
        <v>25</v>
      </c>
      <c r="I88" s="1">
        <f>Arkusz1!E109</f>
        <v>0.05</v>
      </c>
      <c r="J88" s="7" t="s">
        <v>26</v>
      </c>
    </row>
    <row r="89" spans="1:10" x14ac:dyDescent="0.25">
      <c r="A89">
        <v>109</v>
      </c>
      <c r="B89" t="s">
        <v>25</v>
      </c>
      <c r="C89" s="2">
        <f>Arkusz1!A110</f>
        <v>7.5</v>
      </c>
      <c r="D89" t="s">
        <v>25</v>
      </c>
      <c r="E89" s="2">
        <f>Arkusz1!B110</f>
        <v>4.3999999999999997E-2</v>
      </c>
      <c r="F89" t="s">
        <v>25</v>
      </c>
      <c r="G89" s="1">
        <f>Arkusz1!D110</f>
        <v>1.43</v>
      </c>
      <c r="H89" t="s">
        <v>25</v>
      </c>
      <c r="I89" s="1">
        <f>Arkusz1!E110</f>
        <v>0.04</v>
      </c>
      <c r="J89" s="7" t="s">
        <v>26</v>
      </c>
    </row>
    <row r="90" spans="1:10" x14ac:dyDescent="0.25">
      <c r="A90">
        <v>110</v>
      </c>
      <c r="B90" t="s">
        <v>25</v>
      </c>
      <c r="C90" s="2">
        <f>Arkusz1!A111</f>
        <v>8</v>
      </c>
      <c r="D90" t="s">
        <v>25</v>
      </c>
      <c r="E90" s="2">
        <f>Arkusz1!B111</f>
        <v>4.7E-2</v>
      </c>
      <c r="F90" t="s">
        <v>25</v>
      </c>
      <c r="G90" s="1">
        <f>Arkusz1!D111</f>
        <v>1.25</v>
      </c>
      <c r="H90" t="s">
        <v>25</v>
      </c>
      <c r="I90" s="1">
        <f>Arkusz1!E111</f>
        <v>0.04</v>
      </c>
      <c r="J90" s="7" t="s">
        <v>26</v>
      </c>
    </row>
    <row r="91" spans="1:10" x14ac:dyDescent="0.25">
      <c r="A91">
        <v>111</v>
      </c>
      <c r="B91" t="s">
        <v>25</v>
      </c>
      <c r="C91" s="2">
        <f>Arkusz1!A112</f>
        <v>8.5</v>
      </c>
      <c r="D91" t="s">
        <v>25</v>
      </c>
      <c r="E91" s="2">
        <f>Arkusz1!B112</f>
        <v>0.05</v>
      </c>
      <c r="F91" t="s">
        <v>25</v>
      </c>
      <c r="G91" s="1">
        <f>Arkusz1!D112</f>
        <v>1.04</v>
      </c>
      <c r="H91" t="s">
        <v>25</v>
      </c>
      <c r="I91" s="1">
        <f>Arkusz1!E112</f>
        <v>0.04</v>
      </c>
      <c r="J91" s="7" t="s">
        <v>26</v>
      </c>
    </row>
    <row r="92" spans="1:10" x14ac:dyDescent="0.25">
      <c r="A92">
        <v>112</v>
      </c>
      <c r="B92" t="s">
        <v>25</v>
      </c>
      <c r="C92" s="2">
        <f>Arkusz1!A113</f>
        <v>9</v>
      </c>
      <c r="D92" t="s">
        <v>25</v>
      </c>
      <c r="E92" s="2">
        <f>Arkusz1!B113</f>
        <v>5.1999999999999998E-2</v>
      </c>
      <c r="F92" t="s">
        <v>25</v>
      </c>
      <c r="G92" s="1">
        <f>Arkusz1!D113</f>
        <v>0.88</v>
      </c>
      <c r="H92" t="s">
        <v>25</v>
      </c>
      <c r="I92" s="1">
        <f>Arkusz1!E113</f>
        <v>0.04</v>
      </c>
      <c r="J92" s="7" t="s">
        <v>26</v>
      </c>
    </row>
    <row r="93" spans="1:10" x14ac:dyDescent="0.25">
      <c r="A93">
        <v>113</v>
      </c>
      <c r="B93" t="s">
        <v>25</v>
      </c>
      <c r="C93" s="2">
        <f>Arkusz1!A114</f>
        <v>9.5</v>
      </c>
      <c r="D93" t="s">
        <v>25</v>
      </c>
      <c r="E93" s="2">
        <f>Arkusz1!B114</f>
        <v>5.5E-2</v>
      </c>
      <c r="F93" t="s">
        <v>25</v>
      </c>
      <c r="G93" s="1">
        <f>Arkusz1!D114</f>
        <v>0.74</v>
      </c>
      <c r="H93" t="s">
        <v>25</v>
      </c>
      <c r="I93" s="1">
        <f>Arkusz1!E114</f>
        <v>0.03</v>
      </c>
      <c r="J93" s="7" t="s">
        <v>26</v>
      </c>
    </row>
    <row r="94" spans="1:10" x14ac:dyDescent="0.25">
      <c r="A94">
        <v>114</v>
      </c>
      <c r="B94" t="s">
        <v>25</v>
      </c>
      <c r="C94" s="2">
        <f>Arkusz1!A115</f>
        <v>10</v>
      </c>
      <c r="D94" t="s">
        <v>25</v>
      </c>
      <c r="E94" s="2">
        <f>Arkusz1!B115</f>
        <v>5.8000000000000003E-2</v>
      </c>
      <c r="F94" t="s">
        <v>25</v>
      </c>
      <c r="G94" s="1">
        <f>Arkusz1!D115</f>
        <v>0.62</v>
      </c>
      <c r="H94" t="s">
        <v>25</v>
      </c>
      <c r="I94" s="1">
        <f>Arkusz1!E115</f>
        <v>0.03</v>
      </c>
      <c r="J94" s="7" t="s">
        <v>26</v>
      </c>
    </row>
    <row r="95" spans="1:10" x14ac:dyDescent="0.25">
      <c r="A95">
        <v>115</v>
      </c>
      <c r="B95" t="s">
        <v>25</v>
      </c>
      <c r="C95" s="2">
        <f>Arkusz1!A116</f>
        <v>15</v>
      </c>
      <c r="D95" t="s">
        <v>25</v>
      </c>
      <c r="E95" s="2">
        <f>Arkusz1!B116</f>
        <v>8.6999999999999994E-2</v>
      </c>
      <c r="F95" t="s">
        <v>25</v>
      </c>
      <c r="G95" s="1">
        <f>Arkusz1!D116</f>
        <v>0.32</v>
      </c>
      <c r="H95" t="s">
        <v>25</v>
      </c>
      <c r="I95" s="1">
        <f>Arkusz1!E116</f>
        <v>0.03</v>
      </c>
      <c r="J95" s="7" t="s">
        <v>26</v>
      </c>
    </row>
    <row r="96" spans="1:10" x14ac:dyDescent="0.25">
      <c r="A96">
        <v>116</v>
      </c>
      <c r="B96" t="s">
        <v>25</v>
      </c>
      <c r="C96" s="1">
        <f>Arkusz1!A117</f>
        <v>20</v>
      </c>
      <c r="D96" t="s">
        <v>25</v>
      </c>
      <c r="E96" s="1">
        <f>Arkusz1!B117</f>
        <v>0.12</v>
      </c>
      <c r="F96" t="s">
        <v>25</v>
      </c>
      <c r="G96" s="1">
        <f>Arkusz1!D117</f>
        <v>0.21</v>
      </c>
      <c r="H96" t="s">
        <v>25</v>
      </c>
      <c r="I96" s="1">
        <f>Arkusz1!E117</f>
        <v>0.03</v>
      </c>
      <c r="J96" s="7" t="s">
        <v>26</v>
      </c>
    </row>
    <row r="97" spans="1:10" x14ac:dyDescent="0.25">
      <c r="A97">
        <v>117</v>
      </c>
      <c r="B97" t="s">
        <v>25</v>
      </c>
      <c r="C97" s="1">
        <f>Arkusz1!A118</f>
        <v>25</v>
      </c>
      <c r="D97" t="s">
        <v>25</v>
      </c>
      <c r="E97" s="1">
        <f>Arkusz1!B118</f>
        <v>0.15000000000000002</v>
      </c>
      <c r="F97" t="s">
        <v>25</v>
      </c>
      <c r="G97" s="1">
        <f>Arkusz1!D118</f>
        <v>0.13</v>
      </c>
      <c r="H97" t="s">
        <v>25</v>
      </c>
      <c r="I97" s="1">
        <f>Arkusz1!E118</f>
        <v>0.02</v>
      </c>
      <c r="J97" s="7" t="s">
        <v>26</v>
      </c>
    </row>
    <row r="98" spans="1:10" x14ac:dyDescent="0.25">
      <c r="A98">
        <v>118</v>
      </c>
      <c r="B98" t="s">
        <v>25</v>
      </c>
      <c r="C98" s="1">
        <f>Arkusz1!A119</f>
        <v>30</v>
      </c>
      <c r="D98" t="s">
        <v>25</v>
      </c>
      <c r="E98" s="1">
        <f>Arkusz1!B119</f>
        <v>0.18000000000000002</v>
      </c>
      <c r="F98" t="s">
        <v>25</v>
      </c>
      <c r="G98" s="1">
        <f>Arkusz1!D119</f>
        <v>0.1</v>
      </c>
      <c r="H98" t="s">
        <v>25</v>
      </c>
      <c r="I98" s="1">
        <f>Arkusz1!E119</f>
        <v>0.02</v>
      </c>
      <c r="J98" s="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2017-11-24T10:45:48Z</dcterms:created>
  <dcterms:modified xsi:type="dcterms:W3CDTF">2017-12-06T14:38:43Z</dcterms:modified>
</cp:coreProperties>
</file>