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GitHub\Fizyka3.1\Fiz104\"/>
    </mc:Choice>
  </mc:AlternateContent>
  <bookViews>
    <workbookView xWindow="0" yWindow="0" windowWidth="24000" windowHeight="9510" xr2:uid="{8F8CBF2D-9B3C-4C97-8CF8-2FB3F6E6B0FA}"/>
  </bookViews>
  <sheets>
    <sheet name="ciemna" sheetId="1" r:id="rId1"/>
    <sheet name="śr. jasna" sheetId="2" r:id="rId2"/>
    <sheet name="jasna" sheetId="3" r:id="rId3"/>
    <sheet name="LaTeX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4" i="4" l="1"/>
  <c r="BI5" i="4"/>
  <c r="BI6" i="4"/>
  <c r="BI3" i="4"/>
  <c r="BK4" i="4"/>
  <c r="BK5" i="4"/>
  <c r="BK6" i="4"/>
  <c r="BK3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10" i="4"/>
  <c r="AW30" i="4"/>
  <c r="AW31" i="4"/>
  <c r="AW32" i="4"/>
  <c r="AW33" i="4"/>
  <c r="AW34" i="4"/>
  <c r="AW35" i="4"/>
  <c r="AW36" i="4"/>
  <c r="AW37" i="4"/>
  <c r="AW38" i="4"/>
  <c r="AW39" i="4"/>
  <c r="AW11" i="4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29" i="4"/>
  <c r="AW10" i="4"/>
  <c r="BC42" i="4" l="1"/>
  <c r="BC40" i="4"/>
  <c r="BG41" i="4"/>
  <c r="BG39" i="4"/>
  <c r="M26" i="4"/>
  <c r="O26" i="4"/>
  <c r="BK42" i="4"/>
  <c r="BK41" i="4"/>
  <c r="K39" i="3"/>
  <c r="L39" i="3" s="1"/>
  <c r="K38" i="3"/>
  <c r="L38" i="3" s="1"/>
  <c r="N36" i="3"/>
  <c r="N34" i="3"/>
  <c r="M36" i="3"/>
  <c r="M34" i="3"/>
  <c r="L37" i="3"/>
  <c r="L36" i="3"/>
  <c r="L35" i="3"/>
  <c r="L34" i="3"/>
  <c r="Z30" i="4"/>
  <c r="Z28" i="4"/>
  <c r="AD29" i="4"/>
  <c r="AD27" i="4"/>
  <c r="AH30" i="4"/>
  <c r="AH29" i="4"/>
  <c r="E34" i="2"/>
  <c r="E35" i="2"/>
  <c r="D35" i="2"/>
  <c r="D34" i="2"/>
  <c r="G32" i="2"/>
  <c r="F32" i="2"/>
  <c r="G30" i="2"/>
  <c r="F30" i="2"/>
  <c r="E33" i="2"/>
  <c r="E31" i="2"/>
  <c r="E32" i="2"/>
  <c r="E30" i="2"/>
  <c r="BG4" i="4"/>
  <c r="BG5" i="4"/>
  <c r="BG6" i="4"/>
  <c r="BG7" i="4"/>
  <c r="BG8" i="4"/>
  <c r="BG9" i="4"/>
  <c r="BG10" i="4"/>
  <c r="BG11" i="4"/>
  <c r="BG12" i="4"/>
  <c r="BG13" i="4"/>
  <c r="BG14" i="4"/>
  <c r="BG15" i="4"/>
  <c r="BG16" i="4"/>
  <c r="BG17" i="4"/>
  <c r="BG18" i="4"/>
  <c r="BG19" i="4"/>
  <c r="BG20" i="4"/>
  <c r="BG21" i="4"/>
  <c r="BG22" i="4"/>
  <c r="BG23" i="4"/>
  <c r="BG24" i="4"/>
  <c r="BG25" i="4"/>
  <c r="BG26" i="4"/>
  <c r="BG27" i="4"/>
  <c r="BG28" i="4"/>
  <c r="BG29" i="4"/>
  <c r="BG30" i="4"/>
  <c r="BG31" i="4"/>
  <c r="BG32" i="4"/>
  <c r="BG33" i="4"/>
  <c r="BG34" i="4"/>
  <c r="BG35" i="4"/>
  <c r="BG36" i="4"/>
  <c r="BG37" i="4"/>
  <c r="BG38" i="4"/>
  <c r="BG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3" i="4"/>
  <c r="BC4" i="4"/>
  <c r="BC5" i="4"/>
  <c r="BC6" i="4"/>
  <c r="BC7" i="4"/>
  <c r="BC8" i="4"/>
  <c r="BC9" i="4"/>
  <c r="BC10" i="4"/>
  <c r="BC11" i="4"/>
  <c r="BC12" i="4"/>
  <c r="BC13" i="4"/>
  <c r="BC14" i="4"/>
  <c r="BC15" i="4"/>
  <c r="BC16" i="4"/>
  <c r="BC17" i="4"/>
  <c r="BC18" i="4"/>
  <c r="BC19" i="4"/>
  <c r="BC20" i="4"/>
  <c r="BC21" i="4"/>
  <c r="BC22" i="4"/>
  <c r="BC23" i="4"/>
  <c r="BC24" i="4"/>
  <c r="BC25" i="4"/>
  <c r="BC26" i="4"/>
  <c r="BC27" i="4"/>
  <c r="BC28" i="4"/>
  <c r="BC29" i="4"/>
  <c r="BC30" i="4"/>
  <c r="BC31" i="4"/>
  <c r="BC32" i="4"/>
  <c r="BC33" i="4"/>
  <c r="BC34" i="4"/>
  <c r="BC35" i="4"/>
  <c r="BC36" i="4"/>
  <c r="BC37" i="4"/>
  <c r="BC38" i="4"/>
  <c r="BC3" i="4"/>
  <c r="AO4" i="4"/>
  <c r="AO5" i="4"/>
  <c r="AO6" i="4"/>
  <c r="AO7" i="4"/>
  <c r="AO8" i="4"/>
  <c r="AO9" i="4"/>
  <c r="AO10" i="4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AO39" i="4"/>
  <c r="AO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3" i="4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4" i="3"/>
  <c r="G3" i="3"/>
  <c r="G8" i="2"/>
  <c r="G9" i="2"/>
  <c r="G10" i="2"/>
  <c r="G11" i="2"/>
  <c r="I11" i="2" s="1"/>
  <c r="AH11" i="4" s="1"/>
  <c r="G12" i="2"/>
  <c r="G13" i="2"/>
  <c r="G14" i="2"/>
  <c r="G15" i="2"/>
  <c r="I15" i="2" s="1"/>
  <c r="AH15" i="4" s="1"/>
  <c r="G16" i="2"/>
  <c r="G17" i="2"/>
  <c r="G18" i="2"/>
  <c r="G19" i="2"/>
  <c r="G20" i="2"/>
  <c r="G21" i="2"/>
  <c r="G22" i="2"/>
  <c r="G23" i="2"/>
  <c r="G24" i="2"/>
  <c r="G25" i="2"/>
  <c r="G26" i="2"/>
  <c r="G7" i="2"/>
  <c r="G5" i="2"/>
  <c r="G6" i="2"/>
  <c r="G4" i="2"/>
  <c r="G3" i="2"/>
  <c r="I3" i="2" s="1"/>
  <c r="AH3" i="4" s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3" i="3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3" i="2"/>
  <c r="C3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3" i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3" i="2"/>
  <c r="I4" i="2"/>
  <c r="AH4" i="4" s="1"/>
  <c r="I5" i="2"/>
  <c r="AH5" i="4" s="1"/>
  <c r="I6" i="2"/>
  <c r="AH6" i="4" s="1"/>
  <c r="I7" i="2"/>
  <c r="AH7" i="4" s="1"/>
  <c r="I8" i="2"/>
  <c r="AH8" i="4" s="1"/>
  <c r="I9" i="2"/>
  <c r="AH9" i="4" s="1"/>
  <c r="I10" i="2"/>
  <c r="AH10" i="4" s="1"/>
  <c r="I12" i="2"/>
  <c r="AH12" i="4" s="1"/>
  <c r="I13" i="2"/>
  <c r="AH13" i="4" s="1"/>
  <c r="I14" i="2"/>
  <c r="AH14" i="4" s="1"/>
  <c r="I17" i="2"/>
  <c r="AH17" i="4" s="1"/>
  <c r="I18" i="2"/>
  <c r="AH18" i="4" s="1"/>
  <c r="I19" i="2"/>
  <c r="AH19" i="4" s="1"/>
  <c r="I20" i="2"/>
  <c r="AH20" i="4" s="1"/>
  <c r="I21" i="2"/>
  <c r="AH21" i="4" s="1"/>
  <c r="I22" i="2"/>
  <c r="AH22" i="4" s="1"/>
  <c r="I23" i="2"/>
  <c r="AH23" i="4" s="1"/>
  <c r="I24" i="2"/>
  <c r="AH24" i="4" s="1"/>
  <c r="I25" i="2"/>
  <c r="AH25" i="4" s="1"/>
  <c r="I26" i="2"/>
  <c r="AH26" i="4" s="1"/>
  <c r="I16" i="2"/>
  <c r="AH16" i="4" s="1"/>
  <c r="BI7" i="4" l="1"/>
  <c r="BI8" i="4"/>
  <c r="BI9" i="4"/>
  <c r="BI10" i="4"/>
  <c r="BI11" i="4"/>
  <c r="BI12" i="4"/>
  <c r="BI13" i="4"/>
  <c r="BI14" i="4"/>
  <c r="BI15" i="4"/>
  <c r="BI16" i="4"/>
  <c r="BI17" i="4"/>
  <c r="BI18" i="4"/>
  <c r="BI19" i="4"/>
  <c r="BI20" i="4"/>
  <c r="BI21" i="4"/>
  <c r="BI22" i="4"/>
  <c r="BI23" i="4"/>
  <c r="BI24" i="4"/>
  <c r="BI25" i="4"/>
  <c r="BI26" i="4"/>
  <c r="BI27" i="4"/>
  <c r="BI28" i="4"/>
  <c r="BI29" i="4"/>
  <c r="BI30" i="4"/>
  <c r="BI31" i="4"/>
  <c r="BI32" i="4"/>
  <c r="BI33" i="4"/>
  <c r="BI34" i="4"/>
  <c r="BI35" i="4"/>
  <c r="BI36" i="4"/>
  <c r="BI37" i="4"/>
  <c r="BI38" i="4"/>
  <c r="AU4" i="4"/>
  <c r="AU5" i="4"/>
  <c r="AU6" i="4"/>
  <c r="AU7" i="4"/>
  <c r="AU8" i="4"/>
  <c r="AU9" i="4"/>
  <c r="AU3" i="4"/>
  <c r="BK7" i="4"/>
  <c r="AW3" i="4"/>
  <c r="AW5" i="4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3" i="2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3" i="3"/>
  <c r="I46" i="1"/>
  <c r="H46" i="1"/>
  <c r="G51" i="1" a="1"/>
  <c r="G51" i="1" s="1"/>
  <c r="BK31" i="4" l="1"/>
  <c r="BK23" i="4"/>
  <c r="BK15" i="4"/>
  <c r="BK38" i="4"/>
  <c r="BK30" i="4"/>
  <c r="BK22" i="4"/>
  <c r="BK14" i="4"/>
  <c r="BK35" i="4"/>
  <c r="BK27" i="4"/>
  <c r="BK19" i="4"/>
  <c r="BK11" i="4"/>
  <c r="AW8" i="4"/>
  <c r="BK34" i="4"/>
  <c r="BK26" i="4"/>
  <c r="BK18" i="4"/>
  <c r="BK10" i="4"/>
  <c r="AW4" i="4"/>
  <c r="AW7" i="4"/>
  <c r="BK37" i="4"/>
  <c r="BK33" i="4"/>
  <c r="BK29" i="4"/>
  <c r="BK25" i="4"/>
  <c r="BK21" i="4"/>
  <c r="BK17" i="4"/>
  <c r="BK13" i="4"/>
  <c r="BK9" i="4"/>
  <c r="AW6" i="4"/>
  <c r="BK36" i="4"/>
  <c r="BK32" i="4"/>
  <c r="BK28" i="4"/>
  <c r="BK24" i="4"/>
  <c r="BK20" i="4"/>
  <c r="BK16" i="4"/>
  <c r="BK12" i="4"/>
  <c r="BK8" i="4"/>
  <c r="AW9" i="4"/>
  <c r="F45" i="1"/>
  <c r="F47" i="1"/>
  <c r="F42" i="1"/>
  <c r="F46" i="1"/>
  <c r="F48" i="1"/>
  <c r="F49" i="1"/>
  <c r="H54" i="1"/>
  <c r="H52" i="1"/>
  <c r="G54" i="1"/>
  <c r="G52" i="1"/>
  <c r="H55" i="1"/>
  <c r="H53" i="1"/>
  <c r="H51" i="1"/>
  <c r="F43" i="1" s="1"/>
  <c r="G55" i="1"/>
  <c r="G53" i="1"/>
  <c r="F44" i="1" l="1"/>
</calcChain>
</file>

<file path=xl/sharedStrings.xml><?xml version="1.0" encoding="utf-8"?>
<sst xmlns="http://schemas.openxmlformats.org/spreadsheetml/2006/main" count="1137" uniqueCount="29">
  <si>
    <t>U (V)</t>
  </si>
  <si>
    <t>I (A)</t>
  </si>
  <si>
    <t>ciemna:</t>
  </si>
  <si>
    <t>śr. Jasna</t>
  </si>
  <si>
    <t>jasna</t>
  </si>
  <si>
    <t>trend:</t>
  </si>
  <si>
    <t>V0:</t>
  </si>
  <si>
    <t>u(V0)</t>
  </si>
  <si>
    <t>P (W)</t>
  </si>
  <si>
    <t>u(P)</t>
  </si>
  <si>
    <t>Imp</t>
  </si>
  <si>
    <t>Vmp</t>
  </si>
  <si>
    <t>Isc</t>
  </si>
  <si>
    <t>Voc</t>
  </si>
  <si>
    <t>FF</t>
  </si>
  <si>
    <t>u(FF)</t>
  </si>
  <si>
    <t>U</t>
  </si>
  <si>
    <t>V</t>
  </si>
  <si>
    <t>I</t>
  </si>
  <si>
    <t>x10-3 A</t>
  </si>
  <si>
    <t>Lp</t>
  </si>
  <si>
    <t>&amp;</t>
  </si>
  <si>
    <t>\\\hline</t>
  </si>
  <si>
    <t>P</t>
  </si>
  <si>
    <t>x10-3 W</t>
  </si>
  <si>
    <t>-</t>
  </si>
  <si>
    <t>u(U)</t>
  </si>
  <si>
    <t>u(I)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</si>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</sst>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0000000E+00"/>
    <numFmt numFmtId="166" formatCode="0.000000"/>
    <numFmt numFmtId="167" formatCode="0.000"/>
    <numFmt numFmtId="168" formatCode="0.00000"/>
    <numFmt numFmtId="169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ill="1"/>
    <xf numFmtId="167" fontId="0" fillId="0" borderId="0" xfId="0" applyNumberFormat="1"/>
    <xf numFmtId="1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Relationship Id="rId4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ciemna!$B$3:$B$49</c:f>
              <c:numCache>
                <c:formatCode>0.00</c:formatCode>
                <c:ptCount val="47"/>
                <c:pt idx="0">
                  <c:v>-4</c:v>
                </c:pt>
                <c:pt idx="1">
                  <c:v>-3.75</c:v>
                </c:pt>
                <c:pt idx="2">
                  <c:v>-3.5</c:v>
                </c:pt>
                <c:pt idx="3">
                  <c:v>-3.25</c:v>
                </c:pt>
                <c:pt idx="4">
                  <c:v>-3</c:v>
                </c:pt>
                <c:pt idx="5">
                  <c:v>-2.75</c:v>
                </c:pt>
                <c:pt idx="6">
                  <c:v>-2.5</c:v>
                </c:pt>
                <c:pt idx="7">
                  <c:v>-2.25</c:v>
                </c:pt>
                <c:pt idx="8">
                  <c:v>-2</c:v>
                </c:pt>
                <c:pt idx="9">
                  <c:v>-1.75</c:v>
                </c:pt>
                <c:pt idx="10">
                  <c:v>-1.5</c:v>
                </c:pt>
                <c:pt idx="11">
                  <c:v>-1.25</c:v>
                </c:pt>
                <c:pt idx="12">
                  <c:v>-1</c:v>
                </c:pt>
                <c:pt idx="13">
                  <c:v>-0.75</c:v>
                </c:pt>
                <c:pt idx="14">
                  <c:v>-0.5</c:v>
                </c:pt>
                <c:pt idx="15">
                  <c:v>-0.25</c:v>
                </c:pt>
                <c:pt idx="16">
                  <c:v>0</c:v>
                </c:pt>
                <c:pt idx="17">
                  <c:v>0.25</c:v>
                </c:pt>
                <c:pt idx="18">
                  <c:v>0.5</c:v>
                </c:pt>
                <c:pt idx="19">
                  <c:v>0.75</c:v>
                </c:pt>
                <c:pt idx="20">
                  <c:v>1</c:v>
                </c:pt>
                <c:pt idx="21">
                  <c:v>1.25</c:v>
                </c:pt>
                <c:pt idx="22">
                  <c:v>1.5</c:v>
                </c:pt>
                <c:pt idx="23">
                  <c:v>1.75</c:v>
                </c:pt>
                <c:pt idx="24">
                  <c:v>2</c:v>
                </c:pt>
                <c:pt idx="25">
                  <c:v>2.25</c:v>
                </c:pt>
                <c:pt idx="26">
                  <c:v>2.5</c:v>
                </c:pt>
                <c:pt idx="27">
                  <c:v>2.77</c:v>
                </c:pt>
                <c:pt idx="28">
                  <c:v>2.97</c:v>
                </c:pt>
                <c:pt idx="29">
                  <c:v>3.12</c:v>
                </c:pt>
                <c:pt idx="30">
                  <c:v>3.24</c:v>
                </c:pt>
                <c:pt idx="31">
                  <c:v>3.32</c:v>
                </c:pt>
                <c:pt idx="32">
                  <c:v>3.37</c:v>
                </c:pt>
                <c:pt idx="33">
                  <c:v>3.42</c:v>
                </c:pt>
                <c:pt idx="34">
                  <c:v>3.46</c:v>
                </c:pt>
                <c:pt idx="35">
                  <c:v>3.49</c:v>
                </c:pt>
                <c:pt idx="36">
                  <c:v>3.62</c:v>
                </c:pt>
                <c:pt idx="37">
                  <c:v>3.71</c:v>
                </c:pt>
                <c:pt idx="38">
                  <c:v>3.79</c:v>
                </c:pt>
                <c:pt idx="39">
                  <c:v>3.86</c:v>
                </c:pt>
                <c:pt idx="40">
                  <c:v>3.92</c:v>
                </c:pt>
                <c:pt idx="41">
                  <c:v>3.97</c:v>
                </c:pt>
                <c:pt idx="42">
                  <c:v>4.0199999999999996</c:v>
                </c:pt>
                <c:pt idx="43">
                  <c:v>4.0599999999999996</c:v>
                </c:pt>
                <c:pt idx="44">
                  <c:v>4.0999999999999996</c:v>
                </c:pt>
                <c:pt idx="45">
                  <c:v>4.1399999999999997</c:v>
                </c:pt>
                <c:pt idx="46">
                  <c:v>4.1500000000000004</c:v>
                </c:pt>
              </c:numCache>
            </c:numRef>
          </c:xVal>
          <c:yVal>
            <c:numRef>
              <c:f>ciemna!$D$3:$D$49</c:f>
              <c:numCache>
                <c:formatCode>0.0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</c:v>
                </c:pt>
                <c:pt idx="25">
                  <c:v>0.4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15</c:v>
                </c:pt>
                <c:pt idx="37">
                  <c:v>20</c:v>
                </c:pt>
                <c:pt idx="38">
                  <c:v>25</c:v>
                </c:pt>
                <c:pt idx="39">
                  <c:v>30</c:v>
                </c:pt>
                <c:pt idx="40">
                  <c:v>35</c:v>
                </c:pt>
                <c:pt idx="41">
                  <c:v>40.1</c:v>
                </c:pt>
                <c:pt idx="42">
                  <c:v>45.1</c:v>
                </c:pt>
                <c:pt idx="43">
                  <c:v>50.1</c:v>
                </c:pt>
                <c:pt idx="44">
                  <c:v>55.1</c:v>
                </c:pt>
                <c:pt idx="45">
                  <c:v>60</c:v>
                </c:pt>
                <c:pt idx="46">
                  <c:v>61.6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4-4BD6-9136-CFDA009AB4BF}"/>
            </c:ext>
          </c:extLst>
        </c:ser>
        <c:ser>
          <c:idx val="1"/>
          <c:order val="1"/>
          <c:tx>
            <c:v>trend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backward val="0.28000000000000003"/>
            <c:dispRSqr val="0"/>
            <c:dispEq val="0"/>
          </c:trendline>
          <c:xVal>
            <c:numRef>
              <c:f>ciemna!$B$42:$B$49</c:f>
              <c:numCache>
                <c:formatCode>0.00</c:formatCode>
                <c:ptCount val="8"/>
                <c:pt idx="0">
                  <c:v>3.86</c:v>
                </c:pt>
                <c:pt idx="1">
                  <c:v>3.92</c:v>
                </c:pt>
                <c:pt idx="2">
                  <c:v>3.97</c:v>
                </c:pt>
                <c:pt idx="3">
                  <c:v>4.0199999999999996</c:v>
                </c:pt>
                <c:pt idx="4">
                  <c:v>4.0599999999999996</c:v>
                </c:pt>
                <c:pt idx="5">
                  <c:v>4.0999999999999996</c:v>
                </c:pt>
                <c:pt idx="6">
                  <c:v>4.1399999999999997</c:v>
                </c:pt>
                <c:pt idx="7">
                  <c:v>4.1500000000000004</c:v>
                </c:pt>
              </c:numCache>
            </c:numRef>
          </c:xVal>
          <c:yVal>
            <c:numRef>
              <c:f>ciemna!$F$42:$F$49</c:f>
              <c:numCache>
                <c:formatCode>General</c:formatCode>
                <c:ptCount val="8"/>
                <c:pt idx="0">
                  <c:v>28.649935022742</c:v>
                </c:pt>
                <c:pt idx="1">
                  <c:v>35.267868745938927</c:v>
                </c:pt>
                <c:pt idx="2">
                  <c:v>40.782813515269652</c:v>
                </c:pt>
                <c:pt idx="3">
                  <c:v>46.29775828460032</c:v>
                </c:pt>
                <c:pt idx="4">
                  <c:v>50.709714100064957</c:v>
                </c:pt>
                <c:pt idx="5">
                  <c:v>55.121669915529537</c:v>
                </c:pt>
                <c:pt idx="6">
                  <c:v>59.533625730994117</c:v>
                </c:pt>
                <c:pt idx="7">
                  <c:v>60.636614684860319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EF4-4BD6-9136-CFDA009AB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879872"/>
        <c:axId val="839672288"/>
      </c:scatterChart>
      <c:valAx>
        <c:axId val="840879872"/>
        <c:scaling>
          <c:orientation val="minMax"/>
          <c:max val="4.5"/>
          <c:min val="-4.5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U [V]</a:t>
                </a:r>
                <a:endParaRPr lang="pl-PL" sz="140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9672288"/>
        <c:crosses val="autoZero"/>
        <c:crossBetween val="midCat"/>
      </c:valAx>
      <c:valAx>
        <c:axId val="8396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>
                    <a:latin typeface="Cambria Math" panose="02040503050406030204" pitchFamily="18" charset="0"/>
                    <a:ea typeface="Cambria Math" panose="02040503050406030204" pitchFamily="18" charset="0"/>
                  </a:rPr>
                  <a:t>I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0879872"/>
        <c:crosses val="autoZero"/>
        <c:crossBetween val="midCat"/>
      </c:valAx>
      <c:spPr>
        <a:solidFill>
          <a:srgbClr val="FFFFFF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fixedVal"/>
            <c:noEndCap val="1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'śr. jasna'!$B$3:$B$26</c:f>
              <c:numCache>
                <c:formatCode>0.00</c:formatCode>
                <c:ptCount val="24"/>
                <c:pt idx="0">
                  <c:v>-0.6</c:v>
                </c:pt>
                <c:pt idx="1">
                  <c:v>-0.5</c:v>
                </c:pt>
                <c:pt idx="2">
                  <c:v>-0.4</c:v>
                </c:pt>
                <c:pt idx="3">
                  <c:v>-0.3</c:v>
                </c:pt>
                <c:pt idx="4">
                  <c:v>-0.2</c:v>
                </c:pt>
                <c:pt idx="5">
                  <c:v>-0.1</c:v>
                </c:pt>
                <c:pt idx="6">
                  <c:v>0</c:v>
                </c:pt>
                <c:pt idx="7">
                  <c:v>1.62</c:v>
                </c:pt>
                <c:pt idx="8">
                  <c:v>1.93</c:v>
                </c:pt>
                <c:pt idx="9" formatCode="General">
                  <c:v>2.04</c:v>
                </c:pt>
                <c:pt idx="10">
                  <c:v>2.17</c:v>
                </c:pt>
                <c:pt idx="11">
                  <c:v>2.25</c:v>
                </c:pt>
                <c:pt idx="12">
                  <c:v>2.33</c:v>
                </c:pt>
                <c:pt idx="13">
                  <c:v>2.4</c:v>
                </c:pt>
                <c:pt idx="14">
                  <c:v>2.4500000000000002</c:v>
                </c:pt>
                <c:pt idx="15">
                  <c:v>2.5099999999999998</c:v>
                </c:pt>
                <c:pt idx="16">
                  <c:v>2.5499999999999998</c:v>
                </c:pt>
                <c:pt idx="17">
                  <c:v>2.59</c:v>
                </c:pt>
                <c:pt idx="18">
                  <c:v>2.64</c:v>
                </c:pt>
                <c:pt idx="19">
                  <c:v>2.67</c:v>
                </c:pt>
                <c:pt idx="20">
                  <c:v>2.7</c:v>
                </c:pt>
                <c:pt idx="21">
                  <c:v>2.73</c:v>
                </c:pt>
                <c:pt idx="22">
                  <c:v>2.76</c:v>
                </c:pt>
                <c:pt idx="23">
                  <c:v>2.77</c:v>
                </c:pt>
              </c:numCache>
            </c:numRef>
          </c:xVal>
          <c:yVal>
            <c:numRef>
              <c:f>'śr. jasna'!$D$3:$D$26</c:f>
              <c:numCache>
                <c:formatCode>0.00</c:formatCode>
                <c:ptCount val="24"/>
                <c:pt idx="0">
                  <c:v>-3.32</c:v>
                </c:pt>
                <c:pt idx="1">
                  <c:v>-3.32</c:v>
                </c:pt>
                <c:pt idx="2">
                  <c:v>-3.32</c:v>
                </c:pt>
                <c:pt idx="3">
                  <c:v>-3.31</c:v>
                </c:pt>
                <c:pt idx="4">
                  <c:v>-3.3</c:v>
                </c:pt>
                <c:pt idx="5">
                  <c:v>-3.27</c:v>
                </c:pt>
                <c:pt idx="6">
                  <c:v>-3.24</c:v>
                </c:pt>
                <c:pt idx="7">
                  <c:v>-3.1</c:v>
                </c:pt>
                <c:pt idx="8">
                  <c:v>-2.9</c:v>
                </c:pt>
                <c:pt idx="9">
                  <c:v>-2.74</c:v>
                </c:pt>
                <c:pt idx="10">
                  <c:v>-2.48</c:v>
                </c:pt>
                <c:pt idx="11">
                  <c:v>-2.2599999999999998</c:v>
                </c:pt>
                <c:pt idx="12">
                  <c:v>-2.02</c:v>
                </c:pt>
                <c:pt idx="13">
                  <c:v>-1.77</c:v>
                </c:pt>
                <c:pt idx="14">
                  <c:v>-1.57</c:v>
                </c:pt>
                <c:pt idx="15">
                  <c:v>-1.31</c:v>
                </c:pt>
                <c:pt idx="16">
                  <c:v>-1.1299999999999999</c:v>
                </c:pt>
                <c:pt idx="17">
                  <c:v>-0.92</c:v>
                </c:pt>
                <c:pt idx="18">
                  <c:v>-0.7</c:v>
                </c:pt>
                <c:pt idx="19">
                  <c:v>-0.49</c:v>
                </c:pt>
                <c:pt idx="20">
                  <c:v>-0.32</c:v>
                </c:pt>
                <c:pt idx="21">
                  <c:v>-0.1</c:v>
                </c:pt>
                <c:pt idx="22">
                  <c:v>7.0000000000000007E-2</c:v>
                </c:pt>
                <c:pt idx="23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4-4BD6-9136-CFDA009AB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879872"/>
        <c:axId val="839672288"/>
      </c:scatterChart>
      <c:scatterChart>
        <c:scatterStyle val="lineMarker"/>
        <c:varyColors val="0"/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'śr. jasna'!$B$9:$B$26</c:f>
              <c:numCache>
                <c:formatCode>0.00</c:formatCode>
                <c:ptCount val="18"/>
                <c:pt idx="0">
                  <c:v>0</c:v>
                </c:pt>
                <c:pt idx="1">
                  <c:v>1.62</c:v>
                </c:pt>
                <c:pt idx="2">
                  <c:v>1.93</c:v>
                </c:pt>
                <c:pt idx="3" formatCode="General">
                  <c:v>2.04</c:v>
                </c:pt>
                <c:pt idx="4">
                  <c:v>2.17</c:v>
                </c:pt>
                <c:pt idx="5">
                  <c:v>2.25</c:v>
                </c:pt>
                <c:pt idx="6">
                  <c:v>2.33</c:v>
                </c:pt>
                <c:pt idx="7">
                  <c:v>2.4</c:v>
                </c:pt>
                <c:pt idx="8">
                  <c:v>2.4500000000000002</c:v>
                </c:pt>
                <c:pt idx="9">
                  <c:v>2.5099999999999998</c:v>
                </c:pt>
                <c:pt idx="10">
                  <c:v>2.5499999999999998</c:v>
                </c:pt>
                <c:pt idx="11">
                  <c:v>2.59</c:v>
                </c:pt>
                <c:pt idx="12">
                  <c:v>2.64</c:v>
                </c:pt>
                <c:pt idx="13">
                  <c:v>2.67</c:v>
                </c:pt>
                <c:pt idx="14">
                  <c:v>2.7</c:v>
                </c:pt>
                <c:pt idx="15">
                  <c:v>2.73</c:v>
                </c:pt>
                <c:pt idx="16">
                  <c:v>2.76</c:v>
                </c:pt>
                <c:pt idx="17">
                  <c:v>2.77</c:v>
                </c:pt>
              </c:numCache>
            </c:numRef>
          </c:xVal>
          <c:yVal>
            <c:numRef>
              <c:f>'śr. jasna'!$F$9:$F$26</c:f>
              <c:numCache>
                <c:formatCode>General</c:formatCode>
                <c:ptCount val="18"/>
                <c:pt idx="0">
                  <c:v>0</c:v>
                </c:pt>
                <c:pt idx="1">
                  <c:v>-5.0220000000000004E-3</c:v>
                </c:pt>
                <c:pt idx="2">
                  <c:v>-5.5969999999999995E-3</c:v>
                </c:pt>
                <c:pt idx="3">
                  <c:v>-5.589600000000001E-3</c:v>
                </c:pt>
                <c:pt idx="4">
                  <c:v>-5.3815999999999994E-3</c:v>
                </c:pt>
                <c:pt idx="5">
                  <c:v>-5.0849999999999992E-3</c:v>
                </c:pt>
                <c:pt idx="6">
                  <c:v>-4.7066E-3</c:v>
                </c:pt>
                <c:pt idx="7">
                  <c:v>-4.248E-3</c:v>
                </c:pt>
                <c:pt idx="8">
                  <c:v>-3.8465000000000005E-3</c:v>
                </c:pt>
                <c:pt idx="9">
                  <c:v>-3.2881E-3</c:v>
                </c:pt>
                <c:pt idx="10">
                  <c:v>-2.8814999999999995E-3</c:v>
                </c:pt>
                <c:pt idx="11">
                  <c:v>-2.3828E-3</c:v>
                </c:pt>
                <c:pt idx="12">
                  <c:v>-1.8479999999999998E-3</c:v>
                </c:pt>
                <c:pt idx="13">
                  <c:v>-1.3083000000000001E-3</c:v>
                </c:pt>
                <c:pt idx="14">
                  <c:v>-8.6400000000000008E-4</c:v>
                </c:pt>
                <c:pt idx="15">
                  <c:v>-2.7300000000000002E-4</c:v>
                </c:pt>
                <c:pt idx="16">
                  <c:v>1.9320000000000001E-4</c:v>
                </c:pt>
                <c:pt idx="17">
                  <c:v>5.2630000000000005E-4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CE-4940-B469-5059FE197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953504"/>
        <c:axId val="944649744"/>
      </c:scatterChart>
      <c:valAx>
        <c:axId val="84087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U [V]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9672288"/>
        <c:crosses val="autoZero"/>
        <c:crossBetween val="midCat"/>
      </c:valAx>
      <c:valAx>
        <c:axId val="8396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I [mA]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0879872"/>
        <c:crosses val="autoZero"/>
        <c:crossBetween val="midCat"/>
      </c:valAx>
      <c:valAx>
        <c:axId val="944649744"/>
        <c:scaling>
          <c:orientation val="minMax"/>
          <c:max val="1.0000000000000002E-3"/>
          <c:min val="-8.0000000000000019E-3"/>
        </c:scaling>
        <c:delete val="0"/>
        <c:axPos val="r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ED7D3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P [W]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ED7D3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8953504"/>
        <c:crosses val="max"/>
        <c:crossBetween val="midCat"/>
        <c:minorUnit val="5.0000000000000012E-4"/>
      </c:valAx>
      <c:valAx>
        <c:axId val="93895350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944649744"/>
        <c:crossesAt val="0"/>
        <c:crossBetween val="midCat"/>
      </c:valAx>
      <c:spPr>
        <a:solidFill>
          <a:srgbClr val="FFFFFF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  <c:userShapes r:id="rId4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fixedVal"/>
            <c:noEndCap val="1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jasna!$B$3:$B$75</c:f>
              <c:numCache>
                <c:formatCode>0.00</c:formatCode>
                <c:ptCount val="73"/>
                <c:pt idx="0">
                  <c:v>-0.6</c:v>
                </c:pt>
                <c:pt idx="1">
                  <c:v>-0.55000000000000004</c:v>
                </c:pt>
                <c:pt idx="2">
                  <c:v>-0.5</c:v>
                </c:pt>
                <c:pt idx="3">
                  <c:v>-0.45</c:v>
                </c:pt>
                <c:pt idx="4">
                  <c:v>-0.4</c:v>
                </c:pt>
                <c:pt idx="5">
                  <c:v>-0.35</c:v>
                </c:pt>
                <c:pt idx="6">
                  <c:v>-0.3</c:v>
                </c:pt>
                <c:pt idx="7">
                  <c:v>-0.25</c:v>
                </c:pt>
                <c:pt idx="8">
                  <c:v>-0.2</c:v>
                </c:pt>
                <c:pt idx="9">
                  <c:v>-0.15</c:v>
                </c:pt>
                <c:pt idx="10">
                  <c:v>-0.1</c:v>
                </c:pt>
                <c:pt idx="11">
                  <c:v>-0.05</c:v>
                </c:pt>
                <c:pt idx="12">
                  <c:v>0</c:v>
                </c:pt>
                <c:pt idx="13">
                  <c:v>1.17</c:v>
                </c:pt>
                <c:pt idx="14">
                  <c:v>1.67</c:v>
                </c:pt>
                <c:pt idx="15">
                  <c:v>1.82</c:v>
                </c:pt>
                <c:pt idx="16">
                  <c:v>1.9</c:v>
                </c:pt>
                <c:pt idx="17">
                  <c:v>2.0099999999999998</c:v>
                </c:pt>
                <c:pt idx="18">
                  <c:v>2.0699999999999998</c:v>
                </c:pt>
                <c:pt idx="19">
                  <c:v>2.11</c:v>
                </c:pt>
                <c:pt idx="20">
                  <c:v>2.1800000000000002</c:v>
                </c:pt>
                <c:pt idx="21">
                  <c:v>2.21</c:v>
                </c:pt>
                <c:pt idx="22">
                  <c:v>2.2400000000000002</c:v>
                </c:pt>
                <c:pt idx="23">
                  <c:v>2.27</c:v>
                </c:pt>
                <c:pt idx="24">
                  <c:v>2.2999999999999998</c:v>
                </c:pt>
                <c:pt idx="25">
                  <c:v>2.34</c:v>
                </c:pt>
                <c:pt idx="26">
                  <c:v>2.37</c:v>
                </c:pt>
                <c:pt idx="27">
                  <c:v>2.39</c:v>
                </c:pt>
                <c:pt idx="28">
                  <c:v>2.4</c:v>
                </c:pt>
                <c:pt idx="29">
                  <c:v>2.44</c:v>
                </c:pt>
                <c:pt idx="30">
                  <c:v>2.46</c:v>
                </c:pt>
                <c:pt idx="31">
                  <c:v>2.4700000000000002</c:v>
                </c:pt>
                <c:pt idx="32">
                  <c:v>2.4900000000000002</c:v>
                </c:pt>
                <c:pt idx="33">
                  <c:v>2.52</c:v>
                </c:pt>
                <c:pt idx="34">
                  <c:v>2.54</c:v>
                </c:pt>
                <c:pt idx="35">
                  <c:v>2.5499999999999998</c:v>
                </c:pt>
                <c:pt idx="36" formatCode="General">
                  <c:v>2.57</c:v>
                </c:pt>
                <c:pt idx="37">
                  <c:v>2.59</c:v>
                </c:pt>
                <c:pt idx="38">
                  <c:v>2.59</c:v>
                </c:pt>
                <c:pt idx="39">
                  <c:v>2.62</c:v>
                </c:pt>
                <c:pt idx="40">
                  <c:v>2.64</c:v>
                </c:pt>
                <c:pt idx="41">
                  <c:v>2.64</c:v>
                </c:pt>
                <c:pt idx="42">
                  <c:v>2.66</c:v>
                </c:pt>
                <c:pt idx="43">
                  <c:v>2.67</c:v>
                </c:pt>
                <c:pt idx="44">
                  <c:v>2.68</c:v>
                </c:pt>
                <c:pt idx="45">
                  <c:v>2.69</c:v>
                </c:pt>
                <c:pt idx="46">
                  <c:v>2.7</c:v>
                </c:pt>
                <c:pt idx="47">
                  <c:v>2.72</c:v>
                </c:pt>
                <c:pt idx="48">
                  <c:v>2.73</c:v>
                </c:pt>
                <c:pt idx="49">
                  <c:v>2.74</c:v>
                </c:pt>
                <c:pt idx="50">
                  <c:v>2.75</c:v>
                </c:pt>
                <c:pt idx="51">
                  <c:v>2.76</c:v>
                </c:pt>
                <c:pt idx="52">
                  <c:v>2.77</c:v>
                </c:pt>
                <c:pt idx="53">
                  <c:v>2.78</c:v>
                </c:pt>
                <c:pt idx="54">
                  <c:v>2.79</c:v>
                </c:pt>
                <c:pt idx="55">
                  <c:v>2.8</c:v>
                </c:pt>
                <c:pt idx="56">
                  <c:v>2.81</c:v>
                </c:pt>
                <c:pt idx="57">
                  <c:v>2.81</c:v>
                </c:pt>
                <c:pt idx="58">
                  <c:v>2.82</c:v>
                </c:pt>
                <c:pt idx="59">
                  <c:v>2.83</c:v>
                </c:pt>
                <c:pt idx="60">
                  <c:v>2.84</c:v>
                </c:pt>
                <c:pt idx="61">
                  <c:v>2.85</c:v>
                </c:pt>
                <c:pt idx="62">
                  <c:v>2.85</c:v>
                </c:pt>
                <c:pt idx="63">
                  <c:v>2.86</c:v>
                </c:pt>
                <c:pt idx="64">
                  <c:v>2.86</c:v>
                </c:pt>
                <c:pt idx="65">
                  <c:v>2.87</c:v>
                </c:pt>
                <c:pt idx="66">
                  <c:v>2.88</c:v>
                </c:pt>
                <c:pt idx="67">
                  <c:v>2.89</c:v>
                </c:pt>
                <c:pt idx="68">
                  <c:v>2.89</c:v>
                </c:pt>
                <c:pt idx="69">
                  <c:v>2.9</c:v>
                </c:pt>
                <c:pt idx="70">
                  <c:v>2.92</c:v>
                </c:pt>
                <c:pt idx="71">
                  <c:v>2.91</c:v>
                </c:pt>
                <c:pt idx="72">
                  <c:v>2.92</c:v>
                </c:pt>
              </c:numCache>
            </c:numRef>
          </c:xVal>
          <c:yVal>
            <c:numRef>
              <c:f>jasna!$D$3:$D$75</c:f>
              <c:numCache>
                <c:formatCode>0.00</c:formatCode>
                <c:ptCount val="73"/>
                <c:pt idx="0">
                  <c:v>-6.2</c:v>
                </c:pt>
                <c:pt idx="1">
                  <c:v>-6.19</c:v>
                </c:pt>
                <c:pt idx="2">
                  <c:v>-6.17</c:v>
                </c:pt>
                <c:pt idx="3">
                  <c:v>-6.16</c:v>
                </c:pt>
                <c:pt idx="4">
                  <c:v>-6.14</c:v>
                </c:pt>
                <c:pt idx="5">
                  <c:v>-6.14</c:v>
                </c:pt>
                <c:pt idx="6">
                  <c:v>-6.14</c:v>
                </c:pt>
                <c:pt idx="7">
                  <c:v>-6.13</c:v>
                </c:pt>
                <c:pt idx="8">
                  <c:v>-6.1</c:v>
                </c:pt>
                <c:pt idx="9">
                  <c:v>-6.07</c:v>
                </c:pt>
                <c:pt idx="10">
                  <c:v>-6.08</c:v>
                </c:pt>
                <c:pt idx="11">
                  <c:v>-6.05</c:v>
                </c:pt>
                <c:pt idx="12">
                  <c:v>-6</c:v>
                </c:pt>
                <c:pt idx="13">
                  <c:v>-5.9</c:v>
                </c:pt>
                <c:pt idx="14">
                  <c:v>-5.82</c:v>
                </c:pt>
                <c:pt idx="15">
                  <c:v>-5.7</c:v>
                </c:pt>
                <c:pt idx="16">
                  <c:v>-5.6</c:v>
                </c:pt>
                <c:pt idx="17">
                  <c:v>-5.51</c:v>
                </c:pt>
                <c:pt idx="18">
                  <c:v>-5.4</c:v>
                </c:pt>
                <c:pt idx="19">
                  <c:v>-5.3</c:v>
                </c:pt>
                <c:pt idx="20">
                  <c:v>-5.21</c:v>
                </c:pt>
                <c:pt idx="21">
                  <c:v>-5.0999999999999996</c:v>
                </c:pt>
                <c:pt idx="22">
                  <c:v>-5.01</c:v>
                </c:pt>
                <c:pt idx="23">
                  <c:v>-4.8899999999999997</c:v>
                </c:pt>
                <c:pt idx="24">
                  <c:v>-4.8</c:v>
                </c:pt>
                <c:pt idx="25">
                  <c:v>-4.7</c:v>
                </c:pt>
                <c:pt idx="26">
                  <c:v>-4.59</c:v>
                </c:pt>
                <c:pt idx="27">
                  <c:v>-4.5</c:v>
                </c:pt>
                <c:pt idx="28">
                  <c:v>-4.41</c:v>
                </c:pt>
                <c:pt idx="29">
                  <c:v>-4.3099999999999996</c:v>
                </c:pt>
                <c:pt idx="30">
                  <c:v>-4.1900000000000004</c:v>
                </c:pt>
                <c:pt idx="31">
                  <c:v>-4.09</c:v>
                </c:pt>
                <c:pt idx="32">
                  <c:v>-4.0199999999999996</c:v>
                </c:pt>
                <c:pt idx="33">
                  <c:v>-3.91</c:v>
                </c:pt>
                <c:pt idx="34">
                  <c:v>-3.79</c:v>
                </c:pt>
                <c:pt idx="35">
                  <c:v>-3.71</c:v>
                </c:pt>
                <c:pt idx="36">
                  <c:v>-3.59</c:v>
                </c:pt>
                <c:pt idx="37">
                  <c:v>-3.49</c:v>
                </c:pt>
                <c:pt idx="38">
                  <c:v>-3.41</c:v>
                </c:pt>
                <c:pt idx="39">
                  <c:v>-3.28</c:v>
                </c:pt>
                <c:pt idx="40">
                  <c:v>-3.19</c:v>
                </c:pt>
                <c:pt idx="41">
                  <c:v>-3.1</c:v>
                </c:pt>
                <c:pt idx="42">
                  <c:v>-2.99</c:v>
                </c:pt>
                <c:pt idx="43">
                  <c:v>-2.9</c:v>
                </c:pt>
                <c:pt idx="44">
                  <c:v>-2.8</c:v>
                </c:pt>
                <c:pt idx="45">
                  <c:v>-2.7</c:v>
                </c:pt>
                <c:pt idx="46">
                  <c:v>-2.61</c:v>
                </c:pt>
                <c:pt idx="47">
                  <c:v>-2.5</c:v>
                </c:pt>
                <c:pt idx="48">
                  <c:v>-2.4</c:v>
                </c:pt>
                <c:pt idx="49">
                  <c:v>-2.3199999999999998</c:v>
                </c:pt>
                <c:pt idx="50">
                  <c:v>-2.2000000000000002</c:v>
                </c:pt>
                <c:pt idx="51">
                  <c:v>-2.09</c:v>
                </c:pt>
                <c:pt idx="52">
                  <c:v>-1.99</c:v>
                </c:pt>
                <c:pt idx="53">
                  <c:v>-1.9</c:v>
                </c:pt>
                <c:pt idx="54">
                  <c:v>-1.8</c:v>
                </c:pt>
                <c:pt idx="55">
                  <c:v>-1.7</c:v>
                </c:pt>
                <c:pt idx="56">
                  <c:v>-1.6</c:v>
                </c:pt>
                <c:pt idx="57">
                  <c:v>-1.51</c:v>
                </c:pt>
                <c:pt idx="58">
                  <c:v>-1.4</c:v>
                </c:pt>
                <c:pt idx="59">
                  <c:v>-1.29</c:v>
                </c:pt>
                <c:pt idx="60">
                  <c:v>-1.2</c:v>
                </c:pt>
                <c:pt idx="61">
                  <c:v>-1.0900000000000001</c:v>
                </c:pt>
                <c:pt idx="62">
                  <c:v>-1</c:v>
                </c:pt>
                <c:pt idx="63">
                  <c:v>-0.9</c:v>
                </c:pt>
                <c:pt idx="64">
                  <c:v>-0.79</c:v>
                </c:pt>
                <c:pt idx="65">
                  <c:v>-0.71</c:v>
                </c:pt>
                <c:pt idx="66">
                  <c:v>-0.6</c:v>
                </c:pt>
                <c:pt idx="67">
                  <c:v>-0.45</c:v>
                </c:pt>
                <c:pt idx="68">
                  <c:v>-0.33</c:v>
                </c:pt>
                <c:pt idx="69">
                  <c:v>-0.13</c:v>
                </c:pt>
                <c:pt idx="70">
                  <c:v>0.01</c:v>
                </c:pt>
                <c:pt idx="71">
                  <c:v>0.1</c:v>
                </c:pt>
                <c:pt idx="72">
                  <c:v>0.22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4-4BD6-9136-CFDA009AB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879872"/>
        <c:axId val="839672288"/>
      </c:scatterChart>
      <c:scatterChart>
        <c:scatterStyle val="lineMarker"/>
        <c:varyColors val="0"/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round/>
            </a:ln>
            <a:effectLst>
              <a:softEdge rad="0"/>
            </a:effectLst>
          </c:spPr>
          <c:marker>
            <c:symbol val="none"/>
          </c:marker>
          <c:xVal>
            <c:numRef>
              <c:f>jasna!$B$15:$B$75</c:f>
              <c:numCache>
                <c:formatCode>0.00</c:formatCode>
                <c:ptCount val="61"/>
                <c:pt idx="0">
                  <c:v>0</c:v>
                </c:pt>
                <c:pt idx="1">
                  <c:v>1.17</c:v>
                </c:pt>
                <c:pt idx="2">
                  <c:v>1.67</c:v>
                </c:pt>
                <c:pt idx="3">
                  <c:v>1.82</c:v>
                </c:pt>
                <c:pt idx="4">
                  <c:v>1.9</c:v>
                </c:pt>
                <c:pt idx="5">
                  <c:v>2.0099999999999998</c:v>
                </c:pt>
                <c:pt idx="6">
                  <c:v>2.0699999999999998</c:v>
                </c:pt>
                <c:pt idx="7">
                  <c:v>2.11</c:v>
                </c:pt>
                <c:pt idx="8">
                  <c:v>2.1800000000000002</c:v>
                </c:pt>
                <c:pt idx="9">
                  <c:v>2.21</c:v>
                </c:pt>
                <c:pt idx="10">
                  <c:v>2.2400000000000002</c:v>
                </c:pt>
                <c:pt idx="11">
                  <c:v>2.27</c:v>
                </c:pt>
                <c:pt idx="12">
                  <c:v>2.2999999999999998</c:v>
                </c:pt>
                <c:pt idx="13">
                  <c:v>2.34</c:v>
                </c:pt>
                <c:pt idx="14">
                  <c:v>2.37</c:v>
                </c:pt>
                <c:pt idx="15">
                  <c:v>2.39</c:v>
                </c:pt>
                <c:pt idx="16">
                  <c:v>2.4</c:v>
                </c:pt>
                <c:pt idx="17">
                  <c:v>2.44</c:v>
                </c:pt>
                <c:pt idx="18">
                  <c:v>2.46</c:v>
                </c:pt>
                <c:pt idx="19">
                  <c:v>2.4700000000000002</c:v>
                </c:pt>
                <c:pt idx="20">
                  <c:v>2.4900000000000002</c:v>
                </c:pt>
                <c:pt idx="21">
                  <c:v>2.52</c:v>
                </c:pt>
                <c:pt idx="22">
                  <c:v>2.54</c:v>
                </c:pt>
                <c:pt idx="23">
                  <c:v>2.5499999999999998</c:v>
                </c:pt>
                <c:pt idx="24" formatCode="General">
                  <c:v>2.57</c:v>
                </c:pt>
                <c:pt idx="25">
                  <c:v>2.59</c:v>
                </c:pt>
                <c:pt idx="26">
                  <c:v>2.59</c:v>
                </c:pt>
                <c:pt idx="27">
                  <c:v>2.62</c:v>
                </c:pt>
                <c:pt idx="28">
                  <c:v>2.64</c:v>
                </c:pt>
                <c:pt idx="29">
                  <c:v>2.64</c:v>
                </c:pt>
                <c:pt idx="30">
                  <c:v>2.66</c:v>
                </c:pt>
                <c:pt idx="31">
                  <c:v>2.67</c:v>
                </c:pt>
                <c:pt idx="32">
                  <c:v>2.68</c:v>
                </c:pt>
                <c:pt idx="33">
                  <c:v>2.69</c:v>
                </c:pt>
                <c:pt idx="34">
                  <c:v>2.7</c:v>
                </c:pt>
                <c:pt idx="35">
                  <c:v>2.72</c:v>
                </c:pt>
                <c:pt idx="36">
                  <c:v>2.73</c:v>
                </c:pt>
                <c:pt idx="37">
                  <c:v>2.74</c:v>
                </c:pt>
                <c:pt idx="38">
                  <c:v>2.75</c:v>
                </c:pt>
                <c:pt idx="39">
                  <c:v>2.76</c:v>
                </c:pt>
                <c:pt idx="40">
                  <c:v>2.77</c:v>
                </c:pt>
                <c:pt idx="41">
                  <c:v>2.78</c:v>
                </c:pt>
                <c:pt idx="42">
                  <c:v>2.79</c:v>
                </c:pt>
                <c:pt idx="43">
                  <c:v>2.8</c:v>
                </c:pt>
                <c:pt idx="44">
                  <c:v>2.81</c:v>
                </c:pt>
                <c:pt idx="45">
                  <c:v>2.81</c:v>
                </c:pt>
                <c:pt idx="46">
                  <c:v>2.82</c:v>
                </c:pt>
                <c:pt idx="47">
                  <c:v>2.83</c:v>
                </c:pt>
                <c:pt idx="48">
                  <c:v>2.84</c:v>
                </c:pt>
                <c:pt idx="49">
                  <c:v>2.85</c:v>
                </c:pt>
                <c:pt idx="50">
                  <c:v>2.85</c:v>
                </c:pt>
                <c:pt idx="51">
                  <c:v>2.86</c:v>
                </c:pt>
                <c:pt idx="52">
                  <c:v>2.86</c:v>
                </c:pt>
                <c:pt idx="53">
                  <c:v>2.87</c:v>
                </c:pt>
                <c:pt idx="54">
                  <c:v>2.88</c:v>
                </c:pt>
                <c:pt idx="55">
                  <c:v>2.89</c:v>
                </c:pt>
                <c:pt idx="56">
                  <c:v>2.89</c:v>
                </c:pt>
                <c:pt idx="57">
                  <c:v>2.9</c:v>
                </c:pt>
                <c:pt idx="58">
                  <c:v>2.92</c:v>
                </c:pt>
                <c:pt idx="59">
                  <c:v>2.91</c:v>
                </c:pt>
                <c:pt idx="60">
                  <c:v>2.92</c:v>
                </c:pt>
              </c:numCache>
            </c:numRef>
          </c:xVal>
          <c:yVal>
            <c:numRef>
              <c:f>jasna!$F$15:$F$75</c:f>
              <c:numCache>
                <c:formatCode>General</c:formatCode>
                <c:ptCount val="61"/>
                <c:pt idx="0">
                  <c:v>0</c:v>
                </c:pt>
                <c:pt idx="1">
                  <c:v>-6.9029999999999994E-3</c:v>
                </c:pt>
                <c:pt idx="2">
                  <c:v>-9.7194000000000013E-3</c:v>
                </c:pt>
                <c:pt idx="3">
                  <c:v>-1.0374000000000001E-2</c:v>
                </c:pt>
                <c:pt idx="4">
                  <c:v>-1.0639999999999998E-2</c:v>
                </c:pt>
                <c:pt idx="5">
                  <c:v>-1.1075099999999999E-2</c:v>
                </c:pt>
                <c:pt idx="6">
                  <c:v>-1.1177999999999999E-2</c:v>
                </c:pt>
                <c:pt idx="7">
                  <c:v>-1.1183E-2</c:v>
                </c:pt>
                <c:pt idx="8">
                  <c:v>-1.1357800000000001E-2</c:v>
                </c:pt>
                <c:pt idx="9">
                  <c:v>-1.1271E-2</c:v>
                </c:pt>
                <c:pt idx="10">
                  <c:v>-1.12224E-2</c:v>
                </c:pt>
                <c:pt idx="11">
                  <c:v>-1.1100299999999999E-2</c:v>
                </c:pt>
                <c:pt idx="12">
                  <c:v>-1.1039999999999999E-2</c:v>
                </c:pt>
                <c:pt idx="13">
                  <c:v>-1.0997999999999999E-2</c:v>
                </c:pt>
                <c:pt idx="14">
                  <c:v>-1.08783E-2</c:v>
                </c:pt>
                <c:pt idx="15">
                  <c:v>-1.0755000000000001E-2</c:v>
                </c:pt>
                <c:pt idx="16">
                  <c:v>-1.0584E-2</c:v>
                </c:pt>
                <c:pt idx="17">
                  <c:v>-1.0516399999999999E-2</c:v>
                </c:pt>
                <c:pt idx="18">
                  <c:v>-1.0307400000000001E-2</c:v>
                </c:pt>
                <c:pt idx="19">
                  <c:v>-1.01023E-2</c:v>
                </c:pt>
                <c:pt idx="20">
                  <c:v>-1.0009800000000001E-2</c:v>
                </c:pt>
                <c:pt idx="21">
                  <c:v>-9.8532000000000012E-3</c:v>
                </c:pt>
                <c:pt idx="22">
                  <c:v>-9.6266000000000008E-3</c:v>
                </c:pt>
                <c:pt idx="23">
                  <c:v>-9.4605000000000002E-3</c:v>
                </c:pt>
                <c:pt idx="24">
                  <c:v>-9.226299999999998E-3</c:v>
                </c:pt>
                <c:pt idx="25">
                  <c:v>-9.0390999999999996E-3</c:v>
                </c:pt>
                <c:pt idx="26">
                  <c:v>-8.8319000000000002E-3</c:v>
                </c:pt>
                <c:pt idx="27">
                  <c:v>-8.5935999999999998E-3</c:v>
                </c:pt>
                <c:pt idx="28">
                  <c:v>-8.4215999999999996E-3</c:v>
                </c:pt>
                <c:pt idx="29">
                  <c:v>-8.184000000000002E-3</c:v>
                </c:pt>
                <c:pt idx="30">
                  <c:v>-7.9534000000000011E-3</c:v>
                </c:pt>
                <c:pt idx="31">
                  <c:v>-7.7429999999999999E-3</c:v>
                </c:pt>
                <c:pt idx="32">
                  <c:v>-7.5039999999999994E-3</c:v>
                </c:pt>
                <c:pt idx="33">
                  <c:v>-7.2630000000000004E-3</c:v>
                </c:pt>
                <c:pt idx="34">
                  <c:v>-7.0469999999999994E-3</c:v>
                </c:pt>
                <c:pt idx="35">
                  <c:v>-6.8000000000000005E-3</c:v>
                </c:pt>
                <c:pt idx="36">
                  <c:v>-6.5519999999999997E-3</c:v>
                </c:pt>
                <c:pt idx="37">
                  <c:v>-6.3568000000000001E-3</c:v>
                </c:pt>
                <c:pt idx="38">
                  <c:v>-6.0500000000000007E-3</c:v>
                </c:pt>
                <c:pt idx="39">
                  <c:v>-5.768399999999999E-3</c:v>
                </c:pt>
                <c:pt idx="40">
                  <c:v>-5.5122999999999995E-3</c:v>
                </c:pt>
                <c:pt idx="41">
                  <c:v>-5.2819999999999994E-3</c:v>
                </c:pt>
                <c:pt idx="42">
                  <c:v>-5.0220000000000004E-3</c:v>
                </c:pt>
                <c:pt idx="43">
                  <c:v>-4.7599999999999995E-3</c:v>
                </c:pt>
                <c:pt idx="44">
                  <c:v>-4.4960000000000009E-3</c:v>
                </c:pt>
                <c:pt idx="45">
                  <c:v>-4.2431000000000005E-3</c:v>
                </c:pt>
                <c:pt idx="46">
                  <c:v>-3.9479999999999993E-3</c:v>
                </c:pt>
                <c:pt idx="47">
                  <c:v>-3.6507000000000002E-3</c:v>
                </c:pt>
                <c:pt idx="48">
                  <c:v>-3.408E-3</c:v>
                </c:pt>
                <c:pt idx="49">
                  <c:v>-3.1065000000000008E-3</c:v>
                </c:pt>
                <c:pt idx="50">
                  <c:v>-2.8500000000000001E-3</c:v>
                </c:pt>
                <c:pt idx="51">
                  <c:v>-2.5739999999999999E-3</c:v>
                </c:pt>
                <c:pt idx="52">
                  <c:v>-2.2594E-3</c:v>
                </c:pt>
                <c:pt idx="53">
                  <c:v>-2.0376999999999999E-3</c:v>
                </c:pt>
                <c:pt idx="54">
                  <c:v>-1.7279999999999999E-3</c:v>
                </c:pt>
                <c:pt idx="55">
                  <c:v>-1.3005E-3</c:v>
                </c:pt>
                <c:pt idx="56">
                  <c:v>-9.5370000000000014E-4</c:v>
                </c:pt>
                <c:pt idx="57">
                  <c:v>-3.77E-4</c:v>
                </c:pt>
                <c:pt idx="58">
                  <c:v>2.9200000000000002E-5</c:v>
                </c:pt>
                <c:pt idx="59">
                  <c:v>2.9100000000000003E-4</c:v>
                </c:pt>
                <c:pt idx="60">
                  <c:v>6.424E-4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CE-4940-B469-5059FE197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953504"/>
        <c:axId val="944649744"/>
      </c:scatterChart>
      <c:valAx>
        <c:axId val="84087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U [V]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9672288"/>
        <c:crosses val="autoZero"/>
        <c:crossBetween val="midCat"/>
      </c:valAx>
      <c:valAx>
        <c:axId val="8396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solidFill>
                      <a:schemeClr val="accent1"/>
                    </a:solidFill>
                    <a:effectLst/>
                  </a:rPr>
                  <a:t>I [mA]</a:t>
                </a:r>
                <a:endParaRPr lang="pl-PL">
                  <a:solidFill>
                    <a:schemeClr val="accent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0879872"/>
        <c:crosses val="autoZero"/>
        <c:crossBetween val="midCat"/>
      </c:valAx>
      <c:valAx>
        <c:axId val="944649744"/>
        <c:scaling>
          <c:orientation val="minMax"/>
          <c:max val="2.0000000000000005E-3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solidFill>
                      <a:schemeClr val="accent2"/>
                    </a:solidFill>
                    <a:effectLst/>
                  </a:rPr>
                  <a:t>P [W]</a:t>
                </a:r>
                <a:endParaRPr lang="pl-PL">
                  <a:solidFill>
                    <a:schemeClr val="accent2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8953504"/>
        <c:crosses val="max"/>
        <c:crossBetween val="midCat"/>
      </c:valAx>
      <c:valAx>
        <c:axId val="93895350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944649744"/>
        <c:crossesAt val="0"/>
        <c:crossBetween val="midCat"/>
      </c:valAx>
      <c:spPr>
        <a:solidFill>
          <a:srgbClr val="FFFFFF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353786</xdr:colOff>
      <xdr:row>0</xdr:row>
      <xdr:rowOff>65314</xdr:rowOff>
    </xdr:from>
    <xdr:to>
      <xdr:col>19</xdr:col>
      <xdr:colOff>390525</xdr:colOff>
      <xdr:row>28</xdr:row>
      <xdr:rowOff>180975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C1553D6-5C4C-4C7C-BB42-426F7CC43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17</xdr:col>
      <xdr:colOff>454326</xdr:colOff>
      <xdr:row>24</xdr:row>
      <xdr:rowOff>107942</xdr:rowOff>
    </xdr:from>
    <xdr:ext cx="462306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pole tekstowe 8">
              <a:extLst>
                <a:ext uri="{FF2B5EF4-FFF2-40B4-BE49-F238E27FC236}">
                  <a16:creationId xmlns:a16="http://schemas.microsoft.com/office/drawing/2014/main" id="{542952C2-D23B-4A35-AEB0-AFB34E309DC1}"/>
                </a:ext>
              </a:extLst>
            </xdr:cNvPr>
            <xdr:cNvSpPr txBox="1"/>
          </xdr:nvSpPr>
          <xdr:spPr>
            <a:xfrm>
              <a:off x="10912776" y="4679942"/>
              <a:ext cx="462306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6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𝑽</m:t>
                        </m:r>
                      </m:e>
                      <m:sub>
                        <m:r>
                          <a:rPr lang="pl-PL" sz="16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</m:oMath>
                </m:oMathPara>
              </a14:m>
              <a:endParaRPr lang="pl-PL" sz="1600" b="1">
                <a:solidFill>
                  <a:schemeClr val="accent2"/>
                </a:solidFill>
              </a:endParaRPr>
            </a:p>
          </xdr:txBody>
        </xdr:sp>
      </mc:Choice>
      <mc:Fallback xmlns="">
        <xdr:sp macro="" textlink="">
          <xdr:nvSpPr>
            <xdr:cNvPr id="9" name="pole tekstowe 8">
              <a:extLst>
                <a:ext uri="{FF2B5EF4-FFF2-40B4-BE49-F238E27FC236}">
                  <a16:creationId xmlns:a16="http://schemas.microsoft.com/office/drawing/2014/main" id="{542952C2-D23B-4A35-AEB0-AFB34E309DC1}"/>
                </a:ext>
              </a:extLst>
            </xdr:cNvPr>
            <xdr:cNvSpPr txBox="1"/>
          </xdr:nvSpPr>
          <xdr:spPr>
            <a:xfrm>
              <a:off x="10912776" y="4679942"/>
              <a:ext cx="462306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:r>
                <a:rPr lang="pl-PL" sz="1600" b="1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𝑽_𝟎</a:t>
              </a:r>
              <a:endParaRPr lang="pl-PL" sz="1600" b="1">
                <a:solidFill>
                  <a:schemeClr val="accent2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81803</xdr:colOff>
      <xdr:row>1</xdr:row>
      <xdr:rowOff>141755</xdr:rowOff>
    </xdr:from>
    <xdr:to>
      <xdr:col>24</xdr:col>
      <xdr:colOff>314325</xdr:colOff>
      <xdr:row>32</xdr:row>
      <xdr:rowOff>19051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67C057F-E335-4E90-94DD-20720983B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0.82284</cdr:x>
      <cdr:y>0.10119</cdr:y>
    </cdr:from>
    <cdr:to>
      <cdr:x>0.84036</cdr:x>
      <cdr:y>0.12311</cdr:y>
    </cdr:to>
    <cdr:cxnSp macro="">
      <cdr:nvCxnSpPr>
        <cdr:cNvPr id="16" name="Łącznik prosty 15">
          <a:extLst xmlns:a="http://schemas.openxmlformats.org/drawingml/2006/main">
            <a:ext uri="{FF2B5EF4-FFF2-40B4-BE49-F238E27FC236}">
              <a16:creationId xmlns:a16="http://schemas.microsoft.com/office/drawing/2014/main" id="{40761533-EB4F-484B-919E-ECFDE4C674E4}"/>
            </a:ext>
          </a:extLst>
        </cdr:cNvPr>
        <cdr:cNvCxnSpPr/>
      </cdr:nvCxnSpPr>
      <cdr:spPr>
        <a:xfrm xmlns:a="http://schemas.openxmlformats.org/drawingml/2006/main" flipV="1">
          <a:off x="7749850" y="596206"/>
          <a:ext cx="165010" cy="12915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0.66829</cdr:x>
      <cdr:y>0.12424</cdr:y>
    </cdr:from>
    <cdr:to>
      <cdr:x>0.66829</cdr:x>
      <cdr:y>0.68412</cdr:y>
    </cdr:to>
    <cdr:cxnSp macro="">
      <cdr:nvCxnSpPr>
        <cdr:cNvPr id="5" name="Łącznik prosty 2">
          <a:extLst xmlns:a="http://schemas.openxmlformats.org/drawingml/2006/main">
            <a:ext uri="{FF2B5EF4-FFF2-40B4-BE49-F238E27FC236}">
              <a16:creationId xmlns:a16="http://schemas.microsoft.com/office/drawing/2014/main" id="{A84249AF-35E0-4446-AEF9-BB957885949C}"/>
            </a:ext>
          </a:extLst>
        </cdr:cNvPr>
        <cdr:cNvCxnSpPr/>
      </cdr:nvCxnSpPr>
      <cdr:spPr>
        <a:xfrm xmlns:a="http://schemas.openxmlformats.org/drawingml/2006/main" flipV="1">
          <a:off x="6294179" y="732039"/>
          <a:ext cx="0" cy="3298837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00B05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0.25554</cdr:x>
      <cdr:y>0.68367</cdr:y>
    </cdr:from>
    <cdr:to>
      <cdr:x>0.66866</cdr:x>
      <cdr:y>0.68367</cdr:y>
    </cdr:to>
    <cdr:cxnSp macro="">
      <cdr:nvCxnSpPr>
        <cdr:cNvPr id="13" name="Łącznik prosty 3">
          <a:extLst xmlns:a="http://schemas.openxmlformats.org/drawingml/2006/main">
            <a:ext uri="{FF2B5EF4-FFF2-40B4-BE49-F238E27FC236}">
              <a16:creationId xmlns:a16="http://schemas.microsoft.com/office/drawing/2014/main" id="{C58FE66B-B98D-4947-A872-5CDF0E93E01D}"/>
            </a:ext>
          </a:extLst>
        </cdr:cNvPr>
        <cdr:cNvCxnSpPr/>
      </cdr:nvCxnSpPr>
      <cdr:spPr>
        <a:xfrm xmlns:a="http://schemas.openxmlformats.org/drawingml/2006/main" flipH="1">
          <a:off x="2406728" y="4028210"/>
          <a:ext cx="3890938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00B05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0.21072</cdr:x>
      <cdr:y>0.64757</cdr:y>
    </cdr:from>
    <cdr:to>
      <cdr:x>0.25343</cdr:x>
      <cdr:y>0.72063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pole tekstowe 6">
              <a:extLst xmlns:a="http://schemas.openxmlformats.org/drawingml/2006/main">
                <a:ext uri="{FF2B5EF4-FFF2-40B4-BE49-F238E27FC236}">
                  <a16:creationId xmlns:a16="http://schemas.microsoft.com/office/drawing/2014/main" id="{075F85D1-C107-4CA2-8E11-01F48863F3B0}"/>
                </a:ext>
              </a:extLst>
            </cdr:cNvPr>
            <cdr:cNvSpPr txBox="1"/>
          </cdr:nvSpPr>
          <cdr:spPr>
            <a:xfrm xmlns:a="http://schemas.openxmlformats.org/drawingml/2006/main">
              <a:off x="1984635" y="3815526"/>
              <a:ext cx="402258" cy="43047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l-PL" sz="14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𝑚𝑝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rgbClr val="00B050"/>
                </a:solidFill>
              </a:endParaRPr>
            </a:p>
          </cdr:txBody>
        </cdr:sp>
      </mc:Choice>
      <mc:Fallback xmlns="">
        <cdr:sp macro="" textlink="">
          <cdr:nvSpPr>
            <cdr:cNvPr id="7" name="pole tekstowe 6">
              <a:extLst xmlns:a="http://schemas.openxmlformats.org/drawingml/2006/main">
                <a:ext uri="{FF2B5EF4-FFF2-40B4-BE49-F238E27FC236}">
                  <a16:creationId xmlns:a16="http://schemas.microsoft.com/office/drawing/2014/main" id="{075F85D1-C107-4CA2-8E11-01F48863F3B0}"/>
                </a:ext>
              </a:extLst>
            </cdr:cNvPr>
            <cdr:cNvSpPr txBox="1"/>
          </cdr:nvSpPr>
          <cdr:spPr>
            <a:xfrm xmlns:a="http://schemas.openxmlformats.org/drawingml/2006/main">
              <a:off x="1984635" y="3815526"/>
              <a:ext cx="402258" cy="43047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:r>
                <a:rPr lang="pl-PL" sz="1400" b="0" i="0">
                  <a:solidFill>
                    <a:srgbClr val="00B050"/>
                  </a:solidFill>
                  <a:latin typeface="Cambria Math" panose="02040503050406030204" pitchFamily="18" charset="0"/>
                </a:rPr>
                <a:t>𝐼_𝑚𝑝</a:t>
              </a:r>
              <a:endParaRPr lang="pl-PL" sz="1400">
                <a:solidFill>
                  <a:srgbClr val="00B050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0.66176</cdr:x>
      <cdr:y>0.07234</cdr:y>
    </cdr:from>
    <cdr:to>
      <cdr:x>0.70448</cdr:x>
      <cdr:y>0.14539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8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795F2B72-4F78-4695-83A4-91756E77DDB6}"/>
                </a:ext>
              </a:extLst>
            </cdr:cNvPr>
            <cdr:cNvSpPr txBox="1"/>
          </cdr:nvSpPr>
          <cdr:spPr>
            <a:xfrm xmlns:a="http://schemas.openxmlformats.org/drawingml/2006/main">
              <a:off x="6221383" y="426204"/>
              <a:ext cx="401622" cy="430414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pl-PL" sz="14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𝑚𝑝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rgbClr val="00B050"/>
                </a:solidFill>
              </a:endParaRPr>
            </a:p>
          </cdr:txBody>
        </cdr:sp>
      </mc:Choice>
      <mc:Fallback xmlns="">
        <cdr:sp macro="" textlink="">
          <cdr:nvSpPr>
            <cdr:cNvPr id="8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795F2B72-4F78-4695-83A4-91756E77DDB6}"/>
                </a:ext>
              </a:extLst>
            </cdr:cNvPr>
            <cdr:cNvSpPr txBox="1"/>
          </cdr:nvSpPr>
          <cdr:spPr>
            <a:xfrm xmlns:a="http://schemas.openxmlformats.org/drawingml/2006/main">
              <a:off x="6221383" y="426204"/>
              <a:ext cx="401622" cy="430414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pl-PL" sz="1400" b="0" i="0">
                  <a:solidFill>
                    <a:srgbClr val="00B050"/>
                  </a:solidFill>
                  <a:latin typeface="Cambria Math" panose="02040503050406030204" pitchFamily="18" charset="0"/>
                </a:rPr>
                <a:t>𝑉_𝑚𝑝</a:t>
              </a:r>
              <a:endParaRPr lang="pl-PL" sz="1400">
                <a:solidFill>
                  <a:srgbClr val="00B050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0.2606</cdr:x>
      <cdr:y>0.77648</cdr:y>
    </cdr:from>
    <cdr:to>
      <cdr:x>0.30332</cdr:x>
      <cdr:y>0.84954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9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5E128D51-2B27-40A8-AF3D-230F6F5374C9}"/>
                </a:ext>
              </a:extLst>
            </cdr:cNvPr>
            <cdr:cNvSpPr txBox="1"/>
          </cdr:nvSpPr>
          <cdr:spPr>
            <a:xfrm xmlns:a="http://schemas.openxmlformats.org/drawingml/2006/main">
              <a:off x="2454449" y="4575075"/>
              <a:ext cx="402352" cy="43047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l-PL" sz="14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𝑠𝑐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chemeClr val="accent1"/>
                </a:solidFill>
              </a:endParaRPr>
            </a:p>
          </cdr:txBody>
        </cdr:sp>
      </mc:Choice>
      <mc:Fallback xmlns="">
        <cdr:sp macro="" textlink="">
          <cdr:nvSpPr>
            <cdr:cNvPr id="9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5E128D51-2B27-40A8-AF3D-230F6F5374C9}"/>
                </a:ext>
              </a:extLst>
            </cdr:cNvPr>
            <cdr:cNvSpPr txBox="1"/>
          </cdr:nvSpPr>
          <cdr:spPr>
            <a:xfrm xmlns:a="http://schemas.openxmlformats.org/drawingml/2006/main">
              <a:off x="2454449" y="4575075"/>
              <a:ext cx="402352" cy="43047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pl-PL" sz="14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𝐼_𝑠𝑐</a:t>
              </a:r>
              <a:endParaRPr lang="pl-PL" sz="1400">
                <a:solidFill>
                  <a:schemeClr val="accent1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0.8349</cdr:x>
      <cdr:y>0.0728</cdr:y>
    </cdr:from>
    <cdr:to>
      <cdr:x>0.87761</cdr:x>
      <cdr:y>0.14586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065FADBC-7FF4-48D2-97FB-DA4DF6E3EC32}"/>
                </a:ext>
              </a:extLst>
            </cdr:cNvPr>
            <cdr:cNvSpPr txBox="1"/>
          </cdr:nvSpPr>
          <cdr:spPr>
            <a:xfrm xmlns:a="http://schemas.openxmlformats.org/drawingml/2006/main">
              <a:off x="7863424" y="428948"/>
              <a:ext cx="402259" cy="43047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pl-PL" sz="14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𝑜𝑐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chemeClr val="accent1"/>
                </a:solidFill>
              </a:endParaRPr>
            </a:p>
          </cdr:txBody>
        </cdr:sp>
      </mc:Choice>
      <mc:Fallback xmlns="">
        <cdr:sp macro="" textlink="">
          <cdr:nvSpPr>
            <cdr:cNvPr id="10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065FADBC-7FF4-48D2-97FB-DA4DF6E3EC32}"/>
                </a:ext>
              </a:extLst>
            </cdr:cNvPr>
            <cdr:cNvSpPr txBox="1"/>
          </cdr:nvSpPr>
          <cdr:spPr>
            <a:xfrm xmlns:a="http://schemas.openxmlformats.org/drawingml/2006/main">
              <a:off x="7863424" y="428948"/>
              <a:ext cx="402259" cy="43047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pl-PL" sz="14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𝑉_𝑜𝑐</a:t>
              </a:r>
              <a:endParaRPr lang="pl-PL" sz="1400">
                <a:solidFill>
                  <a:schemeClr val="accent1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0.664</cdr:x>
      <cdr:y>0.67229</cdr:y>
    </cdr:from>
    <cdr:to>
      <cdr:x>0.70671</cdr:x>
      <cdr:y>0.74535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CC2E250B-6486-49A3-965A-6E86E816EE1F}"/>
                </a:ext>
              </a:extLst>
            </cdr:cNvPr>
            <cdr:cNvSpPr txBox="1"/>
          </cdr:nvSpPr>
          <cdr:spPr>
            <a:xfrm xmlns:a="http://schemas.openxmlformats.org/drawingml/2006/main">
              <a:off x="6242484" y="3961173"/>
              <a:ext cx="401529" cy="43047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pl-PL" sz="14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𝑚𝑎𝑥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chemeClr val="accent2"/>
                </a:solidFill>
              </a:endParaRPr>
            </a:p>
          </cdr:txBody>
        </cdr:sp>
      </mc:Choice>
      <mc:Fallback xmlns="">
        <cdr:sp macro="" textlink="">
          <cdr:nvSpPr>
            <cdr:cNvPr id="11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CC2E250B-6486-49A3-965A-6E86E816EE1F}"/>
                </a:ext>
              </a:extLst>
            </cdr:cNvPr>
            <cdr:cNvSpPr txBox="1"/>
          </cdr:nvSpPr>
          <cdr:spPr>
            <a:xfrm xmlns:a="http://schemas.openxmlformats.org/drawingml/2006/main">
              <a:off x="6242484" y="3961173"/>
              <a:ext cx="401529" cy="43047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pl-PL" sz="14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𝑃_𝑚𝑎𝑥</a:t>
              </a:r>
              <a:endParaRPr lang="pl-PL" sz="1400">
                <a:solidFill>
                  <a:schemeClr val="accent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0.66421</cdr:x>
      <cdr:y>0.67646</cdr:y>
    </cdr:from>
    <cdr:to>
      <cdr:x>0.67188</cdr:x>
      <cdr:y>0.68925</cdr:y>
    </cdr:to>
    <cdr:sp macro="" textlink="">
      <cdr:nvSpPr>
        <cdr:cNvPr id="12" name="Owal 11">
          <a:extLst xmlns:a="http://schemas.openxmlformats.org/drawingml/2006/main">
            <a:ext uri="{FF2B5EF4-FFF2-40B4-BE49-F238E27FC236}">
              <a16:creationId xmlns:a16="http://schemas.microsoft.com/office/drawing/2014/main" id="{B0A4A0BD-B34A-446B-99C1-8910138163E3}"/>
            </a:ext>
          </a:extLst>
        </cdr:cNvPr>
        <cdr:cNvSpPr/>
      </cdr:nvSpPr>
      <cdr:spPr>
        <a:xfrm xmlns:a="http://schemas.openxmlformats.org/drawingml/2006/main">
          <a:off x="6244389" y="3985743"/>
          <a:ext cx="72107" cy="75359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l-PL"/>
        </a:p>
      </cdr:txBody>
    </cdr:sp>
  </cdr:relSizeAnchor>
  <cdr:relSizeAnchor xmlns:cdr="http://schemas.openxmlformats.org/drawingml/2006/chartDrawing">
    <cdr:from>
      <cdr:x>0.25412</cdr:x>
      <cdr:y>0.76991</cdr:y>
    </cdr:from>
    <cdr:to>
      <cdr:x>0.26617</cdr:x>
      <cdr:y>0.79731</cdr:y>
    </cdr:to>
    <cdr:cxnSp macro="">
      <cdr:nvCxnSpPr>
        <cdr:cNvPr id="14" name="Łącznik prosty 13">
          <a:extLst xmlns:a="http://schemas.openxmlformats.org/drawingml/2006/main">
            <a:ext uri="{FF2B5EF4-FFF2-40B4-BE49-F238E27FC236}">
              <a16:creationId xmlns:a16="http://schemas.microsoft.com/office/drawing/2014/main" id="{271F7915-3C40-4A45-87F0-3886C4FC4A90}"/>
            </a:ext>
          </a:extLst>
        </cdr:cNvPr>
        <cdr:cNvCxnSpPr/>
      </cdr:nvCxnSpPr>
      <cdr:spPr>
        <a:xfrm xmlns:a="http://schemas.openxmlformats.org/drawingml/2006/main">
          <a:off x="2393417" y="4536369"/>
          <a:ext cx="113491" cy="16144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42022</xdr:colOff>
      <xdr:row>2</xdr:row>
      <xdr:rowOff>56307</xdr:rowOff>
    </xdr:from>
    <xdr:to>
      <xdr:col>22</xdr:col>
      <xdr:colOff>208429</xdr:colOff>
      <xdr:row>30</xdr:row>
      <xdr:rowOff>180974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3A78F2B-A39C-430A-9577-92E1F93D3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0.62966</cdr:x>
      <cdr:y>0.13851</cdr:y>
    </cdr:from>
    <cdr:to>
      <cdr:x>0.62966</cdr:x>
      <cdr:y>0.76288</cdr:y>
    </cdr:to>
    <cdr:cxnSp macro="">
      <cdr:nvCxnSpPr>
        <cdr:cNvPr id="3" name="Łącznik prosty 2">
          <a:extLst xmlns:a="http://schemas.openxmlformats.org/drawingml/2006/main">
            <a:ext uri="{FF2B5EF4-FFF2-40B4-BE49-F238E27FC236}">
              <a16:creationId xmlns:a16="http://schemas.microsoft.com/office/drawing/2014/main" id="{A84249AF-35E0-4446-AEF9-BB957885949C}"/>
            </a:ext>
          </a:extLst>
        </cdr:cNvPr>
        <cdr:cNvCxnSpPr/>
      </cdr:nvCxnSpPr>
      <cdr:spPr>
        <a:xfrm xmlns:a="http://schemas.openxmlformats.org/drawingml/2006/main" flipV="1">
          <a:off x="5504923" y="722330"/>
          <a:ext cx="0" cy="325604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00B05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0.23241</cdr:x>
      <cdr:y>0.71678</cdr:y>
    </cdr:from>
    <cdr:to>
      <cdr:x>0.62908</cdr:x>
      <cdr:y>0.71678</cdr:y>
    </cdr:to>
    <cdr:cxnSp macro="">
      <cdr:nvCxnSpPr>
        <cdr:cNvPr id="4" name="Łącznik prosty 3">
          <a:extLst xmlns:a="http://schemas.openxmlformats.org/drawingml/2006/main">
            <a:ext uri="{FF2B5EF4-FFF2-40B4-BE49-F238E27FC236}">
              <a16:creationId xmlns:a16="http://schemas.microsoft.com/office/drawing/2014/main" id="{C58FE66B-B98D-4947-A872-5CDF0E93E01D}"/>
            </a:ext>
          </a:extLst>
        </cdr:cNvPr>
        <cdr:cNvCxnSpPr/>
      </cdr:nvCxnSpPr>
      <cdr:spPr>
        <a:xfrm xmlns:a="http://schemas.openxmlformats.org/drawingml/2006/main" flipH="1" flipV="1">
          <a:off x="2192610" y="3912689"/>
          <a:ext cx="3742277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00B05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0.18693</cdr:x>
      <cdr:y>0.69702</cdr:y>
    </cdr:from>
    <cdr:to>
      <cdr:x>0.22965</cdr:x>
      <cdr:y>0.77008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pole tekstowe 6">
              <a:extLst xmlns:a="http://schemas.openxmlformats.org/drawingml/2006/main">
                <a:ext uri="{FF2B5EF4-FFF2-40B4-BE49-F238E27FC236}">
                  <a16:creationId xmlns:a16="http://schemas.microsoft.com/office/drawing/2014/main" id="{075F85D1-C107-4CA2-8E11-01F48863F3B0}"/>
                </a:ext>
              </a:extLst>
            </cdr:cNvPr>
            <cdr:cNvSpPr txBox="1"/>
          </cdr:nvSpPr>
          <cdr:spPr>
            <a:xfrm xmlns:a="http://schemas.openxmlformats.org/drawingml/2006/main">
              <a:off x="1613916" y="3634909"/>
              <a:ext cx="368795" cy="38100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l-PL" sz="14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𝑚𝑝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rgbClr val="00B050"/>
                </a:solidFill>
              </a:endParaRPr>
            </a:p>
          </cdr:txBody>
        </cdr:sp>
      </mc:Choice>
      <mc:Fallback xmlns="">
        <cdr:sp macro="" textlink="">
          <cdr:nvSpPr>
            <cdr:cNvPr id="7" name="pole tekstowe 6">
              <a:extLst xmlns:a="http://schemas.openxmlformats.org/drawingml/2006/main">
                <a:ext uri="{FF2B5EF4-FFF2-40B4-BE49-F238E27FC236}">
                  <a16:creationId xmlns:a16="http://schemas.microsoft.com/office/drawing/2014/main" id="{075F85D1-C107-4CA2-8E11-01F48863F3B0}"/>
                </a:ext>
              </a:extLst>
            </cdr:cNvPr>
            <cdr:cNvSpPr txBox="1"/>
          </cdr:nvSpPr>
          <cdr:spPr>
            <a:xfrm xmlns:a="http://schemas.openxmlformats.org/drawingml/2006/main">
              <a:off x="1613916" y="3634909"/>
              <a:ext cx="368795" cy="38100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pl-PL" sz="1400" b="0" i="0">
                  <a:solidFill>
                    <a:srgbClr val="00B050"/>
                  </a:solidFill>
                  <a:latin typeface="Cambria Math" panose="02040503050406030204" pitchFamily="18" charset="0"/>
                </a:rPr>
                <a:t>𝐼_𝑚𝑝</a:t>
              </a:r>
              <a:endParaRPr lang="pl-PL" sz="1400">
                <a:solidFill>
                  <a:srgbClr val="00B050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0.60695</cdr:x>
      <cdr:y>0.07646</cdr:y>
    </cdr:from>
    <cdr:to>
      <cdr:x>0.64966</cdr:x>
      <cdr:y>0.14952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8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795F2B72-4F78-4695-83A4-91756E77DDB6}"/>
                </a:ext>
              </a:extLst>
            </cdr:cNvPr>
            <cdr:cNvSpPr txBox="1"/>
          </cdr:nvSpPr>
          <cdr:spPr>
            <a:xfrm xmlns:a="http://schemas.openxmlformats.org/drawingml/2006/main">
              <a:off x="5240130" y="398742"/>
              <a:ext cx="368794" cy="38100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pl-PL" sz="14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𝑚𝑝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rgbClr val="00B050"/>
                </a:solidFill>
              </a:endParaRPr>
            </a:p>
          </cdr:txBody>
        </cdr:sp>
      </mc:Choice>
      <mc:Fallback xmlns="">
        <cdr:sp macro="" textlink="">
          <cdr:nvSpPr>
            <cdr:cNvPr id="8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795F2B72-4F78-4695-83A4-91756E77DDB6}"/>
                </a:ext>
              </a:extLst>
            </cdr:cNvPr>
            <cdr:cNvSpPr txBox="1"/>
          </cdr:nvSpPr>
          <cdr:spPr>
            <a:xfrm xmlns:a="http://schemas.openxmlformats.org/drawingml/2006/main">
              <a:off x="5240130" y="398742"/>
              <a:ext cx="368794" cy="38100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pl-PL" sz="1400" b="0" i="0">
                  <a:solidFill>
                    <a:srgbClr val="00B050"/>
                  </a:solidFill>
                  <a:latin typeface="Cambria Math" panose="02040503050406030204" pitchFamily="18" charset="0"/>
                </a:rPr>
                <a:t>𝑉_𝑚𝑝</a:t>
              </a:r>
              <a:endParaRPr lang="pl-PL" sz="1400">
                <a:solidFill>
                  <a:srgbClr val="00B050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0.23838</cdr:x>
      <cdr:y>0.79878</cdr:y>
    </cdr:from>
    <cdr:to>
      <cdr:x>0.2811</cdr:x>
      <cdr:y>0.87184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9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5E128D51-2B27-40A8-AF3D-230F6F5374C9}"/>
                </a:ext>
              </a:extLst>
            </cdr:cNvPr>
            <cdr:cNvSpPr txBox="1"/>
          </cdr:nvSpPr>
          <cdr:spPr>
            <a:xfrm xmlns:a="http://schemas.openxmlformats.org/drawingml/2006/main">
              <a:off x="2248947" y="4360274"/>
              <a:ext cx="403030" cy="39881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l-PL" sz="14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𝑠𝑐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chemeClr val="accent1"/>
                </a:solidFill>
              </a:endParaRPr>
            </a:p>
          </cdr:txBody>
        </cdr:sp>
      </mc:Choice>
      <mc:Fallback xmlns="">
        <cdr:sp macro="" textlink="">
          <cdr:nvSpPr>
            <cdr:cNvPr id="9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5E128D51-2B27-40A8-AF3D-230F6F5374C9}"/>
                </a:ext>
              </a:extLst>
            </cdr:cNvPr>
            <cdr:cNvSpPr txBox="1"/>
          </cdr:nvSpPr>
          <cdr:spPr>
            <a:xfrm xmlns:a="http://schemas.openxmlformats.org/drawingml/2006/main">
              <a:off x="2248947" y="4360274"/>
              <a:ext cx="403030" cy="39881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pl-PL" sz="14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𝐼_𝑠𝑐</a:t>
              </a:r>
              <a:endParaRPr lang="pl-PL" sz="1400">
                <a:solidFill>
                  <a:schemeClr val="accent1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0.77731</cdr:x>
      <cdr:y>0.07549</cdr:y>
    </cdr:from>
    <cdr:to>
      <cdr:x>0.82002</cdr:x>
      <cdr:y>0.14855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065FADBC-7FF4-48D2-97FB-DA4DF6E3EC32}"/>
                </a:ext>
              </a:extLst>
            </cdr:cNvPr>
            <cdr:cNvSpPr txBox="1"/>
          </cdr:nvSpPr>
          <cdr:spPr>
            <a:xfrm xmlns:a="http://schemas.openxmlformats.org/drawingml/2006/main">
              <a:off x="7333301" y="412075"/>
              <a:ext cx="402936" cy="39881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pl-PL" sz="14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𝑜𝑐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chemeClr val="accent1"/>
                </a:solidFill>
              </a:endParaRPr>
            </a:p>
          </cdr:txBody>
        </cdr:sp>
      </mc:Choice>
      <mc:Fallback xmlns="">
        <cdr:sp macro="" textlink="">
          <cdr:nvSpPr>
            <cdr:cNvPr id="10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065FADBC-7FF4-48D2-97FB-DA4DF6E3EC32}"/>
                </a:ext>
              </a:extLst>
            </cdr:cNvPr>
            <cdr:cNvSpPr txBox="1"/>
          </cdr:nvSpPr>
          <cdr:spPr>
            <a:xfrm xmlns:a="http://schemas.openxmlformats.org/drawingml/2006/main">
              <a:off x="7333301" y="412075"/>
              <a:ext cx="402936" cy="39881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pl-PL" sz="14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𝑉_𝑜𝑐</a:t>
              </a:r>
              <a:endParaRPr lang="pl-PL" sz="1400">
                <a:solidFill>
                  <a:schemeClr val="accent1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0.62318</cdr:x>
      <cdr:y>0.75661</cdr:y>
    </cdr:from>
    <cdr:to>
      <cdr:x>0.6659</cdr:x>
      <cdr:y>0.82967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CC2E250B-6486-49A3-965A-6E86E816EE1F}"/>
                </a:ext>
              </a:extLst>
            </cdr:cNvPr>
            <cdr:cNvSpPr txBox="1"/>
          </cdr:nvSpPr>
          <cdr:spPr>
            <a:xfrm xmlns:a="http://schemas.openxmlformats.org/drawingml/2006/main">
              <a:off x="5879210" y="4130081"/>
              <a:ext cx="403031" cy="398811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pl-PL" sz="14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𝑚𝑎𝑥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chemeClr val="accent2"/>
                </a:solidFill>
              </a:endParaRPr>
            </a:p>
          </cdr:txBody>
        </cdr:sp>
      </mc:Choice>
      <mc:Fallback xmlns="">
        <cdr:sp macro="" textlink="">
          <cdr:nvSpPr>
            <cdr:cNvPr id="11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CC2E250B-6486-49A3-965A-6E86E816EE1F}"/>
                </a:ext>
              </a:extLst>
            </cdr:cNvPr>
            <cdr:cNvSpPr txBox="1"/>
          </cdr:nvSpPr>
          <cdr:spPr>
            <a:xfrm xmlns:a="http://schemas.openxmlformats.org/drawingml/2006/main">
              <a:off x="5879210" y="4130081"/>
              <a:ext cx="403031" cy="398811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pl-PL" sz="14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𝑃_𝑚𝑎𝑥</a:t>
              </a:r>
              <a:endParaRPr lang="pl-PL" sz="1400">
                <a:solidFill>
                  <a:schemeClr val="accent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0.6258</cdr:x>
      <cdr:y>0.75729</cdr:y>
    </cdr:from>
    <cdr:to>
      <cdr:x>0.63347</cdr:x>
      <cdr:y>0.77008</cdr:y>
    </cdr:to>
    <cdr:sp macro="" textlink="">
      <cdr:nvSpPr>
        <cdr:cNvPr id="12" name="Owal 11">
          <a:extLst xmlns:a="http://schemas.openxmlformats.org/drawingml/2006/main">
            <a:ext uri="{FF2B5EF4-FFF2-40B4-BE49-F238E27FC236}">
              <a16:creationId xmlns:a16="http://schemas.microsoft.com/office/drawing/2014/main" id="{B0A4A0BD-B34A-446B-99C1-8910138163E3}"/>
            </a:ext>
          </a:extLst>
        </cdr:cNvPr>
        <cdr:cNvSpPr/>
      </cdr:nvSpPr>
      <cdr:spPr>
        <a:xfrm xmlns:a="http://schemas.openxmlformats.org/drawingml/2006/main">
          <a:off x="5471203" y="3949234"/>
          <a:ext cx="67031" cy="66675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l-PL"/>
        </a:p>
      </cdr:txBody>
    </cdr:sp>
  </cdr:relSizeAnchor>
  <cdr:relSizeAnchor xmlns:cdr="http://schemas.openxmlformats.org/drawingml/2006/chartDrawing">
    <cdr:from>
      <cdr:x>0.2319</cdr:x>
      <cdr:y>0.80113</cdr:y>
    </cdr:from>
    <cdr:to>
      <cdr:x>0.24395</cdr:x>
      <cdr:y>0.82853</cdr:y>
    </cdr:to>
    <cdr:cxnSp macro="">
      <cdr:nvCxnSpPr>
        <cdr:cNvPr id="14" name="Łącznik prosty 13">
          <a:extLst xmlns:a="http://schemas.openxmlformats.org/drawingml/2006/main">
            <a:ext uri="{FF2B5EF4-FFF2-40B4-BE49-F238E27FC236}">
              <a16:creationId xmlns:a16="http://schemas.microsoft.com/office/drawing/2014/main" id="{271F7915-3C40-4A45-87F0-3886C4FC4A90}"/>
            </a:ext>
          </a:extLst>
        </cdr:cNvPr>
        <cdr:cNvCxnSpPr/>
      </cdr:nvCxnSpPr>
      <cdr:spPr>
        <a:xfrm xmlns:a="http://schemas.openxmlformats.org/drawingml/2006/main">
          <a:off x="2187813" y="4373102"/>
          <a:ext cx="113682" cy="14956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0.76754</cdr:x>
      <cdr:y>0.11437</cdr:y>
    </cdr:from>
    <cdr:to>
      <cdr:x>0.78506</cdr:x>
      <cdr:y>0.13629</cdr:y>
    </cdr:to>
    <cdr:cxnSp macro="">
      <cdr:nvCxnSpPr>
        <cdr:cNvPr id="16" name="Łącznik prosty 15">
          <a:extLst xmlns:a="http://schemas.openxmlformats.org/drawingml/2006/main">
            <a:ext uri="{FF2B5EF4-FFF2-40B4-BE49-F238E27FC236}">
              <a16:creationId xmlns:a16="http://schemas.microsoft.com/office/drawing/2014/main" id="{40761533-EB4F-484B-919E-ECFDE4C674E4}"/>
            </a:ext>
          </a:extLst>
        </cdr:cNvPr>
        <cdr:cNvCxnSpPr/>
      </cdr:nvCxnSpPr>
      <cdr:spPr>
        <a:xfrm xmlns:a="http://schemas.openxmlformats.org/drawingml/2006/main" flipV="1">
          <a:off x="7241129" y="624308"/>
          <a:ext cx="165288" cy="11965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A8A8A8"/>
      </a:dk1>
      <a:lt1>
        <a:sysClr val="window" lastClr="1C1C1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Pakiet Office">
    <a:dk1>
      <a:sysClr val="windowText" lastClr="A8A8A8"/>
    </a:dk1>
    <a:lt1>
      <a:sysClr val="window" lastClr="1C1C1C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Pakiet Office">
    <a:dk1>
      <a:sysClr val="windowText" lastClr="A8A8A8"/>
    </a:dk1>
    <a:lt1>
      <a:sysClr val="window" lastClr="1C1C1C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2850-0402-4621-9B69-365BCFAF9B99}">
  <dimension ref="A1:AB76"/>
  <sheetViews>
    <sheetView tabSelected="1" zoomScaleNormal="100" workbookViewId="0">
      <selection activeCell="S24" sqref="S24"/>
    </sheetView>
  </sheetViews>
  <sheetFormatPr defaultRowHeight="15" x14ac:dyDescent="0.25"/>
  <cols>
    <col min="2" max="2" width="9.85546875" bestFit="1" customWidth="1"/>
    <col min="3" max="3" width="9.85546875" customWidth="1"/>
  </cols>
  <sheetData>
    <row r="1" spans="1:28" x14ac:dyDescent="0.25">
      <c r="A1" t="s">
        <v>2</v>
      </c>
      <c r="B1" t="s">
        <v>0</v>
      </c>
      <c r="C1" t="s">
        <v>26</v>
      </c>
      <c r="D1" t="s">
        <v>1</v>
      </c>
      <c r="E1" t="s">
        <v>27</v>
      </c>
    </row>
    <row r="2" spans="1:28" x14ac:dyDescent="0.25">
      <c r="D2">
        <v>1E-3</v>
      </c>
      <c r="E2">
        <v>1E-3</v>
      </c>
    </row>
    <row r="3" spans="1:28" x14ac:dyDescent="0.25">
      <c r="A3">
        <v>1</v>
      </c>
      <c r="B3" s="1">
        <v>-4</v>
      </c>
      <c r="C3" s="1">
        <f>ROUNDUP((0.009*B3+0.02)/SQRT(3),2)</f>
        <v>-0.01</v>
      </c>
      <c r="D3" s="2">
        <v>0</v>
      </c>
      <c r="E3" s="2">
        <f>ROUNDUP((0.014*D3+0.3)/SQRT(3),1)</f>
        <v>0.2</v>
      </c>
    </row>
    <row r="4" spans="1:28" x14ac:dyDescent="0.25">
      <c r="A4">
        <v>2</v>
      </c>
      <c r="B4" s="1">
        <v>-3.75</v>
      </c>
      <c r="C4" s="1">
        <f t="shared" ref="C4:C49" si="0">ROUNDUP((0.009*B4+0.02)/SQRT(3),2)</f>
        <v>-0.01</v>
      </c>
      <c r="D4" s="2">
        <v>0</v>
      </c>
      <c r="E4" s="2">
        <f t="shared" ref="E4:E49" si="1">ROUNDUP((0.014*D4+0.3)/SQRT(3),1)</f>
        <v>0.2</v>
      </c>
    </row>
    <row r="5" spans="1:28" x14ac:dyDescent="0.25">
      <c r="A5">
        <v>3</v>
      </c>
      <c r="B5" s="1">
        <v>-3.5</v>
      </c>
      <c r="C5" s="1">
        <f t="shared" si="0"/>
        <v>-0.01</v>
      </c>
      <c r="D5" s="2">
        <v>0</v>
      </c>
      <c r="E5" s="2">
        <f t="shared" si="1"/>
        <v>0.2</v>
      </c>
    </row>
    <row r="6" spans="1:28" x14ac:dyDescent="0.25">
      <c r="A6">
        <v>4</v>
      </c>
      <c r="B6" s="1">
        <v>-3.25</v>
      </c>
      <c r="C6" s="1">
        <f t="shared" si="0"/>
        <v>-0.01</v>
      </c>
      <c r="D6" s="2">
        <v>0</v>
      </c>
      <c r="E6" s="2">
        <f t="shared" si="1"/>
        <v>0.2</v>
      </c>
      <c r="Z6" s="1"/>
      <c r="AA6" s="1"/>
      <c r="AB6" s="2"/>
    </row>
    <row r="7" spans="1:28" x14ac:dyDescent="0.25">
      <c r="A7">
        <v>5</v>
      </c>
      <c r="B7" s="1">
        <v>-3</v>
      </c>
      <c r="C7" s="1">
        <f t="shared" si="0"/>
        <v>-0.01</v>
      </c>
      <c r="D7" s="2">
        <v>0</v>
      </c>
      <c r="E7" s="2">
        <f t="shared" si="1"/>
        <v>0.2</v>
      </c>
      <c r="Z7" s="1"/>
      <c r="AA7" s="1"/>
      <c r="AB7" s="2"/>
    </row>
    <row r="8" spans="1:28" x14ac:dyDescent="0.25">
      <c r="A8">
        <v>6</v>
      </c>
      <c r="B8" s="1">
        <v>-2.75</v>
      </c>
      <c r="C8" s="1">
        <f t="shared" si="0"/>
        <v>-0.01</v>
      </c>
      <c r="D8" s="2">
        <v>0</v>
      </c>
      <c r="E8" s="2">
        <f t="shared" si="1"/>
        <v>0.2</v>
      </c>
      <c r="Z8" s="1"/>
      <c r="AA8" s="1"/>
      <c r="AB8" s="2"/>
    </row>
    <row r="9" spans="1:28" x14ac:dyDescent="0.25">
      <c r="A9">
        <v>7</v>
      </c>
      <c r="B9" s="1">
        <v>-2.5</v>
      </c>
      <c r="C9" s="1">
        <f t="shared" si="0"/>
        <v>-0.01</v>
      </c>
      <c r="D9" s="2">
        <v>0</v>
      </c>
      <c r="E9" s="2">
        <f t="shared" si="1"/>
        <v>0.2</v>
      </c>
      <c r="Z9" s="1"/>
      <c r="AA9" s="1"/>
      <c r="AB9" s="2"/>
    </row>
    <row r="10" spans="1:28" x14ac:dyDescent="0.25">
      <c r="A10">
        <v>8</v>
      </c>
      <c r="B10" s="1">
        <v>-2.25</v>
      </c>
      <c r="C10" s="1">
        <f t="shared" si="0"/>
        <v>-0.01</v>
      </c>
      <c r="D10" s="2">
        <v>0</v>
      </c>
      <c r="E10" s="2">
        <f t="shared" si="1"/>
        <v>0.2</v>
      </c>
      <c r="Z10" s="1"/>
      <c r="AA10" s="1"/>
      <c r="AB10" s="2"/>
    </row>
    <row r="11" spans="1:28" x14ac:dyDescent="0.25">
      <c r="A11">
        <v>9</v>
      </c>
      <c r="B11" s="1">
        <v>-2</v>
      </c>
      <c r="C11" s="1">
        <f t="shared" si="0"/>
        <v>0.01</v>
      </c>
      <c r="D11" s="2">
        <v>0</v>
      </c>
      <c r="E11" s="2">
        <f t="shared" si="1"/>
        <v>0.2</v>
      </c>
      <c r="Z11" s="1"/>
      <c r="AA11" s="1"/>
      <c r="AB11" s="2"/>
    </row>
    <row r="12" spans="1:28" x14ac:dyDescent="0.25">
      <c r="A12">
        <v>10</v>
      </c>
      <c r="B12" s="1">
        <v>-1.75</v>
      </c>
      <c r="C12" s="1">
        <f t="shared" si="0"/>
        <v>0.01</v>
      </c>
      <c r="D12" s="2">
        <v>0</v>
      </c>
      <c r="E12" s="2">
        <f t="shared" si="1"/>
        <v>0.2</v>
      </c>
      <c r="Z12" s="1"/>
      <c r="AA12" s="1"/>
      <c r="AB12" s="2"/>
    </row>
    <row r="13" spans="1:28" x14ac:dyDescent="0.25">
      <c r="A13">
        <v>11</v>
      </c>
      <c r="B13" s="1">
        <v>-1.5</v>
      </c>
      <c r="C13" s="1">
        <f t="shared" si="0"/>
        <v>0.01</v>
      </c>
      <c r="D13" s="2">
        <v>0</v>
      </c>
      <c r="E13" s="2">
        <f t="shared" si="1"/>
        <v>0.2</v>
      </c>
      <c r="Z13" s="1"/>
      <c r="AA13" s="1"/>
      <c r="AB13" s="2"/>
    </row>
    <row r="14" spans="1:28" x14ac:dyDescent="0.25">
      <c r="A14">
        <v>12</v>
      </c>
      <c r="B14" s="1">
        <v>-1.25</v>
      </c>
      <c r="C14" s="1">
        <f t="shared" si="0"/>
        <v>0.01</v>
      </c>
      <c r="D14" s="2">
        <v>0</v>
      </c>
      <c r="E14" s="2">
        <f t="shared" si="1"/>
        <v>0.2</v>
      </c>
      <c r="Z14" s="1"/>
      <c r="AA14" s="1"/>
      <c r="AB14" s="2"/>
    </row>
    <row r="15" spans="1:28" x14ac:dyDescent="0.25">
      <c r="A15">
        <v>13</v>
      </c>
      <c r="B15" s="1">
        <v>-1</v>
      </c>
      <c r="C15" s="1">
        <f t="shared" si="0"/>
        <v>0.01</v>
      </c>
      <c r="D15" s="2">
        <v>0</v>
      </c>
      <c r="E15" s="2">
        <f t="shared" si="1"/>
        <v>0.2</v>
      </c>
      <c r="Z15" s="1"/>
      <c r="AA15" s="1"/>
      <c r="AB15" s="2"/>
    </row>
    <row r="16" spans="1:28" x14ac:dyDescent="0.25">
      <c r="A16">
        <v>14</v>
      </c>
      <c r="B16" s="1">
        <v>-0.75</v>
      </c>
      <c r="C16" s="1">
        <f t="shared" si="0"/>
        <v>0.01</v>
      </c>
      <c r="D16" s="2">
        <v>0</v>
      </c>
      <c r="E16" s="2">
        <f t="shared" si="1"/>
        <v>0.2</v>
      </c>
      <c r="Z16" s="1"/>
      <c r="AA16" s="1"/>
      <c r="AB16" s="2"/>
    </row>
    <row r="17" spans="1:28" x14ac:dyDescent="0.25">
      <c r="A17">
        <v>15</v>
      </c>
      <c r="B17" s="1">
        <v>-0.5</v>
      </c>
      <c r="C17" s="1">
        <f t="shared" si="0"/>
        <v>0.01</v>
      </c>
      <c r="D17" s="2">
        <v>0</v>
      </c>
      <c r="E17" s="2">
        <f t="shared" si="1"/>
        <v>0.2</v>
      </c>
      <c r="Z17" s="1"/>
      <c r="AA17" s="1"/>
      <c r="AB17" s="2"/>
    </row>
    <row r="18" spans="1:28" x14ac:dyDescent="0.25">
      <c r="A18">
        <v>16</v>
      </c>
      <c r="B18" s="1">
        <v>-0.25</v>
      </c>
      <c r="C18" s="1">
        <f t="shared" si="0"/>
        <v>0.02</v>
      </c>
      <c r="D18" s="2">
        <v>0</v>
      </c>
      <c r="E18" s="2">
        <f t="shared" si="1"/>
        <v>0.2</v>
      </c>
      <c r="Z18" s="1"/>
      <c r="AA18" s="1"/>
      <c r="AB18" s="2"/>
    </row>
    <row r="19" spans="1:28" x14ac:dyDescent="0.25">
      <c r="A19">
        <v>17</v>
      </c>
      <c r="B19" s="1">
        <v>0</v>
      </c>
      <c r="C19" s="1">
        <f t="shared" si="0"/>
        <v>0.02</v>
      </c>
      <c r="D19" s="2">
        <v>0</v>
      </c>
      <c r="E19" s="2">
        <f t="shared" si="1"/>
        <v>0.2</v>
      </c>
      <c r="Z19" s="1"/>
      <c r="AA19" s="1"/>
      <c r="AB19" s="2"/>
    </row>
    <row r="20" spans="1:28" x14ac:dyDescent="0.25">
      <c r="A20">
        <v>18</v>
      </c>
      <c r="B20" s="1">
        <v>0.25</v>
      </c>
      <c r="C20" s="1">
        <f t="shared" si="0"/>
        <v>0.02</v>
      </c>
      <c r="D20" s="2">
        <v>0</v>
      </c>
      <c r="E20" s="2">
        <f t="shared" si="1"/>
        <v>0.2</v>
      </c>
      <c r="Z20" s="1"/>
      <c r="AA20" s="1"/>
      <c r="AB20" s="2"/>
    </row>
    <row r="21" spans="1:28" x14ac:dyDescent="0.25">
      <c r="A21">
        <v>19</v>
      </c>
      <c r="B21" s="1">
        <v>0.5</v>
      </c>
      <c r="C21" s="1">
        <f t="shared" si="0"/>
        <v>0.02</v>
      </c>
      <c r="D21" s="2">
        <v>0</v>
      </c>
      <c r="E21" s="2">
        <f t="shared" si="1"/>
        <v>0.2</v>
      </c>
      <c r="Z21" s="1"/>
      <c r="AA21" s="1"/>
      <c r="AB21" s="2"/>
    </row>
    <row r="22" spans="1:28" x14ac:dyDescent="0.25">
      <c r="A22">
        <v>20</v>
      </c>
      <c r="B22" s="1">
        <v>0.75</v>
      </c>
      <c r="C22" s="1">
        <f t="shared" si="0"/>
        <v>0.02</v>
      </c>
      <c r="D22" s="2">
        <v>0</v>
      </c>
      <c r="E22" s="2">
        <f t="shared" si="1"/>
        <v>0.2</v>
      </c>
      <c r="Z22" s="1"/>
      <c r="AA22" s="1"/>
      <c r="AB22" s="2"/>
    </row>
    <row r="23" spans="1:28" x14ac:dyDescent="0.25">
      <c r="A23">
        <v>21</v>
      </c>
      <c r="B23" s="1">
        <v>1</v>
      </c>
      <c r="C23" s="1">
        <f t="shared" si="0"/>
        <v>0.02</v>
      </c>
      <c r="D23" s="2">
        <v>0</v>
      </c>
      <c r="E23" s="2">
        <f t="shared" si="1"/>
        <v>0.2</v>
      </c>
      <c r="Z23" s="1"/>
      <c r="AA23" s="1"/>
      <c r="AB23" s="2"/>
    </row>
    <row r="24" spans="1:28" x14ac:dyDescent="0.25">
      <c r="A24">
        <v>22</v>
      </c>
      <c r="B24" s="1">
        <v>1.25</v>
      </c>
      <c r="C24" s="1">
        <f t="shared" si="0"/>
        <v>0.02</v>
      </c>
      <c r="D24" s="2">
        <v>0</v>
      </c>
      <c r="E24" s="2">
        <f t="shared" si="1"/>
        <v>0.2</v>
      </c>
      <c r="Z24" s="1"/>
      <c r="AA24" s="1"/>
      <c r="AB24" s="2"/>
    </row>
    <row r="25" spans="1:28" x14ac:dyDescent="0.25">
      <c r="A25">
        <v>23</v>
      </c>
      <c r="B25" s="1">
        <v>1.5</v>
      </c>
      <c r="C25" s="1">
        <f t="shared" si="0"/>
        <v>0.02</v>
      </c>
      <c r="D25" s="2">
        <v>0</v>
      </c>
      <c r="E25" s="2">
        <f t="shared" si="1"/>
        <v>0.2</v>
      </c>
      <c r="Z25" s="1"/>
      <c r="AA25" s="1"/>
      <c r="AB25" s="2"/>
    </row>
    <row r="26" spans="1:28" x14ac:dyDescent="0.25">
      <c r="A26">
        <v>24</v>
      </c>
      <c r="B26" s="1">
        <v>1.75</v>
      </c>
      <c r="C26" s="1">
        <f t="shared" si="0"/>
        <v>0.03</v>
      </c>
      <c r="D26" s="2">
        <v>0</v>
      </c>
      <c r="E26" s="2">
        <f t="shared" si="1"/>
        <v>0.2</v>
      </c>
      <c r="Z26" s="1"/>
      <c r="AA26" s="1"/>
      <c r="AB26" s="2"/>
    </row>
    <row r="27" spans="1:28" x14ac:dyDescent="0.25">
      <c r="A27">
        <v>25</v>
      </c>
      <c r="B27" s="1">
        <v>2</v>
      </c>
      <c r="C27" s="1">
        <f t="shared" si="0"/>
        <v>0.03</v>
      </c>
      <c r="D27" s="2">
        <v>0.1</v>
      </c>
      <c r="E27" s="2">
        <f t="shared" si="1"/>
        <v>0.2</v>
      </c>
      <c r="Z27" s="1"/>
      <c r="AA27" s="1"/>
      <c r="AB27" s="2"/>
    </row>
    <row r="28" spans="1:28" x14ac:dyDescent="0.25">
      <c r="A28">
        <v>26</v>
      </c>
      <c r="B28" s="1">
        <v>2.25</v>
      </c>
      <c r="C28" s="1">
        <f t="shared" si="0"/>
        <v>0.03</v>
      </c>
      <c r="D28" s="2">
        <v>0.4</v>
      </c>
      <c r="E28" s="2">
        <f t="shared" si="1"/>
        <v>0.2</v>
      </c>
      <c r="Z28" s="1"/>
      <c r="AA28" s="1"/>
      <c r="AB28" s="2"/>
    </row>
    <row r="29" spans="1:28" x14ac:dyDescent="0.25">
      <c r="A29">
        <v>27</v>
      </c>
      <c r="B29" s="1">
        <v>2.5</v>
      </c>
      <c r="C29" s="1">
        <f t="shared" si="0"/>
        <v>0.03</v>
      </c>
      <c r="D29" s="2">
        <v>1</v>
      </c>
      <c r="E29" s="2">
        <f t="shared" si="1"/>
        <v>0.2</v>
      </c>
    </row>
    <row r="30" spans="1:28" x14ac:dyDescent="0.25">
      <c r="A30">
        <v>28</v>
      </c>
      <c r="B30" s="1">
        <v>2.77</v>
      </c>
      <c r="C30" s="1">
        <f t="shared" si="0"/>
        <v>0.03</v>
      </c>
      <c r="D30" s="2">
        <v>2</v>
      </c>
      <c r="E30" s="2">
        <f t="shared" si="1"/>
        <v>0.2</v>
      </c>
    </row>
    <row r="31" spans="1:28" x14ac:dyDescent="0.25">
      <c r="A31">
        <v>29</v>
      </c>
      <c r="B31" s="1">
        <v>2.97</v>
      </c>
      <c r="C31" s="1">
        <f t="shared" si="0"/>
        <v>0.03</v>
      </c>
      <c r="D31" s="2">
        <v>3</v>
      </c>
      <c r="E31" s="2">
        <f t="shared" si="1"/>
        <v>0.2</v>
      </c>
    </row>
    <row r="32" spans="1:28" x14ac:dyDescent="0.25">
      <c r="A32">
        <v>30</v>
      </c>
      <c r="B32" s="1">
        <v>3.12</v>
      </c>
      <c r="C32" s="1">
        <f t="shared" si="0"/>
        <v>0.03</v>
      </c>
      <c r="D32" s="2">
        <v>4</v>
      </c>
      <c r="E32" s="2">
        <f t="shared" si="1"/>
        <v>0.30000000000000004</v>
      </c>
    </row>
    <row r="33" spans="1:9" x14ac:dyDescent="0.25">
      <c r="A33">
        <v>31</v>
      </c>
      <c r="B33" s="1">
        <v>3.24</v>
      </c>
      <c r="C33" s="1">
        <f t="shared" si="0"/>
        <v>0.03</v>
      </c>
      <c r="D33" s="2">
        <v>5</v>
      </c>
      <c r="E33" s="2">
        <f t="shared" si="1"/>
        <v>0.30000000000000004</v>
      </c>
    </row>
    <row r="34" spans="1:9" x14ac:dyDescent="0.25">
      <c r="A34">
        <v>32</v>
      </c>
      <c r="B34" s="1">
        <v>3.32</v>
      </c>
      <c r="C34" s="1">
        <f t="shared" si="0"/>
        <v>0.03</v>
      </c>
      <c r="D34" s="2">
        <v>6</v>
      </c>
      <c r="E34" s="2">
        <f t="shared" si="1"/>
        <v>0.30000000000000004</v>
      </c>
    </row>
    <row r="35" spans="1:9" x14ac:dyDescent="0.25">
      <c r="A35">
        <v>33</v>
      </c>
      <c r="B35" s="1">
        <v>3.37</v>
      </c>
      <c r="C35" s="1">
        <f t="shared" si="0"/>
        <v>0.03</v>
      </c>
      <c r="D35" s="2">
        <v>7</v>
      </c>
      <c r="E35" s="2">
        <f t="shared" si="1"/>
        <v>0.30000000000000004</v>
      </c>
    </row>
    <row r="36" spans="1:9" x14ac:dyDescent="0.25">
      <c r="A36">
        <v>34</v>
      </c>
      <c r="B36" s="1">
        <v>3.42</v>
      </c>
      <c r="C36" s="1">
        <f t="shared" si="0"/>
        <v>0.03</v>
      </c>
      <c r="D36" s="2">
        <v>8</v>
      </c>
      <c r="E36" s="2">
        <f t="shared" si="1"/>
        <v>0.30000000000000004</v>
      </c>
    </row>
    <row r="37" spans="1:9" x14ac:dyDescent="0.25">
      <c r="A37">
        <v>35</v>
      </c>
      <c r="B37" s="1">
        <v>3.46</v>
      </c>
      <c r="C37" s="1">
        <f t="shared" si="0"/>
        <v>0.03</v>
      </c>
      <c r="D37" s="2">
        <v>9</v>
      </c>
      <c r="E37" s="2">
        <f t="shared" si="1"/>
        <v>0.30000000000000004</v>
      </c>
    </row>
    <row r="38" spans="1:9" x14ac:dyDescent="0.25">
      <c r="A38">
        <v>36</v>
      </c>
      <c r="B38" s="1">
        <v>3.49</v>
      </c>
      <c r="C38" s="1">
        <f t="shared" si="0"/>
        <v>0.03</v>
      </c>
      <c r="D38" s="2">
        <v>10</v>
      </c>
      <c r="E38" s="2">
        <f t="shared" si="1"/>
        <v>0.30000000000000004</v>
      </c>
    </row>
    <row r="39" spans="1:9" x14ac:dyDescent="0.25">
      <c r="A39">
        <v>37</v>
      </c>
      <c r="B39" s="1">
        <v>3.62</v>
      </c>
      <c r="C39" s="1">
        <f t="shared" si="0"/>
        <v>0.04</v>
      </c>
      <c r="D39" s="2">
        <v>15</v>
      </c>
      <c r="E39" s="2">
        <f t="shared" si="1"/>
        <v>0.30000000000000004</v>
      </c>
      <c r="F39" s="4"/>
      <c r="G39" s="8"/>
    </row>
    <row r="40" spans="1:9" x14ac:dyDescent="0.25">
      <c r="A40">
        <v>38</v>
      </c>
      <c r="B40" s="1">
        <v>3.71</v>
      </c>
      <c r="C40" s="1">
        <f t="shared" si="0"/>
        <v>0.04</v>
      </c>
      <c r="D40" s="2">
        <v>20</v>
      </c>
      <c r="E40" s="2">
        <f t="shared" si="1"/>
        <v>0.4</v>
      </c>
    </row>
    <row r="41" spans="1:9" x14ac:dyDescent="0.25">
      <c r="A41">
        <v>39</v>
      </c>
      <c r="B41" s="1">
        <v>3.79</v>
      </c>
      <c r="C41" s="1">
        <f t="shared" si="0"/>
        <v>0.04</v>
      </c>
      <c r="D41" s="2">
        <v>25</v>
      </c>
      <c r="E41" s="2">
        <f t="shared" si="1"/>
        <v>0.4</v>
      </c>
      <c r="F41" t="s">
        <v>5</v>
      </c>
    </row>
    <row r="42" spans="1:9" x14ac:dyDescent="0.25">
      <c r="A42">
        <v>40</v>
      </c>
      <c r="B42" s="1">
        <v>3.86</v>
      </c>
      <c r="C42" s="1">
        <f t="shared" si="0"/>
        <v>0.04</v>
      </c>
      <c r="D42" s="2">
        <v>30</v>
      </c>
      <c r="E42" s="2">
        <f t="shared" si="1"/>
        <v>0.5</v>
      </c>
      <c r="F42">
        <f>$G$51*B42+$H$51</f>
        <v>28.649935022742</v>
      </c>
    </row>
    <row r="43" spans="1:9" x14ac:dyDescent="0.25">
      <c r="A43">
        <v>41</v>
      </c>
      <c r="B43" s="1">
        <v>3.92</v>
      </c>
      <c r="C43" s="1">
        <f t="shared" si="0"/>
        <v>0.04</v>
      </c>
      <c r="D43" s="2">
        <v>35</v>
      </c>
      <c r="E43" s="2">
        <f t="shared" si="1"/>
        <v>0.5</v>
      </c>
      <c r="F43">
        <f t="shared" ref="F43:F49" si="2">$G$51*B43+$H$51</f>
        <v>35.267868745938927</v>
      </c>
    </row>
    <row r="44" spans="1:9" x14ac:dyDescent="0.25">
      <c r="A44">
        <v>42</v>
      </c>
      <c r="B44" s="1">
        <v>3.97</v>
      </c>
      <c r="C44" s="1">
        <f t="shared" si="0"/>
        <v>0.04</v>
      </c>
      <c r="D44" s="2">
        <v>40.1</v>
      </c>
      <c r="E44" s="2">
        <f t="shared" si="1"/>
        <v>0.5</v>
      </c>
      <c r="F44">
        <f t="shared" si="2"/>
        <v>40.782813515269652</v>
      </c>
    </row>
    <row r="45" spans="1:9" x14ac:dyDescent="0.25">
      <c r="A45">
        <v>43</v>
      </c>
      <c r="B45" s="1">
        <v>4.0199999999999996</v>
      </c>
      <c r="C45" s="1">
        <f t="shared" si="0"/>
        <v>0.04</v>
      </c>
      <c r="D45" s="2">
        <v>45.1</v>
      </c>
      <c r="E45" s="2">
        <f t="shared" si="1"/>
        <v>0.6</v>
      </c>
      <c r="F45">
        <f t="shared" si="2"/>
        <v>46.29775828460032</v>
      </c>
      <c r="H45" t="s">
        <v>6</v>
      </c>
      <c r="I45" t="s">
        <v>7</v>
      </c>
    </row>
    <row r="46" spans="1:9" x14ac:dyDescent="0.25">
      <c r="A46">
        <v>44</v>
      </c>
      <c r="B46" s="1">
        <v>4.0599999999999996</v>
      </c>
      <c r="C46" s="1">
        <f t="shared" si="0"/>
        <v>0.04</v>
      </c>
      <c r="D46" s="2">
        <v>50.1</v>
      </c>
      <c r="E46" s="2">
        <f t="shared" si="1"/>
        <v>0.6</v>
      </c>
      <c r="F46">
        <f t="shared" si="2"/>
        <v>50.709714100064957</v>
      </c>
      <c r="H46">
        <f>-H51/G51</f>
        <v>3.6002518409425628</v>
      </c>
      <c r="I46">
        <f>SQRT((H52/G51)^2+(G52*H51/(G51^2))^2)</f>
        <v>0.16617177502096186</v>
      </c>
    </row>
    <row r="47" spans="1:9" x14ac:dyDescent="0.25">
      <c r="A47">
        <v>45</v>
      </c>
      <c r="B47" s="1">
        <v>4.0999999999999996</v>
      </c>
      <c r="C47" s="1">
        <f t="shared" si="0"/>
        <v>0.04</v>
      </c>
      <c r="D47" s="2">
        <v>55.1</v>
      </c>
      <c r="E47" s="2">
        <f t="shared" si="1"/>
        <v>0.7</v>
      </c>
      <c r="F47">
        <f t="shared" si="2"/>
        <v>55.121669915529537</v>
      </c>
      <c r="G47" s="1"/>
      <c r="H47" s="2"/>
    </row>
    <row r="48" spans="1:9" x14ac:dyDescent="0.25">
      <c r="A48">
        <v>46</v>
      </c>
      <c r="B48" s="1">
        <v>4.1399999999999997</v>
      </c>
      <c r="C48" s="1">
        <f t="shared" si="0"/>
        <v>0.04</v>
      </c>
      <c r="D48" s="2">
        <v>60</v>
      </c>
      <c r="E48" s="2">
        <f t="shared" si="1"/>
        <v>0.7</v>
      </c>
      <c r="F48">
        <f t="shared" si="2"/>
        <v>59.533625730994117</v>
      </c>
      <c r="G48" s="1"/>
      <c r="H48" s="2"/>
    </row>
    <row r="49" spans="1:14" x14ac:dyDescent="0.25">
      <c r="A49">
        <v>47</v>
      </c>
      <c r="B49" s="1">
        <v>4.1500000000000004</v>
      </c>
      <c r="C49" s="1">
        <f t="shared" si="0"/>
        <v>0.04</v>
      </c>
      <c r="D49" s="2">
        <v>61.6</v>
      </c>
      <c r="E49" s="2">
        <f t="shared" si="1"/>
        <v>0.7</v>
      </c>
      <c r="F49">
        <f t="shared" si="2"/>
        <v>60.636614684860319</v>
      </c>
      <c r="G49" s="1"/>
      <c r="H49" s="2"/>
    </row>
    <row r="50" spans="1:14" x14ac:dyDescent="0.25">
      <c r="G50" s="1"/>
      <c r="H50" s="2"/>
      <c r="K50" s="1"/>
      <c r="L50" s="2"/>
      <c r="M50" s="1"/>
      <c r="N50" s="2"/>
    </row>
    <row r="51" spans="1:14" x14ac:dyDescent="0.25">
      <c r="B51" s="1"/>
      <c r="C51" s="1"/>
      <c r="D51" s="2"/>
      <c r="E51" s="2"/>
      <c r="G51" s="1">
        <f t="array" ref="G51:H55">LINEST(D42:D49,B42:B49,TRUE,TRUE)</f>
        <v>110.29889538661476</v>
      </c>
      <c r="H51" s="2">
        <v>-397.10380116959095</v>
      </c>
      <c r="K51" s="1"/>
      <c r="L51" s="2"/>
      <c r="M51" s="1"/>
      <c r="N51" s="2"/>
    </row>
    <row r="52" spans="1:14" x14ac:dyDescent="0.25">
      <c r="G52" s="1">
        <v>3.3923065903353078</v>
      </c>
      <c r="H52" s="2">
        <v>13.666565061125281</v>
      </c>
      <c r="M52" s="1"/>
      <c r="N52" s="2"/>
    </row>
    <row r="53" spans="1:14" x14ac:dyDescent="0.25">
      <c r="G53" s="1">
        <v>0.99435659427376433</v>
      </c>
      <c r="H53" s="2">
        <v>0.941021201152211</v>
      </c>
      <c r="M53" s="1"/>
      <c r="N53" s="2"/>
    </row>
    <row r="54" spans="1:14" x14ac:dyDescent="0.25">
      <c r="G54" s="1">
        <v>1057.1877789871794</v>
      </c>
      <c r="H54" s="2">
        <v>6</v>
      </c>
      <c r="M54" s="1"/>
      <c r="N54" s="2"/>
    </row>
    <row r="55" spans="1:14" x14ac:dyDescent="0.25">
      <c r="G55">
        <v>936.16187459389243</v>
      </c>
      <c r="H55">
        <v>5.3131254061076998</v>
      </c>
      <c r="M55" s="1"/>
      <c r="N55" s="2"/>
    </row>
    <row r="56" spans="1:14" x14ac:dyDescent="0.25">
      <c r="M56" s="1"/>
      <c r="N56" s="2"/>
    </row>
    <row r="57" spans="1:14" x14ac:dyDescent="0.25">
      <c r="M57" s="1"/>
      <c r="N57" s="2"/>
    </row>
    <row r="58" spans="1:14" x14ac:dyDescent="0.25">
      <c r="M58" s="1"/>
      <c r="N58" s="2"/>
    </row>
    <row r="59" spans="1:14" x14ac:dyDescent="0.25">
      <c r="M59" s="1"/>
      <c r="N59" s="2"/>
    </row>
    <row r="60" spans="1:14" x14ac:dyDescent="0.25">
      <c r="M60" s="1"/>
      <c r="N60" s="2"/>
    </row>
    <row r="61" spans="1:14" x14ac:dyDescent="0.25">
      <c r="M61" s="1"/>
      <c r="N61" s="2"/>
    </row>
    <row r="62" spans="1:14" x14ac:dyDescent="0.25">
      <c r="M62" s="1"/>
      <c r="N62" s="2"/>
    </row>
    <row r="63" spans="1:14" x14ac:dyDescent="0.25">
      <c r="M63" s="1"/>
      <c r="N63" s="2"/>
    </row>
    <row r="64" spans="1:14" x14ac:dyDescent="0.25">
      <c r="M64" s="1"/>
      <c r="N64" s="2"/>
    </row>
    <row r="65" spans="13:14" x14ac:dyDescent="0.25">
      <c r="M65" s="1"/>
      <c r="N65" s="2"/>
    </row>
    <row r="66" spans="13:14" x14ac:dyDescent="0.25">
      <c r="M66" s="1"/>
      <c r="N66" s="2"/>
    </row>
    <row r="67" spans="13:14" x14ac:dyDescent="0.25">
      <c r="M67" s="1"/>
      <c r="N67" s="2"/>
    </row>
    <row r="68" spans="13:14" x14ac:dyDescent="0.25">
      <c r="M68" s="1"/>
      <c r="N68" s="2"/>
    </row>
    <row r="69" spans="13:14" x14ac:dyDescent="0.25">
      <c r="M69" s="1"/>
      <c r="N69" s="2"/>
    </row>
    <row r="70" spans="13:14" x14ac:dyDescent="0.25">
      <c r="M70" s="1"/>
      <c r="N70" s="2"/>
    </row>
    <row r="71" spans="13:14" x14ac:dyDescent="0.25">
      <c r="M71" s="1"/>
      <c r="N71" s="2"/>
    </row>
    <row r="72" spans="13:14" x14ac:dyDescent="0.25">
      <c r="M72" s="1"/>
      <c r="N72" s="2"/>
    </row>
    <row r="73" spans="13:14" x14ac:dyDescent="0.25">
      <c r="M73" s="1"/>
      <c r="N73" s="2"/>
    </row>
    <row r="74" spans="13:14" x14ac:dyDescent="0.25">
      <c r="M74" s="1"/>
      <c r="N74" s="2"/>
    </row>
    <row r="75" spans="13:14" x14ac:dyDescent="0.25">
      <c r="M75" s="1"/>
      <c r="N75" s="2"/>
    </row>
    <row r="76" spans="13:14" x14ac:dyDescent="0.25">
      <c r="M76" s="1"/>
      <c r="N76" s="2"/>
    </row>
  </sheetData>
  <sortState ref="B3:B18">
    <sortCondition ref="B1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DB69-C410-4D26-85F6-32EC172756F1}">
  <dimension ref="A1:I35"/>
  <sheetViews>
    <sheetView topLeftCell="F1" zoomScaleNormal="100" workbookViewId="0">
      <selection activeCell="H27" sqref="F27:H27"/>
    </sheetView>
  </sheetViews>
  <sheetFormatPr defaultRowHeight="15" x14ac:dyDescent="0.25"/>
  <cols>
    <col min="6" max="6" width="11" bestFit="1" customWidth="1"/>
    <col min="7" max="7" width="18.28515625" bestFit="1" customWidth="1"/>
    <col min="8" max="8" width="9.85546875" bestFit="1" customWidth="1"/>
  </cols>
  <sheetData>
    <row r="1" spans="1:9" x14ac:dyDescent="0.25">
      <c r="A1" t="s">
        <v>3</v>
      </c>
      <c r="B1" t="s">
        <v>0</v>
      </c>
      <c r="C1" t="s">
        <v>26</v>
      </c>
      <c r="D1" t="s">
        <v>1</v>
      </c>
      <c r="E1" t="s">
        <v>27</v>
      </c>
      <c r="F1" t="s">
        <v>8</v>
      </c>
      <c r="G1" t="s">
        <v>9</v>
      </c>
    </row>
    <row r="2" spans="1:9" x14ac:dyDescent="0.25">
      <c r="D2">
        <v>1E-3</v>
      </c>
      <c r="E2">
        <v>1E-3</v>
      </c>
    </row>
    <row r="3" spans="1:9" x14ac:dyDescent="0.25">
      <c r="A3">
        <v>1</v>
      </c>
      <c r="B3" s="1">
        <v>-0.6</v>
      </c>
      <c r="C3" s="1">
        <f t="shared" ref="C3:C26" si="0">ROUNDUP((0.009*B3+0.02)/SQRT(3),2)</f>
        <v>0.01</v>
      </c>
      <c r="D3" s="1">
        <v>-3.32</v>
      </c>
      <c r="E3" s="1">
        <f>ROUNDUP((0.014*D3+0.03)/SQRT(3),2)</f>
        <v>-0.01</v>
      </c>
      <c r="F3">
        <f>B3*D3*$D$2</f>
        <v>1.9919999999999998E-3</v>
      </c>
      <c r="G3">
        <f>SQRT((E3*$D$2*B3)^2+(C3*D3*$D$2)^2)</f>
        <v>3.373781261433527E-5</v>
      </c>
      <c r="H3" s="6">
        <f>ROUND(F3*1000,3)</f>
        <v>1.992</v>
      </c>
      <c r="I3" s="6">
        <f t="shared" ref="I3:I26" si="1">ROUNDUP(G3*1000,3)</f>
        <v>3.4000000000000002E-2</v>
      </c>
    </row>
    <row r="4" spans="1:9" x14ac:dyDescent="0.25">
      <c r="A4">
        <v>2</v>
      </c>
      <c r="B4" s="1">
        <v>-0.5</v>
      </c>
      <c r="C4" s="1">
        <f t="shared" si="0"/>
        <v>0.01</v>
      </c>
      <c r="D4" s="1">
        <v>-3.32</v>
      </c>
      <c r="E4" s="1">
        <f t="shared" ref="E4:E32" si="2">ROUNDUP((0.014*D4+0.03)/SQRT(3),2)</f>
        <v>-0.01</v>
      </c>
      <c r="F4">
        <f t="shared" ref="F4:F26" si="3">B4*D4*$D$2</f>
        <v>1.66E-3</v>
      </c>
      <c r="G4">
        <f>SQRT((E4*$D$2*B4)^2+(C4*D4*$D$2)^2)</f>
        <v>3.3574395005718273E-5</v>
      </c>
      <c r="H4" s="6">
        <f t="shared" ref="H4:H26" si="4">ROUND(F4*1000,3)</f>
        <v>1.66</v>
      </c>
      <c r="I4" s="6">
        <f t="shared" si="1"/>
        <v>3.4000000000000002E-2</v>
      </c>
    </row>
    <row r="5" spans="1:9" x14ac:dyDescent="0.25">
      <c r="A5">
        <v>3</v>
      </c>
      <c r="B5" s="1">
        <v>-0.4</v>
      </c>
      <c r="C5" s="1">
        <f t="shared" si="0"/>
        <v>0.01</v>
      </c>
      <c r="D5" s="1">
        <v>-3.32</v>
      </c>
      <c r="E5" s="1">
        <f t="shared" si="2"/>
        <v>-0.01</v>
      </c>
      <c r="F5">
        <f t="shared" si="3"/>
        <v>1.3280000000000002E-3</v>
      </c>
      <c r="G5">
        <f>SQRT((E5*$D$2*B5)^2+(C5*D5*$D$2)^2)</f>
        <v>3.3440095693642983E-5</v>
      </c>
      <c r="H5" s="6">
        <f t="shared" si="4"/>
        <v>1.3280000000000001</v>
      </c>
      <c r="I5" s="6">
        <f t="shared" si="1"/>
        <v>3.4000000000000002E-2</v>
      </c>
    </row>
    <row r="6" spans="1:9" x14ac:dyDescent="0.25">
      <c r="A6">
        <v>4</v>
      </c>
      <c r="B6" s="1">
        <v>-0.3</v>
      </c>
      <c r="C6" s="1">
        <f t="shared" si="0"/>
        <v>0.01</v>
      </c>
      <c r="D6" s="1">
        <v>-3.31</v>
      </c>
      <c r="E6" s="1">
        <f t="shared" si="2"/>
        <v>-0.01</v>
      </c>
      <c r="F6">
        <f t="shared" si="3"/>
        <v>9.9299999999999996E-4</v>
      </c>
      <c r="G6">
        <f>SQRT((E6*$D$2*B6)^2+(C6*D6*$D$2)^2)</f>
        <v>3.3235673605329565E-5</v>
      </c>
      <c r="H6" s="6">
        <f t="shared" si="4"/>
        <v>0.99299999999999999</v>
      </c>
      <c r="I6" s="6">
        <f t="shared" si="1"/>
        <v>3.4000000000000002E-2</v>
      </c>
    </row>
    <row r="7" spans="1:9" x14ac:dyDescent="0.25">
      <c r="A7">
        <v>5</v>
      </c>
      <c r="B7" s="1">
        <v>-0.2</v>
      </c>
      <c r="C7" s="1">
        <f t="shared" si="0"/>
        <v>0.02</v>
      </c>
      <c r="D7" s="1">
        <v>-3.3</v>
      </c>
      <c r="E7" s="1">
        <f t="shared" si="2"/>
        <v>-0.01</v>
      </c>
      <c r="F7">
        <f t="shared" si="3"/>
        <v>6.6E-4</v>
      </c>
      <c r="G7">
        <f>SQRT((E7*$D$2*B7)^2+(C7*D7*$D$2)^2)</f>
        <v>6.603029607687671E-5</v>
      </c>
      <c r="H7" s="6">
        <f t="shared" si="4"/>
        <v>0.66</v>
      </c>
      <c r="I7" s="6">
        <f t="shared" si="1"/>
        <v>6.7000000000000004E-2</v>
      </c>
    </row>
    <row r="8" spans="1:9" x14ac:dyDescent="0.25">
      <c r="A8">
        <v>6</v>
      </c>
      <c r="B8" s="1">
        <v>-0.1</v>
      </c>
      <c r="C8" s="1">
        <f t="shared" si="0"/>
        <v>0.02</v>
      </c>
      <c r="D8" s="1">
        <v>-3.27</v>
      </c>
      <c r="E8" s="1">
        <f t="shared" si="2"/>
        <v>-0.01</v>
      </c>
      <c r="F8">
        <f t="shared" si="3"/>
        <v>3.2700000000000003E-4</v>
      </c>
      <c r="G8">
        <f t="shared" ref="G8:G26" si="5">SQRT((E8*$D$2*B8)^2+(C8*D8*$D$2)^2)</f>
        <v>6.540764481312563E-5</v>
      </c>
      <c r="H8" s="6">
        <f t="shared" si="4"/>
        <v>0.32700000000000001</v>
      </c>
      <c r="I8" s="6">
        <f t="shared" si="1"/>
        <v>6.6000000000000003E-2</v>
      </c>
    </row>
    <row r="9" spans="1:9" x14ac:dyDescent="0.25">
      <c r="A9">
        <v>7</v>
      </c>
      <c r="B9" s="1">
        <v>0</v>
      </c>
      <c r="C9" s="1">
        <f t="shared" si="0"/>
        <v>0.02</v>
      </c>
      <c r="D9" s="1">
        <v>-3.24</v>
      </c>
      <c r="E9" s="1">
        <f t="shared" si="2"/>
        <v>-0.01</v>
      </c>
      <c r="F9">
        <f t="shared" si="3"/>
        <v>0</v>
      </c>
      <c r="G9">
        <f t="shared" si="5"/>
        <v>6.4800000000000017E-5</v>
      </c>
      <c r="H9" s="6">
        <f t="shared" si="4"/>
        <v>0</v>
      </c>
      <c r="I9" s="6">
        <f t="shared" si="1"/>
        <v>6.5000000000000002E-2</v>
      </c>
    </row>
    <row r="10" spans="1:9" x14ac:dyDescent="0.25">
      <c r="A10">
        <v>8</v>
      </c>
      <c r="B10" s="1">
        <v>1.62</v>
      </c>
      <c r="C10" s="1">
        <f t="shared" si="0"/>
        <v>0.02</v>
      </c>
      <c r="D10" s="1">
        <v>-3.1</v>
      </c>
      <c r="E10" s="1">
        <f t="shared" si="2"/>
        <v>-0.01</v>
      </c>
      <c r="F10">
        <f t="shared" si="3"/>
        <v>-5.0220000000000004E-3</v>
      </c>
      <c r="G10">
        <f t="shared" si="5"/>
        <v>6.4081510593930294E-5</v>
      </c>
      <c r="H10" s="6">
        <f t="shared" si="4"/>
        <v>-5.0220000000000002</v>
      </c>
      <c r="I10" s="6">
        <f t="shared" si="1"/>
        <v>6.5000000000000002E-2</v>
      </c>
    </row>
    <row r="11" spans="1:9" x14ac:dyDescent="0.25">
      <c r="A11">
        <v>9</v>
      </c>
      <c r="B11" s="1">
        <v>1.93</v>
      </c>
      <c r="C11" s="1">
        <f t="shared" si="0"/>
        <v>0.03</v>
      </c>
      <c r="D11" s="1">
        <v>-2.9</v>
      </c>
      <c r="E11" s="1">
        <f t="shared" si="2"/>
        <v>-0.01</v>
      </c>
      <c r="F11">
        <f t="shared" si="3"/>
        <v>-5.5969999999999995E-3</v>
      </c>
      <c r="G11">
        <f t="shared" si="5"/>
        <v>8.9115038012672142E-5</v>
      </c>
      <c r="H11" s="6">
        <f t="shared" si="4"/>
        <v>-5.5970000000000004</v>
      </c>
      <c r="I11" s="6">
        <f t="shared" si="1"/>
        <v>0.09</v>
      </c>
    </row>
    <row r="12" spans="1:9" x14ac:dyDescent="0.25">
      <c r="A12">
        <v>10</v>
      </c>
      <c r="B12">
        <v>2.04</v>
      </c>
      <c r="C12" s="1">
        <f t="shared" si="0"/>
        <v>0.03</v>
      </c>
      <c r="D12" s="1">
        <v>-2.74</v>
      </c>
      <c r="E12" s="1">
        <f t="shared" si="2"/>
        <v>-0.01</v>
      </c>
      <c r="F12">
        <f t="shared" si="3"/>
        <v>-5.589600000000001E-3</v>
      </c>
      <c r="G12">
        <f t="shared" si="5"/>
        <v>8.4693565280958622E-5</v>
      </c>
      <c r="H12" s="6">
        <f t="shared" si="4"/>
        <v>-5.59</v>
      </c>
      <c r="I12" s="6">
        <f t="shared" si="1"/>
        <v>8.5000000000000006E-2</v>
      </c>
    </row>
    <row r="13" spans="1:9" x14ac:dyDescent="0.25">
      <c r="A13">
        <v>11</v>
      </c>
      <c r="B13" s="1">
        <v>2.17</v>
      </c>
      <c r="C13" s="1">
        <f t="shared" si="0"/>
        <v>0.03</v>
      </c>
      <c r="D13" s="1">
        <v>-2.48</v>
      </c>
      <c r="E13" s="1">
        <f t="shared" si="2"/>
        <v>-0.01</v>
      </c>
      <c r="F13">
        <f t="shared" si="3"/>
        <v>-5.3815999999999994E-3</v>
      </c>
      <c r="G13">
        <f t="shared" si="5"/>
        <v>7.7499999999999986E-5</v>
      </c>
      <c r="H13" s="6">
        <f t="shared" si="4"/>
        <v>-5.3819999999999997</v>
      </c>
      <c r="I13" s="6">
        <f t="shared" si="1"/>
        <v>7.8E-2</v>
      </c>
    </row>
    <row r="14" spans="1:9" x14ac:dyDescent="0.25">
      <c r="A14">
        <v>12</v>
      </c>
      <c r="B14" s="1">
        <v>2.25</v>
      </c>
      <c r="C14" s="1">
        <f t="shared" si="0"/>
        <v>0.03</v>
      </c>
      <c r="D14" s="1">
        <v>-2.2599999999999998</v>
      </c>
      <c r="E14" s="1">
        <f t="shared" si="2"/>
        <v>-0.01</v>
      </c>
      <c r="F14">
        <f t="shared" si="3"/>
        <v>-5.0849999999999992E-3</v>
      </c>
      <c r="G14">
        <f t="shared" si="5"/>
        <v>7.143591533675478E-5</v>
      </c>
      <c r="H14" s="6">
        <f t="shared" si="4"/>
        <v>-5.085</v>
      </c>
      <c r="I14" s="6">
        <f t="shared" si="1"/>
        <v>7.1999999999999995E-2</v>
      </c>
    </row>
    <row r="15" spans="1:9" x14ac:dyDescent="0.25">
      <c r="A15">
        <v>13</v>
      </c>
      <c r="B15" s="1">
        <v>2.33</v>
      </c>
      <c r="C15" s="1">
        <f t="shared" si="0"/>
        <v>0.03</v>
      </c>
      <c r="D15" s="1">
        <v>-2.02</v>
      </c>
      <c r="E15" s="1">
        <f t="shared" si="2"/>
        <v>0.01</v>
      </c>
      <c r="F15">
        <f t="shared" si="3"/>
        <v>-4.7066E-3</v>
      </c>
      <c r="G15">
        <f t="shared" si="5"/>
        <v>6.4924956680771078E-5</v>
      </c>
      <c r="H15" s="6">
        <f t="shared" si="4"/>
        <v>-4.7069999999999999</v>
      </c>
      <c r="I15" s="6">
        <f t="shared" si="1"/>
        <v>6.5000000000000002E-2</v>
      </c>
    </row>
    <row r="16" spans="1:9" x14ac:dyDescent="0.25">
      <c r="A16">
        <v>14</v>
      </c>
      <c r="B16" s="1">
        <v>2.4</v>
      </c>
      <c r="C16" s="1">
        <f t="shared" si="0"/>
        <v>0.03</v>
      </c>
      <c r="D16" s="1">
        <v>-1.77</v>
      </c>
      <c r="E16" s="1">
        <f t="shared" si="2"/>
        <v>0.01</v>
      </c>
      <c r="F16">
        <f t="shared" si="3"/>
        <v>-4.248E-3</v>
      </c>
      <c r="G16">
        <f t="shared" si="5"/>
        <v>5.8271862849920973E-5</v>
      </c>
      <c r="H16" s="6">
        <f t="shared" si="4"/>
        <v>-4.2480000000000002</v>
      </c>
      <c r="I16" s="6">
        <f t="shared" si="1"/>
        <v>5.9000000000000004E-2</v>
      </c>
    </row>
    <row r="17" spans="1:9" x14ac:dyDescent="0.25">
      <c r="A17">
        <v>15</v>
      </c>
      <c r="B17" s="1">
        <v>2.4500000000000002</v>
      </c>
      <c r="C17" s="1">
        <f t="shared" si="0"/>
        <v>0.03</v>
      </c>
      <c r="D17" s="1">
        <v>-1.57</v>
      </c>
      <c r="E17" s="1">
        <f t="shared" si="2"/>
        <v>0.01</v>
      </c>
      <c r="F17">
        <f t="shared" si="3"/>
        <v>-3.8465000000000005E-3</v>
      </c>
      <c r="G17">
        <f t="shared" si="5"/>
        <v>5.3091053860325668E-5</v>
      </c>
      <c r="H17" s="6">
        <f t="shared" si="4"/>
        <v>-3.847</v>
      </c>
      <c r="I17" s="6">
        <f t="shared" si="1"/>
        <v>5.3999999999999999E-2</v>
      </c>
    </row>
    <row r="18" spans="1:9" x14ac:dyDescent="0.25">
      <c r="A18">
        <v>16</v>
      </c>
      <c r="B18" s="1">
        <v>2.5099999999999998</v>
      </c>
      <c r="C18" s="1">
        <f t="shared" si="0"/>
        <v>0.03</v>
      </c>
      <c r="D18" s="1">
        <v>-1.31</v>
      </c>
      <c r="E18" s="1">
        <f t="shared" si="2"/>
        <v>0.01</v>
      </c>
      <c r="F18">
        <f t="shared" si="3"/>
        <v>-3.2881E-3</v>
      </c>
      <c r="G18">
        <f t="shared" si="5"/>
        <v>4.6631534394656152E-5</v>
      </c>
      <c r="H18" s="6">
        <f t="shared" si="4"/>
        <v>-3.2879999999999998</v>
      </c>
      <c r="I18" s="6">
        <f t="shared" si="1"/>
        <v>4.7E-2</v>
      </c>
    </row>
    <row r="19" spans="1:9" x14ac:dyDescent="0.25">
      <c r="A19">
        <v>17</v>
      </c>
      <c r="B19" s="1">
        <v>2.5499999999999998</v>
      </c>
      <c r="C19" s="1">
        <f t="shared" si="0"/>
        <v>0.03</v>
      </c>
      <c r="D19" s="1">
        <v>-1.1299999999999999</v>
      </c>
      <c r="E19" s="1">
        <f t="shared" si="2"/>
        <v>0.01</v>
      </c>
      <c r="F19">
        <f t="shared" si="3"/>
        <v>-2.8814999999999995E-3</v>
      </c>
      <c r="G19">
        <f t="shared" si="5"/>
        <v>4.2420042432793482E-5</v>
      </c>
      <c r="H19" s="6">
        <f t="shared" si="4"/>
        <v>-2.8820000000000001</v>
      </c>
      <c r="I19" s="6">
        <f t="shared" si="1"/>
        <v>4.3000000000000003E-2</v>
      </c>
    </row>
    <row r="20" spans="1:9" x14ac:dyDescent="0.25">
      <c r="A20">
        <v>18</v>
      </c>
      <c r="B20" s="1">
        <v>2.59</v>
      </c>
      <c r="C20" s="1">
        <f t="shared" si="0"/>
        <v>0.03</v>
      </c>
      <c r="D20" s="1">
        <v>-0.92</v>
      </c>
      <c r="E20" s="1">
        <f t="shared" si="2"/>
        <v>0.01</v>
      </c>
      <c r="F20">
        <f t="shared" si="3"/>
        <v>-2.3828E-3</v>
      </c>
      <c r="G20">
        <f t="shared" si="5"/>
        <v>3.7849306466565541E-5</v>
      </c>
      <c r="H20" s="6">
        <f t="shared" si="4"/>
        <v>-2.383</v>
      </c>
      <c r="I20" s="6">
        <f t="shared" si="1"/>
        <v>3.7999999999999999E-2</v>
      </c>
    </row>
    <row r="21" spans="1:9" x14ac:dyDescent="0.25">
      <c r="A21">
        <v>19</v>
      </c>
      <c r="B21" s="1">
        <v>2.64</v>
      </c>
      <c r="C21" s="1">
        <f t="shared" si="0"/>
        <v>0.03</v>
      </c>
      <c r="D21" s="1">
        <v>-0.7</v>
      </c>
      <c r="E21" s="1">
        <f t="shared" si="2"/>
        <v>0.02</v>
      </c>
      <c r="F21">
        <f t="shared" si="3"/>
        <v>-1.8479999999999998E-3</v>
      </c>
      <c r="G21">
        <f t="shared" si="5"/>
        <v>5.6822882714624755E-5</v>
      </c>
      <c r="H21" s="6">
        <f t="shared" si="4"/>
        <v>-1.8480000000000001</v>
      </c>
      <c r="I21" s="6">
        <f t="shared" si="1"/>
        <v>5.7000000000000002E-2</v>
      </c>
    </row>
    <row r="22" spans="1:9" x14ac:dyDescent="0.25">
      <c r="A22">
        <v>20</v>
      </c>
      <c r="B22" s="1">
        <v>2.67</v>
      </c>
      <c r="C22" s="1">
        <f t="shared" si="0"/>
        <v>0.03</v>
      </c>
      <c r="D22" s="1">
        <v>-0.49</v>
      </c>
      <c r="E22" s="1">
        <f t="shared" si="2"/>
        <v>0.02</v>
      </c>
      <c r="F22">
        <f t="shared" si="3"/>
        <v>-1.3083000000000001E-3</v>
      </c>
      <c r="G22">
        <f t="shared" si="5"/>
        <v>5.5386370164508889E-5</v>
      </c>
      <c r="H22" s="6">
        <f t="shared" si="4"/>
        <v>-1.3080000000000001</v>
      </c>
      <c r="I22" s="6">
        <f t="shared" si="1"/>
        <v>5.6000000000000001E-2</v>
      </c>
    </row>
    <row r="23" spans="1:9" x14ac:dyDescent="0.25">
      <c r="A23">
        <v>21</v>
      </c>
      <c r="B23" s="1">
        <v>2.7</v>
      </c>
      <c r="C23" s="1">
        <f t="shared" si="0"/>
        <v>0.03</v>
      </c>
      <c r="D23" s="1">
        <v>-0.32</v>
      </c>
      <c r="E23" s="1">
        <f t="shared" si="2"/>
        <v>0.02</v>
      </c>
      <c r="F23">
        <f t="shared" si="3"/>
        <v>-8.6400000000000008E-4</v>
      </c>
      <c r="G23">
        <f t="shared" si="5"/>
        <v>5.4846695433726911E-5</v>
      </c>
      <c r="H23" s="6">
        <f t="shared" si="4"/>
        <v>-0.86399999999999999</v>
      </c>
      <c r="I23" s="6">
        <f t="shared" si="1"/>
        <v>5.5E-2</v>
      </c>
    </row>
    <row r="24" spans="1:9" x14ac:dyDescent="0.25">
      <c r="A24">
        <v>22</v>
      </c>
      <c r="B24" s="1">
        <v>2.73</v>
      </c>
      <c r="C24" s="1">
        <f t="shared" si="0"/>
        <v>0.03</v>
      </c>
      <c r="D24" s="1">
        <v>-0.1</v>
      </c>
      <c r="E24" s="1">
        <f t="shared" si="2"/>
        <v>0.02</v>
      </c>
      <c r="F24">
        <f t="shared" si="3"/>
        <v>-2.7300000000000002E-4</v>
      </c>
      <c r="G24">
        <f t="shared" si="5"/>
        <v>5.4682355472309353E-5</v>
      </c>
      <c r="H24" s="6">
        <f t="shared" si="4"/>
        <v>-0.27300000000000002</v>
      </c>
      <c r="I24" s="6">
        <f t="shared" si="1"/>
        <v>5.5E-2</v>
      </c>
    </row>
    <row r="25" spans="1:9" x14ac:dyDescent="0.25">
      <c r="A25">
        <v>23</v>
      </c>
      <c r="B25" s="1">
        <v>2.76</v>
      </c>
      <c r="C25" s="1">
        <f t="shared" si="0"/>
        <v>0.03</v>
      </c>
      <c r="D25" s="1">
        <v>7.0000000000000007E-2</v>
      </c>
      <c r="E25" s="1">
        <f t="shared" si="2"/>
        <v>0.02</v>
      </c>
      <c r="F25">
        <f t="shared" si="3"/>
        <v>1.9320000000000001E-4</v>
      </c>
      <c r="G25">
        <f t="shared" si="5"/>
        <v>5.5239931209225809E-5</v>
      </c>
      <c r="H25" s="6">
        <f t="shared" si="4"/>
        <v>0.193</v>
      </c>
      <c r="I25" s="6">
        <f t="shared" si="1"/>
        <v>5.6000000000000001E-2</v>
      </c>
    </row>
    <row r="26" spans="1:9" x14ac:dyDescent="0.25">
      <c r="A26">
        <v>24</v>
      </c>
      <c r="B26" s="1">
        <v>2.77</v>
      </c>
      <c r="C26" s="1">
        <f t="shared" si="0"/>
        <v>0.03</v>
      </c>
      <c r="D26" s="1">
        <v>0.19</v>
      </c>
      <c r="E26" s="1">
        <f t="shared" si="2"/>
        <v>0.02</v>
      </c>
      <c r="F26">
        <f t="shared" si="3"/>
        <v>5.2630000000000005E-4</v>
      </c>
      <c r="G26">
        <f t="shared" si="5"/>
        <v>5.5692459094566841E-5</v>
      </c>
      <c r="H26" s="6">
        <f t="shared" si="4"/>
        <v>0.52600000000000002</v>
      </c>
      <c r="I26" s="6">
        <f t="shared" si="1"/>
        <v>5.6000000000000001E-2</v>
      </c>
    </row>
    <row r="27" spans="1:9" x14ac:dyDescent="0.25">
      <c r="B27" s="1"/>
      <c r="C27" s="1"/>
      <c r="D27" s="1"/>
      <c r="E27" s="1"/>
      <c r="H27" s="6"/>
    </row>
    <row r="28" spans="1:9" x14ac:dyDescent="0.25">
      <c r="C28" s="1"/>
      <c r="E28" s="1"/>
    </row>
    <row r="30" spans="1:9" x14ac:dyDescent="0.25">
      <c r="B30" t="s">
        <v>10</v>
      </c>
      <c r="D30" s="1">
        <v>-2.8</v>
      </c>
      <c r="E30" s="1">
        <f t="shared" si="2"/>
        <v>-0.01</v>
      </c>
      <c r="F30">
        <f>D30*D2</f>
        <v>-2.8E-3</v>
      </c>
      <c r="G30" s="3">
        <f>E30*E2</f>
        <v>-1.0000000000000001E-5</v>
      </c>
    </row>
    <row r="31" spans="1:9" x14ac:dyDescent="0.25">
      <c r="B31" t="s">
        <v>11</v>
      </c>
      <c r="D31" s="1">
        <v>2</v>
      </c>
      <c r="E31" s="1">
        <f t="shared" ref="E31" si="6">ROUNDUP((0.009*D31+0.02)/SQRT(3),2)</f>
        <v>0.03</v>
      </c>
    </row>
    <row r="32" spans="1:9" x14ac:dyDescent="0.25">
      <c r="B32" t="s">
        <v>12</v>
      </c>
      <c r="D32" s="1">
        <v>-3.24</v>
      </c>
      <c r="E32" s="1">
        <f t="shared" si="2"/>
        <v>-0.01</v>
      </c>
      <c r="F32">
        <f>D32*D2</f>
        <v>-3.2400000000000003E-3</v>
      </c>
      <c r="G32" s="4">
        <f>E32*E2</f>
        <v>-1.0000000000000001E-5</v>
      </c>
    </row>
    <row r="33" spans="2:6" x14ac:dyDescent="0.25">
      <c r="B33" t="s">
        <v>13</v>
      </c>
      <c r="D33" s="1">
        <v>2.74</v>
      </c>
      <c r="E33" s="1">
        <f t="shared" ref="E33" si="7">ROUNDUP((0.009*D33+0.02)/SQRT(3),2)</f>
        <v>0.03</v>
      </c>
    </row>
    <row r="34" spans="2:6" x14ac:dyDescent="0.25">
      <c r="B34" t="s">
        <v>14</v>
      </c>
      <c r="D34">
        <f>(F30*D31)/(F32*D33)</f>
        <v>0.63080111741912215</v>
      </c>
      <c r="E34">
        <f>ROUND(D34,3)</f>
        <v>0.63100000000000001</v>
      </c>
    </row>
    <row r="35" spans="2:6" x14ac:dyDescent="0.25">
      <c r="B35" t="s">
        <v>15</v>
      </c>
      <c r="D35">
        <f>SQRT(((G30*D31)/(F32*D33))^2+((F30*E31)/(F32*D33))^2+((G32*F30*D31)/((F32^2)*D33))^2+((E33*F30*D31)/(F32*D33^2)))</f>
        <v>8.3695741874829296E-2</v>
      </c>
      <c r="E35" s="6">
        <f>ROUNDUP(D35,3)</f>
        <v>8.4000000000000005E-2</v>
      </c>
      <c r="F35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4F96-3E4D-43A8-9F00-3D4F335EF893}">
  <dimension ref="A1:N75"/>
  <sheetViews>
    <sheetView topLeftCell="A3" zoomScaleNormal="100" workbookViewId="0">
      <selection activeCell="X13" sqref="X13"/>
    </sheetView>
  </sheetViews>
  <sheetFormatPr defaultRowHeight="15" x14ac:dyDescent="0.25"/>
  <cols>
    <col min="7" max="7" width="12.28515625" bestFit="1" customWidth="1"/>
    <col min="14" max="14" width="18.28515625" bestFit="1" customWidth="1"/>
    <col min="17" max="17" width="11" bestFit="1" customWidth="1"/>
  </cols>
  <sheetData>
    <row r="1" spans="1:7" x14ac:dyDescent="0.25">
      <c r="A1" t="s">
        <v>4</v>
      </c>
      <c r="B1" t="s">
        <v>0</v>
      </c>
      <c r="C1" t="s">
        <v>26</v>
      </c>
      <c r="D1" t="s">
        <v>1</v>
      </c>
      <c r="E1" t="s">
        <v>27</v>
      </c>
      <c r="F1" t="s">
        <v>8</v>
      </c>
      <c r="G1" t="s">
        <v>9</v>
      </c>
    </row>
    <row r="2" spans="1:7" x14ac:dyDescent="0.25">
      <c r="D2">
        <v>1E-3</v>
      </c>
      <c r="E2">
        <v>1E-3</v>
      </c>
    </row>
    <row r="3" spans="1:7" x14ac:dyDescent="0.25">
      <c r="A3">
        <v>1</v>
      </c>
      <c r="B3" s="1">
        <v>-0.6</v>
      </c>
      <c r="C3" s="1">
        <f t="shared" ref="C3:C66" si="0">ROUNDUP((0.009*B3+0.02)/SQRT(3),2)</f>
        <v>0.01</v>
      </c>
      <c r="D3" s="1">
        <v>-6.2</v>
      </c>
      <c r="E3" s="1">
        <f>ROUNDUP((0.014*D3+0.03)/SQRT(3),2)</f>
        <v>-0.04</v>
      </c>
      <c r="F3">
        <f>B3*D3*$D$2</f>
        <v>3.7199999999999998E-3</v>
      </c>
      <c r="G3">
        <f>SQRT((E3*$D$2*B3)^2+(C3*D3*$D$2)^2)</f>
        <v>6.6483080554378658E-5</v>
      </c>
    </row>
    <row r="4" spans="1:7" x14ac:dyDescent="0.25">
      <c r="A4">
        <v>2</v>
      </c>
      <c r="B4" s="1">
        <v>-0.55000000000000004</v>
      </c>
      <c r="C4" s="1">
        <f t="shared" si="0"/>
        <v>0.01</v>
      </c>
      <c r="D4" s="1">
        <v>-6.19</v>
      </c>
      <c r="E4" s="1">
        <f t="shared" ref="E4:E67" si="1">ROUNDUP((0.014*D4+0.03)/SQRT(3),2)</f>
        <v>-0.04</v>
      </c>
      <c r="F4">
        <f t="shared" ref="F4:F67" si="2">B4*D4*$D$2</f>
        <v>3.4045000000000004E-3</v>
      </c>
      <c r="G4">
        <f>SQRT((E4*$D$2*B4)^2+(C4*D4*$D$2)^2)</f>
        <v>6.5693302550564472E-5</v>
      </c>
    </row>
    <row r="5" spans="1:7" x14ac:dyDescent="0.25">
      <c r="A5">
        <v>3</v>
      </c>
      <c r="B5" s="1">
        <v>-0.5</v>
      </c>
      <c r="C5" s="1">
        <f t="shared" si="0"/>
        <v>0.01</v>
      </c>
      <c r="D5" s="1">
        <v>-6.17</v>
      </c>
      <c r="E5" s="1">
        <f t="shared" si="1"/>
        <v>-0.04</v>
      </c>
      <c r="F5">
        <f t="shared" si="2"/>
        <v>3.0850000000000001E-3</v>
      </c>
      <c r="G5">
        <f t="shared" ref="G5:G68" si="3">SQRT((E5*$D$2*B5)^2+(C5*D5*$D$2)^2)</f>
        <v>6.4860542705099216E-5</v>
      </c>
    </row>
    <row r="6" spans="1:7" x14ac:dyDescent="0.25">
      <c r="A6">
        <v>4</v>
      </c>
      <c r="B6" s="1">
        <v>-0.45</v>
      </c>
      <c r="C6" s="1">
        <f t="shared" si="0"/>
        <v>0.01</v>
      </c>
      <c r="D6" s="1">
        <v>-6.16</v>
      </c>
      <c r="E6" s="1">
        <f t="shared" si="1"/>
        <v>-0.04</v>
      </c>
      <c r="F6">
        <f t="shared" si="2"/>
        <v>2.7720000000000002E-3</v>
      </c>
      <c r="G6">
        <f t="shared" si="3"/>
        <v>6.417600797805984E-5</v>
      </c>
    </row>
    <row r="7" spans="1:7" x14ac:dyDescent="0.25">
      <c r="A7">
        <v>5</v>
      </c>
      <c r="B7" s="1">
        <v>-0.4</v>
      </c>
      <c r="C7" s="1">
        <f t="shared" si="0"/>
        <v>0.01</v>
      </c>
      <c r="D7" s="1">
        <v>-6.14</v>
      </c>
      <c r="E7" s="1">
        <f t="shared" si="1"/>
        <v>-0.04</v>
      </c>
      <c r="F7">
        <f t="shared" si="2"/>
        <v>2.4559999999999998E-3</v>
      </c>
      <c r="G7">
        <f t="shared" si="3"/>
        <v>6.3450453111069279E-5</v>
      </c>
    </row>
    <row r="8" spans="1:7" x14ac:dyDescent="0.25">
      <c r="A8">
        <v>6</v>
      </c>
      <c r="B8" s="1">
        <v>-0.35</v>
      </c>
      <c r="C8" s="1">
        <f t="shared" si="0"/>
        <v>0.01</v>
      </c>
      <c r="D8" s="1">
        <v>-6.14</v>
      </c>
      <c r="E8" s="1">
        <f t="shared" si="1"/>
        <v>-0.04</v>
      </c>
      <c r="F8">
        <f t="shared" si="2"/>
        <v>2.1489999999999994E-3</v>
      </c>
      <c r="G8">
        <f t="shared" si="3"/>
        <v>6.2975868394171431E-5</v>
      </c>
    </row>
    <row r="9" spans="1:7" x14ac:dyDescent="0.25">
      <c r="A9">
        <v>7</v>
      </c>
      <c r="B9" s="1">
        <v>-0.3</v>
      </c>
      <c r="C9" s="1">
        <f t="shared" si="0"/>
        <v>0.01</v>
      </c>
      <c r="D9" s="1">
        <v>-6.14</v>
      </c>
      <c r="E9" s="1">
        <f t="shared" si="1"/>
        <v>-0.04</v>
      </c>
      <c r="F9">
        <f t="shared" si="2"/>
        <v>1.8419999999999999E-3</v>
      </c>
      <c r="G9">
        <f t="shared" si="3"/>
        <v>6.2561649594619875E-5</v>
      </c>
    </row>
    <row r="10" spans="1:7" x14ac:dyDescent="0.25">
      <c r="A10">
        <v>8</v>
      </c>
      <c r="B10" s="1">
        <v>-0.25</v>
      </c>
      <c r="C10" s="1">
        <f t="shared" si="0"/>
        <v>0.02</v>
      </c>
      <c r="D10" s="1">
        <v>-6.13</v>
      </c>
      <c r="E10" s="1">
        <f t="shared" si="1"/>
        <v>-0.04</v>
      </c>
      <c r="F10">
        <f t="shared" si="2"/>
        <v>1.5325E-3</v>
      </c>
      <c r="G10">
        <f t="shared" si="3"/>
        <v>1.2300715426348177E-4</v>
      </c>
    </row>
    <row r="11" spans="1:7" x14ac:dyDescent="0.25">
      <c r="A11">
        <v>9</v>
      </c>
      <c r="B11" s="1">
        <v>-0.2</v>
      </c>
      <c r="C11" s="1">
        <f t="shared" si="0"/>
        <v>0.02</v>
      </c>
      <c r="D11" s="1">
        <v>-6.1</v>
      </c>
      <c r="E11" s="1">
        <f t="shared" si="1"/>
        <v>-0.04</v>
      </c>
      <c r="F11">
        <f t="shared" si="2"/>
        <v>1.2199999999999999E-3</v>
      </c>
      <c r="G11">
        <f t="shared" si="3"/>
        <v>1.222620137246234E-4</v>
      </c>
    </row>
    <row r="12" spans="1:7" x14ac:dyDescent="0.25">
      <c r="A12">
        <v>10</v>
      </c>
      <c r="B12" s="1">
        <v>-0.15</v>
      </c>
      <c r="C12" s="1">
        <f t="shared" si="0"/>
        <v>0.02</v>
      </c>
      <c r="D12" s="1">
        <v>-6.07</v>
      </c>
      <c r="E12" s="1">
        <f t="shared" si="1"/>
        <v>-0.04</v>
      </c>
      <c r="F12">
        <f t="shared" si="2"/>
        <v>9.1049999999999996E-4</v>
      </c>
      <c r="G12">
        <f t="shared" si="3"/>
        <v>1.2154817974778562E-4</v>
      </c>
    </row>
    <row r="13" spans="1:7" x14ac:dyDescent="0.25">
      <c r="A13">
        <v>11</v>
      </c>
      <c r="B13" s="1">
        <v>-0.1</v>
      </c>
      <c r="C13" s="1">
        <f t="shared" si="0"/>
        <v>0.02</v>
      </c>
      <c r="D13" s="1">
        <v>-6.08</v>
      </c>
      <c r="E13" s="1">
        <f t="shared" si="1"/>
        <v>-0.04</v>
      </c>
      <c r="F13">
        <f t="shared" si="2"/>
        <v>6.0800000000000014E-4</v>
      </c>
      <c r="G13">
        <f t="shared" si="3"/>
        <v>1.2166577168620598E-4</v>
      </c>
    </row>
    <row r="14" spans="1:7" x14ac:dyDescent="0.25">
      <c r="A14">
        <v>12</v>
      </c>
      <c r="B14" s="1">
        <v>-0.05</v>
      </c>
      <c r="C14" s="1">
        <f t="shared" si="0"/>
        <v>0.02</v>
      </c>
      <c r="D14" s="1">
        <v>-6.05</v>
      </c>
      <c r="E14" s="1">
        <f t="shared" si="1"/>
        <v>-0.04</v>
      </c>
      <c r="F14">
        <f t="shared" si="2"/>
        <v>3.0249999999999998E-4</v>
      </c>
      <c r="G14">
        <f t="shared" si="3"/>
        <v>1.2101652779682616E-4</v>
      </c>
    </row>
    <row r="15" spans="1:7" x14ac:dyDescent="0.25">
      <c r="A15">
        <v>13</v>
      </c>
      <c r="B15" s="1">
        <v>0</v>
      </c>
      <c r="C15" s="1">
        <f t="shared" si="0"/>
        <v>0.02</v>
      </c>
      <c r="D15" s="1">
        <v>-6</v>
      </c>
      <c r="E15" s="1">
        <f t="shared" si="1"/>
        <v>-0.04</v>
      </c>
      <c r="F15">
        <f t="shared" si="2"/>
        <v>0</v>
      </c>
      <c r="G15">
        <f t="shared" si="3"/>
        <v>1.2E-4</v>
      </c>
    </row>
    <row r="16" spans="1:7" x14ac:dyDescent="0.25">
      <c r="A16">
        <v>14</v>
      </c>
      <c r="B16" s="1">
        <v>1.17</v>
      </c>
      <c r="C16" s="1">
        <f t="shared" si="0"/>
        <v>0.02</v>
      </c>
      <c r="D16" s="1">
        <v>-5.9</v>
      </c>
      <c r="E16" s="1">
        <f t="shared" si="1"/>
        <v>-0.04</v>
      </c>
      <c r="F16">
        <f t="shared" si="2"/>
        <v>-6.9029999999999994E-3</v>
      </c>
      <c r="G16">
        <f t="shared" si="3"/>
        <v>1.2694187646320658E-4</v>
      </c>
    </row>
    <row r="17" spans="1:11" x14ac:dyDescent="0.25">
      <c r="A17">
        <v>15</v>
      </c>
      <c r="B17" s="1">
        <v>1.67</v>
      </c>
      <c r="C17" s="1">
        <f t="shared" si="0"/>
        <v>0.03</v>
      </c>
      <c r="D17" s="1">
        <v>-5.82</v>
      </c>
      <c r="E17" s="1">
        <f t="shared" si="1"/>
        <v>-0.03</v>
      </c>
      <c r="F17">
        <f t="shared" si="2"/>
        <v>-9.7194000000000013E-3</v>
      </c>
      <c r="G17">
        <f t="shared" si="3"/>
        <v>1.8164572662190541E-4</v>
      </c>
    </row>
    <row r="18" spans="1:11" x14ac:dyDescent="0.25">
      <c r="A18">
        <v>16</v>
      </c>
      <c r="B18" s="1">
        <v>1.82</v>
      </c>
      <c r="C18" s="1">
        <f t="shared" si="0"/>
        <v>0.03</v>
      </c>
      <c r="D18" s="1">
        <v>-5.7</v>
      </c>
      <c r="E18" s="1">
        <f t="shared" si="1"/>
        <v>-0.03</v>
      </c>
      <c r="F18">
        <f t="shared" si="2"/>
        <v>-1.0374000000000001E-2</v>
      </c>
      <c r="G18">
        <f t="shared" si="3"/>
        <v>1.7950532025541748E-4</v>
      </c>
    </row>
    <row r="19" spans="1:11" x14ac:dyDescent="0.25">
      <c r="A19">
        <v>17</v>
      </c>
      <c r="B19" s="1">
        <v>1.9</v>
      </c>
      <c r="C19" s="1">
        <f t="shared" si="0"/>
        <v>0.03</v>
      </c>
      <c r="D19" s="1">
        <v>-5.6</v>
      </c>
      <c r="E19" s="1">
        <f t="shared" si="1"/>
        <v>-0.03</v>
      </c>
      <c r="F19">
        <f t="shared" si="2"/>
        <v>-1.0639999999999998E-2</v>
      </c>
      <c r="G19">
        <f t="shared" si="3"/>
        <v>1.7740631330367024E-4</v>
      </c>
    </row>
    <row r="20" spans="1:11" x14ac:dyDescent="0.25">
      <c r="A20">
        <v>18</v>
      </c>
      <c r="B20" s="1">
        <v>2.0099999999999998</v>
      </c>
      <c r="C20" s="1">
        <f t="shared" si="0"/>
        <v>0.03</v>
      </c>
      <c r="D20" s="1">
        <v>-5.51</v>
      </c>
      <c r="E20" s="1">
        <f t="shared" si="1"/>
        <v>-0.03</v>
      </c>
      <c r="F20">
        <f t="shared" si="2"/>
        <v>-1.1075099999999999E-2</v>
      </c>
      <c r="G20">
        <f t="shared" si="3"/>
        <v>1.759550510783933E-4</v>
      </c>
    </row>
    <row r="21" spans="1:11" x14ac:dyDescent="0.25">
      <c r="A21">
        <v>19</v>
      </c>
      <c r="B21" s="1">
        <v>2.0699999999999998</v>
      </c>
      <c r="C21" s="1">
        <f t="shared" si="0"/>
        <v>0.03</v>
      </c>
      <c r="D21" s="1">
        <v>-5.4</v>
      </c>
      <c r="E21" s="1">
        <f t="shared" si="1"/>
        <v>-0.03</v>
      </c>
      <c r="F21">
        <f t="shared" si="2"/>
        <v>-1.1177999999999999E-2</v>
      </c>
      <c r="G21">
        <f t="shared" si="3"/>
        <v>1.7349469732530734E-4</v>
      </c>
    </row>
    <row r="22" spans="1:11" x14ac:dyDescent="0.25">
      <c r="A22">
        <v>20</v>
      </c>
      <c r="B22" s="1">
        <v>2.11</v>
      </c>
      <c r="C22" s="1">
        <f t="shared" si="0"/>
        <v>0.03</v>
      </c>
      <c r="D22" s="1">
        <v>-5.3</v>
      </c>
      <c r="E22" s="1">
        <f t="shared" si="1"/>
        <v>-0.03</v>
      </c>
      <c r="F22">
        <f t="shared" si="2"/>
        <v>-1.1183E-2</v>
      </c>
      <c r="G22">
        <f t="shared" si="3"/>
        <v>1.7113705034270049E-4</v>
      </c>
    </row>
    <row r="23" spans="1:11" x14ac:dyDescent="0.25">
      <c r="A23">
        <v>21</v>
      </c>
      <c r="B23" s="1">
        <v>2.1800000000000002</v>
      </c>
      <c r="C23" s="1">
        <f t="shared" si="0"/>
        <v>0.03</v>
      </c>
      <c r="D23" s="1">
        <v>-5.21</v>
      </c>
      <c r="E23" s="1">
        <f t="shared" si="1"/>
        <v>-0.03</v>
      </c>
      <c r="F23">
        <f t="shared" si="2"/>
        <v>-1.1357800000000001E-2</v>
      </c>
      <c r="G23">
        <f t="shared" si="3"/>
        <v>1.694309593905435E-4</v>
      </c>
    </row>
    <row r="24" spans="1:11" x14ac:dyDescent="0.25">
      <c r="A24">
        <v>22</v>
      </c>
      <c r="B24" s="1">
        <v>2.21</v>
      </c>
      <c r="C24" s="1">
        <f t="shared" si="0"/>
        <v>0.03</v>
      </c>
      <c r="D24" s="1">
        <v>-5.0999999999999996</v>
      </c>
      <c r="E24" s="1">
        <f t="shared" si="1"/>
        <v>-0.03</v>
      </c>
      <c r="F24">
        <f t="shared" si="2"/>
        <v>-1.1271E-2</v>
      </c>
      <c r="G24">
        <f t="shared" si="3"/>
        <v>1.6674738378757252E-4</v>
      </c>
    </row>
    <row r="25" spans="1:11" x14ac:dyDescent="0.25">
      <c r="A25">
        <v>23</v>
      </c>
      <c r="B25" s="1">
        <v>2.2400000000000002</v>
      </c>
      <c r="C25" s="1">
        <f t="shared" si="0"/>
        <v>0.03</v>
      </c>
      <c r="D25" s="1">
        <v>-5.01</v>
      </c>
      <c r="E25" s="1">
        <f t="shared" si="1"/>
        <v>-0.03</v>
      </c>
      <c r="F25">
        <f t="shared" si="2"/>
        <v>-1.12224E-2</v>
      </c>
      <c r="G25">
        <f t="shared" si="3"/>
        <v>1.6463878643867611E-4</v>
      </c>
    </row>
    <row r="26" spans="1:11" x14ac:dyDescent="0.25">
      <c r="A26">
        <v>24</v>
      </c>
      <c r="B26" s="1">
        <v>2.27</v>
      </c>
      <c r="C26" s="1">
        <f t="shared" si="0"/>
        <v>0.03</v>
      </c>
      <c r="D26" s="1">
        <v>-4.8899999999999997</v>
      </c>
      <c r="E26" s="1">
        <f t="shared" si="1"/>
        <v>-0.03</v>
      </c>
      <c r="F26">
        <f t="shared" si="2"/>
        <v>-1.1100299999999999E-2</v>
      </c>
      <c r="G26">
        <f t="shared" si="3"/>
        <v>1.6173589583020831E-4</v>
      </c>
    </row>
    <row r="27" spans="1:11" x14ac:dyDescent="0.25">
      <c r="A27">
        <v>25</v>
      </c>
      <c r="B27" s="1">
        <v>2.2999999999999998</v>
      </c>
      <c r="C27" s="1">
        <f t="shared" si="0"/>
        <v>0.03</v>
      </c>
      <c r="D27" s="1">
        <v>-4.8</v>
      </c>
      <c r="E27" s="1">
        <f t="shared" si="1"/>
        <v>-0.03</v>
      </c>
      <c r="F27">
        <f t="shared" si="2"/>
        <v>-1.1039999999999999E-2</v>
      </c>
      <c r="G27">
        <f t="shared" si="3"/>
        <v>1.5967780058605516E-4</v>
      </c>
    </row>
    <row r="28" spans="1:11" x14ac:dyDescent="0.25">
      <c r="A28">
        <v>26</v>
      </c>
      <c r="B28" s="1">
        <v>2.34</v>
      </c>
      <c r="C28" s="1">
        <f t="shared" si="0"/>
        <v>0.03</v>
      </c>
      <c r="D28" s="1">
        <v>-4.7</v>
      </c>
      <c r="E28" s="1">
        <f t="shared" si="1"/>
        <v>-0.03</v>
      </c>
      <c r="F28">
        <f t="shared" si="2"/>
        <v>-1.0997999999999999E-2</v>
      </c>
      <c r="G28">
        <f t="shared" si="3"/>
        <v>1.5750885689382675E-4</v>
      </c>
    </row>
    <row r="29" spans="1:11" x14ac:dyDescent="0.25">
      <c r="A29">
        <v>27</v>
      </c>
      <c r="B29" s="1">
        <v>2.37</v>
      </c>
      <c r="C29" s="1">
        <f t="shared" si="0"/>
        <v>0.03</v>
      </c>
      <c r="D29" s="1">
        <v>-4.59</v>
      </c>
      <c r="E29" s="1">
        <f t="shared" si="1"/>
        <v>-0.02</v>
      </c>
      <c r="F29">
        <f t="shared" si="2"/>
        <v>-1.08783E-2</v>
      </c>
      <c r="G29">
        <f t="shared" si="3"/>
        <v>1.4562983897539679E-4</v>
      </c>
    </row>
    <row r="30" spans="1:11" x14ac:dyDescent="0.25">
      <c r="A30">
        <v>28</v>
      </c>
      <c r="B30" s="1">
        <v>2.39</v>
      </c>
      <c r="C30" s="1">
        <f t="shared" si="0"/>
        <v>0.03</v>
      </c>
      <c r="D30" s="1">
        <v>-4.5</v>
      </c>
      <c r="E30" s="1">
        <f t="shared" si="1"/>
        <v>-0.02</v>
      </c>
      <c r="F30">
        <f t="shared" si="2"/>
        <v>-1.0755000000000001E-2</v>
      </c>
      <c r="G30">
        <f t="shared" si="3"/>
        <v>1.4321256928077227E-4</v>
      </c>
    </row>
    <row r="31" spans="1:11" x14ac:dyDescent="0.25">
      <c r="A31">
        <v>29</v>
      </c>
      <c r="B31" s="1">
        <v>2.4</v>
      </c>
      <c r="C31" s="1">
        <f t="shared" si="0"/>
        <v>0.03</v>
      </c>
      <c r="D31" s="1">
        <v>-4.41</v>
      </c>
      <c r="E31" s="1">
        <f t="shared" si="1"/>
        <v>-0.02</v>
      </c>
      <c r="F31">
        <f t="shared" si="2"/>
        <v>-1.0584E-2</v>
      </c>
      <c r="G31">
        <f t="shared" si="3"/>
        <v>1.4073837429784387E-4</v>
      </c>
      <c r="J31" s="1"/>
      <c r="K31" s="1"/>
    </row>
    <row r="32" spans="1:11" x14ac:dyDescent="0.25">
      <c r="A32">
        <v>30</v>
      </c>
      <c r="B32" s="1">
        <v>2.44</v>
      </c>
      <c r="C32" s="1">
        <f t="shared" si="0"/>
        <v>0.03</v>
      </c>
      <c r="D32" s="1">
        <v>-4.3099999999999996</v>
      </c>
      <c r="E32" s="1">
        <f t="shared" si="1"/>
        <v>-0.02</v>
      </c>
      <c r="F32">
        <f t="shared" si="2"/>
        <v>-1.0516399999999999E-2</v>
      </c>
      <c r="G32">
        <f t="shared" si="3"/>
        <v>1.3820249635950862E-4</v>
      </c>
    </row>
    <row r="33" spans="1:14" x14ac:dyDescent="0.25">
      <c r="A33">
        <v>31</v>
      </c>
      <c r="B33" s="1">
        <v>2.46</v>
      </c>
      <c r="C33" s="1">
        <f t="shared" si="0"/>
        <v>0.03</v>
      </c>
      <c r="D33" s="1">
        <v>-4.1900000000000004</v>
      </c>
      <c r="E33" s="1">
        <f t="shared" si="1"/>
        <v>-0.02</v>
      </c>
      <c r="F33">
        <f t="shared" si="2"/>
        <v>-1.0307400000000001E-2</v>
      </c>
      <c r="G33">
        <f t="shared" si="3"/>
        <v>1.3498566590568054E-4</v>
      </c>
    </row>
    <row r="34" spans="1:14" x14ac:dyDescent="0.25">
      <c r="A34">
        <v>32</v>
      </c>
      <c r="B34" s="1">
        <v>2.4700000000000002</v>
      </c>
      <c r="C34" s="1">
        <f t="shared" si="0"/>
        <v>0.03</v>
      </c>
      <c r="D34" s="1">
        <v>-4.09</v>
      </c>
      <c r="E34" s="1">
        <f t="shared" si="1"/>
        <v>-0.02</v>
      </c>
      <c r="F34">
        <f t="shared" si="2"/>
        <v>-1.01023E-2</v>
      </c>
      <c r="G34">
        <f t="shared" si="3"/>
        <v>1.3227112307680766E-4</v>
      </c>
      <c r="J34" t="s">
        <v>10</v>
      </c>
      <c r="K34">
        <v>-5.21</v>
      </c>
      <c r="L34" s="1">
        <f t="shared" ref="L34:L36" si="4">ROUNDUP((0.014*K34+0.03)/SQRT(3),2)</f>
        <v>-0.03</v>
      </c>
      <c r="M34">
        <f>K34*D2</f>
        <v>-5.2100000000000002E-3</v>
      </c>
      <c r="N34" s="3">
        <f>L34*E2</f>
        <v>-3.0000000000000001E-5</v>
      </c>
    </row>
    <row r="35" spans="1:14" x14ac:dyDescent="0.25">
      <c r="A35">
        <v>33</v>
      </c>
      <c r="B35" s="1">
        <v>2.4900000000000002</v>
      </c>
      <c r="C35" s="1">
        <f t="shared" si="0"/>
        <v>0.03</v>
      </c>
      <c r="D35" s="1">
        <v>-4.0199999999999996</v>
      </c>
      <c r="E35" s="1">
        <f t="shared" si="1"/>
        <v>-0.02</v>
      </c>
      <c r="F35">
        <f t="shared" si="2"/>
        <v>-1.0009800000000001E-2</v>
      </c>
      <c r="G35">
        <f t="shared" si="3"/>
        <v>1.3047758428174551E-4</v>
      </c>
      <c r="J35" t="s">
        <v>11</v>
      </c>
      <c r="K35">
        <v>2.1800000000000002</v>
      </c>
      <c r="L35" s="1">
        <f t="shared" ref="L35" si="5">ROUNDUP((0.009*K35+0.02)/SQRT(3),2)</f>
        <v>0.03</v>
      </c>
    </row>
    <row r="36" spans="1:14" x14ac:dyDescent="0.25">
      <c r="A36">
        <v>34</v>
      </c>
      <c r="B36" s="1">
        <v>2.52</v>
      </c>
      <c r="C36" s="1">
        <f t="shared" si="0"/>
        <v>0.03</v>
      </c>
      <c r="D36" s="1">
        <v>-3.91</v>
      </c>
      <c r="E36" s="1">
        <f t="shared" si="1"/>
        <v>-0.02</v>
      </c>
      <c r="F36">
        <f t="shared" si="2"/>
        <v>-9.8532000000000012E-3</v>
      </c>
      <c r="G36">
        <f t="shared" si="3"/>
        <v>1.276692993636293E-4</v>
      </c>
      <c r="J36" t="s">
        <v>12</v>
      </c>
      <c r="K36">
        <v>-6</v>
      </c>
      <c r="L36" s="1">
        <f t="shared" si="4"/>
        <v>-0.04</v>
      </c>
      <c r="M36">
        <f>K36*D2</f>
        <v>-6.0000000000000001E-3</v>
      </c>
      <c r="N36" s="4">
        <f>L36*E2</f>
        <v>-4.0000000000000003E-5</v>
      </c>
    </row>
    <row r="37" spans="1:14" x14ac:dyDescent="0.25">
      <c r="A37">
        <v>35</v>
      </c>
      <c r="B37" s="1">
        <v>2.54</v>
      </c>
      <c r="C37" s="1">
        <f t="shared" si="0"/>
        <v>0.03</v>
      </c>
      <c r="D37" s="1">
        <v>-3.79</v>
      </c>
      <c r="E37" s="1">
        <f t="shared" si="1"/>
        <v>-0.02</v>
      </c>
      <c r="F37">
        <f t="shared" si="2"/>
        <v>-9.6266000000000008E-3</v>
      </c>
      <c r="G37">
        <f t="shared" si="3"/>
        <v>1.2453244557142528E-4</v>
      </c>
      <c r="J37" t="s">
        <v>13</v>
      </c>
      <c r="K37">
        <v>2.92</v>
      </c>
      <c r="L37" s="1">
        <f t="shared" ref="L37" si="6">ROUNDUP((0.009*K37+0.02)/SQRT(3),2)</f>
        <v>0.03</v>
      </c>
    </row>
    <row r="38" spans="1:14" x14ac:dyDescent="0.25">
      <c r="A38">
        <v>36</v>
      </c>
      <c r="B38" s="1">
        <v>2.5499999999999998</v>
      </c>
      <c r="C38" s="1">
        <f t="shared" si="0"/>
        <v>0.03</v>
      </c>
      <c r="D38" s="1">
        <v>-3.71</v>
      </c>
      <c r="E38" s="1">
        <f t="shared" si="1"/>
        <v>-0.02</v>
      </c>
      <c r="F38">
        <f t="shared" si="2"/>
        <v>-9.4605000000000002E-3</v>
      </c>
      <c r="G38">
        <f t="shared" si="3"/>
        <v>1.2242830555063644E-4</v>
      </c>
      <c r="J38" t="s">
        <v>14</v>
      </c>
      <c r="K38">
        <f>(M34*K35)/(M36*K37)</f>
        <v>0.64827625570776259</v>
      </c>
      <c r="L38">
        <f>ROUND(K38,3)</f>
        <v>0.64800000000000002</v>
      </c>
    </row>
    <row r="39" spans="1:14" x14ac:dyDescent="0.25">
      <c r="A39">
        <v>37</v>
      </c>
      <c r="B39">
        <v>2.57</v>
      </c>
      <c r="C39" s="1">
        <f t="shared" si="0"/>
        <v>0.03</v>
      </c>
      <c r="D39" s="1">
        <v>-3.59</v>
      </c>
      <c r="E39" s="1">
        <f t="shared" si="1"/>
        <v>-0.02</v>
      </c>
      <c r="F39">
        <f t="shared" si="2"/>
        <v>-9.226299999999998E-3</v>
      </c>
      <c r="G39">
        <f t="shared" si="3"/>
        <v>1.1933670851837668E-4</v>
      </c>
      <c r="J39" t="s">
        <v>15</v>
      </c>
      <c r="K39">
        <f>SQRT(((N34*K35)/(M36*K37))^2+((M34*L35)/(M36*K37))^2+((N36*M34*K35)/((M36^2)*K37))^2+((L37*M34*K35)/(M36*K37^2)))</f>
        <v>8.2295647336046093E-2</v>
      </c>
      <c r="L39" s="6">
        <f>ROUNDUP(K39,3)</f>
        <v>8.3000000000000004E-2</v>
      </c>
    </row>
    <row r="40" spans="1:14" x14ac:dyDescent="0.25">
      <c r="A40">
        <v>38</v>
      </c>
      <c r="B40" s="1">
        <v>2.59</v>
      </c>
      <c r="C40" s="1">
        <f t="shared" si="0"/>
        <v>0.03</v>
      </c>
      <c r="D40" s="1">
        <v>-3.49</v>
      </c>
      <c r="E40" s="1">
        <f t="shared" si="1"/>
        <v>-0.02</v>
      </c>
      <c r="F40">
        <f t="shared" si="2"/>
        <v>-9.0390999999999996E-3</v>
      </c>
      <c r="G40">
        <f t="shared" si="3"/>
        <v>1.1681322699078218E-4</v>
      </c>
    </row>
    <row r="41" spans="1:14" x14ac:dyDescent="0.25">
      <c r="A41">
        <v>39</v>
      </c>
      <c r="B41" s="1">
        <v>2.59</v>
      </c>
      <c r="C41" s="1">
        <f t="shared" si="0"/>
        <v>0.03</v>
      </c>
      <c r="D41" s="1">
        <v>-3.41</v>
      </c>
      <c r="E41" s="1">
        <f t="shared" si="1"/>
        <v>-0.02</v>
      </c>
      <c r="F41">
        <f t="shared" si="2"/>
        <v>-8.8319000000000002E-3</v>
      </c>
      <c r="G41">
        <f t="shared" si="3"/>
        <v>1.1466703972807531E-4</v>
      </c>
    </row>
    <row r="42" spans="1:14" x14ac:dyDescent="0.25">
      <c r="A42">
        <v>40</v>
      </c>
      <c r="B42" s="1">
        <v>2.62</v>
      </c>
      <c r="C42" s="1">
        <f t="shared" si="0"/>
        <v>0.03</v>
      </c>
      <c r="D42" s="1">
        <v>-3.28</v>
      </c>
      <c r="E42" s="1">
        <f t="shared" si="1"/>
        <v>-0.01</v>
      </c>
      <c r="F42">
        <f t="shared" si="2"/>
        <v>-8.5935999999999998E-3</v>
      </c>
      <c r="G42">
        <f t="shared" si="3"/>
        <v>1.0182828683622247E-4</v>
      </c>
    </row>
    <row r="43" spans="1:14" x14ac:dyDescent="0.25">
      <c r="A43">
        <v>41</v>
      </c>
      <c r="B43" s="1">
        <v>2.64</v>
      </c>
      <c r="C43" s="1">
        <f t="shared" si="0"/>
        <v>0.03</v>
      </c>
      <c r="D43" s="1">
        <v>-3.19</v>
      </c>
      <c r="E43" s="1">
        <f t="shared" si="1"/>
        <v>-0.01</v>
      </c>
      <c r="F43">
        <f t="shared" si="2"/>
        <v>-8.4215999999999996E-3</v>
      </c>
      <c r="G43">
        <f t="shared" si="3"/>
        <v>9.9274619112842724E-5</v>
      </c>
    </row>
    <row r="44" spans="1:14" x14ac:dyDescent="0.25">
      <c r="A44">
        <v>42</v>
      </c>
      <c r="B44" s="1">
        <v>2.64</v>
      </c>
      <c r="C44" s="1">
        <f t="shared" si="0"/>
        <v>0.03</v>
      </c>
      <c r="D44" s="1">
        <v>-3.1</v>
      </c>
      <c r="E44" s="1">
        <f t="shared" si="1"/>
        <v>-0.01</v>
      </c>
      <c r="F44">
        <f t="shared" si="2"/>
        <v>-8.184000000000002E-3</v>
      </c>
      <c r="G44">
        <f t="shared" si="3"/>
        <v>9.6674505429301266E-5</v>
      </c>
    </row>
    <row r="45" spans="1:14" x14ac:dyDescent="0.25">
      <c r="A45">
        <v>43</v>
      </c>
      <c r="B45" s="1">
        <v>2.66</v>
      </c>
      <c r="C45" s="1">
        <f t="shared" si="0"/>
        <v>0.03</v>
      </c>
      <c r="D45" s="1">
        <v>-2.99</v>
      </c>
      <c r="E45" s="1">
        <f t="shared" si="1"/>
        <v>-0.01</v>
      </c>
      <c r="F45">
        <f t="shared" si="2"/>
        <v>-7.9534000000000011E-3</v>
      </c>
      <c r="G45">
        <f t="shared" si="3"/>
        <v>9.3560942705810744E-5</v>
      </c>
    </row>
    <row r="46" spans="1:14" x14ac:dyDescent="0.25">
      <c r="A46">
        <v>44</v>
      </c>
      <c r="B46" s="1">
        <v>2.67</v>
      </c>
      <c r="C46" s="1">
        <f t="shared" si="0"/>
        <v>0.03</v>
      </c>
      <c r="D46" s="1">
        <v>-2.9</v>
      </c>
      <c r="E46" s="1">
        <f t="shared" si="1"/>
        <v>-0.01</v>
      </c>
      <c r="F46">
        <f t="shared" si="2"/>
        <v>-7.7429999999999999E-3</v>
      </c>
      <c r="G46">
        <f t="shared" si="3"/>
        <v>9.1004889978506105E-5</v>
      </c>
    </row>
    <row r="47" spans="1:14" x14ac:dyDescent="0.25">
      <c r="A47">
        <v>45</v>
      </c>
      <c r="B47" s="1">
        <v>2.68</v>
      </c>
      <c r="C47" s="1">
        <f t="shared" si="0"/>
        <v>0.03</v>
      </c>
      <c r="D47" s="1">
        <v>-2.8</v>
      </c>
      <c r="E47" s="1">
        <f t="shared" si="1"/>
        <v>-0.01</v>
      </c>
      <c r="F47">
        <f t="shared" si="2"/>
        <v>-7.5039999999999994E-3</v>
      </c>
      <c r="G47">
        <f t="shared" si="3"/>
        <v>8.8171650772796579E-5</v>
      </c>
    </row>
    <row r="48" spans="1:14" x14ac:dyDescent="0.25">
      <c r="A48">
        <v>46</v>
      </c>
      <c r="B48" s="1">
        <v>2.69</v>
      </c>
      <c r="C48" s="1">
        <f t="shared" si="0"/>
        <v>0.03</v>
      </c>
      <c r="D48" s="1">
        <v>-2.7</v>
      </c>
      <c r="E48" s="1">
        <f t="shared" si="1"/>
        <v>-0.01</v>
      </c>
      <c r="F48">
        <f t="shared" si="2"/>
        <v>-7.2630000000000004E-3</v>
      </c>
      <c r="G48">
        <f t="shared" si="3"/>
        <v>8.5349926772083418E-5</v>
      </c>
    </row>
    <row r="49" spans="1:7" x14ac:dyDescent="0.25">
      <c r="A49">
        <v>47</v>
      </c>
      <c r="B49" s="1">
        <v>2.7</v>
      </c>
      <c r="C49" s="1">
        <f t="shared" si="0"/>
        <v>0.03</v>
      </c>
      <c r="D49" s="1">
        <v>-2.61</v>
      </c>
      <c r="E49" s="1">
        <f t="shared" si="1"/>
        <v>-0.01</v>
      </c>
      <c r="F49">
        <f t="shared" si="2"/>
        <v>-7.0469999999999994E-3</v>
      </c>
      <c r="G49">
        <f t="shared" si="3"/>
        <v>8.2824452910961019E-5</v>
      </c>
    </row>
    <row r="50" spans="1:7" x14ac:dyDescent="0.25">
      <c r="A50">
        <v>48</v>
      </c>
      <c r="B50" s="1">
        <v>2.72</v>
      </c>
      <c r="C50" s="1">
        <f t="shared" si="0"/>
        <v>0.03</v>
      </c>
      <c r="D50" s="1">
        <v>-2.5</v>
      </c>
      <c r="E50" s="1">
        <f t="shared" si="1"/>
        <v>-0.01</v>
      </c>
      <c r="F50">
        <f t="shared" si="2"/>
        <v>-6.8000000000000005E-3</v>
      </c>
      <c r="G50">
        <f t="shared" si="3"/>
        <v>7.9779947355209508E-5</v>
      </c>
    </row>
    <row r="51" spans="1:7" x14ac:dyDescent="0.25">
      <c r="A51">
        <v>49</v>
      </c>
      <c r="B51" s="1">
        <v>2.73</v>
      </c>
      <c r="C51" s="1">
        <f t="shared" si="0"/>
        <v>0.03</v>
      </c>
      <c r="D51" s="1">
        <v>-2.4</v>
      </c>
      <c r="E51" s="1">
        <f t="shared" si="1"/>
        <v>-0.01</v>
      </c>
      <c r="F51">
        <f t="shared" si="2"/>
        <v>-6.5519999999999997E-3</v>
      </c>
      <c r="G51">
        <f t="shared" si="3"/>
        <v>7.7001883093856874E-5</v>
      </c>
    </row>
    <row r="52" spans="1:7" x14ac:dyDescent="0.25">
      <c r="A52">
        <v>50</v>
      </c>
      <c r="B52" s="1">
        <v>2.74</v>
      </c>
      <c r="C52" s="1">
        <f t="shared" si="0"/>
        <v>0.03</v>
      </c>
      <c r="D52" s="1">
        <v>-2.3199999999999998</v>
      </c>
      <c r="E52" s="1">
        <f t="shared" si="1"/>
        <v>-0.01</v>
      </c>
      <c r="F52">
        <f t="shared" si="2"/>
        <v>-6.3568000000000001E-3</v>
      </c>
      <c r="G52">
        <f t="shared" si="3"/>
        <v>7.4799197856661542E-5</v>
      </c>
    </row>
    <row r="53" spans="1:7" x14ac:dyDescent="0.25">
      <c r="A53">
        <v>51</v>
      </c>
      <c r="B53" s="1">
        <v>2.75</v>
      </c>
      <c r="C53" s="1">
        <f t="shared" si="0"/>
        <v>0.03</v>
      </c>
      <c r="D53" s="1">
        <v>-2.2000000000000002</v>
      </c>
      <c r="E53" s="1">
        <f t="shared" si="1"/>
        <v>-0.01</v>
      </c>
      <c r="F53">
        <f t="shared" si="2"/>
        <v>-6.0500000000000007E-3</v>
      </c>
      <c r="G53">
        <f t="shared" si="3"/>
        <v>7.1500000000000003E-5</v>
      </c>
    </row>
    <row r="54" spans="1:7" x14ac:dyDescent="0.25">
      <c r="A54">
        <v>52</v>
      </c>
      <c r="B54" s="1">
        <v>2.76</v>
      </c>
      <c r="C54" s="1">
        <f t="shared" si="0"/>
        <v>0.03</v>
      </c>
      <c r="D54" s="1">
        <v>-2.09</v>
      </c>
      <c r="E54" s="1">
        <f t="shared" si="1"/>
        <v>0.01</v>
      </c>
      <c r="F54">
        <f t="shared" si="2"/>
        <v>-5.768399999999999E-3</v>
      </c>
      <c r="G54">
        <f t="shared" si="3"/>
        <v>6.8505839167183396E-5</v>
      </c>
    </row>
    <row r="55" spans="1:7" x14ac:dyDescent="0.25">
      <c r="A55">
        <v>53</v>
      </c>
      <c r="B55" s="1">
        <v>2.77</v>
      </c>
      <c r="C55" s="1">
        <f t="shared" si="0"/>
        <v>0.03</v>
      </c>
      <c r="D55" s="1">
        <v>-1.99</v>
      </c>
      <c r="E55" s="1">
        <f t="shared" si="1"/>
        <v>0.01</v>
      </c>
      <c r="F55">
        <f t="shared" si="2"/>
        <v>-5.5122999999999995E-3</v>
      </c>
      <c r="G55">
        <f t="shared" si="3"/>
        <v>6.5813220556359338E-5</v>
      </c>
    </row>
    <row r="56" spans="1:7" x14ac:dyDescent="0.25">
      <c r="A56">
        <v>54</v>
      </c>
      <c r="B56" s="1">
        <v>2.78</v>
      </c>
      <c r="C56" s="1">
        <f t="shared" si="0"/>
        <v>0.03</v>
      </c>
      <c r="D56" s="1">
        <v>-1.9</v>
      </c>
      <c r="E56" s="1">
        <f t="shared" si="1"/>
        <v>0.01</v>
      </c>
      <c r="F56">
        <f t="shared" si="2"/>
        <v>-5.2819999999999994E-3</v>
      </c>
      <c r="G56">
        <f t="shared" si="3"/>
        <v>6.3417978523443961E-5</v>
      </c>
    </row>
    <row r="57" spans="1:7" x14ac:dyDescent="0.25">
      <c r="A57">
        <v>55</v>
      </c>
      <c r="B57" s="1">
        <v>2.79</v>
      </c>
      <c r="C57" s="1">
        <f t="shared" si="0"/>
        <v>0.03</v>
      </c>
      <c r="D57" s="1">
        <v>-1.8</v>
      </c>
      <c r="E57" s="1">
        <f t="shared" si="1"/>
        <v>0.01</v>
      </c>
      <c r="F57">
        <f t="shared" si="2"/>
        <v>-5.0220000000000004E-3</v>
      </c>
      <c r="G57">
        <f t="shared" si="3"/>
        <v>6.078165841765096E-5</v>
      </c>
    </row>
    <row r="58" spans="1:7" x14ac:dyDescent="0.25">
      <c r="A58">
        <v>56</v>
      </c>
      <c r="B58" s="1">
        <v>2.8</v>
      </c>
      <c r="C58" s="1">
        <f t="shared" si="0"/>
        <v>0.03</v>
      </c>
      <c r="D58" s="1">
        <v>-1.7</v>
      </c>
      <c r="E58" s="1">
        <f t="shared" si="1"/>
        <v>0.01</v>
      </c>
      <c r="F58">
        <f t="shared" si="2"/>
        <v>-4.7599999999999995E-3</v>
      </c>
      <c r="G58">
        <f t="shared" si="3"/>
        <v>5.8180752831155429E-5</v>
      </c>
    </row>
    <row r="59" spans="1:7" x14ac:dyDescent="0.25">
      <c r="A59">
        <v>57</v>
      </c>
      <c r="B59" s="1">
        <v>2.81</v>
      </c>
      <c r="C59" s="1">
        <f t="shared" si="0"/>
        <v>0.03</v>
      </c>
      <c r="D59" s="1">
        <v>-1.6</v>
      </c>
      <c r="E59" s="1">
        <f t="shared" si="1"/>
        <v>0.01</v>
      </c>
      <c r="F59">
        <f t="shared" si="2"/>
        <v>-4.4960000000000009E-3</v>
      </c>
      <c r="G59">
        <f t="shared" si="3"/>
        <v>5.5620230132569576E-5</v>
      </c>
    </row>
    <row r="60" spans="1:7" x14ac:dyDescent="0.25">
      <c r="A60">
        <v>58</v>
      </c>
      <c r="B60" s="1">
        <v>2.81</v>
      </c>
      <c r="C60" s="1">
        <f t="shared" si="0"/>
        <v>0.03</v>
      </c>
      <c r="D60" s="1">
        <v>-1.51</v>
      </c>
      <c r="E60" s="1">
        <f t="shared" si="1"/>
        <v>0.01</v>
      </c>
      <c r="F60">
        <f t="shared" si="2"/>
        <v>-4.2431000000000005E-3</v>
      </c>
      <c r="G60">
        <f t="shared" si="3"/>
        <v>5.3307597957514466E-5</v>
      </c>
    </row>
    <row r="61" spans="1:7" x14ac:dyDescent="0.25">
      <c r="A61">
        <v>59</v>
      </c>
      <c r="B61" s="1">
        <v>2.82</v>
      </c>
      <c r="C61" s="1">
        <f t="shared" si="0"/>
        <v>0.03</v>
      </c>
      <c r="D61" s="1">
        <v>-1.4</v>
      </c>
      <c r="E61" s="1">
        <f t="shared" si="1"/>
        <v>0.01</v>
      </c>
      <c r="F61">
        <f t="shared" si="2"/>
        <v>-3.9479999999999993E-3</v>
      </c>
      <c r="G61">
        <f t="shared" si="3"/>
        <v>5.0588931595755214E-5</v>
      </c>
    </row>
    <row r="62" spans="1:7" x14ac:dyDescent="0.25">
      <c r="A62">
        <v>60</v>
      </c>
      <c r="B62" s="1">
        <v>2.83</v>
      </c>
      <c r="C62" s="1">
        <f t="shared" si="0"/>
        <v>0.03</v>
      </c>
      <c r="D62" s="1">
        <v>-1.29</v>
      </c>
      <c r="E62" s="1">
        <f t="shared" si="1"/>
        <v>0.01</v>
      </c>
      <c r="F62">
        <f t="shared" si="2"/>
        <v>-3.6507000000000002E-3</v>
      </c>
      <c r="G62">
        <f t="shared" si="3"/>
        <v>4.7943508423977484E-5</v>
      </c>
    </row>
    <row r="63" spans="1:7" x14ac:dyDescent="0.25">
      <c r="A63">
        <v>61</v>
      </c>
      <c r="B63" s="1">
        <v>2.84</v>
      </c>
      <c r="C63" s="1">
        <f t="shared" si="0"/>
        <v>0.03</v>
      </c>
      <c r="D63" s="1">
        <v>-1.2</v>
      </c>
      <c r="E63" s="1">
        <f t="shared" si="1"/>
        <v>0.01</v>
      </c>
      <c r="F63">
        <f t="shared" si="2"/>
        <v>-3.408E-3</v>
      </c>
      <c r="G63">
        <f t="shared" si="3"/>
        <v>4.5853680332117292E-5</v>
      </c>
    </row>
    <row r="64" spans="1:7" x14ac:dyDescent="0.25">
      <c r="A64">
        <v>62</v>
      </c>
      <c r="B64" s="1">
        <v>2.85</v>
      </c>
      <c r="C64" s="1">
        <f t="shared" si="0"/>
        <v>0.03</v>
      </c>
      <c r="D64" s="1">
        <v>-1.0900000000000001</v>
      </c>
      <c r="E64" s="1">
        <f t="shared" si="1"/>
        <v>0.01</v>
      </c>
      <c r="F64">
        <f t="shared" si="2"/>
        <v>-3.1065000000000008E-3</v>
      </c>
      <c r="G64">
        <f t="shared" si="3"/>
        <v>4.3376721867840588E-5</v>
      </c>
    </row>
    <row r="65" spans="1:7" x14ac:dyDescent="0.25">
      <c r="A65">
        <v>63</v>
      </c>
      <c r="B65" s="1">
        <v>2.85</v>
      </c>
      <c r="C65" s="1">
        <f t="shared" si="0"/>
        <v>0.03</v>
      </c>
      <c r="D65" s="1">
        <v>-1</v>
      </c>
      <c r="E65" s="1">
        <f t="shared" si="1"/>
        <v>0.01</v>
      </c>
      <c r="F65">
        <f t="shared" si="2"/>
        <v>-2.8500000000000001E-3</v>
      </c>
      <c r="G65">
        <f t="shared" si="3"/>
        <v>4.1379342672401168E-5</v>
      </c>
    </row>
    <row r="66" spans="1:7" x14ac:dyDescent="0.25">
      <c r="A66">
        <v>64</v>
      </c>
      <c r="B66" s="1">
        <v>2.86</v>
      </c>
      <c r="C66" s="1">
        <f t="shared" si="0"/>
        <v>0.03</v>
      </c>
      <c r="D66" s="1">
        <v>-0.9</v>
      </c>
      <c r="E66" s="1">
        <f t="shared" si="1"/>
        <v>0.02</v>
      </c>
      <c r="F66">
        <f t="shared" si="2"/>
        <v>-2.5739999999999999E-3</v>
      </c>
      <c r="G66">
        <f t="shared" si="3"/>
        <v>6.3252193637849431E-5</v>
      </c>
    </row>
    <row r="67" spans="1:7" x14ac:dyDescent="0.25">
      <c r="A67">
        <v>65</v>
      </c>
      <c r="B67" s="1">
        <v>2.86</v>
      </c>
      <c r="C67" s="1">
        <f t="shared" ref="C67:C75" si="7">ROUNDUP((0.009*B67+0.02)/SQRT(3),2)</f>
        <v>0.03</v>
      </c>
      <c r="D67" s="1">
        <v>-0.79</v>
      </c>
      <c r="E67" s="1">
        <f t="shared" si="1"/>
        <v>0.02</v>
      </c>
      <c r="F67">
        <f t="shared" si="2"/>
        <v>-2.2594E-3</v>
      </c>
      <c r="G67">
        <f t="shared" si="3"/>
        <v>6.1915506942929901E-5</v>
      </c>
    </row>
    <row r="68" spans="1:7" x14ac:dyDescent="0.25">
      <c r="A68">
        <v>66</v>
      </c>
      <c r="B68" s="1">
        <v>2.87</v>
      </c>
      <c r="C68" s="1">
        <f t="shared" si="7"/>
        <v>0.03</v>
      </c>
      <c r="D68" s="1">
        <v>-0.71</v>
      </c>
      <c r="E68" s="1">
        <f t="shared" ref="E68:E75" si="8">ROUNDUP((0.014*D68+0.03)/SQRT(3),2)</f>
        <v>0.02</v>
      </c>
      <c r="F68">
        <f t="shared" ref="F68:F75" si="9">B68*D68*$D$2</f>
        <v>-2.0376999999999999E-3</v>
      </c>
      <c r="G68">
        <f t="shared" si="3"/>
        <v>6.1224586564549382E-5</v>
      </c>
    </row>
    <row r="69" spans="1:7" x14ac:dyDescent="0.25">
      <c r="A69">
        <v>67</v>
      </c>
      <c r="B69" s="1">
        <v>2.88</v>
      </c>
      <c r="C69" s="1">
        <f t="shared" si="7"/>
        <v>0.03</v>
      </c>
      <c r="D69" s="1">
        <v>-0.6</v>
      </c>
      <c r="E69" s="1">
        <f t="shared" si="8"/>
        <v>0.02</v>
      </c>
      <c r="F69">
        <f t="shared" si="9"/>
        <v>-1.7279999999999999E-3</v>
      </c>
      <c r="G69">
        <f t="shared" ref="G69:G75" si="10">SQRT((E69*$D$2*B69)^2+(C69*D69*$D$2)^2)</f>
        <v>6.0346996611264761E-5</v>
      </c>
    </row>
    <row r="70" spans="1:7" x14ac:dyDescent="0.25">
      <c r="A70">
        <v>68</v>
      </c>
      <c r="B70" s="1">
        <v>2.89</v>
      </c>
      <c r="C70" s="1">
        <f t="shared" si="7"/>
        <v>0.03</v>
      </c>
      <c r="D70" s="1">
        <v>-0.45</v>
      </c>
      <c r="E70" s="1">
        <f t="shared" si="8"/>
        <v>0.02</v>
      </c>
      <c r="F70">
        <f t="shared" si="9"/>
        <v>-1.3005E-3</v>
      </c>
      <c r="G70">
        <f t="shared" si="10"/>
        <v>5.9355623154002863E-5</v>
      </c>
    </row>
    <row r="71" spans="1:7" x14ac:dyDescent="0.25">
      <c r="A71">
        <v>69</v>
      </c>
      <c r="B71" s="1">
        <v>2.89</v>
      </c>
      <c r="C71" s="1">
        <f t="shared" si="7"/>
        <v>0.03</v>
      </c>
      <c r="D71" s="1">
        <v>-0.33</v>
      </c>
      <c r="E71" s="1">
        <f t="shared" si="8"/>
        <v>0.02</v>
      </c>
      <c r="F71">
        <f t="shared" si="9"/>
        <v>-9.5370000000000014E-4</v>
      </c>
      <c r="G71">
        <f t="shared" si="10"/>
        <v>5.8641708706346555E-5</v>
      </c>
    </row>
    <row r="72" spans="1:7" x14ac:dyDescent="0.25">
      <c r="A72">
        <v>70</v>
      </c>
      <c r="B72" s="1">
        <v>2.9</v>
      </c>
      <c r="C72" s="1">
        <f t="shared" si="7"/>
        <v>0.03</v>
      </c>
      <c r="D72" s="1">
        <v>-0.13</v>
      </c>
      <c r="E72" s="1">
        <f t="shared" si="8"/>
        <v>0.02</v>
      </c>
      <c r="F72">
        <f t="shared" si="9"/>
        <v>-3.77E-4</v>
      </c>
      <c r="G72">
        <f t="shared" si="10"/>
        <v>5.8130972811402357E-5</v>
      </c>
    </row>
    <row r="73" spans="1:7" x14ac:dyDescent="0.25">
      <c r="A73">
        <v>71</v>
      </c>
      <c r="B73" s="1">
        <v>2.92</v>
      </c>
      <c r="C73" s="1">
        <f t="shared" si="7"/>
        <v>0.03</v>
      </c>
      <c r="D73" s="1">
        <v>0.01</v>
      </c>
      <c r="E73" s="1">
        <f t="shared" si="8"/>
        <v>0.02</v>
      </c>
      <c r="F73">
        <f t="shared" si="9"/>
        <v>2.9200000000000002E-5</v>
      </c>
      <c r="G73">
        <f t="shared" si="10"/>
        <v>5.8400770542861854E-5</v>
      </c>
    </row>
    <row r="74" spans="1:7" x14ac:dyDescent="0.25">
      <c r="A74">
        <v>72</v>
      </c>
      <c r="B74" s="1">
        <v>2.91</v>
      </c>
      <c r="C74" s="1">
        <f t="shared" si="7"/>
        <v>0.03</v>
      </c>
      <c r="D74" s="1">
        <v>0.1</v>
      </c>
      <c r="E74" s="1">
        <f t="shared" si="8"/>
        <v>0.02</v>
      </c>
      <c r="F74">
        <f t="shared" si="9"/>
        <v>2.9100000000000003E-4</v>
      </c>
      <c r="G74">
        <f t="shared" si="10"/>
        <v>5.8277268295622784E-5</v>
      </c>
    </row>
    <row r="75" spans="1:7" x14ac:dyDescent="0.25">
      <c r="A75">
        <v>73</v>
      </c>
      <c r="B75" s="1">
        <v>2.92</v>
      </c>
      <c r="C75" s="1">
        <f t="shared" si="7"/>
        <v>0.03</v>
      </c>
      <c r="D75" s="1">
        <v>0.22</v>
      </c>
      <c r="E75" s="1">
        <f t="shared" si="8"/>
        <v>0.02</v>
      </c>
      <c r="F75">
        <f t="shared" si="9"/>
        <v>6.424E-4</v>
      </c>
      <c r="G75">
        <f t="shared" si="10"/>
        <v>5.8771761926966252E-5</v>
      </c>
    </row>
  </sheetData>
  <sortState ref="B3:D15">
    <sortCondition ref="B3:B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6E61-CA93-4D83-B654-3567B302F8A5}">
  <dimension ref="A1:BL43"/>
  <sheetViews>
    <sheetView topLeftCell="AE1" workbookViewId="0">
      <selection activeCell="AY3" sqref="AY3:BL6"/>
    </sheetView>
  </sheetViews>
  <sheetFormatPr defaultRowHeight="15" x14ac:dyDescent="0.25"/>
  <cols>
    <col min="2" max="2" width="2.42578125" bestFit="1" customWidth="1"/>
    <col min="4" max="4" width="2.42578125" bestFit="1" customWidth="1"/>
    <col min="6" max="6" width="2.42578125" bestFit="1" customWidth="1"/>
    <col min="8" max="8" width="2.42578125" bestFit="1" customWidth="1"/>
    <col min="10" max="10" width="2.42578125" bestFit="1" customWidth="1"/>
    <col min="11" max="11" width="6.7109375" customWidth="1"/>
    <col min="12" max="12" width="2.42578125" bestFit="1" customWidth="1"/>
    <col min="13" max="13" width="9.85546875" bestFit="1" customWidth="1"/>
    <col min="14" max="14" width="2.42578125" bestFit="1" customWidth="1"/>
    <col min="15" max="15" width="9.85546875" bestFit="1" customWidth="1"/>
    <col min="16" max="16" width="2.42578125" bestFit="1" customWidth="1"/>
    <col min="18" max="18" width="2.42578125" bestFit="1" customWidth="1"/>
    <col min="23" max="23" width="2.42578125" bestFit="1" customWidth="1"/>
    <col min="25" max="25" width="2.42578125" bestFit="1" customWidth="1"/>
    <col min="26" max="26" width="9" customWidth="1"/>
    <col min="27" max="27" width="2.42578125" bestFit="1" customWidth="1"/>
    <col min="29" max="29" width="2.42578125" bestFit="1" customWidth="1"/>
    <col min="31" max="31" width="2.42578125" bestFit="1" customWidth="1"/>
    <col min="33" max="33" width="2.42578125" bestFit="1" customWidth="1"/>
    <col min="38" max="38" width="2.42578125" bestFit="1" customWidth="1"/>
    <col min="40" max="40" width="2.42578125" bestFit="1" customWidth="1"/>
    <col min="42" max="42" width="2.42578125" bestFit="1" customWidth="1"/>
    <col min="43" max="43" width="9.28515625" customWidth="1"/>
    <col min="44" max="44" width="2.42578125" bestFit="1" customWidth="1"/>
    <col min="46" max="46" width="2.42578125" bestFit="1" customWidth="1"/>
    <col min="48" max="48" width="2.42578125" bestFit="1" customWidth="1"/>
    <col min="49" max="49" width="9.85546875" bestFit="1" customWidth="1"/>
    <col min="50" max="50" width="8.140625" bestFit="1" customWidth="1"/>
    <col min="52" max="52" width="2.42578125" bestFit="1" customWidth="1"/>
    <col min="54" max="54" width="2.42578125" bestFit="1" customWidth="1"/>
    <col min="56" max="56" width="2.42578125" bestFit="1" customWidth="1"/>
    <col min="57" max="57" width="9.85546875" bestFit="1" customWidth="1"/>
    <col min="58" max="58" width="2.42578125" bestFit="1" customWidth="1"/>
    <col min="60" max="60" width="2.42578125" bestFit="1" customWidth="1"/>
    <col min="62" max="62" width="2.42578125" bestFit="1" customWidth="1"/>
    <col min="63" max="63" width="9.85546875" bestFit="1" customWidth="1"/>
  </cols>
  <sheetData>
    <row r="1" spans="1:64" x14ac:dyDescent="0.25">
      <c r="B1" t="s">
        <v>21</v>
      </c>
      <c r="C1" t="s">
        <v>16</v>
      </c>
      <c r="D1" t="s">
        <v>21</v>
      </c>
      <c r="E1" t="s">
        <v>26</v>
      </c>
      <c r="F1" t="s">
        <v>21</v>
      </c>
      <c r="G1" t="s">
        <v>18</v>
      </c>
      <c r="H1" t="s">
        <v>21</v>
      </c>
      <c r="I1" t="s">
        <v>27</v>
      </c>
      <c r="J1" t="s">
        <v>21</v>
      </c>
      <c r="L1" t="s">
        <v>21</v>
      </c>
      <c r="M1" t="s">
        <v>16</v>
      </c>
      <c r="N1" t="s">
        <v>21</v>
      </c>
      <c r="O1" t="s">
        <v>26</v>
      </c>
      <c r="P1" t="s">
        <v>21</v>
      </c>
      <c r="Q1" t="s">
        <v>18</v>
      </c>
      <c r="R1" t="s">
        <v>21</v>
      </c>
      <c r="S1" t="s">
        <v>27</v>
      </c>
      <c r="T1" s="5" t="s">
        <v>22</v>
      </c>
      <c r="W1" t="s">
        <v>21</v>
      </c>
      <c r="X1" t="s">
        <v>16</v>
      </c>
      <c r="Y1" t="s">
        <v>21</v>
      </c>
      <c r="Z1" t="s">
        <v>26</v>
      </c>
      <c r="AA1" t="s">
        <v>21</v>
      </c>
      <c r="AB1" t="s">
        <v>18</v>
      </c>
      <c r="AC1" t="s">
        <v>21</v>
      </c>
      <c r="AD1" t="s">
        <v>27</v>
      </c>
      <c r="AE1" t="s">
        <v>21</v>
      </c>
      <c r="AF1" t="s">
        <v>23</v>
      </c>
      <c r="AG1" t="s">
        <v>21</v>
      </c>
      <c r="AH1" t="s">
        <v>9</v>
      </c>
      <c r="AI1" s="5" t="s">
        <v>22</v>
      </c>
      <c r="AL1" t="s">
        <v>21</v>
      </c>
      <c r="AM1" t="s">
        <v>16</v>
      </c>
      <c r="AN1" t="s">
        <v>21</v>
      </c>
      <c r="AO1" t="s">
        <v>26</v>
      </c>
      <c r="AP1" t="s">
        <v>21</v>
      </c>
      <c r="AQ1" t="s">
        <v>18</v>
      </c>
      <c r="AR1" t="s">
        <v>21</v>
      </c>
      <c r="AS1" t="s">
        <v>27</v>
      </c>
      <c r="AT1" t="s">
        <v>21</v>
      </c>
      <c r="AU1" t="s">
        <v>23</v>
      </c>
      <c r="AV1" t="s">
        <v>21</v>
      </c>
      <c r="AW1" t="s">
        <v>9</v>
      </c>
      <c r="AX1" s="5" t="s">
        <v>22</v>
      </c>
      <c r="AZ1" t="s">
        <v>21</v>
      </c>
      <c r="BA1" t="s">
        <v>16</v>
      </c>
      <c r="BB1" t="s">
        <v>21</v>
      </c>
      <c r="BC1" t="s">
        <v>26</v>
      </c>
      <c r="BD1" t="s">
        <v>21</v>
      </c>
      <c r="BE1" t="s">
        <v>18</v>
      </c>
      <c r="BF1" t="s">
        <v>21</v>
      </c>
      <c r="BG1" t="s">
        <v>27</v>
      </c>
      <c r="BH1" t="s">
        <v>21</v>
      </c>
      <c r="BI1" t="s">
        <v>23</v>
      </c>
      <c r="BJ1" t="s">
        <v>21</v>
      </c>
      <c r="BK1" t="s">
        <v>9</v>
      </c>
      <c r="BL1" s="5" t="s">
        <v>22</v>
      </c>
    </row>
    <row r="2" spans="1:64" x14ac:dyDescent="0.25">
      <c r="A2" t="s">
        <v>20</v>
      </c>
      <c r="B2" t="s">
        <v>21</v>
      </c>
      <c r="C2" t="s">
        <v>17</v>
      </c>
      <c r="D2" t="s">
        <v>21</v>
      </c>
      <c r="F2" t="s">
        <v>21</v>
      </c>
      <c r="G2" t="s">
        <v>19</v>
      </c>
      <c r="H2" t="s">
        <v>21</v>
      </c>
      <c r="J2" t="s">
        <v>21</v>
      </c>
      <c r="K2" t="s">
        <v>20</v>
      </c>
      <c r="L2" t="s">
        <v>21</v>
      </c>
      <c r="M2" t="s">
        <v>17</v>
      </c>
      <c r="N2" t="s">
        <v>21</v>
      </c>
      <c r="P2" t="s">
        <v>21</v>
      </c>
      <c r="Q2" t="s">
        <v>19</v>
      </c>
      <c r="R2" t="s">
        <v>21</v>
      </c>
      <c r="T2" s="5" t="s">
        <v>22</v>
      </c>
      <c r="V2" t="s">
        <v>20</v>
      </c>
      <c r="W2" t="s">
        <v>21</v>
      </c>
      <c r="X2" t="s">
        <v>17</v>
      </c>
      <c r="Y2" t="s">
        <v>21</v>
      </c>
      <c r="Z2" t="s">
        <v>17</v>
      </c>
      <c r="AA2" t="s">
        <v>21</v>
      </c>
      <c r="AB2" t="s">
        <v>19</v>
      </c>
      <c r="AC2" t="s">
        <v>21</v>
      </c>
      <c r="AD2" t="s">
        <v>19</v>
      </c>
      <c r="AE2" t="s">
        <v>21</v>
      </c>
      <c r="AF2" t="s">
        <v>24</v>
      </c>
      <c r="AG2" t="s">
        <v>21</v>
      </c>
      <c r="AH2" t="s">
        <v>24</v>
      </c>
      <c r="AI2" s="5" t="s">
        <v>22</v>
      </c>
      <c r="AK2" t="s">
        <v>20</v>
      </c>
      <c r="AL2" t="s">
        <v>21</v>
      </c>
      <c r="AM2" t="s">
        <v>17</v>
      </c>
      <c r="AN2" t="s">
        <v>21</v>
      </c>
      <c r="AP2" t="s">
        <v>21</v>
      </c>
      <c r="AQ2" t="s">
        <v>19</v>
      </c>
      <c r="AR2" t="s">
        <v>21</v>
      </c>
      <c r="AS2" t="s">
        <v>19</v>
      </c>
      <c r="AT2" t="s">
        <v>21</v>
      </c>
      <c r="AU2" t="s">
        <v>24</v>
      </c>
      <c r="AV2" t="s">
        <v>21</v>
      </c>
      <c r="AW2" t="s">
        <v>24</v>
      </c>
      <c r="AX2" s="5" t="s">
        <v>22</v>
      </c>
      <c r="AY2" t="s">
        <v>20</v>
      </c>
      <c r="AZ2" t="s">
        <v>21</v>
      </c>
      <c r="BA2" t="s">
        <v>17</v>
      </c>
      <c r="BB2" t="s">
        <v>21</v>
      </c>
      <c r="BD2" t="s">
        <v>21</v>
      </c>
      <c r="BE2" t="s">
        <v>19</v>
      </c>
      <c r="BF2" t="s">
        <v>21</v>
      </c>
      <c r="BG2" t="s">
        <v>19</v>
      </c>
      <c r="BH2" t="s">
        <v>21</v>
      </c>
      <c r="BI2" t="s">
        <v>24</v>
      </c>
      <c r="BJ2" t="s">
        <v>21</v>
      </c>
      <c r="BK2" t="s">
        <v>24</v>
      </c>
      <c r="BL2" s="5" t="s">
        <v>22</v>
      </c>
    </row>
    <row r="3" spans="1:64" x14ac:dyDescent="0.25">
      <c r="A3">
        <v>1</v>
      </c>
      <c r="B3" t="s">
        <v>21</v>
      </c>
      <c r="C3" s="1">
        <v>-4</v>
      </c>
      <c r="D3" t="s">
        <v>21</v>
      </c>
      <c r="E3" s="1">
        <f>ciemna!C3</f>
        <v>-0.01</v>
      </c>
      <c r="F3" t="s">
        <v>21</v>
      </c>
      <c r="G3" s="2">
        <v>0</v>
      </c>
      <c r="H3" t="s">
        <v>21</v>
      </c>
      <c r="I3">
        <f>ciemna!E3</f>
        <v>0.2</v>
      </c>
      <c r="J3" t="s">
        <v>21</v>
      </c>
      <c r="K3">
        <v>25</v>
      </c>
      <c r="L3" t="s">
        <v>21</v>
      </c>
      <c r="M3" s="1">
        <v>2</v>
      </c>
      <c r="N3" t="s">
        <v>21</v>
      </c>
      <c r="O3" s="1">
        <f>ciemna!C27</f>
        <v>0.03</v>
      </c>
      <c r="P3" t="s">
        <v>21</v>
      </c>
      <c r="Q3" s="2">
        <v>0.1</v>
      </c>
      <c r="R3" t="s">
        <v>21</v>
      </c>
      <c r="S3" s="2">
        <f>ciemna!E27</f>
        <v>0.2</v>
      </c>
      <c r="T3" s="5" t="s">
        <v>22</v>
      </c>
      <c r="V3">
        <v>1</v>
      </c>
      <c r="W3" t="s">
        <v>21</v>
      </c>
      <c r="X3" s="1">
        <v>-0.6</v>
      </c>
      <c r="Y3" t="s">
        <v>21</v>
      </c>
      <c r="Z3" s="1">
        <f>'śr. jasna'!C3</f>
        <v>0.01</v>
      </c>
      <c r="AA3" t="s">
        <v>21</v>
      </c>
      <c r="AB3" s="1">
        <v>-3.32</v>
      </c>
      <c r="AC3" t="s">
        <v>21</v>
      </c>
      <c r="AD3" s="1">
        <f>'śr. jasna'!E3</f>
        <v>-0.01</v>
      </c>
      <c r="AE3" t="s">
        <v>21</v>
      </c>
      <c r="AF3" s="6">
        <v>1.992</v>
      </c>
      <c r="AG3" t="s">
        <v>21</v>
      </c>
      <c r="AH3" s="6">
        <f>'śr. jasna'!I3</f>
        <v>3.4000000000000002E-2</v>
      </c>
      <c r="AI3" s="5" t="s">
        <v>22</v>
      </c>
      <c r="AJ3" s="6"/>
      <c r="AK3" s="7">
        <v>1</v>
      </c>
      <c r="AL3" t="s">
        <v>21</v>
      </c>
      <c r="AM3" s="1">
        <v>-0.6</v>
      </c>
      <c r="AN3" t="s">
        <v>21</v>
      </c>
      <c r="AO3" s="1">
        <f>jasna!C3</f>
        <v>0.01</v>
      </c>
      <c r="AP3" t="s">
        <v>21</v>
      </c>
      <c r="AQ3" s="1">
        <v>-6.2</v>
      </c>
      <c r="AR3" t="s">
        <v>21</v>
      </c>
      <c r="AS3" s="1">
        <f>jasna!E3</f>
        <v>-0.04</v>
      </c>
      <c r="AT3" t="s">
        <v>21</v>
      </c>
      <c r="AU3" s="6">
        <f>ROUND(jasna!F3*1000,3)</f>
        <v>3.72</v>
      </c>
      <c r="AV3" t="s">
        <v>21</v>
      </c>
      <c r="AW3" s="6">
        <f>ROUNDUP(jasna!G3*1000,3)</f>
        <v>6.7000000000000004E-2</v>
      </c>
      <c r="AX3" s="5" t="s">
        <v>22</v>
      </c>
      <c r="AY3">
        <v>38</v>
      </c>
      <c r="AZ3" t="s">
        <v>21</v>
      </c>
      <c r="BA3" s="1">
        <v>2.59</v>
      </c>
      <c r="BB3" t="s">
        <v>21</v>
      </c>
      <c r="BC3" s="1">
        <f>jasna!C40</f>
        <v>0.03</v>
      </c>
      <c r="BD3" t="s">
        <v>21</v>
      </c>
      <c r="BE3" s="1">
        <v>-3.49</v>
      </c>
      <c r="BF3" t="s">
        <v>21</v>
      </c>
      <c r="BG3" s="1">
        <f>jasna!E40</f>
        <v>-0.02</v>
      </c>
      <c r="BH3" t="s">
        <v>21</v>
      </c>
      <c r="BI3" s="1">
        <f>ROUND(jasna!F40*1000,2)</f>
        <v>-9.0399999999999991</v>
      </c>
      <c r="BJ3" t="s">
        <v>21</v>
      </c>
      <c r="BK3" s="1">
        <f>ROUNDUP(jasna!G40*1000,2)</f>
        <v>0.12</v>
      </c>
      <c r="BL3" s="5" t="s">
        <v>22</v>
      </c>
    </row>
    <row r="4" spans="1:64" x14ac:dyDescent="0.25">
      <c r="A4">
        <v>2</v>
      </c>
      <c r="B4" t="s">
        <v>21</v>
      </c>
      <c r="C4" s="1">
        <v>-3.75</v>
      </c>
      <c r="D4" t="s">
        <v>21</v>
      </c>
      <c r="E4" s="1">
        <f>ciemna!C4</f>
        <v>-0.01</v>
      </c>
      <c r="F4" t="s">
        <v>21</v>
      </c>
      <c r="G4" s="2">
        <v>0</v>
      </c>
      <c r="H4" t="s">
        <v>21</v>
      </c>
      <c r="I4">
        <f>ciemna!E4</f>
        <v>0.2</v>
      </c>
      <c r="J4" t="s">
        <v>21</v>
      </c>
      <c r="K4">
        <v>26</v>
      </c>
      <c r="L4" t="s">
        <v>21</v>
      </c>
      <c r="M4" s="1">
        <v>2.25</v>
      </c>
      <c r="N4" t="s">
        <v>21</v>
      </c>
      <c r="O4" s="1">
        <f>ciemna!C28</f>
        <v>0.03</v>
      </c>
      <c r="P4" t="s">
        <v>21</v>
      </c>
      <c r="Q4" s="2">
        <v>0.4</v>
      </c>
      <c r="R4" t="s">
        <v>21</v>
      </c>
      <c r="S4" s="2">
        <f>ciemna!E28</f>
        <v>0.2</v>
      </c>
      <c r="T4" s="5" t="s">
        <v>22</v>
      </c>
      <c r="V4">
        <v>2</v>
      </c>
      <c r="W4" t="s">
        <v>21</v>
      </c>
      <c r="X4" s="1">
        <v>-0.5</v>
      </c>
      <c r="Y4" t="s">
        <v>21</v>
      </c>
      <c r="Z4" s="1">
        <f>'śr. jasna'!C4</f>
        <v>0.01</v>
      </c>
      <c r="AA4" t="s">
        <v>21</v>
      </c>
      <c r="AB4" s="1">
        <v>-3.32</v>
      </c>
      <c r="AC4" t="s">
        <v>21</v>
      </c>
      <c r="AD4" s="1">
        <f>'śr. jasna'!E4</f>
        <v>-0.01</v>
      </c>
      <c r="AE4" t="s">
        <v>21</v>
      </c>
      <c r="AF4" s="6">
        <v>1.66</v>
      </c>
      <c r="AG4" t="s">
        <v>21</v>
      </c>
      <c r="AH4" s="6">
        <f>'śr. jasna'!I4</f>
        <v>3.4000000000000002E-2</v>
      </c>
      <c r="AI4" s="5" t="s">
        <v>22</v>
      </c>
      <c r="AJ4" s="6"/>
      <c r="AK4" s="7">
        <v>2</v>
      </c>
      <c r="AL4" t="s">
        <v>21</v>
      </c>
      <c r="AM4" s="1">
        <v>-0.55000000000000004</v>
      </c>
      <c r="AN4" t="s">
        <v>21</v>
      </c>
      <c r="AO4" s="1">
        <f>jasna!C4</f>
        <v>0.01</v>
      </c>
      <c r="AP4" t="s">
        <v>21</v>
      </c>
      <c r="AQ4" s="1">
        <v>-6.19</v>
      </c>
      <c r="AR4" t="s">
        <v>21</v>
      </c>
      <c r="AS4" s="1">
        <f>jasna!E4</f>
        <v>-0.04</v>
      </c>
      <c r="AT4" t="s">
        <v>21</v>
      </c>
      <c r="AU4" s="6">
        <f>ROUND(jasna!F4*1000,3)</f>
        <v>3.4049999999999998</v>
      </c>
      <c r="AV4" t="s">
        <v>21</v>
      </c>
      <c r="AW4" s="6">
        <f>ROUNDUP(jasna!G4*1000,3)</f>
        <v>6.6000000000000003E-2</v>
      </c>
      <c r="AX4" s="5" t="s">
        <v>22</v>
      </c>
      <c r="AY4">
        <v>39</v>
      </c>
      <c r="AZ4" t="s">
        <v>21</v>
      </c>
      <c r="BA4" s="1">
        <v>2.59</v>
      </c>
      <c r="BB4" t="s">
        <v>21</v>
      </c>
      <c r="BC4" s="1">
        <f>jasna!C41</f>
        <v>0.03</v>
      </c>
      <c r="BD4" t="s">
        <v>21</v>
      </c>
      <c r="BE4" s="1">
        <v>-3.41</v>
      </c>
      <c r="BF4" t="s">
        <v>21</v>
      </c>
      <c r="BG4" s="1">
        <f>jasna!E41</f>
        <v>-0.02</v>
      </c>
      <c r="BH4" t="s">
        <v>21</v>
      </c>
      <c r="BI4" s="1">
        <f>ROUND(jasna!F41*1000,2)</f>
        <v>-8.83</v>
      </c>
      <c r="BJ4" t="s">
        <v>21</v>
      </c>
      <c r="BK4" s="1">
        <f>ROUNDUP(jasna!G41*1000,2)</f>
        <v>0.12</v>
      </c>
      <c r="BL4" s="5" t="s">
        <v>22</v>
      </c>
    </row>
    <row r="5" spans="1:64" x14ac:dyDescent="0.25">
      <c r="A5">
        <v>3</v>
      </c>
      <c r="B5" t="s">
        <v>21</v>
      </c>
      <c r="C5" s="1">
        <v>-3.5</v>
      </c>
      <c r="D5" t="s">
        <v>21</v>
      </c>
      <c r="E5" s="1">
        <f>ciemna!C5</f>
        <v>-0.01</v>
      </c>
      <c r="F5" t="s">
        <v>21</v>
      </c>
      <c r="G5" s="2">
        <v>0</v>
      </c>
      <c r="H5" t="s">
        <v>21</v>
      </c>
      <c r="I5">
        <f>ciemna!E5</f>
        <v>0.2</v>
      </c>
      <c r="J5" t="s">
        <v>21</v>
      </c>
      <c r="K5">
        <v>27</v>
      </c>
      <c r="L5" t="s">
        <v>21</v>
      </c>
      <c r="M5" s="1">
        <v>2.5</v>
      </c>
      <c r="N5" t="s">
        <v>21</v>
      </c>
      <c r="O5" s="1">
        <f>ciemna!C29</f>
        <v>0.03</v>
      </c>
      <c r="P5" t="s">
        <v>21</v>
      </c>
      <c r="Q5" s="2">
        <v>1</v>
      </c>
      <c r="R5" t="s">
        <v>21</v>
      </c>
      <c r="S5" s="2">
        <f>ciemna!E29</f>
        <v>0.2</v>
      </c>
      <c r="T5" s="5" t="s">
        <v>22</v>
      </c>
      <c r="V5">
        <v>3</v>
      </c>
      <c r="W5" t="s">
        <v>21</v>
      </c>
      <c r="X5" s="1">
        <v>-0.4</v>
      </c>
      <c r="Y5" t="s">
        <v>21</v>
      </c>
      <c r="Z5" s="1">
        <f>'śr. jasna'!C5</f>
        <v>0.01</v>
      </c>
      <c r="AA5" t="s">
        <v>21</v>
      </c>
      <c r="AB5" s="1">
        <v>-3.32</v>
      </c>
      <c r="AC5" t="s">
        <v>21</v>
      </c>
      <c r="AD5" s="1">
        <f>'śr. jasna'!E5</f>
        <v>-0.01</v>
      </c>
      <c r="AE5" t="s">
        <v>21</v>
      </c>
      <c r="AF5" s="6">
        <v>1.3280000000000001</v>
      </c>
      <c r="AG5" t="s">
        <v>21</v>
      </c>
      <c r="AH5" s="6">
        <f>'śr. jasna'!I5</f>
        <v>3.4000000000000002E-2</v>
      </c>
      <c r="AI5" s="5" t="s">
        <v>22</v>
      </c>
      <c r="AJ5" s="6"/>
      <c r="AK5" s="7">
        <v>3</v>
      </c>
      <c r="AL5" t="s">
        <v>21</v>
      </c>
      <c r="AM5" s="1">
        <v>-0.5</v>
      </c>
      <c r="AN5" t="s">
        <v>21</v>
      </c>
      <c r="AO5" s="1">
        <f>jasna!C5</f>
        <v>0.01</v>
      </c>
      <c r="AP5" t="s">
        <v>21</v>
      </c>
      <c r="AQ5" s="1">
        <v>-6.17</v>
      </c>
      <c r="AR5" t="s">
        <v>21</v>
      </c>
      <c r="AS5" s="1">
        <f>jasna!E5</f>
        <v>-0.04</v>
      </c>
      <c r="AT5" t="s">
        <v>21</v>
      </c>
      <c r="AU5" s="6">
        <f>ROUND(jasna!F5*1000,3)</f>
        <v>3.085</v>
      </c>
      <c r="AV5" t="s">
        <v>21</v>
      </c>
      <c r="AW5" s="6">
        <f>ROUNDUP(jasna!G5*1000,3)</f>
        <v>6.5000000000000002E-2</v>
      </c>
      <c r="AX5" s="5" t="s">
        <v>22</v>
      </c>
      <c r="AY5">
        <v>40</v>
      </c>
      <c r="AZ5" t="s">
        <v>21</v>
      </c>
      <c r="BA5" s="1">
        <v>2.62</v>
      </c>
      <c r="BB5" t="s">
        <v>21</v>
      </c>
      <c r="BC5" s="1">
        <f>jasna!C42</f>
        <v>0.03</v>
      </c>
      <c r="BD5" t="s">
        <v>21</v>
      </c>
      <c r="BE5" s="1">
        <v>-3.28</v>
      </c>
      <c r="BF5" t="s">
        <v>21</v>
      </c>
      <c r="BG5" s="1">
        <f>jasna!E42</f>
        <v>-0.01</v>
      </c>
      <c r="BH5" t="s">
        <v>21</v>
      </c>
      <c r="BI5" s="1">
        <f>ROUND(jasna!F42*1000,2)</f>
        <v>-8.59</v>
      </c>
      <c r="BJ5" t="s">
        <v>21</v>
      </c>
      <c r="BK5" s="1">
        <f>ROUNDUP(jasna!G42*1000,2)</f>
        <v>0.11</v>
      </c>
      <c r="BL5" s="5" t="s">
        <v>22</v>
      </c>
    </row>
    <row r="6" spans="1:64" x14ac:dyDescent="0.25">
      <c r="A6">
        <v>4</v>
      </c>
      <c r="B6" t="s">
        <v>21</v>
      </c>
      <c r="C6" s="1">
        <v>-3.25</v>
      </c>
      <c r="D6" t="s">
        <v>21</v>
      </c>
      <c r="E6" s="1">
        <f>ciemna!C6</f>
        <v>-0.01</v>
      </c>
      <c r="F6" t="s">
        <v>21</v>
      </c>
      <c r="G6" s="2">
        <v>0</v>
      </c>
      <c r="H6" t="s">
        <v>21</v>
      </c>
      <c r="I6">
        <f>ciemna!E6</f>
        <v>0.2</v>
      </c>
      <c r="J6" t="s">
        <v>21</v>
      </c>
      <c r="K6">
        <v>28</v>
      </c>
      <c r="L6" t="s">
        <v>21</v>
      </c>
      <c r="M6" s="1">
        <v>2.77</v>
      </c>
      <c r="N6" t="s">
        <v>21</v>
      </c>
      <c r="O6" s="1">
        <f>ciemna!C30</f>
        <v>0.03</v>
      </c>
      <c r="P6" t="s">
        <v>21</v>
      </c>
      <c r="Q6" s="2">
        <v>2</v>
      </c>
      <c r="R6" t="s">
        <v>21</v>
      </c>
      <c r="S6" s="2">
        <f>ciemna!E30</f>
        <v>0.2</v>
      </c>
      <c r="T6" s="5" t="s">
        <v>22</v>
      </c>
      <c r="V6">
        <v>4</v>
      </c>
      <c r="W6" t="s">
        <v>21</v>
      </c>
      <c r="X6" s="1">
        <v>-0.3</v>
      </c>
      <c r="Y6" t="s">
        <v>21</v>
      </c>
      <c r="Z6" s="1">
        <f>'śr. jasna'!C6</f>
        <v>0.01</v>
      </c>
      <c r="AA6" t="s">
        <v>21</v>
      </c>
      <c r="AB6" s="1">
        <v>-3.31</v>
      </c>
      <c r="AC6" t="s">
        <v>21</v>
      </c>
      <c r="AD6" s="1">
        <f>'śr. jasna'!E6</f>
        <v>-0.01</v>
      </c>
      <c r="AE6" t="s">
        <v>21</v>
      </c>
      <c r="AF6" s="6">
        <v>0.99299999999999999</v>
      </c>
      <c r="AG6" t="s">
        <v>21</v>
      </c>
      <c r="AH6" s="6">
        <f>'śr. jasna'!I6</f>
        <v>3.4000000000000002E-2</v>
      </c>
      <c r="AI6" s="5" t="s">
        <v>22</v>
      </c>
      <c r="AJ6" s="6"/>
      <c r="AK6" s="7">
        <v>4</v>
      </c>
      <c r="AL6" t="s">
        <v>21</v>
      </c>
      <c r="AM6" s="1">
        <v>-0.45</v>
      </c>
      <c r="AN6" t="s">
        <v>21</v>
      </c>
      <c r="AO6" s="1">
        <f>jasna!C6</f>
        <v>0.01</v>
      </c>
      <c r="AP6" t="s">
        <v>21</v>
      </c>
      <c r="AQ6" s="1">
        <v>-6.16</v>
      </c>
      <c r="AR6" t="s">
        <v>21</v>
      </c>
      <c r="AS6" s="1">
        <f>jasna!E6</f>
        <v>-0.04</v>
      </c>
      <c r="AT6" t="s">
        <v>21</v>
      </c>
      <c r="AU6" s="6">
        <f>ROUND(jasna!F6*1000,3)</f>
        <v>2.7719999999999998</v>
      </c>
      <c r="AV6" t="s">
        <v>21</v>
      </c>
      <c r="AW6" s="6">
        <f>ROUNDUP(jasna!G6*1000,3)</f>
        <v>6.5000000000000002E-2</v>
      </c>
      <c r="AX6" s="5" t="s">
        <v>22</v>
      </c>
      <c r="AY6">
        <v>41</v>
      </c>
      <c r="AZ6" t="s">
        <v>21</v>
      </c>
      <c r="BA6" s="1">
        <v>2.64</v>
      </c>
      <c r="BB6" t="s">
        <v>21</v>
      </c>
      <c r="BC6" s="1">
        <f>jasna!C43</f>
        <v>0.03</v>
      </c>
      <c r="BD6" t="s">
        <v>21</v>
      </c>
      <c r="BE6" s="1">
        <v>-3.19</v>
      </c>
      <c r="BF6" t="s">
        <v>21</v>
      </c>
      <c r="BG6" s="1">
        <f>jasna!E43</f>
        <v>-0.01</v>
      </c>
      <c r="BH6" t="s">
        <v>21</v>
      </c>
      <c r="BI6" s="1">
        <f>ROUND(jasna!F43*1000,2)</f>
        <v>-8.42</v>
      </c>
      <c r="BJ6" t="s">
        <v>21</v>
      </c>
      <c r="BK6" s="1">
        <f>ROUNDUP(jasna!G43*1000,2)</f>
        <v>9.9999999999999992E-2</v>
      </c>
      <c r="BL6" s="5" t="s">
        <v>22</v>
      </c>
    </row>
    <row r="7" spans="1:64" x14ac:dyDescent="0.25">
      <c r="A7">
        <v>5</v>
      </c>
      <c r="B7" t="s">
        <v>21</v>
      </c>
      <c r="C7" s="1">
        <v>-3</v>
      </c>
      <c r="D7" t="s">
        <v>21</v>
      </c>
      <c r="E7" s="1">
        <f>ciemna!C7</f>
        <v>-0.01</v>
      </c>
      <c r="F7" t="s">
        <v>21</v>
      </c>
      <c r="G7" s="2">
        <v>0</v>
      </c>
      <c r="H7" t="s">
        <v>21</v>
      </c>
      <c r="I7">
        <f>ciemna!E7</f>
        <v>0.2</v>
      </c>
      <c r="J7" t="s">
        <v>21</v>
      </c>
      <c r="K7">
        <v>29</v>
      </c>
      <c r="L7" t="s">
        <v>21</v>
      </c>
      <c r="M7" s="1">
        <v>2.97</v>
      </c>
      <c r="N7" t="s">
        <v>21</v>
      </c>
      <c r="O7" s="1">
        <f>ciemna!C31</f>
        <v>0.03</v>
      </c>
      <c r="P7" t="s">
        <v>21</v>
      </c>
      <c r="Q7" s="2">
        <v>3</v>
      </c>
      <c r="R7" t="s">
        <v>21</v>
      </c>
      <c r="S7" s="2">
        <f>ciemna!E31</f>
        <v>0.2</v>
      </c>
      <c r="T7" s="5" t="s">
        <v>22</v>
      </c>
      <c r="V7">
        <v>5</v>
      </c>
      <c r="W7" t="s">
        <v>21</v>
      </c>
      <c r="X7" s="1">
        <v>-0.2</v>
      </c>
      <c r="Y7" t="s">
        <v>21</v>
      </c>
      <c r="Z7" s="1">
        <f>'śr. jasna'!C7</f>
        <v>0.02</v>
      </c>
      <c r="AA7" t="s">
        <v>21</v>
      </c>
      <c r="AB7" s="1">
        <v>-3.3</v>
      </c>
      <c r="AC7" t="s">
        <v>21</v>
      </c>
      <c r="AD7" s="1">
        <f>'śr. jasna'!E7</f>
        <v>-0.01</v>
      </c>
      <c r="AE7" t="s">
        <v>21</v>
      </c>
      <c r="AF7" s="6">
        <v>0.66</v>
      </c>
      <c r="AG7" t="s">
        <v>21</v>
      </c>
      <c r="AH7" s="6">
        <f>'śr. jasna'!I7</f>
        <v>6.7000000000000004E-2</v>
      </c>
      <c r="AI7" s="5" t="s">
        <v>22</v>
      </c>
      <c r="AJ7" s="6"/>
      <c r="AK7" s="7">
        <v>5</v>
      </c>
      <c r="AL7" t="s">
        <v>21</v>
      </c>
      <c r="AM7" s="1">
        <v>-0.4</v>
      </c>
      <c r="AN7" t="s">
        <v>21</v>
      </c>
      <c r="AO7" s="1">
        <f>jasna!C7</f>
        <v>0.01</v>
      </c>
      <c r="AP7" t="s">
        <v>21</v>
      </c>
      <c r="AQ7" s="1">
        <v>-6.14</v>
      </c>
      <c r="AR7" t="s">
        <v>21</v>
      </c>
      <c r="AS7" s="1">
        <f>jasna!E7</f>
        <v>-0.04</v>
      </c>
      <c r="AT7" t="s">
        <v>21</v>
      </c>
      <c r="AU7" s="6">
        <f>ROUND(jasna!F7*1000,3)</f>
        <v>2.456</v>
      </c>
      <c r="AV7" t="s">
        <v>21</v>
      </c>
      <c r="AW7" s="6">
        <f>ROUNDUP(jasna!G7*1000,3)</f>
        <v>6.4000000000000001E-2</v>
      </c>
      <c r="AX7" s="5" t="s">
        <v>22</v>
      </c>
      <c r="AY7">
        <v>42</v>
      </c>
      <c r="AZ7" t="s">
        <v>21</v>
      </c>
      <c r="BA7" s="1">
        <v>2.64</v>
      </c>
      <c r="BB7" t="s">
        <v>21</v>
      </c>
      <c r="BC7" s="1">
        <f>jasna!C44</f>
        <v>0.03</v>
      </c>
      <c r="BD7" t="s">
        <v>21</v>
      </c>
      <c r="BE7" s="1">
        <v>-3.1</v>
      </c>
      <c r="BF7" t="s">
        <v>21</v>
      </c>
      <c r="BG7" s="1">
        <f>jasna!E44</f>
        <v>-0.01</v>
      </c>
      <c r="BH7" t="s">
        <v>21</v>
      </c>
      <c r="BI7" s="6">
        <f>ROUND(jasna!F44*1000,3)</f>
        <v>-8.1839999999999993</v>
      </c>
      <c r="BJ7" t="s">
        <v>21</v>
      </c>
      <c r="BK7" s="6">
        <f>ROUNDUP(jasna!G44*1000,3)</f>
        <v>9.7000000000000003E-2</v>
      </c>
      <c r="BL7" s="5" t="s">
        <v>22</v>
      </c>
    </row>
    <row r="8" spans="1:64" x14ac:dyDescent="0.25">
      <c r="A8">
        <v>6</v>
      </c>
      <c r="B8" t="s">
        <v>21</v>
      </c>
      <c r="C8" s="1">
        <v>-2.75</v>
      </c>
      <c r="D8" t="s">
        <v>21</v>
      </c>
      <c r="E8" s="1">
        <f>ciemna!C8</f>
        <v>-0.01</v>
      </c>
      <c r="F8" t="s">
        <v>21</v>
      </c>
      <c r="G8" s="2">
        <v>0</v>
      </c>
      <c r="H8" t="s">
        <v>21</v>
      </c>
      <c r="I8">
        <f>ciemna!E8</f>
        <v>0.2</v>
      </c>
      <c r="J8" t="s">
        <v>21</v>
      </c>
      <c r="K8">
        <v>30</v>
      </c>
      <c r="L8" t="s">
        <v>21</v>
      </c>
      <c r="M8" s="1">
        <v>3.12</v>
      </c>
      <c r="N8" t="s">
        <v>21</v>
      </c>
      <c r="O8" s="1">
        <f>ciemna!C32</f>
        <v>0.03</v>
      </c>
      <c r="P8" t="s">
        <v>21</v>
      </c>
      <c r="Q8" s="2">
        <v>4</v>
      </c>
      <c r="R8" t="s">
        <v>21</v>
      </c>
      <c r="S8" s="2">
        <f>ciemna!E32</f>
        <v>0.30000000000000004</v>
      </c>
      <c r="T8" s="5" t="s">
        <v>22</v>
      </c>
      <c r="V8">
        <v>6</v>
      </c>
      <c r="W8" t="s">
        <v>21</v>
      </c>
      <c r="X8" s="1">
        <v>-0.1</v>
      </c>
      <c r="Y8" t="s">
        <v>21</v>
      </c>
      <c r="Z8" s="1">
        <f>'śr. jasna'!C8</f>
        <v>0.02</v>
      </c>
      <c r="AA8" t="s">
        <v>21</v>
      </c>
      <c r="AB8" s="1">
        <v>-3.27</v>
      </c>
      <c r="AC8" t="s">
        <v>21</v>
      </c>
      <c r="AD8" s="1">
        <f>'śr. jasna'!E8</f>
        <v>-0.01</v>
      </c>
      <c r="AE8" t="s">
        <v>21</v>
      </c>
      <c r="AF8" s="6">
        <v>0.32700000000000001</v>
      </c>
      <c r="AG8" t="s">
        <v>21</v>
      </c>
      <c r="AH8" s="6">
        <f>'śr. jasna'!I8</f>
        <v>6.6000000000000003E-2</v>
      </c>
      <c r="AI8" s="5" t="s">
        <v>22</v>
      </c>
      <c r="AJ8" s="6"/>
      <c r="AK8" s="7">
        <v>6</v>
      </c>
      <c r="AL8" t="s">
        <v>21</v>
      </c>
      <c r="AM8" s="1">
        <v>-0.35</v>
      </c>
      <c r="AN8" t="s">
        <v>21</v>
      </c>
      <c r="AO8" s="1">
        <f>jasna!C8</f>
        <v>0.01</v>
      </c>
      <c r="AP8" t="s">
        <v>21</v>
      </c>
      <c r="AQ8" s="1">
        <v>-6.14</v>
      </c>
      <c r="AR8" t="s">
        <v>21</v>
      </c>
      <c r="AS8" s="1">
        <f>jasna!E8</f>
        <v>-0.04</v>
      </c>
      <c r="AT8" t="s">
        <v>21</v>
      </c>
      <c r="AU8" s="6">
        <f>ROUND(jasna!F8*1000,3)</f>
        <v>2.149</v>
      </c>
      <c r="AV8" t="s">
        <v>21</v>
      </c>
      <c r="AW8" s="6">
        <f>ROUNDUP(jasna!G8*1000,3)</f>
        <v>6.3E-2</v>
      </c>
      <c r="AX8" s="5" t="s">
        <v>22</v>
      </c>
      <c r="AY8">
        <v>43</v>
      </c>
      <c r="AZ8" t="s">
        <v>21</v>
      </c>
      <c r="BA8" s="1">
        <v>2.66</v>
      </c>
      <c r="BB8" t="s">
        <v>21</v>
      </c>
      <c r="BC8" s="1">
        <f>jasna!C45</f>
        <v>0.03</v>
      </c>
      <c r="BD8" t="s">
        <v>21</v>
      </c>
      <c r="BE8" s="1">
        <v>-2.99</v>
      </c>
      <c r="BF8" t="s">
        <v>21</v>
      </c>
      <c r="BG8" s="1">
        <f>jasna!E45</f>
        <v>-0.01</v>
      </c>
      <c r="BH8" t="s">
        <v>21</v>
      </c>
      <c r="BI8" s="6">
        <f>ROUND(jasna!F45*1000,3)</f>
        <v>-7.9530000000000003</v>
      </c>
      <c r="BJ8" t="s">
        <v>21</v>
      </c>
      <c r="BK8" s="6">
        <f>ROUNDUP(jasna!G45*1000,3)</f>
        <v>9.4E-2</v>
      </c>
      <c r="BL8" s="5" t="s">
        <v>22</v>
      </c>
    </row>
    <row r="9" spans="1:64" x14ac:dyDescent="0.25">
      <c r="A9">
        <v>7</v>
      </c>
      <c r="B9" t="s">
        <v>21</v>
      </c>
      <c r="C9" s="1">
        <v>-2.5</v>
      </c>
      <c r="D9" t="s">
        <v>21</v>
      </c>
      <c r="E9" s="1">
        <f>ciemna!C9</f>
        <v>-0.01</v>
      </c>
      <c r="F9" t="s">
        <v>21</v>
      </c>
      <c r="G9" s="2">
        <v>0</v>
      </c>
      <c r="H9" t="s">
        <v>21</v>
      </c>
      <c r="I9">
        <f>ciemna!E9</f>
        <v>0.2</v>
      </c>
      <c r="J9" t="s">
        <v>21</v>
      </c>
      <c r="K9">
        <v>31</v>
      </c>
      <c r="L9" t="s">
        <v>21</v>
      </c>
      <c r="M9" s="1">
        <v>3.24</v>
      </c>
      <c r="N9" t="s">
        <v>21</v>
      </c>
      <c r="O9" s="1">
        <f>ciemna!C33</f>
        <v>0.03</v>
      </c>
      <c r="P9" t="s">
        <v>21</v>
      </c>
      <c r="Q9" s="2">
        <v>5</v>
      </c>
      <c r="R9" t="s">
        <v>21</v>
      </c>
      <c r="S9" s="2">
        <f>ciemna!E33</f>
        <v>0.30000000000000004</v>
      </c>
      <c r="T9" s="5" t="s">
        <v>22</v>
      </c>
      <c r="V9">
        <v>7</v>
      </c>
      <c r="W9" t="s">
        <v>21</v>
      </c>
      <c r="X9" s="1">
        <v>0</v>
      </c>
      <c r="Y9" t="s">
        <v>21</v>
      </c>
      <c r="Z9" s="1">
        <f>'śr. jasna'!C9</f>
        <v>0.02</v>
      </c>
      <c r="AA9" t="s">
        <v>21</v>
      </c>
      <c r="AB9" s="1">
        <v>-3.24</v>
      </c>
      <c r="AC9" t="s">
        <v>21</v>
      </c>
      <c r="AD9" s="1">
        <f>'śr. jasna'!E9</f>
        <v>-0.01</v>
      </c>
      <c r="AE9" t="s">
        <v>21</v>
      </c>
      <c r="AF9" s="6">
        <v>0</v>
      </c>
      <c r="AG9" t="s">
        <v>21</v>
      </c>
      <c r="AH9" s="6">
        <f>'śr. jasna'!I9</f>
        <v>6.5000000000000002E-2</v>
      </c>
      <c r="AI9" s="5" t="s">
        <v>22</v>
      </c>
      <c r="AJ9" s="6"/>
      <c r="AK9" s="7">
        <v>7</v>
      </c>
      <c r="AL9" t="s">
        <v>21</v>
      </c>
      <c r="AM9" s="1">
        <v>-0.3</v>
      </c>
      <c r="AN9" t="s">
        <v>21</v>
      </c>
      <c r="AO9" s="1">
        <f>jasna!C9</f>
        <v>0.01</v>
      </c>
      <c r="AP9" t="s">
        <v>21</v>
      </c>
      <c r="AQ9" s="1">
        <v>-6.14</v>
      </c>
      <c r="AR9" t="s">
        <v>21</v>
      </c>
      <c r="AS9" s="1">
        <f>jasna!E9</f>
        <v>-0.04</v>
      </c>
      <c r="AT9" t="s">
        <v>21</v>
      </c>
      <c r="AU9" s="6">
        <f>ROUND(jasna!F9*1000,3)</f>
        <v>1.8420000000000001</v>
      </c>
      <c r="AV9" t="s">
        <v>21</v>
      </c>
      <c r="AW9" s="6">
        <f>ROUNDUP(jasna!G9*1000,3)</f>
        <v>6.3E-2</v>
      </c>
      <c r="AX9" s="5" t="s">
        <v>22</v>
      </c>
      <c r="AY9">
        <v>44</v>
      </c>
      <c r="AZ9" t="s">
        <v>21</v>
      </c>
      <c r="BA9" s="1">
        <v>2.67</v>
      </c>
      <c r="BB9" t="s">
        <v>21</v>
      </c>
      <c r="BC9" s="1">
        <f>jasna!C46</f>
        <v>0.03</v>
      </c>
      <c r="BD9" t="s">
        <v>21</v>
      </c>
      <c r="BE9" s="1">
        <v>-2.9</v>
      </c>
      <c r="BF9" t="s">
        <v>21</v>
      </c>
      <c r="BG9" s="1">
        <f>jasna!E46</f>
        <v>-0.01</v>
      </c>
      <c r="BH9" t="s">
        <v>21</v>
      </c>
      <c r="BI9" s="6">
        <f>ROUND(jasna!F46*1000,3)</f>
        <v>-7.7430000000000003</v>
      </c>
      <c r="BJ9" t="s">
        <v>21</v>
      </c>
      <c r="BK9" s="6">
        <f>ROUNDUP(jasna!G46*1000,3)</f>
        <v>9.1999999999999998E-2</v>
      </c>
      <c r="BL9" s="5" t="s">
        <v>22</v>
      </c>
    </row>
    <row r="10" spans="1:64" x14ac:dyDescent="0.25">
      <c r="A10">
        <v>8</v>
      </c>
      <c r="B10" t="s">
        <v>21</v>
      </c>
      <c r="C10" s="1">
        <v>-2.25</v>
      </c>
      <c r="D10" t="s">
        <v>21</v>
      </c>
      <c r="E10" s="1">
        <f>ciemna!C10</f>
        <v>-0.01</v>
      </c>
      <c r="F10" t="s">
        <v>21</v>
      </c>
      <c r="G10" s="2">
        <v>0</v>
      </c>
      <c r="H10" t="s">
        <v>21</v>
      </c>
      <c r="I10">
        <f>ciemna!E10</f>
        <v>0.2</v>
      </c>
      <c r="J10" t="s">
        <v>21</v>
      </c>
      <c r="K10">
        <v>32</v>
      </c>
      <c r="L10" t="s">
        <v>21</v>
      </c>
      <c r="M10" s="1">
        <v>3.32</v>
      </c>
      <c r="N10" t="s">
        <v>21</v>
      </c>
      <c r="O10" s="1">
        <f>ciemna!C34</f>
        <v>0.03</v>
      </c>
      <c r="P10" t="s">
        <v>21</v>
      </c>
      <c r="Q10" s="2">
        <v>6</v>
      </c>
      <c r="R10" t="s">
        <v>21</v>
      </c>
      <c r="S10" s="2">
        <f>ciemna!E34</f>
        <v>0.30000000000000004</v>
      </c>
      <c r="T10" s="5" t="s">
        <v>22</v>
      </c>
      <c r="V10">
        <v>8</v>
      </c>
      <c r="W10" t="s">
        <v>21</v>
      </c>
      <c r="X10" s="1">
        <v>1.62</v>
      </c>
      <c r="Y10" t="s">
        <v>21</v>
      </c>
      <c r="Z10" s="1">
        <f>'śr. jasna'!C10</f>
        <v>0.02</v>
      </c>
      <c r="AA10" t="s">
        <v>21</v>
      </c>
      <c r="AB10" s="1">
        <v>-3.1</v>
      </c>
      <c r="AC10" t="s">
        <v>21</v>
      </c>
      <c r="AD10" s="1">
        <f>'śr. jasna'!E10</f>
        <v>-0.01</v>
      </c>
      <c r="AE10" t="s">
        <v>21</v>
      </c>
      <c r="AF10" s="6">
        <v>-5.0220000000000002</v>
      </c>
      <c r="AG10" t="s">
        <v>21</v>
      </c>
      <c r="AH10" s="6">
        <f>'śr. jasna'!I10</f>
        <v>6.5000000000000002E-2</v>
      </c>
      <c r="AI10" s="5" t="s">
        <v>22</v>
      </c>
      <c r="AJ10" s="6"/>
      <c r="AK10" s="7">
        <v>8</v>
      </c>
      <c r="AL10" t="s">
        <v>21</v>
      </c>
      <c r="AM10" s="1">
        <v>-0.25</v>
      </c>
      <c r="AN10" t="s">
        <v>21</v>
      </c>
      <c r="AO10" s="1">
        <f>jasna!C10</f>
        <v>0.02</v>
      </c>
      <c r="AP10" t="s">
        <v>21</v>
      </c>
      <c r="AQ10" s="1">
        <v>-6.13</v>
      </c>
      <c r="AR10" t="s">
        <v>21</v>
      </c>
      <c r="AS10" s="1">
        <f>jasna!E10</f>
        <v>-0.04</v>
      </c>
      <c r="AT10" t="s">
        <v>21</v>
      </c>
      <c r="AU10" s="1">
        <f>ROUND(jasna!F10*1000,2)</f>
        <v>1.53</v>
      </c>
      <c r="AV10" t="s">
        <v>21</v>
      </c>
      <c r="AW10" s="1">
        <f>ROUNDUP(jasna!G10*1000,2)</f>
        <v>0.13</v>
      </c>
      <c r="AX10" s="5" t="s">
        <v>22</v>
      </c>
      <c r="AY10">
        <v>45</v>
      </c>
      <c r="AZ10" t="s">
        <v>21</v>
      </c>
      <c r="BA10" s="1">
        <v>2.68</v>
      </c>
      <c r="BB10" t="s">
        <v>21</v>
      </c>
      <c r="BC10" s="1">
        <f>jasna!C47</f>
        <v>0.03</v>
      </c>
      <c r="BD10" t="s">
        <v>21</v>
      </c>
      <c r="BE10" s="1">
        <v>-2.8</v>
      </c>
      <c r="BF10" t="s">
        <v>21</v>
      </c>
      <c r="BG10" s="1">
        <f>jasna!E47</f>
        <v>-0.01</v>
      </c>
      <c r="BH10" t="s">
        <v>21</v>
      </c>
      <c r="BI10" s="6">
        <f>ROUND(jasna!F47*1000,3)</f>
        <v>-7.5039999999999996</v>
      </c>
      <c r="BJ10" t="s">
        <v>21</v>
      </c>
      <c r="BK10" s="6">
        <f>ROUNDUP(jasna!G47*1000,3)</f>
        <v>8.8999999999999996E-2</v>
      </c>
      <c r="BL10" s="5" t="s">
        <v>22</v>
      </c>
    </row>
    <row r="11" spans="1:64" x14ac:dyDescent="0.25">
      <c r="A11">
        <v>9</v>
      </c>
      <c r="B11" t="s">
        <v>21</v>
      </c>
      <c r="C11" s="1">
        <v>-2</v>
      </c>
      <c r="D11" t="s">
        <v>21</v>
      </c>
      <c r="E11" s="1">
        <f>ciemna!C11</f>
        <v>0.01</v>
      </c>
      <c r="F11" t="s">
        <v>21</v>
      </c>
      <c r="G11" s="2">
        <v>0</v>
      </c>
      <c r="H11" t="s">
        <v>21</v>
      </c>
      <c r="I11">
        <f>ciemna!E11</f>
        <v>0.2</v>
      </c>
      <c r="J11" t="s">
        <v>21</v>
      </c>
      <c r="K11">
        <v>33</v>
      </c>
      <c r="L11" t="s">
        <v>21</v>
      </c>
      <c r="M11" s="1">
        <v>3.37</v>
      </c>
      <c r="N11" t="s">
        <v>21</v>
      </c>
      <c r="O11" s="1">
        <f>ciemna!C35</f>
        <v>0.03</v>
      </c>
      <c r="P11" t="s">
        <v>21</v>
      </c>
      <c r="Q11" s="2">
        <v>7</v>
      </c>
      <c r="R11" t="s">
        <v>21</v>
      </c>
      <c r="S11" s="2">
        <f>ciemna!E35</f>
        <v>0.30000000000000004</v>
      </c>
      <c r="T11" s="5" t="s">
        <v>22</v>
      </c>
      <c r="V11">
        <v>9</v>
      </c>
      <c r="W11" t="s">
        <v>21</v>
      </c>
      <c r="X11" s="1">
        <v>1.93</v>
      </c>
      <c r="Y11" t="s">
        <v>21</v>
      </c>
      <c r="Z11" s="1">
        <f>'śr. jasna'!C11</f>
        <v>0.03</v>
      </c>
      <c r="AA11" t="s">
        <v>21</v>
      </c>
      <c r="AB11" s="1">
        <v>-2.9</v>
      </c>
      <c r="AC11" t="s">
        <v>21</v>
      </c>
      <c r="AD11" s="1">
        <f>'śr. jasna'!E11</f>
        <v>-0.01</v>
      </c>
      <c r="AE11" t="s">
        <v>21</v>
      </c>
      <c r="AF11" s="6">
        <v>-5.5970000000000004</v>
      </c>
      <c r="AG11" t="s">
        <v>21</v>
      </c>
      <c r="AH11" s="6">
        <f>'śr. jasna'!I11</f>
        <v>0.09</v>
      </c>
      <c r="AI11" s="5" t="s">
        <v>22</v>
      </c>
      <c r="AJ11" s="6"/>
      <c r="AK11" s="7">
        <v>9</v>
      </c>
      <c r="AL11" t="s">
        <v>21</v>
      </c>
      <c r="AM11" s="1">
        <v>-0.2</v>
      </c>
      <c r="AN11" t="s">
        <v>21</v>
      </c>
      <c r="AO11" s="1">
        <f>jasna!C11</f>
        <v>0.02</v>
      </c>
      <c r="AP11" t="s">
        <v>21</v>
      </c>
      <c r="AQ11" s="1">
        <v>-6.1</v>
      </c>
      <c r="AR11" t="s">
        <v>21</v>
      </c>
      <c r="AS11" s="1">
        <f>jasna!E11</f>
        <v>-0.04</v>
      </c>
      <c r="AT11" t="s">
        <v>21</v>
      </c>
      <c r="AU11" s="1">
        <f>ROUND(jasna!F11*1000,2)</f>
        <v>1.22</v>
      </c>
      <c r="AV11" t="s">
        <v>21</v>
      </c>
      <c r="AW11" s="1">
        <f>ROUNDUP(jasna!G11*1000,2)</f>
        <v>0.13</v>
      </c>
      <c r="AX11" s="5" t="s">
        <v>22</v>
      </c>
      <c r="AY11">
        <v>46</v>
      </c>
      <c r="AZ11" t="s">
        <v>21</v>
      </c>
      <c r="BA11" s="1">
        <v>2.69</v>
      </c>
      <c r="BB11" t="s">
        <v>21</v>
      </c>
      <c r="BC11" s="1">
        <f>jasna!C48</f>
        <v>0.03</v>
      </c>
      <c r="BD11" t="s">
        <v>21</v>
      </c>
      <c r="BE11" s="1">
        <v>-2.7</v>
      </c>
      <c r="BF11" t="s">
        <v>21</v>
      </c>
      <c r="BG11" s="1">
        <f>jasna!E48</f>
        <v>-0.01</v>
      </c>
      <c r="BH11" t="s">
        <v>21</v>
      </c>
      <c r="BI11" s="6">
        <f>ROUND(jasna!F48*1000,3)</f>
        <v>-7.2629999999999999</v>
      </c>
      <c r="BJ11" t="s">
        <v>21</v>
      </c>
      <c r="BK11" s="6">
        <f>ROUNDUP(jasna!G48*1000,3)</f>
        <v>8.6000000000000007E-2</v>
      </c>
      <c r="BL11" s="5" t="s">
        <v>22</v>
      </c>
    </row>
    <row r="12" spans="1:64" x14ac:dyDescent="0.25">
      <c r="A12">
        <v>10</v>
      </c>
      <c r="B12" t="s">
        <v>21</v>
      </c>
      <c r="C12" s="1">
        <v>-1.75</v>
      </c>
      <c r="D12" t="s">
        <v>21</v>
      </c>
      <c r="E12" s="1">
        <f>ciemna!C12</f>
        <v>0.01</v>
      </c>
      <c r="F12" t="s">
        <v>21</v>
      </c>
      <c r="G12" s="2">
        <v>0</v>
      </c>
      <c r="H12" t="s">
        <v>21</v>
      </c>
      <c r="I12">
        <f>ciemna!E12</f>
        <v>0.2</v>
      </c>
      <c r="J12" t="s">
        <v>21</v>
      </c>
      <c r="K12">
        <v>34</v>
      </c>
      <c r="L12" t="s">
        <v>21</v>
      </c>
      <c r="M12" s="1">
        <v>3.42</v>
      </c>
      <c r="N12" t="s">
        <v>21</v>
      </c>
      <c r="O12" s="1">
        <f>ciemna!C36</f>
        <v>0.03</v>
      </c>
      <c r="P12" t="s">
        <v>21</v>
      </c>
      <c r="Q12" s="2">
        <v>8</v>
      </c>
      <c r="R12" t="s">
        <v>21</v>
      </c>
      <c r="S12" s="2">
        <f>ciemna!E36</f>
        <v>0.30000000000000004</v>
      </c>
      <c r="T12" s="5" t="s">
        <v>22</v>
      </c>
      <c r="V12">
        <v>10</v>
      </c>
      <c r="W12" t="s">
        <v>21</v>
      </c>
      <c r="X12" s="1">
        <v>2.04</v>
      </c>
      <c r="Y12" t="s">
        <v>21</v>
      </c>
      <c r="Z12" s="1">
        <f>'śr. jasna'!C12</f>
        <v>0.03</v>
      </c>
      <c r="AA12" t="s">
        <v>21</v>
      </c>
      <c r="AB12" s="1">
        <v>-2.74</v>
      </c>
      <c r="AC12" t="s">
        <v>21</v>
      </c>
      <c r="AD12" s="1">
        <f>'śr. jasna'!E12</f>
        <v>-0.01</v>
      </c>
      <c r="AE12" t="s">
        <v>21</v>
      </c>
      <c r="AF12" s="6">
        <v>-5.59</v>
      </c>
      <c r="AG12" t="s">
        <v>21</v>
      </c>
      <c r="AH12" s="6">
        <f>'śr. jasna'!I12</f>
        <v>8.5000000000000006E-2</v>
      </c>
      <c r="AI12" s="5" t="s">
        <v>22</v>
      </c>
      <c r="AJ12" s="6"/>
      <c r="AK12" s="7">
        <v>10</v>
      </c>
      <c r="AL12" t="s">
        <v>21</v>
      </c>
      <c r="AM12" s="1">
        <v>-0.15</v>
      </c>
      <c r="AN12" t="s">
        <v>21</v>
      </c>
      <c r="AO12" s="1">
        <f>jasna!C12</f>
        <v>0.02</v>
      </c>
      <c r="AP12" t="s">
        <v>21</v>
      </c>
      <c r="AQ12" s="1">
        <v>-6.07</v>
      </c>
      <c r="AR12" t="s">
        <v>21</v>
      </c>
      <c r="AS12" s="1">
        <f>jasna!E12</f>
        <v>-0.04</v>
      </c>
      <c r="AT12" t="s">
        <v>21</v>
      </c>
      <c r="AU12" s="1">
        <f>ROUND(jasna!F12*1000,2)</f>
        <v>0.91</v>
      </c>
      <c r="AV12" t="s">
        <v>21</v>
      </c>
      <c r="AW12" s="1">
        <f>ROUNDUP(jasna!G12*1000,2)</f>
        <v>0.13</v>
      </c>
      <c r="AX12" s="5" t="s">
        <v>22</v>
      </c>
      <c r="AY12">
        <v>47</v>
      </c>
      <c r="AZ12" t="s">
        <v>21</v>
      </c>
      <c r="BA12" s="1">
        <v>2.7</v>
      </c>
      <c r="BB12" t="s">
        <v>21</v>
      </c>
      <c r="BC12" s="1">
        <f>jasna!C49</f>
        <v>0.03</v>
      </c>
      <c r="BD12" t="s">
        <v>21</v>
      </c>
      <c r="BE12" s="1">
        <v>-2.61</v>
      </c>
      <c r="BF12" t="s">
        <v>21</v>
      </c>
      <c r="BG12" s="1">
        <f>jasna!E49</f>
        <v>-0.01</v>
      </c>
      <c r="BH12" t="s">
        <v>21</v>
      </c>
      <c r="BI12" s="6">
        <f>ROUND(jasna!F49*1000,3)</f>
        <v>-7.0469999999999997</v>
      </c>
      <c r="BJ12" t="s">
        <v>21</v>
      </c>
      <c r="BK12" s="6">
        <f>ROUNDUP(jasna!G49*1000,3)</f>
        <v>8.3000000000000004E-2</v>
      </c>
      <c r="BL12" s="5" t="s">
        <v>22</v>
      </c>
    </row>
    <row r="13" spans="1:64" x14ac:dyDescent="0.25">
      <c r="A13">
        <v>11</v>
      </c>
      <c r="B13" t="s">
        <v>21</v>
      </c>
      <c r="C13" s="1">
        <v>-1.5</v>
      </c>
      <c r="D13" t="s">
        <v>21</v>
      </c>
      <c r="E13" s="1">
        <f>ciemna!C13</f>
        <v>0.01</v>
      </c>
      <c r="F13" t="s">
        <v>21</v>
      </c>
      <c r="G13" s="2">
        <v>0</v>
      </c>
      <c r="H13" t="s">
        <v>21</v>
      </c>
      <c r="I13">
        <f>ciemna!E13</f>
        <v>0.2</v>
      </c>
      <c r="J13" t="s">
        <v>21</v>
      </c>
      <c r="K13">
        <v>35</v>
      </c>
      <c r="L13" t="s">
        <v>21</v>
      </c>
      <c r="M13" s="1">
        <v>3.46</v>
      </c>
      <c r="N13" t="s">
        <v>21</v>
      </c>
      <c r="O13" s="1">
        <f>ciemna!C37</f>
        <v>0.03</v>
      </c>
      <c r="P13" t="s">
        <v>21</v>
      </c>
      <c r="Q13" s="2">
        <v>9</v>
      </c>
      <c r="R13" t="s">
        <v>21</v>
      </c>
      <c r="S13" s="2">
        <f>ciemna!E37</f>
        <v>0.30000000000000004</v>
      </c>
      <c r="T13" s="5" t="s">
        <v>22</v>
      </c>
      <c r="V13">
        <v>11</v>
      </c>
      <c r="W13" t="s">
        <v>21</v>
      </c>
      <c r="X13" s="1">
        <v>2.17</v>
      </c>
      <c r="Y13" t="s">
        <v>21</v>
      </c>
      <c r="Z13" s="1">
        <f>'śr. jasna'!C13</f>
        <v>0.03</v>
      </c>
      <c r="AA13" t="s">
        <v>21</v>
      </c>
      <c r="AB13" s="1">
        <v>-2.48</v>
      </c>
      <c r="AC13" t="s">
        <v>21</v>
      </c>
      <c r="AD13" s="1">
        <f>'śr. jasna'!E13</f>
        <v>-0.01</v>
      </c>
      <c r="AE13" t="s">
        <v>21</v>
      </c>
      <c r="AF13" s="6">
        <v>-5.3819999999999997</v>
      </c>
      <c r="AG13" t="s">
        <v>21</v>
      </c>
      <c r="AH13" s="6">
        <f>'śr. jasna'!I13</f>
        <v>7.8E-2</v>
      </c>
      <c r="AI13" s="5" t="s">
        <v>22</v>
      </c>
      <c r="AJ13" s="6"/>
      <c r="AK13" s="7">
        <v>11</v>
      </c>
      <c r="AL13" t="s">
        <v>21</v>
      </c>
      <c r="AM13" s="1">
        <v>-0.1</v>
      </c>
      <c r="AN13" t="s">
        <v>21</v>
      </c>
      <c r="AO13" s="1">
        <f>jasna!C13</f>
        <v>0.02</v>
      </c>
      <c r="AP13" t="s">
        <v>21</v>
      </c>
      <c r="AQ13" s="1">
        <v>-6.08</v>
      </c>
      <c r="AR13" t="s">
        <v>21</v>
      </c>
      <c r="AS13" s="1">
        <f>jasna!E13</f>
        <v>-0.04</v>
      </c>
      <c r="AT13" t="s">
        <v>21</v>
      </c>
      <c r="AU13" s="1">
        <f>ROUND(jasna!F13*1000,2)</f>
        <v>0.61</v>
      </c>
      <c r="AV13" t="s">
        <v>21</v>
      </c>
      <c r="AW13" s="1">
        <f>ROUNDUP(jasna!G13*1000,2)</f>
        <v>0.13</v>
      </c>
      <c r="AX13" s="5" t="s">
        <v>22</v>
      </c>
      <c r="AY13">
        <v>48</v>
      </c>
      <c r="AZ13" t="s">
        <v>21</v>
      </c>
      <c r="BA13" s="1">
        <v>2.72</v>
      </c>
      <c r="BB13" t="s">
        <v>21</v>
      </c>
      <c r="BC13" s="1">
        <f>jasna!C50</f>
        <v>0.03</v>
      </c>
      <c r="BD13" t="s">
        <v>21</v>
      </c>
      <c r="BE13" s="1">
        <v>-2.5</v>
      </c>
      <c r="BF13" t="s">
        <v>21</v>
      </c>
      <c r="BG13" s="1">
        <f>jasna!E50</f>
        <v>-0.01</v>
      </c>
      <c r="BH13" t="s">
        <v>21</v>
      </c>
      <c r="BI13" s="6">
        <f>ROUND(jasna!F50*1000,3)</f>
        <v>-6.8</v>
      </c>
      <c r="BJ13" t="s">
        <v>21</v>
      </c>
      <c r="BK13" s="6">
        <f>ROUNDUP(jasna!G50*1000,3)</f>
        <v>0.08</v>
      </c>
      <c r="BL13" s="5" t="s">
        <v>22</v>
      </c>
    </row>
    <row r="14" spans="1:64" x14ac:dyDescent="0.25">
      <c r="A14">
        <v>12</v>
      </c>
      <c r="B14" t="s">
        <v>21</v>
      </c>
      <c r="C14" s="1">
        <v>-1.25</v>
      </c>
      <c r="D14" t="s">
        <v>21</v>
      </c>
      <c r="E14" s="1">
        <f>ciemna!C14</f>
        <v>0.01</v>
      </c>
      <c r="F14" t="s">
        <v>21</v>
      </c>
      <c r="G14" s="2">
        <v>0</v>
      </c>
      <c r="H14" t="s">
        <v>21</v>
      </c>
      <c r="I14">
        <f>ciemna!E14</f>
        <v>0.2</v>
      </c>
      <c r="J14" t="s">
        <v>21</v>
      </c>
      <c r="K14">
        <v>36</v>
      </c>
      <c r="L14" t="s">
        <v>21</v>
      </c>
      <c r="M14" s="1">
        <v>3.49</v>
      </c>
      <c r="N14" t="s">
        <v>21</v>
      </c>
      <c r="O14" s="1">
        <f>ciemna!C38</f>
        <v>0.03</v>
      </c>
      <c r="P14" t="s">
        <v>21</v>
      </c>
      <c r="Q14" s="2">
        <v>10</v>
      </c>
      <c r="R14" t="s">
        <v>21</v>
      </c>
      <c r="S14" s="2">
        <f>ciemna!E38</f>
        <v>0.30000000000000004</v>
      </c>
      <c r="T14" s="5" t="s">
        <v>22</v>
      </c>
      <c r="V14">
        <v>12</v>
      </c>
      <c r="W14" t="s">
        <v>21</v>
      </c>
      <c r="X14" s="1">
        <v>2.25</v>
      </c>
      <c r="Y14" t="s">
        <v>21</v>
      </c>
      <c r="Z14" s="1">
        <f>'śr. jasna'!C14</f>
        <v>0.03</v>
      </c>
      <c r="AA14" t="s">
        <v>21</v>
      </c>
      <c r="AB14" s="1">
        <v>-2.2599999999999998</v>
      </c>
      <c r="AC14" t="s">
        <v>21</v>
      </c>
      <c r="AD14" s="1">
        <f>'śr. jasna'!E14</f>
        <v>-0.01</v>
      </c>
      <c r="AE14" t="s">
        <v>21</v>
      </c>
      <c r="AF14" s="6">
        <v>-5.085</v>
      </c>
      <c r="AG14" t="s">
        <v>21</v>
      </c>
      <c r="AH14" s="6">
        <f>'śr. jasna'!I14</f>
        <v>7.1999999999999995E-2</v>
      </c>
      <c r="AI14" s="5" t="s">
        <v>22</v>
      </c>
      <c r="AJ14" s="6"/>
      <c r="AK14" s="7">
        <v>12</v>
      </c>
      <c r="AL14" t="s">
        <v>21</v>
      </c>
      <c r="AM14" s="1">
        <v>-0.05</v>
      </c>
      <c r="AN14" t="s">
        <v>21</v>
      </c>
      <c r="AO14" s="1">
        <f>jasna!C14</f>
        <v>0.02</v>
      </c>
      <c r="AP14" t="s">
        <v>21</v>
      </c>
      <c r="AQ14" s="1">
        <v>-6.05</v>
      </c>
      <c r="AR14" t="s">
        <v>21</v>
      </c>
      <c r="AS14" s="1">
        <f>jasna!E14</f>
        <v>-0.04</v>
      </c>
      <c r="AT14" t="s">
        <v>21</v>
      </c>
      <c r="AU14" s="1">
        <f>ROUND(jasna!F14*1000,2)</f>
        <v>0.3</v>
      </c>
      <c r="AV14" t="s">
        <v>21</v>
      </c>
      <c r="AW14" s="1">
        <f>ROUNDUP(jasna!G14*1000,2)</f>
        <v>0.13</v>
      </c>
      <c r="AX14" s="5" t="s">
        <v>22</v>
      </c>
      <c r="AY14">
        <v>49</v>
      </c>
      <c r="AZ14" t="s">
        <v>21</v>
      </c>
      <c r="BA14" s="1">
        <v>2.73</v>
      </c>
      <c r="BB14" t="s">
        <v>21</v>
      </c>
      <c r="BC14" s="1">
        <f>jasna!C51</f>
        <v>0.03</v>
      </c>
      <c r="BD14" t="s">
        <v>21</v>
      </c>
      <c r="BE14" s="1">
        <v>-2.4</v>
      </c>
      <c r="BF14" t="s">
        <v>21</v>
      </c>
      <c r="BG14" s="1">
        <f>jasna!E51</f>
        <v>-0.01</v>
      </c>
      <c r="BH14" t="s">
        <v>21</v>
      </c>
      <c r="BI14" s="6">
        <f>ROUND(jasna!F51*1000,3)</f>
        <v>-6.5519999999999996</v>
      </c>
      <c r="BJ14" t="s">
        <v>21</v>
      </c>
      <c r="BK14" s="6">
        <f>ROUNDUP(jasna!G51*1000,3)</f>
        <v>7.8E-2</v>
      </c>
      <c r="BL14" s="5" t="s">
        <v>22</v>
      </c>
    </row>
    <row r="15" spans="1:64" x14ac:dyDescent="0.25">
      <c r="A15">
        <v>13</v>
      </c>
      <c r="B15" t="s">
        <v>21</v>
      </c>
      <c r="C15" s="1">
        <v>-1</v>
      </c>
      <c r="D15" t="s">
        <v>21</v>
      </c>
      <c r="E15" s="1">
        <f>ciemna!C15</f>
        <v>0.01</v>
      </c>
      <c r="F15" t="s">
        <v>21</v>
      </c>
      <c r="G15" s="2">
        <v>0</v>
      </c>
      <c r="H15" t="s">
        <v>21</v>
      </c>
      <c r="I15">
        <f>ciemna!E15</f>
        <v>0.2</v>
      </c>
      <c r="J15" t="s">
        <v>21</v>
      </c>
      <c r="K15">
        <v>37</v>
      </c>
      <c r="L15" t="s">
        <v>21</v>
      </c>
      <c r="M15" s="1">
        <v>3.62</v>
      </c>
      <c r="N15" t="s">
        <v>21</v>
      </c>
      <c r="O15" s="1">
        <f>ciemna!C39</f>
        <v>0.04</v>
      </c>
      <c r="P15" t="s">
        <v>21</v>
      </c>
      <c r="Q15" s="2">
        <v>15</v>
      </c>
      <c r="R15" t="s">
        <v>21</v>
      </c>
      <c r="S15" s="2">
        <f>ciemna!E39</f>
        <v>0.30000000000000004</v>
      </c>
      <c r="T15" s="5" t="s">
        <v>22</v>
      </c>
      <c r="V15">
        <v>13</v>
      </c>
      <c r="W15" t="s">
        <v>21</v>
      </c>
      <c r="X15" s="1">
        <v>2.33</v>
      </c>
      <c r="Y15" t="s">
        <v>21</v>
      </c>
      <c r="Z15" s="1">
        <f>'śr. jasna'!C15</f>
        <v>0.03</v>
      </c>
      <c r="AA15" t="s">
        <v>21</v>
      </c>
      <c r="AB15" s="1">
        <v>-2.02</v>
      </c>
      <c r="AC15" t="s">
        <v>21</v>
      </c>
      <c r="AD15" s="1">
        <f>'śr. jasna'!E15</f>
        <v>0.01</v>
      </c>
      <c r="AE15" t="s">
        <v>21</v>
      </c>
      <c r="AF15" s="6">
        <v>-4.7069999999999999</v>
      </c>
      <c r="AG15" t="s">
        <v>21</v>
      </c>
      <c r="AH15" s="6">
        <f>'śr. jasna'!I15</f>
        <v>6.5000000000000002E-2</v>
      </c>
      <c r="AI15" s="5" t="s">
        <v>22</v>
      </c>
      <c r="AJ15" s="6"/>
      <c r="AK15" s="7">
        <v>13</v>
      </c>
      <c r="AL15" t="s">
        <v>21</v>
      </c>
      <c r="AM15" s="1">
        <v>0</v>
      </c>
      <c r="AN15" t="s">
        <v>21</v>
      </c>
      <c r="AO15" s="1">
        <f>jasna!C15</f>
        <v>0.02</v>
      </c>
      <c r="AP15" t="s">
        <v>21</v>
      </c>
      <c r="AQ15" s="1">
        <v>-6</v>
      </c>
      <c r="AR15" t="s">
        <v>21</v>
      </c>
      <c r="AS15" s="1">
        <f>jasna!E15</f>
        <v>-0.04</v>
      </c>
      <c r="AT15" t="s">
        <v>21</v>
      </c>
      <c r="AU15" s="1">
        <f>ROUND(jasna!F15*1000,2)</f>
        <v>0</v>
      </c>
      <c r="AV15" t="s">
        <v>21</v>
      </c>
      <c r="AW15" s="1">
        <f>ROUNDUP(jasna!G15*1000,2)</f>
        <v>0.12</v>
      </c>
      <c r="AX15" s="5" t="s">
        <v>22</v>
      </c>
      <c r="AY15">
        <v>50</v>
      </c>
      <c r="AZ15" t="s">
        <v>21</v>
      </c>
      <c r="BA15" s="1">
        <v>2.74</v>
      </c>
      <c r="BB15" t="s">
        <v>21</v>
      </c>
      <c r="BC15" s="1">
        <f>jasna!C52</f>
        <v>0.03</v>
      </c>
      <c r="BD15" t="s">
        <v>21</v>
      </c>
      <c r="BE15" s="1">
        <v>-2.3199999999999998</v>
      </c>
      <c r="BF15" t="s">
        <v>21</v>
      </c>
      <c r="BG15" s="1">
        <f>jasna!E52</f>
        <v>-0.01</v>
      </c>
      <c r="BH15" t="s">
        <v>21</v>
      </c>
      <c r="BI15" s="6">
        <f>ROUND(jasna!F52*1000,3)</f>
        <v>-6.3570000000000002</v>
      </c>
      <c r="BJ15" t="s">
        <v>21</v>
      </c>
      <c r="BK15" s="6">
        <f>ROUNDUP(jasna!G52*1000,3)</f>
        <v>7.4999999999999997E-2</v>
      </c>
      <c r="BL15" s="5" t="s">
        <v>22</v>
      </c>
    </row>
    <row r="16" spans="1:64" x14ac:dyDescent="0.25">
      <c r="A16">
        <v>14</v>
      </c>
      <c r="B16" t="s">
        <v>21</v>
      </c>
      <c r="C16" s="1">
        <v>-0.75</v>
      </c>
      <c r="D16" t="s">
        <v>21</v>
      </c>
      <c r="E16" s="1">
        <f>ciemna!C16</f>
        <v>0.01</v>
      </c>
      <c r="F16" t="s">
        <v>21</v>
      </c>
      <c r="G16" s="2">
        <v>0</v>
      </c>
      <c r="H16" t="s">
        <v>21</v>
      </c>
      <c r="I16">
        <f>ciemna!E16</f>
        <v>0.2</v>
      </c>
      <c r="J16" t="s">
        <v>21</v>
      </c>
      <c r="K16">
        <v>38</v>
      </c>
      <c r="L16" t="s">
        <v>21</v>
      </c>
      <c r="M16" s="1">
        <v>3.71</v>
      </c>
      <c r="N16" t="s">
        <v>21</v>
      </c>
      <c r="O16" s="1">
        <f>ciemna!C40</f>
        <v>0.04</v>
      </c>
      <c r="P16" t="s">
        <v>21</v>
      </c>
      <c r="Q16" s="2">
        <v>20</v>
      </c>
      <c r="R16" t="s">
        <v>21</v>
      </c>
      <c r="S16" s="2">
        <f>ciemna!E40</f>
        <v>0.4</v>
      </c>
      <c r="T16" s="5" t="s">
        <v>22</v>
      </c>
      <c r="V16">
        <v>14</v>
      </c>
      <c r="W16" t="s">
        <v>21</v>
      </c>
      <c r="X16" s="1">
        <v>2.4</v>
      </c>
      <c r="Y16" t="s">
        <v>21</v>
      </c>
      <c r="Z16" s="1">
        <f>'śr. jasna'!C16</f>
        <v>0.03</v>
      </c>
      <c r="AA16" t="s">
        <v>21</v>
      </c>
      <c r="AB16" s="1">
        <v>-1.77</v>
      </c>
      <c r="AC16" t="s">
        <v>21</v>
      </c>
      <c r="AD16" s="1">
        <f>'śr. jasna'!E16</f>
        <v>0.01</v>
      </c>
      <c r="AE16" t="s">
        <v>21</v>
      </c>
      <c r="AF16" s="6">
        <v>-4.2480000000000002</v>
      </c>
      <c r="AG16" t="s">
        <v>21</v>
      </c>
      <c r="AH16" s="6">
        <f>'śr. jasna'!I16</f>
        <v>5.9000000000000004E-2</v>
      </c>
      <c r="AI16" s="5" t="s">
        <v>22</v>
      </c>
      <c r="AJ16" s="6"/>
      <c r="AK16" s="7">
        <v>14</v>
      </c>
      <c r="AL16" t="s">
        <v>21</v>
      </c>
      <c r="AM16" s="1">
        <v>1.17</v>
      </c>
      <c r="AN16" t="s">
        <v>21</v>
      </c>
      <c r="AO16" s="1">
        <f>jasna!C16</f>
        <v>0.02</v>
      </c>
      <c r="AP16" t="s">
        <v>21</v>
      </c>
      <c r="AQ16" s="1">
        <v>-5.9</v>
      </c>
      <c r="AR16" t="s">
        <v>21</v>
      </c>
      <c r="AS16" s="1">
        <f>jasna!E16</f>
        <v>-0.04</v>
      </c>
      <c r="AT16" t="s">
        <v>21</v>
      </c>
      <c r="AU16" s="1">
        <f>ROUND(jasna!F16*1000,2)</f>
        <v>-6.9</v>
      </c>
      <c r="AV16" t="s">
        <v>21</v>
      </c>
      <c r="AW16" s="1">
        <f>ROUNDUP(jasna!G16*1000,2)</f>
        <v>0.13</v>
      </c>
      <c r="AX16" s="5" t="s">
        <v>22</v>
      </c>
      <c r="AY16">
        <v>51</v>
      </c>
      <c r="AZ16" t="s">
        <v>21</v>
      </c>
      <c r="BA16" s="1">
        <v>2.75</v>
      </c>
      <c r="BB16" t="s">
        <v>21</v>
      </c>
      <c r="BC16" s="1">
        <f>jasna!C53</f>
        <v>0.03</v>
      </c>
      <c r="BD16" t="s">
        <v>21</v>
      </c>
      <c r="BE16" s="1">
        <v>-2.2000000000000002</v>
      </c>
      <c r="BF16" t="s">
        <v>21</v>
      </c>
      <c r="BG16" s="1">
        <f>jasna!E53</f>
        <v>-0.01</v>
      </c>
      <c r="BH16" t="s">
        <v>21</v>
      </c>
      <c r="BI16" s="6">
        <f>ROUND(jasna!F53*1000,3)</f>
        <v>-6.05</v>
      </c>
      <c r="BJ16" t="s">
        <v>21</v>
      </c>
      <c r="BK16" s="6">
        <f>ROUNDUP(jasna!G53*1000,3)</f>
        <v>7.1999999999999995E-2</v>
      </c>
      <c r="BL16" s="5" t="s">
        <v>22</v>
      </c>
    </row>
    <row r="17" spans="1:64" x14ac:dyDescent="0.25">
      <c r="A17">
        <v>15</v>
      </c>
      <c r="B17" t="s">
        <v>21</v>
      </c>
      <c r="C17" s="1">
        <v>-0.5</v>
      </c>
      <c r="D17" t="s">
        <v>21</v>
      </c>
      <c r="E17" s="1">
        <f>ciemna!C17</f>
        <v>0.01</v>
      </c>
      <c r="F17" t="s">
        <v>21</v>
      </c>
      <c r="G17" s="2">
        <v>0</v>
      </c>
      <c r="H17" t="s">
        <v>21</v>
      </c>
      <c r="I17">
        <f>ciemna!E17</f>
        <v>0.2</v>
      </c>
      <c r="J17" t="s">
        <v>21</v>
      </c>
      <c r="K17">
        <v>39</v>
      </c>
      <c r="L17" t="s">
        <v>21</v>
      </c>
      <c r="M17" s="1">
        <v>3.79</v>
      </c>
      <c r="N17" t="s">
        <v>21</v>
      </c>
      <c r="O17" s="1">
        <f>ciemna!C41</f>
        <v>0.04</v>
      </c>
      <c r="P17" t="s">
        <v>21</v>
      </c>
      <c r="Q17" s="2">
        <v>25</v>
      </c>
      <c r="R17" t="s">
        <v>21</v>
      </c>
      <c r="S17" s="2">
        <f>ciemna!E41</f>
        <v>0.4</v>
      </c>
      <c r="T17" s="5" t="s">
        <v>22</v>
      </c>
      <c r="V17">
        <v>15</v>
      </c>
      <c r="W17" t="s">
        <v>21</v>
      </c>
      <c r="X17" s="1">
        <v>2.4500000000000002</v>
      </c>
      <c r="Y17" t="s">
        <v>21</v>
      </c>
      <c r="Z17" s="1">
        <f>'śr. jasna'!C17</f>
        <v>0.03</v>
      </c>
      <c r="AA17" t="s">
        <v>21</v>
      </c>
      <c r="AB17" s="1">
        <v>-1.57</v>
      </c>
      <c r="AC17" t="s">
        <v>21</v>
      </c>
      <c r="AD17" s="1">
        <f>'śr. jasna'!E17</f>
        <v>0.01</v>
      </c>
      <c r="AE17" t="s">
        <v>21</v>
      </c>
      <c r="AF17" s="6">
        <v>-3.847</v>
      </c>
      <c r="AG17" t="s">
        <v>21</v>
      </c>
      <c r="AH17" s="6">
        <f>'śr. jasna'!I17</f>
        <v>5.3999999999999999E-2</v>
      </c>
      <c r="AI17" s="5" t="s">
        <v>22</v>
      </c>
      <c r="AJ17" s="6"/>
      <c r="AK17" s="7">
        <v>15</v>
      </c>
      <c r="AL17" t="s">
        <v>21</v>
      </c>
      <c r="AM17" s="1">
        <v>1.67</v>
      </c>
      <c r="AN17" t="s">
        <v>21</v>
      </c>
      <c r="AO17" s="1">
        <f>jasna!C17</f>
        <v>0.03</v>
      </c>
      <c r="AP17" t="s">
        <v>21</v>
      </c>
      <c r="AQ17" s="1">
        <v>-5.82</v>
      </c>
      <c r="AR17" t="s">
        <v>21</v>
      </c>
      <c r="AS17" s="1">
        <f>jasna!E17</f>
        <v>-0.03</v>
      </c>
      <c r="AT17" t="s">
        <v>21</v>
      </c>
      <c r="AU17" s="1">
        <f>ROUND(jasna!F17*1000,2)</f>
        <v>-9.7200000000000006</v>
      </c>
      <c r="AV17" t="s">
        <v>21</v>
      </c>
      <c r="AW17" s="1">
        <f>ROUNDUP(jasna!G17*1000,2)</f>
        <v>0.19</v>
      </c>
      <c r="AX17" s="5" t="s">
        <v>22</v>
      </c>
      <c r="AY17">
        <v>52</v>
      </c>
      <c r="AZ17" t="s">
        <v>21</v>
      </c>
      <c r="BA17" s="1">
        <v>2.76</v>
      </c>
      <c r="BB17" t="s">
        <v>21</v>
      </c>
      <c r="BC17" s="1">
        <f>jasna!C54</f>
        <v>0.03</v>
      </c>
      <c r="BD17" t="s">
        <v>21</v>
      </c>
      <c r="BE17" s="1">
        <v>-2.09</v>
      </c>
      <c r="BF17" t="s">
        <v>21</v>
      </c>
      <c r="BG17" s="1">
        <f>jasna!E54</f>
        <v>0.01</v>
      </c>
      <c r="BH17" t="s">
        <v>21</v>
      </c>
      <c r="BI17" s="6">
        <f>ROUND(jasna!F54*1000,3)</f>
        <v>-5.7679999999999998</v>
      </c>
      <c r="BJ17" t="s">
        <v>21</v>
      </c>
      <c r="BK17" s="6">
        <f>ROUNDUP(jasna!G54*1000,3)</f>
        <v>6.9000000000000006E-2</v>
      </c>
      <c r="BL17" s="5" t="s">
        <v>22</v>
      </c>
    </row>
    <row r="18" spans="1:64" x14ac:dyDescent="0.25">
      <c r="A18">
        <v>16</v>
      </c>
      <c r="B18" t="s">
        <v>21</v>
      </c>
      <c r="C18" s="1">
        <v>-0.25</v>
      </c>
      <c r="D18" t="s">
        <v>21</v>
      </c>
      <c r="E18" s="1">
        <f>ciemna!C18</f>
        <v>0.02</v>
      </c>
      <c r="F18" t="s">
        <v>21</v>
      </c>
      <c r="G18" s="2">
        <v>0</v>
      </c>
      <c r="H18" t="s">
        <v>21</v>
      </c>
      <c r="I18">
        <f>ciemna!E18</f>
        <v>0.2</v>
      </c>
      <c r="J18" t="s">
        <v>21</v>
      </c>
      <c r="K18">
        <v>40</v>
      </c>
      <c r="L18" t="s">
        <v>21</v>
      </c>
      <c r="M18" s="1">
        <v>3.86</v>
      </c>
      <c r="N18" t="s">
        <v>21</v>
      </c>
      <c r="O18" s="1">
        <f>ciemna!C42</f>
        <v>0.04</v>
      </c>
      <c r="P18" t="s">
        <v>21</v>
      </c>
      <c r="Q18" s="2">
        <v>30</v>
      </c>
      <c r="R18" t="s">
        <v>21</v>
      </c>
      <c r="S18" s="2">
        <f>ciemna!E42</f>
        <v>0.5</v>
      </c>
      <c r="T18" s="5" t="s">
        <v>22</v>
      </c>
      <c r="V18">
        <v>16</v>
      </c>
      <c r="W18" t="s">
        <v>21</v>
      </c>
      <c r="X18" s="1">
        <v>2.5099999999999998</v>
      </c>
      <c r="Y18" t="s">
        <v>21</v>
      </c>
      <c r="Z18" s="1">
        <f>'śr. jasna'!C18</f>
        <v>0.03</v>
      </c>
      <c r="AA18" t="s">
        <v>21</v>
      </c>
      <c r="AB18" s="1">
        <v>-1.31</v>
      </c>
      <c r="AC18" t="s">
        <v>21</v>
      </c>
      <c r="AD18" s="1">
        <f>'śr. jasna'!E18</f>
        <v>0.01</v>
      </c>
      <c r="AE18" t="s">
        <v>21</v>
      </c>
      <c r="AF18" s="6">
        <v>-3.2879999999999998</v>
      </c>
      <c r="AG18" t="s">
        <v>21</v>
      </c>
      <c r="AH18" s="6">
        <f>'śr. jasna'!I18</f>
        <v>4.7E-2</v>
      </c>
      <c r="AI18" s="5" t="s">
        <v>22</v>
      </c>
      <c r="AJ18" s="6"/>
      <c r="AK18" s="7">
        <v>16</v>
      </c>
      <c r="AL18" t="s">
        <v>21</v>
      </c>
      <c r="AM18" s="1">
        <v>1.82</v>
      </c>
      <c r="AN18" t="s">
        <v>21</v>
      </c>
      <c r="AO18" s="1">
        <f>jasna!C18</f>
        <v>0.03</v>
      </c>
      <c r="AP18" t="s">
        <v>21</v>
      </c>
      <c r="AQ18" s="1">
        <v>-5.7</v>
      </c>
      <c r="AR18" t="s">
        <v>21</v>
      </c>
      <c r="AS18" s="1">
        <f>jasna!E18</f>
        <v>-0.03</v>
      </c>
      <c r="AT18" t="s">
        <v>21</v>
      </c>
      <c r="AU18" s="1">
        <f>ROUND(jasna!F18*1000,2)</f>
        <v>-10.37</v>
      </c>
      <c r="AV18" t="s">
        <v>21</v>
      </c>
      <c r="AW18" s="1">
        <f>ROUNDUP(jasna!G18*1000,2)</f>
        <v>0.18000000000000002</v>
      </c>
      <c r="AX18" s="5" t="s">
        <v>22</v>
      </c>
      <c r="AY18">
        <v>53</v>
      </c>
      <c r="AZ18" t="s">
        <v>21</v>
      </c>
      <c r="BA18" s="1">
        <v>2.77</v>
      </c>
      <c r="BB18" t="s">
        <v>21</v>
      </c>
      <c r="BC18" s="1">
        <f>jasna!C55</f>
        <v>0.03</v>
      </c>
      <c r="BD18" t="s">
        <v>21</v>
      </c>
      <c r="BE18" s="1">
        <v>-1.99</v>
      </c>
      <c r="BF18" t="s">
        <v>21</v>
      </c>
      <c r="BG18" s="1">
        <f>jasna!E55</f>
        <v>0.01</v>
      </c>
      <c r="BH18" t="s">
        <v>21</v>
      </c>
      <c r="BI18" s="6">
        <f>ROUND(jasna!F55*1000,3)</f>
        <v>-5.5119999999999996</v>
      </c>
      <c r="BJ18" t="s">
        <v>21</v>
      </c>
      <c r="BK18" s="6">
        <f>ROUNDUP(jasna!G55*1000,3)</f>
        <v>6.6000000000000003E-2</v>
      </c>
      <c r="BL18" s="5" t="s">
        <v>22</v>
      </c>
    </row>
    <row r="19" spans="1:64" x14ac:dyDescent="0.25">
      <c r="A19">
        <v>17</v>
      </c>
      <c r="B19" t="s">
        <v>21</v>
      </c>
      <c r="C19" s="1">
        <v>0</v>
      </c>
      <c r="D19" t="s">
        <v>21</v>
      </c>
      <c r="E19" s="1">
        <f>ciemna!C19</f>
        <v>0.02</v>
      </c>
      <c r="F19" t="s">
        <v>21</v>
      </c>
      <c r="G19" s="2">
        <v>0</v>
      </c>
      <c r="H19" t="s">
        <v>21</v>
      </c>
      <c r="I19">
        <f>ciemna!E19</f>
        <v>0.2</v>
      </c>
      <c r="J19" t="s">
        <v>21</v>
      </c>
      <c r="K19">
        <v>41</v>
      </c>
      <c r="L19" t="s">
        <v>21</v>
      </c>
      <c r="M19" s="1">
        <v>3.92</v>
      </c>
      <c r="N19" t="s">
        <v>21</v>
      </c>
      <c r="O19" s="1">
        <f>ciemna!C43</f>
        <v>0.04</v>
      </c>
      <c r="P19" t="s">
        <v>21</v>
      </c>
      <c r="Q19" s="2">
        <v>35</v>
      </c>
      <c r="R19" t="s">
        <v>21</v>
      </c>
      <c r="S19" s="2">
        <f>ciemna!E43</f>
        <v>0.5</v>
      </c>
      <c r="T19" s="5" t="s">
        <v>22</v>
      </c>
      <c r="V19">
        <v>17</v>
      </c>
      <c r="W19" t="s">
        <v>21</v>
      </c>
      <c r="X19" s="1">
        <v>2.5499999999999998</v>
      </c>
      <c r="Y19" t="s">
        <v>21</v>
      </c>
      <c r="Z19" s="1">
        <f>'śr. jasna'!C19</f>
        <v>0.03</v>
      </c>
      <c r="AA19" t="s">
        <v>21</v>
      </c>
      <c r="AB19" s="1">
        <v>-1.1299999999999999</v>
      </c>
      <c r="AC19" t="s">
        <v>21</v>
      </c>
      <c r="AD19" s="1">
        <f>'śr. jasna'!E19</f>
        <v>0.01</v>
      </c>
      <c r="AE19" t="s">
        <v>21</v>
      </c>
      <c r="AF19" s="6">
        <v>-2.8820000000000001</v>
      </c>
      <c r="AG19" t="s">
        <v>21</v>
      </c>
      <c r="AH19" s="6">
        <f>'śr. jasna'!I19</f>
        <v>4.3000000000000003E-2</v>
      </c>
      <c r="AI19" s="5" t="s">
        <v>22</v>
      </c>
      <c r="AJ19" s="6"/>
      <c r="AK19" s="7">
        <v>17</v>
      </c>
      <c r="AL19" t="s">
        <v>21</v>
      </c>
      <c r="AM19" s="1">
        <v>1.9</v>
      </c>
      <c r="AN19" t="s">
        <v>21</v>
      </c>
      <c r="AO19" s="1">
        <f>jasna!C19</f>
        <v>0.03</v>
      </c>
      <c r="AP19" t="s">
        <v>21</v>
      </c>
      <c r="AQ19" s="1">
        <v>-5.6</v>
      </c>
      <c r="AR19" t="s">
        <v>21</v>
      </c>
      <c r="AS19" s="1">
        <f>jasna!E19</f>
        <v>-0.03</v>
      </c>
      <c r="AT19" t="s">
        <v>21</v>
      </c>
      <c r="AU19" s="1">
        <f>ROUND(jasna!F19*1000,2)</f>
        <v>-10.64</v>
      </c>
      <c r="AV19" t="s">
        <v>21</v>
      </c>
      <c r="AW19" s="1">
        <f>ROUNDUP(jasna!G19*1000,2)</f>
        <v>0.18000000000000002</v>
      </c>
      <c r="AX19" s="5" t="s">
        <v>22</v>
      </c>
      <c r="AY19">
        <v>54</v>
      </c>
      <c r="AZ19" t="s">
        <v>21</v>
      </c>
      <c r="BA19" s="1">
        <v>2.78</v>
      </c>
      <c r="BB19" t="s">
        <v>21</v>
      </c>
      <c r="BC19" s="1">
        <f>jasna!C56</f>
        <v>0.03</v>
      </c>
      <c r="BD19" t="s">
        <v>21</v>
      </c>
      <c r="BE19" s="1">
        <v>-1.9</v>
      </c>
      <c r="BF19" t="s">
        <v>21</v>
      </c>
      <c r="BG19" s="1">
        <f>jasna!E56</f>
        <v>0.01</v>
      </c>
      <c r="BH19" t="s">
        <v>21</v>
      </c>
      <c r="BI19" s="6">
        <f>ROUND(jasna!F56*1000,3)</f>
        <v>-5.282</v>
      </c>
      <c r="BJ19" t="s">
        <v>21</v>
      </c>
      <c r="BK19" s="6">
        <f>ROUNDUP(jasna!G56*1000,3)</f>
        <v>6.4000000000000001E-2</v>
      </c>
      <c r="BL19" s="5" t="s">
        <v>22</v>
      </c>
    </row>
    <row r="20" spans="1:64" x14ac:dyDescent="0.25">
      <c r="A20">
        <v>18</v>
      </c>
      <c r="B20" t="s">
        <v>21</v>
      </c>
      <c r="C20" s="1">
        <v>0.25</v>
      </c>
      <c r="D20" t="s">
        <v>21</v>
      </c>
      <c r="E20" s="1">
        <f>ciemna!C20</f>
        <v>0.02</v>
      </c>
      <c r="F20" t="s">
        <v>21</v>
      </c>
      <c r="G20" s="2">
        <v>0</v>
      </c>
      <c r="H20" t="s">
        <v>21</v>
      </c>
      <c r="I20">
        <f>ciemna!E20</f>
        <v>0.2</v>
      </c>
      <c r="J20" t="s">
        <v>21</v>
      </c>
      <c r="K20">
        <v>42</v>
      </c>
      <c r="L20" t="s">
        <v>21</v>
      </c>
      <c r="M20" s="1">
        <v>3.97</v>
      </c>
      <c r="N20" t="s">
        <v>21</v>
      </c>
      <c r="O20" s="1">
        <f>ciemna!C44</f>
        <v>0.04</v>
      </c>
      <c r="P20" t="s">
        <v>21</v>
      </c>
      <c r="Q20" s="2">
        <v>40.1</v>
      </c>
      <c r="R20" t="s">
        <v>21</v>
      </c>
      <c r="S20" s="2">
        <f>ciemna!E44</f>
        <v>0.5</v>
      </c>
      <c r="T20" s="5" t="s">
        <v>22</v>
      </c>
      <c r="V20">
        <v>18</v>
      </c>
      <c r="W20" t="s">
        <v>21</v>
      </c>
      <c r="X20" s="1">
        <v>2.59</v>
      </c>
      <c r="Y20" t="s">
        <v>21</v>
      </c>
      <c r="Z20" s="1">
        <f>'śr. jasna'!C20</f>
        <v>0.03</v>
      </c>
      <c r="AA20" t="s">
        <v>21</v>
      </c>
      <c r="AB20" s="1">
        <v>-0.92</v>
      </c>
      <c r="AC20" t="s">
        <v>21</v>
      </c>
      <c r="AD20" s="1">
        <f>'śr. jasna'!E20</f>
        <v>0.01</v>
      </c>
      <c r="AE20" t="s">
        <v>21</v>
      </c>
      <c r="AF20" s="6">
        <v>-2.383</v>
      </c>
      <c r="AG20" t="s">
        <v>21</v>
      </c>
      <c r="AH20" s="6">
        <f>'śr. jasna'!I20</f>
        <v>3.7999999999999999E-2</v>
      </c>
      <c r="AI20" s="5" t="s">
        <v>22</v>
      </c>
      <c r="AJ20" s="6"/>
      <c r="AK20" s="7">
        <v>18</v>
      </c>
      <c r="AL20" t="s">
        <v>21</v>
      </c>
      <c r="AM20" s="1">
        <v>2.0099999999999998</v>
      </c>
      <c r="AN20" t="s">
        <v>21</v>
      </c>
      <c r="AO20" s="1">
        <f>jasna!C20</f>
        <v>0.03</v>
      </c>
      <c r="AP20" t="s">
        <v>21</v>
      </c>
      <c r="AQ20" s="1">
        <v>-5.51</v>
      </c>
      <c r="AR20" t="s">
        <v>21</v>
      </c>
      <c r="AS20" s="1">
        <f>jasna!E20</f>
        <v>-0.03</v>
      </c>
      <c r="AT20" t="s">
        <v>21</v>
      </c>
      <c r="AU20" s="1">
        <f>ROUND(jasna!F20*1000,2)</f>
        <v>-11.08</v>
      </c>
      <c r="AV20" t="s">
        <v>21</v>
      </c>
      <c r="AW20" s="1">
        <f>ROUNDUP(jasna!G20*1000,2)</f>
        <v>0.18000000000000002</v>
      </c>
      <c r="AX20" s="5" t="s">
        <v>22</v>
      </c>
      <c r="AY20">
        <v>55</v>
      </c>
      <c r="AZ20" t="s">
        <v>21</v>
      </c>
      <c r="BA20" s="1">
        <v>2.79</v>
      </c>
      <c r="BB20" t="s">
        <v>21</v>
      </c>
      <c r="BC20" s="1">
        <f>jasna!C57</f>
        <v>0.03</v>
      </c>
      <c r="BD20" t="s">
        <v>21</v>
      </c>
      <c r="BE20" s="1">
        <v>-1.8</v>
      </c>
      <c r="BF20" t="s">
        <v>21</v>
      </c>
      <c r="BG20" s="1">
        <f>jasna!E57</f>
        <v>0.01</v>
      </c>
      <c r="BH20" t="s">
        <v>21</v>
      </c>
      <c r="BI20" s="6">
        <f>ROUND(jasna!F57*1000,3)</f>
        <v>-5.0220000000000002</v>
      </c>
      <c r="BJ20" t="s">
        <v>21</v>
      </c>
      <c r="BK20" s="6">
        <f>ROUNDUP(jasna!G57*1000,3)</f>
        <v>6.0999999999999999E-2</v>
      </c>
      <c r="BL20" s="5" t="s">
        <v>22</v>
      </c>
    </row>
    <row r="21" spans="1:64" x14ac:dyDescent="0.25">
      <c r="A21">
        <v>19</v>
      </c>
      <c r="B21" t="s">
        <v>21</v>
      </c>
      <c r="C21" s="1">
        <v>0.5</v>
      </c>
      <c r="D21" t="s">
        <v>21</v>
      </c>
      <c r="E21" s="1">
        <f>ciemna!C21</f>
        <v>0.02</v>
      </c>
      <c r="F21" t="s">
        <v>21</v>
      </c>
      <c r="G21" s="2">
        <v>0</v>
      </c>
      <c r="H21" t="s">
        <v>21</v>
      </c>
      <c r="I21">
        <f>ciemna!E21</f>
        <v>0.2</v>
      </c>
      <c r="J21" t="s">
        <v>21</v>
      </c>
      <c r="K21">
        <v>43</v>
      </c>
      <c r="L21" t="s">
        <v>21</v>
      </c>
      <c r="M21" s="1">
        <v>4.0199999999999996</v>
      </c>
      <c r="N21" t="s">
        <v>21</v>
      </c>
      <c r="O21" s="1">
        <f>ciemna!C45</f>
        <v>0.04</v>
      </c>
      <c r="P21" t="s">
        <v>21</v>
      </c>
      <c r="Q21" s="2">
        <v>45.1</v>
      </c>
      <c r="R21" t="s">
        <v>21</v>
      </c>
      <c r="S21" s="2">
        <f>ciemna!E45</f>
        <v>0.6</v>
      </c>
      <c r="T21" s="5" t="s">
        <v>22</v>
      </c>
      <c r="V21">
        <v>19</v>
      </c>
      <c r="W21" t="s">
        <v>21</v>
      </c>
      <c r="X21" s="1">
        <v>2.64</v>
      </c>
      <c r="Y21" t="s">
        <v>21</v>
      </c>
      <c r="Z21" s="1">
        <f>'śr. jasna'!C21</f>
        <v>0.03</v>
      </c>
      <c r="AA21" t="s">
        <v>21</v>
      </c>
      <c r="AB21" s="1">
        <v>-0.7</v>
      </c>
      <c r="AC21" t="s">
        <v>21</v>
      </c>
      <c r="AD21" s="1">
        <f>'śr. jasna'!E21</f>
        <v>0.02</v>
      </c>
      <c r="AE21" t="s">
        <v>21</v>
      </c>
      <c r="AF21" s="6">
        <v>-1.8480000000000001</v>
      </c>
      <c r="AG21" t="s">
        <v>21</v>
      </c>
      <c r="AH21" s="6">
        <f>'śr. jasna'!I21</f>
        <v>5.7000000000000002E-2</v>
      </c>
      <c r="AI21" s="5" t="s">
        <v>22</v>
      </c>
      <c r="AJ21" s="6"/>
      <c r="AK21" s="7">
        <v>19</v>
      </c>
      <c r="AL21" t="s">
        <v>21</v>
      </c>
      <c r="AM21" s="1">
        <v>2.0699999999999998</v>
      </c>
      <c r="AN21" t="s">
        <v>21</v>
      </c>
      <c r="AO21" s="1">
        <f>jasna!C21</f>
        <v>0.03</v>
      </c>
      <c r="AP21" t="s">
        <v>21</v>
      </c>
      <c r="AQ21" s="1">
        <v>-5.4</v>
      </c>
      <c r="AR21" t="s">
        <v>21</v>
      </c>
      <c r="AS21" s="1">
        <f>jasna!E21</f>
        <v>-0.03</v>
      </c>
      <c r="AT21" t="s">
        <v>21</v>
      </c>
      <c r="AU21" s="1">
        <f>ROUND(jasna!F21*1000,2)</f>
        <v>-11.18</v>
      </c>
      <c r="AV21" t="s">
        <v>21</v>
      </c>
      <c r="AW21" s="1">
        <f>ROUNDUP(jasna!G21*1000,2)</f>
        <v>0.18000000000000002</v>
      </c>
      <c r="AX21" s="5" t="s">
        <v>22</v>
      </c>
      <c r="AY21">
        <v>56</v>
      </c>
      <c r="AZ21" t="s">
        <v>21</v>
      </c>
      <c r="BA21" s="1">
        <v>2.8</v>
      </c>
      <c r="BB21" t="s">
        <v>21</v>
      </c>
      <c r="BC21" s="1">
        <f>jasna!C58</f>
        <v>0.03</v>
      </c>
      <c r="BD21" t="s">
        <v>21</v>
      </c>
      <c r="BE21" s="1">
        <v>-1.7</v>
      </c>
      <c r="BF21" t="s">
        <v>21</v>
      </c>
      <c r="BG21" s="1">
        <f>jasna!E58</f>
        <v>0.01</v>
      </c>
      <c r="BH21" t="s">
        <v>21</v>
      </c>
      <c r="BI21" s="6">
        <f>ROUND(jasna!F58*1000,3)</f>
        <v>-4.76</v>
      </c>
      <c r="BJ21" t="s">
        <v>21</v>
      </c>
      <c r="BK21" s="6">
        <f>ROUNDUP(jasna!G58*1000,3)</f>
        <v>5.9000000000000004E-2</v>
      </c>
      <c r="BL21" s="5" t="s">
        <v>22</v>
      </c>
    </row>
    <row r="22" spans="1:64" x14ac:dyDescent="0.25">
      <c r="A22">
        <v>20</v>
      </c>
      <c r="B22" t="s">
        <v>21</v>
      </c>
      <c r="C22" s="1">
        <v>0.75</v>
      </c>
      <c r="D22" t="s">
        <v>21</v>
      </c>
      <c r="E22" s="1">
        <f>ciemna!C22</f>
        <v>0.02</v>
      </c>
      <c r="F22" t="s">
        <v>21</v>
      </c>
      <c r="G22" s="2">
        <v>0</v>
      </c>
      <c r="H22" t="s">
        <v>21</v>
      </c>
      <c r="I22">
        <f>ciemna!E22</f>
        <v>0.2</v>
      </c>
      <c r="J22" t="s">
        <v>21</v>
      </c>
      <c r="K22">
        <v>44</v>
      </c>
      <c r="L22" t="s">
        <v>21</v>
      </c>
      <c r="M22" s="1">
        <v>4.0599999999999996</v>
      </c>
      <c r="N22" t="s">
        <v>21</v>
      </c>
      <c r="O22" s="1">
        <f>ciemna!C46</f>
        <v>0.04</v>
      </c>
      <c r="P22" t="s">
        <v>21</v>
      </c>
      <c r="Q22" s="2">
        <v>50.1</v>
      </c>
      <c r="R22" t="s">
        <v>21</v>
      </c>
      <c r="S22" s="2">
        <f>ciemna!E46</f>
        <v>0.6</v>
      </c>
      <c r="T22" s="5" t="s">
        <v>22</v>
      </c>
      <c r="V22">
        <v>20</v>
      </c>
      <c r="W22" t="s">
        <v>21</v>
      </c>
      <c r="X22" s="1">
        <v>2.67</v>
      </c>
      <c r="Y22" t="s">
        <v>21</v>
      </c>
      <c r="Z22" s="1">
        <f>'śr. jasna'!C22</f>
        <v>0.03</v>
      </c>
      <c r="AA22" t="s">
        <v>21</v>
      </c>
      <c r="AB22" s="1">
        <v>-0.49</v>
      </c>
      <c r="AC22" t="s">
        <v>21</v>
      </c>
      <c r="AD22" s="1">
        <f>'śr. jasna'!E22</f>
        <v>0.02</v>
      </c>
      <c r="AE22" t="s">
        <v>21</v>
      </c>
      <c r="AF22" s="6">
        <v>-1.3080000000000001</v>
      </c>
      <c r="AG22" t="s">
        <v>21</v>
      </c>
      <c r="AH22" s="6">
        <f>'śr. jasna'!I22</f>
        <v>5.6000000000000001E-2</v>
      </c>
      <c r="AI22" s="5" t="s">
        <v>22</v>
      </c>
      <c r="AJ22" s="6"/>
      <c r="AK22" s="7">
        <v>20</v>
      </c>
      <c r="AL22" t="s">
        <v>21</v>
      </c>
      <c r="AM22" s="1">
        <v>2.11</v>
      </c>
      <c r="AN22" t="s">
        <v>21</v>
      </c>
      <c r="AO22" s="1">
        <f>jasna!C22</f>
        <v>0.03</v>
      </c>
      <c r="AP22" t="s">
        <v>21</v>
      </c>
      <c r="AQ22" s="1">
        <v>-5.3</v>
      </c>
      <c r="AR22" t="s">
        <v>21</v>
      </c>
      <c r="AS22" s="1">
        <f>jasna!E22</f>
        <v>-0.03</v>
      </c>
      <c r="AT22" t="s">
        <v>21</v>
      </c>
      <c r="AU22" s="1">
        <f>ROUND(jasna!F22*1000,2)</f>
        <v>-11.18</v>
      </c>
      <c r="AV22" t="s">
        <v>21</v>
      </c>
      <c r="AW22" s="1">
        <f>ROUNDUP(jasna!G22*1000,2)</f>
        <v>0.18000000000000002</v>
      </c>
      <c r="AX22" s="5" t="s">
        <v>22</v>
      </c>
      <c r="AY22">
        <v>57</v>
      </c>
      <c r="AZ22" t="s">
        <v>21</v>
      </c>
      <c r="BA22" s="1">
        <v>2.81</v>
      </c>
      <c r="BB22" t="s">
        <v>21</v>
      </c>
      <c r="BC22" s="1">
        <f>jasna!C59</f>
        <v>0.03</v>
      </c>
      <c r="BD22" t="s">
        <v>21</v>
      </c>
      <c r="BE22" s="1">
        <v>-1.6</v>
      </c>
      <c r="BF22" t="s">
        <v>21</v>
      </c>
      <c r="BG22" s="1">
        <f>jasna!E59</f>
        <v>0.01</v>
      </c>
      <c r="BH22" t="s">
        <v>21</v>
      </c>
      <c r="BI22" s="6">
        <f>ROUND(jasna!F59*1000,3)</f>
        <v>-4.4960000000000004</v>
      </c>
      <c r="BJ22" t="s">
        <v>21</v>
      </c>
      <c r="BK22" s="6">
        <f>ROUNDUP(jasna!G59*1000,3)</f>
        <v>5.6000000000000001E-2</v>
      </c>
      <c r="BL22" s="5" t="s">
        <v>22</v>
      </c>
    </row>
    <row r="23" spans="1:64" x14ac:dyDescent="0.25">
      <c r="A23">
        <v>21</v>
      </c>
      <c r="B23" t="s">
        <v>21</v>
      </c>
      <c r="C23" s="1">
        <v>1</v>
      </c>
      <c r="D23" t="s">
        <v>21</v>
      </c>
      <c r="E23" s="1">
        <f>ciemna!C23</f>
        <v>0.02</v>
      </c>
      <c r="F23" t="s">
        <v>21</v>
      </c>
      <c r="G23" s="2">
        <v>0</v>
      </c>
      <c r="H23" t="s">
        <v>21</v>
      </c>
      <c r="I23">
        <f>ciemna!E23</f>
        <v>0.2</v>
      </c>
      <c r="J23" t="s">
        <v>21</v>
      </c>
      <c r="K23">
        <v>45</v>
      </c>
      <c r="L23" t="s">
        <v>21</v>
      </c>
      <c r="M23" s="1">
        <v>4.0999999999999996</v>
      </c>
      <c r="N23" t="s">
        <v>21</v>
      </c>
      <c r="O23" s="1">
        <f>ciemna!C47</f>
        <v>0.04</v>
      </c>
      <c r="P23" t="s">
        <v>21</v>
      </c>
      <c r="Q23" s="2">
        <v>55.1</v>
      </c>
      <c r="R23" t="s">
        <v>21</v>
      </c>
      <c r="S23" s="2">
        <f>ciemna!E47</f>
        <v>0.7</v>
      </c>
      <c r="T23" s="5" t="s">
        <v>22</v>
      </c>
      <c r="V23">
        <v>21</v>
      </c>
      <c r="W23" t="s">
        <v>21</v>
      </c>
      <c r="X23" s="1">
        <v>2.7</v>
      </c>
      <c r="Y23" t="s">
        <v>21</v>
      </c>
      <c r="Z23" s="1">
        <f>'śr. jasna'!C23</f>
        <v>0.03</v>
      </c>
      <c r="AA23" t="s">
        <v>21</v>
      </c>
      <c r="AB23" s="1">
        <v>-0.32</v>
      </c>
      <c r="AC23" t="s">
        <v>21</v>
      </c>
      <c r="AD23" s="1">
        <f>'śr. jasna'!E23</f>
        <v>0.02</v>
      </c>
      <c r="AE23" t="s">
        <v>21</v>
      </c>
      <c r="AF23" s="6">
        <v>-0.86399999999999999</v>
      </c>
      <c r="AG23" t="s">
        <v>21</v>
      </c>
      <c r="AH23" s="6">
        <f>'śr. jasna'!I23</f>
        <v>5.5E-2</v>
      </c>
      <c r="AI23" s="5" t="s">
        <v>22</v>
      </c>
      <c r="AJ23" s="6"/>
      <c r="AK23" s="7">
        <v>21</v>
      </c>
      <c r="AL23" t="s">
        <v>21</v>
      </c>
      <c r="AM23" s="1">
        <v>2.1800000000000002</v>
      </c>
      <c r="AN23" t="s">
        <v>21</v>
      </c>
      <c r="AO23" s="1">
        <f>jasna!C23</f>
        <v>0.03</v>
      </c>
      <c r="AP23" t="s">
        <v>21</v>
      </c>
      <c r="AQ23" s="1">
        <v>-5.21</v>
      </c>
      <c r="AR23" t="s">
        <v>21</v>
      </c>
      <c r="AS23" s="1">
        <f>jasna!E23</f>
        <v>-0.03</v>
      </c>
      <c r="AT23" t="s">
        <v>21</v>
      </c>
      <c r="AU23" s="1">
        <f>ROUND(jasna!F23*1000,2)</f>
        <v>-11.36</v>
      </c>
      <c r="AV23" t="s">
        <v>21</v>
      </c>
      <c r="AW23" s="1">
        <f>ROUNDUP(jasna!G23*1000,2)</f>
        <v>0.17</v>
      </c>
      <c r="AX23" s="5" t="s">
        <v>22</v>
      </c>
      <c r="AY23">
        <v>58</v>
      </c>
      <c r="AZ23" t="s">
        <v>21</v>
      </c>
      <c r="BA23" s="1">
        <v>2.81</v>
      </c>
      <c r="BB23" t="s">
        <v>21</v>
      </c>
      <c r="BC23" s="1">
        <f>jasna!C60</f>
        <v>0.03</v>
      </c>
      <c r="BD23" t="s">
        <v>21</v>
      </c>
      <c r="BE23" s="1">
        <v>-1.51</v>
      </c>
      <c r="BF23" t="s">
        <v>21</v>
      </c>
      <c r="BG23" s="1">
        <f>jasna!E60</f>
        <v>0.01</v>
      </c>
      <c r="BH23" t="s">
        <v>21</v>
      </c>
      <c r="BI23" s="6">
        <f>ROUND(jasna!F60*1000,3)</f>
        <v>-4.2430000000000003</v>
      </c>
      <c r="BJ23" t="s">
        <v>21</v>
      </c>
      <c r="BK23" s="6">
        <f>ROUNDUP(jasna!G60*1000,3)</f>
        <v>5.3999999999999999E-2</v>
      </c>
      <c r="BL23" s="5" t="s">
        <v>22</v>
      </c>
    </row>
    <row r="24" spans="1:64" x14ac:dyDescent="0.25">
      <c r="A24">
        <v>22</v>
      </c>
      <c r="B24" t="s">
        <v>21</v>
      </c>
      <c r="C24" s="1">
        <v>1.25</v>
      </c>
      <c r="D24" t="s">
        <v>21</v>
      </c>
      <c r="E24" s="1">
        <f>ciemna!C24</f>
        <v>0.02</v>
      </c>
      <c r="F24" t="s">
        <v>21</v>
      </c>
      <c r="G24" s="2">
        <v>0</v>
      </c>
      <c r="H24" t="s">
        <v>21</v>
      </c>
      <c r="I24">
        <f>ciemna!E24</f>
        <v>0.2</v>
      </c>
      <c r="J24" t="s">
        <v>21</v>
      </c>
      <c r="K24">
        <v>46</v>
      </c>
      <c r="L24" t="s">
        <v>21</v>
      </c>
      <c r="M24" s="1">
        <v>4.1399999999999997</v>
      </c>
      <c r="N24" t="s">
        <v>21</v>
      </c>
      <c r="O24" s="1">
        <f>ciemna!C48</f>
        <v>0.04</v>
      </c>
      <c r="P24" t="s">
        <v>21</v>
      </c>
      <c r="Q24" s="2">
        <v>60</v>
      </c>
      <c r="R24" t="s">
        <v>21</v>
      </c>
      <c r="S24" s="2">
        <f>ciemna!E48</f>
        <v>0.7</v>
      </c>
      <c r="T24" s="5" t="s">
        <v>22</v>
      </c>
      <c r="V24">
        <v>22</v>
      </c>
      <c r="W24" t="s">
        <v>21</v>
      </c>
      <c r="X24" s="1">
        <v>2.73</v>
      </c>
      <c r="Y24" t="s">
        <v>21</v>
      </c>
      <c r="Z24" s="1">
        <f>'śr. jasna'!C24</f>
        <v>0.03</v>
      </c>
      <c r="AA24" t="s">
        <v>21</v>
      </c>
      <c r="AB24" s="1">
        <v>-0.1</v>
      </c>
      <c r="AC24" t="s">
        <v>21</v>
      </c>
      <c r="AD24" s="1">
        <f>'śr. jasna'!E24</f>
        <v>0.02</v>
      </c>
      <c r="AE24" t="s">
        <v>21</v>
      </c>
      <c r="AF24" s="6">
        <v>-0.27300000000000002</v>
      </c>
      <c r="AG24" t="s">
        <v>21</v>
      </c>
      <c r="AH24" s="6">
        <f>'śr. jasna'!I24</f>
        <v>5.5E-2</v>
      </c>
      <c r="AI24" s="5" t="s">
        <v>22</v>
      </c>
      <c r="AJ24" s="6"/>
      <c r="AK24" s="7">
        <v>22</v>
      </c>
      <c r="AL24" t="s">
        <v>21</v>
      </c>
      <c r="AM24" s="1">
        <v>2.21</v>
      </c>
      <c r="AN24" t="s">
        <v>21</v>
      </c>
      <c r="AO24" s="1">
        <f>jasna!C24</f>
        <v>0.03</v>
      </c>
      <c r="AP24" t="s">
        <v>21</v>
      </c>
      <c r="AQ24" s="1">
        <v>-5.0999999999999996</v>
      </c>
      <c r="AR24" t="s">
        <v>21</v>
      </c>
      <c r="AS24" s="1">
        <f>jasna!E24</f>
        <v>-0.03</v>
      </c>
      <c r="AT24" t="s">
        <v>21</v>
      </c>
      <c r="AU24" s="1">
        <f>ROUND(jasna!F24*1000,2)</f>
        <v>-11.27</v>
      </c>
      <c r="AV24" t="s">
        <v>21</v>
      </c>
      <c r="AW24" s="1">
        <f>ROUNDUP(jasna!G24*1000,2)</f>
        <v>0.17</v>
      </c>
      <c r="AX24" s="5" t="s">
        <v>22</v>
      </c>
      <c r="AY24">
        <v>59</v>
      </c>
      <c r="AZ24" t="s">
        <v>21</v>
      </c>
      <c r="BA24" s="1">
        <v>2.82</v>
      </c>
      <c r="BB24" t="s">
        <v>21</v>
      </c>
      <c r="BC24" s="1">
        <f>jasna!C61</f>
        <v>0.03</v>
      </c>
      <c r="BD24" t="s">
        <v>21</v>
      </c>
      <c r="BE24" s="1">
        <v>-1.4</v>
      </c>
      <c r="BF24" t="s">
        <v>21</v>
      </c>
      <c r="BG24" s="1">
        <f>jasna!E61</f>
        <v>0.01</v>
      </c>
      <c r="BH24" t="s">
        <v>21</v>
      </c>
      <c r="BI24" s="6">
        <f>ROUND(jasna!F61*1000,3)</f>
        <v>-3.948</v>
      </c>
      <c r="BJ24" t="s">
        <v>21</v>
      </c>
      <c r="BK24" s="6">
        <f>ROUNDUP(jasna!G61*1000,3)</f>
        <v>5.1000000000000004E-2</v>
      </c>
      <c r="BL24" s="5" t="s">
        <v>22</v>
      </c>
    </row>
    <row r="25" spans="1:64" x14ac:dyDescent="0.25">
      <c r="A25">
        <v>23</v>
      </c>
      <c r="B25" t="s">
        <v>21</v>
      </c>
      <c r="C25" s="1">
        <v>1.5</v>
      </c>
      <c r="D25" t="s">
        <v>21</v>
      </c>
      <c r="E25" s="1">
        <f>ciemna!C25</f>
        <v>0.02</v>
      </c>
      <c r="F25" t="s">
        <v>21</v>
      </c>
      <c r="G25" s="2">
        <v>0</v>
      </c>
      <c r="H25" t="s">
        <v>21</v>
      </c>
      <c r="I25">
        <f>ciemna!E25</f>
        <v>0.2</v>
      </c>
      <c r="J25" t="s">
        <v>21</v>
      </c>
      <c r="K25">
        <v>47</v>
      </c>
      <c r="L25" t="s">
        <v>21</v>
      </c>
      <c r="M25" s="1">
        <v>4.1500000000000004</v>
      </c>
      <c r="N25" t="s">
        <v>21</v>
      </c>
      <c r="O25" s="1">
        <f>ciemna!C49</f>
        <v>0.04</v>
      </c>
      <c r="P25" t="s">
        <v>21</v>
      </c>
      <c r="Q25" s="2">
        <v>61.6</v>
      </c>
      <c r="R25" t="s">
        <v>21</v>
      </c>
      <c r="S25" s="2">
        <f>ciemna!E49</f>
        <v>0.7</v>
      </c>
      <c r="T25" s="5" t="s">
        <v>22</v>
      </c>
      <c r="V25">
        <v>23</v>
      </c>
      <c r="W25" t="s">
        <v>21</v>
      </c>
      <c r="X25" s="1">
        <v>2.76</v>
      </c>
      <c r="Y25" t="s">
        <v>21</v>
      </c>
      <c r="Z25" s="1">
        <f>'śr. jasna'!C25</f>
        <v>0.03</v>
      </c>
      <c r="AA25" t="s">
        <v>21</v>
      </c>
      <c r="AB25" s="1">
        <v>7.0000000000000007E-2</v>
      </c>
      <c r="AC25" t="s">
        <v>21</v>
      </c>
      <c r="AD25" s="1">
        <f>'śr. jasna'!E25</f>
        <v>0.02</v>
      </c>
      <c r="AE25" t="s">
        <v>21</v>
      </c>
      <c r="AF25" s="6">
        <v>0.193</v>
      </c>
      <c r="AG25" t="s">
        <v>21</v>
      </c>
      <c r="AH25" s="6">
        <f>'śr. jasna'!I25</f>
        <v>5.6000000000000001E-2</v>
      </c>
      <c r="AI25" s="5" t="s">
        <v>22</v>
      </c>
      <c r="AJ25" s="6"/>
      <c r="AK25" s="7">
        <v>23</v>
      </c>
      <c r="AL25" t="s">
        <v>21</v>
      </c>
      <c r="AM25" s="1">
        <v>2.2400000000000002</v>
      </c>
      <c r="AN25" t="s">
        <v>21</v>
      </c>
      <c r="AO25" s="1">
        <f>jasna!C25</f>
        <v>0.03</v>
      </c>
      <c r="AP25" t="s">
        <v>21</v>
      </c>
      <c r="AQ25" s="1">
        <v>-5.01</v>
      </c>
      <c r="AR25" t="s">
        <v>21</v>
      </c>
      <c r="AS25" s="1">
        <f>jasna!E25</f>
        <v>-0.03</v>
      </c>
      <c r="AT25" t="s">
        <v>21</v>
      </c>
      <c r="AU25" s="1">
        <f>ROUND(jasna!F25*1000,2)</f>
        <v>-11.22</v>
      </c>
      <c r="AV25" t="s">
        <v>21</v>
      </c>
      <c r="AW25" s="1">
        <f>ROUNDUP(jasna!G25*1000,2)</f>
        <v>0.17</v>
      </c>
      <c r="AX25" s="5" t="s">
        <v>22</v>
      </c>
      <c r="AY25">
        <v>60</v>
      </c>
      <c r="AZ25" t="s">
        <v>21</v>
      </c>
      <c r="BA25" s="1">
        <v>2.83</v>
      </c>
      <c r="BB25" t="s">
        <v>21</v>
      </c>
      <c r="BC25" s="1">
        <f>jasna!C62</f>
        <v>0.03</v>
      </c>
      <c r="BD25" t="s">
        <v>21</v>
      </c>
      <c r="BE25" s="1">
        <v>-1.29</v>
      </c>
      <c r="BF25" t="s">
        <v>21</v>
      </c>
      <c r="BG25" s="1">
        <f>jasna!E62</f>
        <v>0.01</v>
      </c>
      <c r="BH25" t="s">
        <v>21</v>
      </c>
      <c r="BI25" s="6">
        <f>ROUND(jasna!F62*1000,3)</f>
        <v>-3.6509999999999998</v>
      </c>
      <c r="BJ25" t="s">
        <v>21</v>
      </c>
      <c r="BK25" s="6">
        <f>ROUNDUP(jasna!G62*1000,3)</f>
        <v>4.8000000000000001E-2</v>
      </c>
      <c r="BL25" s="5" t="s">
        <v>22</v>
      </c>
    </row>
    <row r="26" spans="1:64" x14ac:dyDescent="0.25">
      <c r="A26">
        <v>24</v>
      </c>
      <c r="B26" t="s">
        <v>21</v>
      </c>
      <c r="C26" s="1">
        <v>1.75</v>
      </c>
      <c r="D26" t="s">
        <v>21</v>
      </c>
      <c r="E26" s="1">
        <f>ciemna!C26</f>
        <v>0.03</v>
      </c>
      <c r="F26" t="s">
        <v>21</v>
      </c>
      <c r="G26" s="2">
        <v>0</v>
      </c>
      <c r="H26" t="s">
        <v>21</v>
      </c>
      <c r="I26">
        <f>ciemna!E26</f>
        <v>0.2</v>
      </c>
      <c r="J26" t="s">
        <v>21</v>
      </c>
      <c r="K26" t="s">
        <v>28</v>
      </c>
      <c r="L26" t="s">
        <v>21</v>
      </c>
      <c r="M26" s="1">
        <f>ROUND(ciemna!H46,2)</f>
        <v>3.6</v>
      </c>
      <c r="N26" t="s">
        <v>21</v>
      </c>
      <c r="O26">
        <f>ROUNDUP(ciemna!I46,2)</f>
        <v>0.17</v>
      </c>
      <c r="P26" t="s">
        <v>21</v>
      </c>
      <c r="Q26" t="s">
        <v>25</v>
      </c>
      <c r="R26" t="s">
        <v>21</v>
      </c>
      <c r="S26" t="s">
        <v>25</v>
      </c>
      <c r="T26" s="5" t="s">
        <v>22</v>
      </c>
      <c r="V26">
        <v>24</v>
      </c>
      <c r="W26" t="s">
        <v>21</v>
      </c>
      <c r="X26" s="1">
        <v>2.77</v>
      </c>
      <c r="Y26" t="s">
        <v>21</v>
      </c>
      <c r="Z26" s="1">
        <f>'śr. jasna'!C26</f>
        <v>0.03</v>
      </c>
      <c r="AA26" t="s">
        <v>21</v>
      </c>
      <c r="AB26" s="1">
        <v>0.19</v>
      </c>
      <c r="AC26" t="s">
        <v>21</v>
      </c>
      <c r="AD26" s="1">
        <f>'śr. jasna'!E26</f>
        <v>0.02</v>
      </c>
      <c r="AE26" t="s">
        <v>21</v>
      </c>
      <c r="AF26" s="6">
        <v>0.52600000000000002</v>
      </c>
      <c r="AG26" t="s">
        <v>21</v>
      </c>
      <c r="AH26" s="6">
        <f>'śr. jasna'!I26</f>
        <v>5.6000000000000001E-2</v>
      </c>
      <c r="AI26" s="5" t="s">
        <v>22</v>
      </c>
      <c r="AJ26" s="6"/>
      <c r="AK26" s="7">
        <v>24</v>
      </c>
      <c r="AL26" t="s">
        <v>21</v>
      </c>
      <c r="AM26" s="1">
        <v>2.27</v>
      </c>
      <c r="AN26" t="s">
        <v>21</v>
      </c>
      <c r="AO26" s="1">
        <f>jasna!C26</f>
        <v>0.03</v>
      </c>
      <c r="AP26" t="s">
        <v>21</v>
      </c>
      <c r="AQ26" s="1">
        <v>-4.8899999999999997</v>
      </c>
      <c r="AR26" t="s">
        <v>21</v>
      </c>
      <c r="AS26" s="1">
        <f>jasna!E26</f>
        <v>-0.03</v>
      </c>
      <c r="AT26" t="s">
        <v>21</v>
      </c>
      <c r="AU26" s="1">
        <f>ROUND(jasna!F26*1000,2)</f>
        <v>-11.1</v>
      </c>
      <c r="AV26" t="s">
        <v>21</v>
      </c>
      <c r="AW26" s="1">
        <f>ROUNDUP(jasna!G26*1000,2)</f>
        <v>0.17</v>
      </c>
      <c r="AX26" s="5" t="s">
        <v>22</v>
      </c>
      <c r="AY26">
        <v>61</v>
      </c>
      <c r="AZ26" t="s">
        <v>21</v>
      </c>
      <c r="BA26" s="1">
        <v>2.84</v>
      </c>
      <c r="BB26" t="s">
        <v>21</v>
      </c>
      <c r="BC26" s="1">
        <f>jasna!C63</f>
        <v>0.03</v>
      </c>
      <c r="BD26" t="s">
        <v>21</v>
      </c>
      <c r="BE26" s="1">
        <v>-1.2</v>
      </c>
      <c r="BF26" t="s">
        <v>21</v>
      </c>
      <c r="BG26" s="1">
        <f>jasna!E63</f>
        <v>0.01</v>
      </c>
      <c r="BH26" t="s">
        <v>21</v>
      </c>
      <c r="BI26" s="6">
        <f>ROUND(jasna!F63*1000,3)</f>
        <v>-3.4079999999999999</v>
      </c>
      <c r="BJ26" t="s">
        <v>21</v>
      </c>
      <c r="BK26" s="6">
        <f>ROUNDUP(jasna!G63*1000,3)</f>
        <v>4.5999999999999999E-2</v>
      </c>
      <c r="BL26" s="5" t="s">
        <v>22</v>
      </c>
    </row>
    <row r="27" spans="1:64" x14ac:dyDescent="0.25">
      <c r="C27" s="1"/>
      <c r="E27" s="1"/>
      <c r="G27" s="2"/>
      <c r="T27" s="5"/>
      <c r="V27" t="s">
        <v>10</v>
      </c>
      <c r="W27" t="s">
        <v>21</v>
      </c>
      <c r="Y27" t="s">
        <v>21</v>
      </c>
      <c r="Z27" s="1"/>
      <c r="AA27" t="s">
        <v>21</v>
      </c>
      <c r="AB27" s="1">
        <v>-2.8</v>
      </c>
      <c r="AC27" t="s">
        <v>21</v>
      </c>
      <c r="AD27" s="1">
        <f>'śr. jasna'!E30</f>
        <v>-0.01</v>
      </c>
      <c r="AE27" t="s">
        <v>21</v>
      </c>
      <c r="AG27" t="s">
        <v>21</v>
      </c>
      <c r="AI27" s="5" t="s">
        <v>22</v>
      </c>
      <c r="AK27" s="7">
        <v>25</v>
      </c>
      <c r="AL27" t="s">
        <v>21</v>
      </c>
      <c r="AM27" s="1">
        <v>2.2999999999999998</v>
      </c>
      <c r="AN27" t="s">
        <v>21</v>
      </c>
      <c r="AO27" s="1">
        <f>jasna!C27</f>
        <v>0.03</v>
      </c>
      <c r="AP27" t="s">
        <v>21</v>
      </c>
      <c r="AQ27" s="1">
        <v>-4.8</v>
      </c>
      <c r="AR27" t="s">
        <v>21</v>
      </c>
      <c r="AS27" s="1">
        <f>jasna!E27</f>
        <v>-0.03</v>
      </c>
      <c r="AT27" t="s">
        <v>21</v>
      </c>
      <c r="AU27" s="1">
        <f>ROUND(jasna!F27*1000,2)</f>
        <v>-11.04</v>
      </c>
      <c r="AV27" t="s">
        <v>21</v>
      </c>
      <c r="AW27" s="1">
        <f>ROUNDUP(jasna!G27*1000,2)</f>
        <v>0.16</v>
      </c>
      <c r="AX27" s="5" t="s">
        <v>22</v>
      </c>
      <c r="AY27">
        <v>62</v>
      </c>
      <c r="AZ27" t="s">
        <v>21</v>
      </c>
      <c r="BA27" s="1">
        <v>2.85</v>
      </c>
      <c r="BB27" t="s">
        <v>21</v>
      </c>
      <c r="BC27" s="1">
        <f>jasna!C64</f>
        <v>0.03</v>
      </c>
      <c r="BD27" t="s">
        <v>21</v>
      </c>
      <c r="BE27" s="1">
        <v>-1.0900000000000001</v>
      </c>
      <c r="BF27" t="s">
        <v>21</v>
      </c>
      <c r="BG27" s="1">
        <f>jasna!E64</f>
        <v>0.01</v>
      </c>
      <c r="BH27" t="s">
        <v>21</v>
      </c>
      <c r="BI27" s="6">
        <f>ROUND(jasna!F64*1000,3)</f>
        <v>-3.1070000000000002</v>
      </c>
      <c r="BJ27" t="s">
        <v>21</v>
      </c>
      <c r="BK27" s="6">
        <f>ROUNDUP(jasna!G64*1000,3)</f>
        <v>4.3999999999999997E-2</v>
      </c>
      <c r="BL27" s="5" t="s">
        <v>22</v>
      </c>
    </row>
    <row r="28" spans="1:64" x14ac:dyDescent="0.25">
      <c r="E28" s="1"/>
      <c r="T28" s="5"/>
      <c r="V28" t="s">
        <v>11</v>
      </c>
      <c r="W28" t="s">
        <v>21</v>
      </c>
      <c r="X28" s="1">
        <v>2</v>
      </c>
      <c r="Y28" t="s">
        <v>21</v>
      </c>
      <c r="Z28" s="1">
        <f>'śr. jasna'!E31</f>
        <v>0.03</v>
      </c>
      <c r="AA28" t="s">
        <v>21</v>
      </c>
      <c r="AC28" t="s">
        <v>21</v>
      </c>
      <c r="AD28" s="1"/>
      <c r="AE28" t="s">
        <v>21</v>
      </c>
      <c r="AG28" t="s">
        <v>21</v>
      </c>
      <c r="AI28" s="5" t="s">
        <v>22</v>
      </c>
      <c r="AK28" s="7">
        <v>26</v>
      </c>
      <c r="AL28" t="s">
        <v>21</v>
      </c>
      <c r="AM28" s="1">
        <v>2.34</v>
      </c>
      <c r="AN28" t="s">
        <v>21</v>
      </c>
      <c r="AO28" s="1">
        <f>jasna!C28</f>
        <v>0.03</v>
      </c>
      <c r="AP28" t="s">
        <v>21</v>
      </c>
      <c r="AQ28" s="1">
        <v>-4.7</v>
      </c>
      <c r="AR28" t="s">
        <v>21</v>
      </c>
      <c r="AS28" s="1">
        <f>jasna!E28</f>
        <v>-0.03</v>
      </c>
      <c r="AT28" t="s">
        <v>21</v>
      </c>
      <c r="AU28" s="1">
        <f>ROUND(jasna!F28*1000,2)</f>
        <v>-11</v>
      </c>
      <c r="AV28" t="s">
        <v>21</v>
      </c>
      <c r="AW28" s="1">
        <f>ROUNDUP(jasna!G28*1000,2)</f>
        <v>0.16</v>
      </c>
      <c r="AX28" s="5" t="s">
        <v>22</v>
      </c>
      <c r="AY28">
        <v>63</v>
      </c>
      <c r="AZ28" t="s">
        <v>21</v>
      </c>
      <c r="BA28" s="1">
        <v>2.85</v>
      </c>
      <c r="BB28" t="s">
        <v>21</v>
      </c>
      <c r="BC28" s="1">
        <f>jasna!C65</f>
        <v>0.03</v>
      </c>
      <c r="BD28" t="s">
        <v>21</v>
      </c>
      <c r="BE28" s="1">
        <v>-1</v>
      </c>
      <c r="BF28" t="s">
        <v>21</v>
      </c>
      <c r="BG28" s="1">
        <f>jasna!E65</f>
        <v>0.01</v>
      </c>
      <c r="BH28" t="s">
        <v>21</v>
      </c>
      <c r="BI28" s="6">
        <f>ROUND(jasna!F65*1000,3)</f>
        <v>-2.85</v>
      </c>
      <c r="BJ28" t="s">
        <v>21</v>
      </c>
      <c r="BK28" s="6">
        <f>ROUNDUP(jasna!G65*1000,3)</f>
        <v>4.2000000000000003E-2</v>
      </c>
      <c r="BL28" s="5" t="s">
        <v>22</v>
      </c>
    </row>
    <row r="29" spans="1:64" x14ac:dyDescent="0.25">
      <c r="V29" t="s">
        <v>12</v>
      </c>
      <c r="W29" t="s">
        <v>21</v>
      </c>
      <c r="Y29" t="s">
        <v>21</v>
      </c>
      <c r="Z29" s="1"/>
      <c r="AA29" t="s">
        <v>21</v>
      </c>
      <c r="AB29" s="1">
        <v>-3.24</v>
      </c>
      <c r="AC29" t="s">
        <v>21</v>
      </c>
      <c r="AD29" s="1">
        <f>'śr. jasna'!E32</f>
        <v>-0.01</v>
      </c>
      <c r="AE29" t="s">
        <v>21</v>
      </c>
      <c r="AF29" t="s">
        <v>14</v>
      </c>
      <c r="AG29" t="s">
        <v>21</v>
      </c>
      <c r="AH29" s="6">
        <f>'śr. jasna'!E34</f>
        <v>0.63100000000000001</v>
      </c>
      <c r="AI29" s="5" t="s">
        <v>22</v>
      </c>
      <c r="AK29" s="7">
        <v>27</v>
      </c>
      <c r="AL29" t="s">
        <v>21</v>
      </c>
      <c r="AM29" s="1">
        <v>2.37</v>
      </c>
      <c r="AN29" t="s">
        <v>21</v>
      </c>
      <c r="AO29" s="1">
        <f>jasna!C29</f>
        <v>0.03</v>
      </c>
      <c r="AP29" t="s">
        <v>21</v>
      </c>
      <c r="AQ29" s="1">
        <v>-4.59</v>
      </c>
      <c r="AR29" t="s">
        <v>21</v>
      </c>
      <c r="AS29" s="1">
        <f>jasna!E29</f>
        <v>-0.02</v>
      </c>
      <c r="AT29" t="s">
        <v>21</v>
      </c>
      <c r="AU29" s="1">
        <f>ROUND(jasna!F29*1000,2)</f>
        <v>-10.88</v>
      </c>
      <c r="AV29" t="s">
        <v>21</v>
      </c>
      <c r="AW29" s="1">
        <f>ROUNDUP(jasna!G29*1000,2)</f>
        <v>0.15000000000000002</v>
      </c>
      <c r="AX29" s="5" t="s">
        <v>22</v>
      </c>
      <c r="AY29">
        <v>64</v>
      </c>
      <c r="AZ29" t="s">
        <v>21</v>
      </c>
      <c r="BA29" s="1">
        <v>2.86</v>
      </c>
      <c r="BB29" t="s">
        <v>21</v>
      </c>
      <c r="BC29" s="1">
        <f>jasna!C66</f>
        <v>0.03</v>
      </c>
      <c r="BD29" t="s">
        <v>21</v>
      </c>
      <c r="BE29" s="1">
        <v>-0.9</v>
      </c>
      <c r="BF29" t="s">
        <v>21</v>
      </c>
      <c r="BG29" s="1">
        <f>jasna!E66</f>
        <v>0.02</v>
      </c>
      <c r="BH29" t="s">
        <v>21</v>
      </c>
      <c r="BI29" s="6">
        <f>ROUND(jasna!F66*1000,3)</f>
        <v>-2.5739999999999998</v>
      </c>
      <c r="BJ29" t="s">
        <v>21</v>
      </c>
      <c r="BK29" s="6">
        <f>ROUNDUP(jasna!G66*1000,3)</f>
        <v>6.4000000000000001E-2</v>
      </c>
      <c r="BL29" s="5" t="s">
        <v>22</v>
      </c>
    </row>
    <row r="30" spans="1:64" x14ac:dyDescent="0.25">
      <c r="V30" t="s">
        <v>13</v>
      </c>
      <c r="W30" t="s">
        <v>21</v>
      </c>
      <c r="X30" s="1">
        <v>2.74</v>
      </c>
      <c r="Y30" t="s">
        <v>21</v>
      </c>
      <c r="Z30" s="1">
        <f>'śr. jasna'!E33</f>
        <v>0.03</v>
      </c>
      <c r="AA30" t="s">
        <v>21</v>
      </c>
      <c r="AC30" t="s">
        <v>21</v>
      </c>
      <c r="AD30" s="1"/>
      <c r="AE30" t="s">
        <v>21</v>
      </c>
      <c r="AF30" t="s">
        <v>15</v>
      </c>
      <c r="AG30" t="s">
        <v>21</v>
      </c>
      <c r="AH30" s="6">
        <f>'śr. jasna'!E35</f>
        <v>8.4000000000000005E-2</v>
      </c>
      <c r="AI30" s="5" t="s">
        <v>22</v>
      </c>
      <c r="AK30" s="7">
        <v>28</v>
      </c>
      <c r="AL30" t="s">
        <v>21</v>
      </c>
      <c r="AM30" s="1">
        <v>2.39</v>
      </c>
      <c r="AN30" t="s">
        <v>21</v>
      </c>
      <c r="AO30" s="1">
        <f>jasna!C30</f>
        <v>0.03</v>
      </c>
      <c r="AP30" t="s">
        <v>21</v>
      </c>
      <c r="AQ30" s="1">
        <v>-4.5</v>
      </c>
      <c r="AR30" t="s">
        <v>21</v>
      </c>
      <c r="AS30" s="1">
        <f>jasna!E30</f>
        <v>-0.02</v>
      </c>
      <c r="AT30" t="s">
        <v>21</v>
      </c>
      <c r="AU30" s="1">
        <f>ROUND(jasna!F30*1000,2)</f>
        <v>-10.76</v>
      </c>
      <c r="AV30" t="s">
        <v>21</v>
      </c>
      <c r="AW30" s="1">
        <f>ROUNDUP(jasna!G30*1000,2)</f>
        <v>0.15000000000000002</v>
      </c>
      <c r="AX30" s="5" t="s">
        <v>22</v>
      </c>
      <c r="AY30">
        <v>65</v>
      </c>
      <c r="AZ30" t="s">
        <v>21</v>
      </c>
      <c r="BA30" s="1">
        <v>2.86</v>
      </c>
      <c r="BB30" t="s">
        <v>21</v>
      </c>
      <c r="BC30" s="1">
        <f>jasna!C67</f>
        <v>0.03</v>
      </c>
      <c r="BD30" t="s">
        <v>21</v>
      </c>
      <c r="BE30" s="1">
        <v>-0.79</v>
      </c>
      <c r="BF30" t="s">
        <v>21</v>
      </c>
      <c r="BG30" s="1">
        <f>jasna!E67</f>
        <v>0.02</v>
      </c>
      <c r="BH30" t="s">
        <v>21</v>
      </c>
      <c r="BI30" s="6">
        <f>ROUND(jasna!F67*1000,3)</f>
        <v>-2.2589999999999999</v>
      </c>
      <c r="BJ30" t="s">
        <v>21</v>
      </c>
      <c r="BK30" s="6">
        <f>ROUNDUP(jasna!G67*1000,3)</f>
        <v>6.2E-2</v>
      </c>
      <c r="BL30" s="5" t="s">
        <v>22</v>
      </c>
    </row>
    <row r="31" spans="1:64" x14ac:dyDescent="0.25">
      <c r="AK31" s="7">
        <v>29</v>
      </c>
      <c r="AL31" t="s">
        <v>21</v>
      </c>
      <c r="AM31" s="1">
        <v>2.4</v>
      </c>
      <c r="AN31" t="s">
        <v>21</v>
      </c>
      <c r="AO31" s="1">
        <f>jasna!C31</f>
        <v>0.03</v>
      </c>
      <c r="AP31" t="s">
        <v>21</v>
      </c>
      <c r="AQ31" s="1">
        <v>-4.41</v>
      </c>
      <c r="AR31" t="s">
        <v>21</v>
      </c>
      <c r="AS31" s="1">
        <f>jasna!E31</f>
        <v>-0.02</v>
      </c>
      <c r="AT31" t="s">
        <v>21</v>
      </c>
      <c r="AU31" s="1">
        <f>ROUND(jasna!F31*1000,2)</f>
        <v>-10.58</v>
      </c>
      <c r="AV31" t="s">
        <v>21</v>
      </c>
      <c r="AW31" s="1">
        <f>ROUNDUP(jasna!G31*1000,2)</f>
        <v>0.15000000000000002</v>
      </c>
      <c r="AX31" s="5" t="s">
        <v>22</v>
      </c>
      <c r="AY31">
        <v>66</v>
      </c>
      <c r="AZ31" t="s">
        <v>21</v>
      </c>
      <c r="BA31" s="1">
        <v>2.87</v>
      </c>
      <c r="BB31" t="s">
        <v>21</v>
      </c>
      <c r="BC31" s="1">
        <f>jasna!C68</f>
        <v>0.03</v>
      </c>
      <c r="BD31" t="s">
        <v>21</v>
      </c>
      <c r="BE31" s="1">
        <v>-0.71</v>
      </c>
      <c r="BF31" t="s">
        <v>21</v>
      </c>
      <c r="BG31" s="1">
        <f>jasna!E68</f>
        <v>0.02</v>
      </c>
      <c r="BH31" t="s">
        <v>21</v>
      </c>
      <c r="BI31" s="6">
        <f>ROUND(jasna!F68*1000,3)</f>
        <v>-2.0379999999999998</v>
      </c>
      <c r="BJ31" t="s">
        <v>21</v>
      </c>
      <c r="BK31" s="6">
        <f>ROUNDUP(jasna!G68*1000,3)</f>
        <v>6.2E-2</v>
      </c>
      <c r="BL31" s="5" t="s">
        <v>22</v>
      </c>
    </row>
    <row r="32" spans="1:64" x14ac:dyDescent="0.25">
      <c r="AK32" s="7">
        <v>30</v>
      </c>
      <c r="AL32" t="s">
        <v>21</v>
      </c>
      <c r="AM32" s="1">
        <v>2.44</v>
      </c>
      <c r="AN32" t="s">
        <v>21</v>
      </c>
      <c r="AO32" s="1">
        <f>jasna!C32</f>
        <v>0.03</v>
      </c>
      <c r="AP32" t="s">
        <v>21</v>
      </c>
      <c r="AQ32" s="1">
        <v>-4.3099999999999996</v>
      </c>
      <c r="AR32" t="s">
        <v>21</v>
      </c>
      <c r="AS32" s="1">
        <f>jasna!E32</f>
        <v>-0.02</v>
      </c>
      <c r="AT32" t="s">
        <v>21</v>
      </c>
      <c r="AU32" s="1">
        <f>ROUND(jasna!F32*1000,2)</f>
        <v>-10.52</v>
      </c>
      <c r="AV32" t="s">
        <v>21</v>
      </c>
      <c r="AW32" s="1">
        <f>ROUNDUP(jasna!G32*1000,2)</f>
        <v>0.14000000000000001</v>
      </c>
      <c r="AX32" s="5" t="s">
        <v>22</v>
      </c>
      <c r="AY32">
        <v>67</v>
      </c>
      <c r="AZ32" t="s">
        <v>21</v>
      </c>
      <c r="BA32" s="1">
        <v>2.88</v>
      </c>
      <c r="BB32" t="s">
        <v>21</v>
      </c>
      <c r="BC32" s="1">
        <f>jasna!C69</f>
        <v>0.03</v>
      </c>
      <c r="BD32" t="s">
        <v>21</v>
      </c>
      <c r="BE32" s="1">
        <v>-0.6</v>
      </c>
      <c r="BF32" t="s">
        <v>21</v>
      </c>
      <c r="BG32" s="1">
        <f>jasna!E69</f>
        <v>0.02</v>
      </c>
      <c r="BH32" t="s">
        <v>21</v>
      </c>
      <c r="BI32" s="6">
        <f>ROUND(jasna!F69*1000,3)</f>
        <v>-1.728</v>
      </c>
      <c r="BJ32" t="s">
        <v>21</v>
      </c>
      <c r="BK32" s="6">
        <f>ROUNDUP(jasna!G69*1000,3)</f>
        <v>6.0999999999999999E-2</v>
      </c>
      <c r="BL32" s="5" t="s">
        <v>22</v>
      </c>
    </row>
    <row r="33" spans="37:64" x14ac:dyDescent="0.25">
      <c r="AK33" s="7">
        <v>31</v>
      </c>
      <c r="AL33" t="s">
        <v>21</v>
      </c>
      <c r="AM33" s="1">
        <v>2.46</v>
      </c>
      <c r="AN33" t="s">
        <v>21</v>
      </c>
      <c r="AO33" s="1">
        <f>jasna!C33</f>
        <v>0.03</v>
      </c>
      <c r="AP33" t="s">
        <v>21</v>
      </c>
      <c r="AQ33" s="1">
        <v>-4.1900000000000004</v>
      </c>
      <c r="AR33" t="s">
        <v>21</v>
      </c>
      <c r="AS33" s="1">
        <f>jasna!E33</f>
        <v>-0.02</v>
      </c>
      <c r="AT33" t="s">
        <v>21</v>
      </c>
      <c r="AU33" s="1">
        <f>ROUND(jasna!F33*1000,2)</f>
        <v>-10.31</v>
      </c>
      <c r="AV33" t="s">
        <v>21</v>
      </c>
      <c r="AW33" s="1">
        <f>ROUNDUP(jasna!G33*1000,2)</f>
        <v>0.14000000000000001</v>
      </c>
      <c r="AX33" s="5" t="s">
        <v>22</v>
      </c>
      <c r="AY33">
        <v>68</v>
      </c>
      <c r="AZ33" t="s">
        <v>21</v>
      </c>
      <c r="BA33" s="1">
        <v>2.89</v>
      </c>
      <c r="BB33" t="s">
        <v>21</v>
      </c>
      <c r="BC33" s="1">
        <f>jasna!C70</f>
        <v>0.03</v>
      </c>
      <c r="BD33" t="s">
        <v>21</v>
      </c>
      <c r="BE33" s="1">
        <v>-0.45</v>
      </c>
      <c r="BF33" t="s">
        <v>21</v>
      </c>
      <c r="BG33" s="1">
        <f>jasna!E70</f>
        <v>0.02</v>
      </c>
      <c r="BH33" t="s">
        <v>21</v>
      </c>
      <c r="BI33" s="6">
        <f>ROUND(jasna!F70*1000,3)</f>
        <v>-1.3009999999999999</v>
      </c>
      <c r="BJ33" t="s">
        <v>21</v>
      </c>
      <c r="BK33" s="6">
        <f>ROUNDUP(jasna!G70*1000,3)</f>
        <v>0.06</v>
      </c>
      <c r="BL33" s="5" t="s">
        <v>22</v>
      </c>
    </row>
    <row r="34" spans="37:64" x14ac:dyDescent="0.25">
      <c r="AK34" s="7">
        <v>32</v>
      </c>
      <c r="AL34" t="s">
        <v>21</v>
      </c>
      <c r="AM34" s="1">
        <v>2.4700000000000002</v>
      </c>
      <c r="AN34" t="s">
        <v>21</v>
      </c>
      <c r="AO34" s="1">
        <f>jasna!C34</f>
        <v>0.03</v>
      </c>
      <c r="AP34" t="s">
        <v>21</v>
      </c>
      <c r="AQ34" s="1">
        <v>-4.09</v>
      </c>
      <c r="AR34" t="s">
        <v>21</v>
      </c>
      <c r="AS34" s="1">
        <f>jasna!E34</f>
        <v>-0.02</v>
      </c>
      <c r="AT34" t="s">
        <v>21</v>
      </c>
      <c r="AU34" s="1">
        <f>ROUND(jasna!F34*1000,2)</f>
        <v>-10.1</v>
      </c>
      <c r="AV34" t="s">
        <v>21</v>
      </c>
      <c r="AW34" s="1">
        <f>ROUNDUP(jasna!G34*1000,2)</f>
        <v>0.14000000000000001</v>
      </c>
      <c r="AX34" s="5" t="s">
        <v>22</v>
      </c>
      <c r="AY34">
        <v>69</v>
      </c>
      <c r="AZ34" t="s">
        <v>21</v>
      </c>
      <c r="BA34" s="1">
        <v>2.89</v>
      </c>
      <c r="BB34" t="s">
        <v>21</v>
      </c>
      <c r="BC34" s="1">
        <f>jasna!C71</f>
        <v>0.03</v>
      </c>
      <c r="BD34" t="s">
        <v>21</v>
      </c>
      <c r="BE34" s="1">
        <v>-0.33</v>
      </c>
      <c r="BF34" t="s">
        <v>21</v>
      </c>
      <c r="BG34" s="1">
        <f>jasna!E71</f>
        <v>0.02</v>
      </c>
      <c r="BH34" t="s">
        <v>21</v>
      </c>
      <c r="BI34" s="6">
        <f>ROUND(jasna!F71*1000,3)</f>
        <v>-0.95399999999999996</v>
      </c>
      <c r="BJ34" t="s">
        <v>21</v>
      </c>
      <c r="BK34" s="6">
        <f>ROUNDUP(jasna!G71*1000,3)</f>
        <v>5.9000000000000004E-2</v>
      </c>
      <c r="BL34" s="5" t="s">
        <v>22</v>
      </c>
    </row>
    <row r="35" spans="37:64" x14ac:dyDescent="0.25">
      <c r="AK35" s="7">
        <v>33</v>
      </c>
      <c r="AL35" t="s">
        <v>21</v>
      </c>
      <c r="AM35" s="1">
        <v>2.4900000000000002</v>
      </c>
      <c r="AN35" t="s">
        <v>21</v>
      </c>
      <c r="AO35" s="1">
        <f>jasna!C35</f>
        <v>0.03</v>
      </c>
      <c r="AP35" t="s">
        <v>21</v>
      </c>
      <c r="AQ35" s="1">
        <v>-4.0199999999999996</v>
      </c>
      <c r="AR35" t="s">
        <v>21</v>
      </c>
      <c r="AS35" s="1">
        <f>jasna!E35</f>
        <v>-0.02</v>
      </c>
      <c r="AT35" t="s">
        <v>21</v>
      </c>
      <c r="AU35" s="1">
        <f>ROUND(jasna!F35*1000,2)</f>
        <v>-10.01</v>
      </c>
      <c r="AV35" t="s">
        <v>21</v>
      </c>
      <c r="AW35" s="1">
        <f>ROUNDUP(jasna!G35*1000,2)</f>
        <v>0.14000000000000001</v>
      </c>
      <c r="AX35" s="5" t="s">
        <v>22</v>
      </c>
      <c r="AY35">
        <v>70</v>
      </c>
      <c r="AZ35" t="s">
        <v>21</v>
      </c>
      <c r="BA35" s="1">
        <v>2.9</v>
      </c>
      <c r="BB35" t="s">
        <v>21</v>
      </c>
      <c r="BC35" s="1">
        <f>jasna!C72</f>
        <v>0.03</v>
      </c>
      <c r="BD35" t="s">
        <v>21</v>
      </c>
      <c r="BE35" s="1">
        <v>-0.13</v>
      </c>
      <c r="BF35" t="s">
        <v>21</v>
      </c>
      <c r="BG35" s="1">
        <f>jasna!E72</f>
        <v>0.02</v>
      </c>
      <c r="BH35" t="s">
        <v>21</v>
      </c>
      <c r="BI35" s="6">
        <f>ROUND(jasna!F72*1000,3)</f>
        <v>-0.377</v>
      </c>
      <c r="BJ35" t="s">
        <v>21</v>
      </c>
      <c r="BK35" s="6">
        <f>ROUNDUP(jasna!G72*1000,3)</f>
        <v>5.9000000000000004E-2</v>
      </c>
      <c r="BL35" s="5" t="s">
        <v>22</v>
      </c>
    </row>
    <row r="36" spans="37:64" x14ac:dyDescent="0.25">
      <c r="AK36" s="7">
        <v>34</v>
      </c>
      <c r="AL36" t="s">
        <v>21</v>
      </c>
      <c r="AM36" s="1">
        <v>2.52</v>
      </c>
      <c r="AN36" t="s">
        <v>21</v>
      </c>
      <c r="AO36" s="1">
        <f>jasna!C36</f>
        <v>0.03</v>
      </c>
      <c r="AP36" t="s">
        <v>21</v>
      </c>
      <c r="AQ36" s="1">
        <v>-3.91</v>
      </c>
      <c r="AR36" t="s">
        <v>21</v>
      </c>
      <c r="AS36" s="1">
        <f>jasna!E36</f>
        <v>-0.02</v>
      </c>
      <c r="AT36" t="s">
        <v>21</v>
      </c>
      <c r="AU36" s="1">
        <f>ROUND(jasna!F36*1000,2)</f>
        <v>-9.85</v>
      </c>
      <c r="AV36" t="s">
        <v>21</v>
      </c>
      <c r="AW36" s="1">
        <f>ROUNDUP(jasna!G36*1000,2)</f>
        <v>0.13</v>
      </c>
      <c r="AX36" s="5" t="s">
        <v>22</v>
      </c>
      <c r="AY36">
        <v>71</v>
      </c>
      <c r="AZ36" t="s">
        <v>21</v>
      </c>
      <c r="BA36" s="1">
        <v>2.92</v>
      </c>
      <c r="BB36" t="s">
        <v>21</v>
      </c>
      <c r="BC36" s="1">
        <f>jasna!C73</f>
        <v>0.03</v>
      </c>
      <c r="BD36" t="s">
        <v>21</v>
      </c>
      <c r="BE36" s="1">
        <v>0.01</v>
      </c>
      <c r="BF36" t="s">
        <v>21</v>
      </c>
      <c r="BG36" s="1">
        <f>jasna!E73</f>
        <v>0.02</v>
      </c>
      <c r="BH36" t="s">
        <v>21</v>
      </c>
      <c r="BI36" s="6">
        <f>ROUND(jasna!F73*1000,3)</f>
        <v>2.9000000000000001E-2</v>
      </c>
      <c r="BJ36" t="s">
        <v>21</v>
      </c>
      <c r="BK36" s="6">
        <f>ROUNDUP(jasna!G73*1000,3)</f>
        <v>5.9000000000000004E-2</v>
      </c>
      <c r="BL36" s="5" t="s">
        <v>22</v>
      </c>
    </row>
    <row r="37" spans="37:64" x14ac:dyDescent="0.25">
      <c r="AK37" s="7">
        <v>35</v>
      </c>
      <c r="AL37" t="s">
        <v>21</v>
      </c>
      <c r="AM37" s="1">
        <v>2.54</v>
      </c>
      <c r="AN37" t="s">
        <v>21</v>
      </c>
      <c r="AO37" s="1">
        <f>jasna!C37</f>
        <v>0.03</v>
      </c>
      <c r="AP37" t="s">
        <v>21</v>
      </c>
      <c r="AQ37" s="1">
        <v>-3.79</v>
      </c>
      <c r="AR37" t="s">
        <v>21</v>
      </c>
      <c r="AS37" s="1">
        <f>jasna!E37</f>
        <v>-0.02</v>
      </c>
      <c r="AT37" t="s">
        <v>21</v>
      </c>
      <c r="AU37" s="1">
        <f>ROUND(jasna!F37*1000,2)</f>
        <v>-9.6300000000000008</v>
      </c>
      <c r="AV37" t="s">
        <v>21</v>
      </c>
      <c r="AW37" s="1">
        <f>ROUNDUP(jasna!G37*1000,2)</f>
        <v>0.13</v>
      </c>
      <c r="AX37" s="5" t="s">
        <v>22</v>
      </c>
      <c r="AY37">
        <v>72</v>
      </c>
      <c r="AZ37" t="s">
        <v>21</v>
      </c>
      <c r="BA37" s="1">
        <v>2.91</v>
      </c>
      <c r="BB37" t="s">
        <v>21</v>
      </c>
      <c r="BC37" s="1">
        <f>jasna!C74</f>
        <v>0.03</v>
      </c>
      <c r="BD37" t="s">
        <v>21</v>
      </c>
      <c r="BE37" s="1">
        <v>0.1</v>
      </c>
      <c r="BF37" t="s">
        <v>21</v>
      </c>
      <c r="BG37" s="1">
        <f>jasna!E74</f>
        <v>0.02</v>
      </c>
      <c r="BH37" t="s">
        <v>21</v>
      </c>
      <c r="BI37" s="6">
        <f>ROUND(jasna!F74*1000,3)</f>
        <v>0.29099999999999998</v>
      </c>
      <c r="BJ37" t="s">
        <v>21</v>
      </c>
      <c r="BK37" s="6">
        <f>ROUNDUP(jasna!G74*1000,3)</f>
        <v>5.9000000000000004E-2</v>
      </c>
      <c r="BL37" s="5" t="s">
        <v>22</v>
      </c>
    </row>
    <row r="38" spans="37:64" x14ac:dyDescent="0.25">
      <c r="AK38" s="7">
        <v>36</v>
      </c>
      <c r="AL38" t="s">
        <v>21</v>
      </c>
      <c r="AM38" s="1">
        <v>2.5499999999999998</v>
      </c>
      <c r="AN38" t="s">
        <v>21</v>
      </c>
      <c r="AO38" s="1">
        <f>jasna!C38</f>
        <v>0.03</v>
      </c>
      <c r="AP38" t="s">
        <v>21</v>
      </c>
      <c r="AQ38" s="1">
        <v>-3.71</v>
      </c>
      <c r="AR38" t="s">
        <v>21</v>
      </c>
      <c r="AS38" s="1">
        <f>jasna!E38</f>
        <v>-0.02</v>
      </c>
      <c r="AT38" t="s">
        <v>21</v>
      </c>
      <c r="AU38" s="1">
        <f>ROUND(jasna!F38*1000,2)</f>
        <v>-9.4600000000000009</v>
      </c>
      <c r="AV38" t="s">
        <v>21</v>
      </c>
      <c r="AW38" s="1">
        <f>ROUNDUP(jasna!G38*1000,2)</f>
        <v>0.13</v>
      </c>
      <c r="AX38" s="5" t="s">
        <v>22</v>
      </c>
      <c r="AY38">
        <v>73</v>
      </c>
      <c r="AZ38" t="s">
        <v>21</v>
      </c>
      <c r="BA38" s="1">
        <v>2.92</v>
      </c>
      <c r="BB38" t="s">
        <v>21</v>
      </c>
      <c r="BC38" s="1">
        <f>jasna!C75</f>
        <v>0.03</v>
      </c>
      <c r="BD38" t="s">
        <v>21</v>
      </c>
      <c r="BE38" s="1">
        <v>0.22</v>
      </c>
      <c r="BF38" t="s">
        <v>21</v>
      </c>
      <c r="BG38" s="1">
        <f>jasna!E75</f>
        <v>0.02</v>
      </c>
      <c r="BH38" t="s">
        <v>21</v>
      </c>
      <c r="BI38" s="6">
        <f>ROUND(jasna!F75*1000,3)</f>
        <v>0.64200000000000002</v>
      </c>
      <c r="BJ38" t="s">
        <v>21</v>
      </c>
      <c r="BK38" s="6">
        <f>ROUNDUP(jasna!G75*1000,3)</f>
        <v>5.9000000000000004E-2</v>
      </c>
      <c r="BL38" s="5" t="s">
        <v>22</v>
      </c>
    </row>
    <row r="39" spans="37:64" x14ac:dyDescent="0.25">
      <c r="AK39" s="7">
        <v>37</v>
      </c>
      <c r="AL39" t="s">
        <v>21</v>
      </c>
      <c r="AM39">
        <v>2.57</v>
      </c>
      <c r="AN39" t="s">
        <v>21</v>
      </c>
      <c r="AO39" s="1">
        <f>jasna!C39</f>
        <v>0.03</v>
      </c>
      <c r="AP39" t="s">
        <v>21</v>
      </c>
      <c r="AQ39" s="1">
        <v>-3.59</v>
      </c>
      <c r="AR39" t="s">
        <v>21</v>
      </c>
      <c r="AS39" s="1">
        <f>jasna!E39</f>
        <v>-0.02</v>
      </c>
      <c r="AT39" t="s">
        <v>21</v>
      </c>
      <c r="AU39" s="1">
        <f>ROUND(jasna!F39*1000,2)</f>
        <v>-9.23</v>
      </c>
      <c r="AV39" t="s">
        <v>21</v>
      </c>
      <c r="AW39" s="1">
        <f>ROUNDUP(jasna!G39*1000,2)</f>
        <v>0.12</v>
      </c>
      <c r="AX39" s="5" t="s">
        <v>22</v>
      </c>
      <c r="AY39" t="s">
        <v>10</v>
      </c>
      <c r="AZ39" t="s">
        <v>21</v>
      </c>
      <c r="BB39" t="s">
        <v>21</v>
      </c>
      <c r="BD39" t="s">
        <v>21</v>
      </c>
      <c r="BE39">
        <v>-5.21</v>
      </c>
      <c r="BF39" t="s">
        <v>21</v>
      </c>
      <c r="BG39" s="1">
        <f>jasna!L34</f>
        <v>-0.03</v>
      </c>
      <c r="BH39" t="s">
        <v>21</v>
      </c>
      <c r="BJ39" t="s">
        <v>21</v>
      </c>
      <c r="BL39" s="5" t="s">
        <v>22</v>
      </c>
    </row>
    <row r="40" spans="37:64" x14ac:dyDescent="0.25">
      <c r="AY40" t="s">
        <v>11</v>
      </c>
      <c r="AZ40" t="s">
        <v>21</v>
      </c>
      <c r="BA40">
        <v>2.1800000000000002</v>
      </c>
      <c r="BB40" t="s">
        <v>21</v>
      </c>
      <c r="BC40" s="1">
        <f>jasna!L35</f>
        <v>0.03</v>
      </c>
      <c r="BD40" t="s">
        <v>21</v>
      </c>
      <c r="BF40" t="s">
        <v>21</v>
      </c>
      <c r="BH40" t="s">
        <v>21</v>
      </c>
      <c r="BJ40" t="s">
        <v>21</v>
      </c>
      <c r="BL40" s="5" t="s">
        <v>22</v>
      </c>
    </row>
    <row r="41" spans="37:64" x14ac:dyDescent="0.25">
      <c r="AY41" t="s">
        <v>12</v>
      </c>
      <c r="AZ41" t="s">
        <v>21</v>
      </c>
      <c r="BB41" t="s">
        <v>21</v>
      </c>
      <c r="BD41" t="s">
        <v>21</v>
      </c>
      <c r="BE41" s="1">
        <v>-6</v>
      </c>
      <c r="BF41" t="s">
        <v>21</v>
      </c>
      <c r="BG41" s="1">
        <f>jasna!L36</f>
        <v>-0.04</v>
      </c>
      <c r="BH41" t="s">
        <v>21</v>
      </c>
      <c r="BI41" t="s">
        <v>14</v>
      </c>
      <c r="BJ41" t="s">
        <v>21</v>
      </c>
      <c r="BK41">
        <f>jasna!L38</f>
        <v>0.64800000000000002</v>
      </c>
      <c r="BL41" s="5" t="s">
        <v>22</v>
      </c>
    </row>
    <row r="42" spans="37:64" x14ac:dyDescent="0.25">
      <c r="AY42" t="s">
        <v>13</v>
      </c>
      <c r="AZ42" t="s">
        <v>21</v>
      </c>
      <c r="BA42">
        <v>2.92</v>
      </c>
      <c r="BB42" t="s">
        <v>21</v>
      </c>
      <c r="BC42" s="1">
        <f>jasna!L37</f>
        <v>0.03</v>
      </c>
      <c r="BD42" t="s">
        <v>21</v>
      </c>
      <c r="BF42" t="s">
        <v>21</v>
      </c>
      <c r="BH42" t="s">
        <v>21</v>
      </c>
      <c r="BI42" t="s">
        <v>15</v>
      </c>
      <c r="BJ42" t="s">
        <v>21</v>
      </c>
      <c r="BK42">
        <f>jasna!L39</f>
        <v>8.3000000000000004E-2</v>
      </c>
      <c r="BL42" s="5" t="s">
        <v>22</v>
      </c>
    </row>
    <row r="43" spans="37:64" x14ac:dyDescent="0.25">
      <c r="BL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ciemna</vt:lpstr>
      <vt:lpstr>śr. jasna</vt:lpstr>
      <vt:lpstr>jasna</vt:lpstr>
      <vt:lpstr>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2017-11-11T18:21:23Z</dcterms:created>
  <dcterms:modified xsi:type="dcterms:W3CDTF">2017-12-10T15:51:03Z</dcterms:modified>
</cp:coreProperties>
</file>